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3ECF86B3-E997-4455-AB56-4F6A0B1A663A}" xr6:coauthVersionLast="47" xr6:coauthVersionMax="47" xr10:uidLastSave="{00000000-0000-0000-0000-000000000000}"/>
  <bookViews>
    <workbookView xWindow="-120" yWindow="-120" windowWidth="29040" windowHeight="15720" tabRatio="816" activeTab="9" xr2:uid="{36C6A64E-CA82-430F-ABAB-0116C8B61DCF}"/>
  </bookViews>
  <sheets>
    <sheet name="CERTIFICATION WORKSHEET" sheetId="17" r:id="rId1"/>
    <sheet name="CT" sheetId="9" r:id="rId2"/>
    <sheet name="TC FORM" sheetId="15" r:id="rId3"/>
    <sheet name="Dropdowns" sheetId="29" r:id="rId4"/>
    <sheet name="CERT, Indiv TCs" sheetId="24" r:id="rId5"/>
    <sheet name="CERT, Wire Roll" sheetId="26" r:id="rId6"/>
    <sheet name="CERT, Wireset" sheetId="27" r:id="rId7"/>
    <sheet name="Customers" sheetId="25" r:id="rId8"/>
    <sheet name="formulas" sheetId="2" r:id="rId9"/>
    <sheet name="Update Standards" sheetId="16" r:id="rId10"/>
    <sheet name="SP-1Calibration" sheetId="19" r:id="rId11"/>
    <sheet name="SP-3Calibration" sheetId="8" r:id="rId12"/>
    <sheet name="Type E" sheetId="13" r:id="rId13"/>
    <sheet name="Type J" sheetId="10" r:id="rId14"/>
    <sheet name="Type K" sheetId="11" r:id="rId15"/>
    <sheet name="Type N" sheetId="7" r:id="rId16"/>
    <sheet name="Type T" sheetId="5" r:id="rId17"/>
    <sheet name="Type S" sheetId="14" r:id="rId18"/>
    <sheet name="ST-7" sheetId="6" r:id="rId19"/>
    <sheet name="interpollation formula,template" sheetId="4" r:id="rId20"/>
    <sheet name="Temperatures" sheetId="3" r:id="rId21"/>
    <sheet name="Cert Page 1" sheetId="20" r:id="rId22"/>
    <sheet name="Cert Page 2 Data" sheetId="21" r:id="rId23"/>
    <sheet name="Interpolation Chart" sheetId="1" r:id="rId24"/>
    <sheet name="Software Validation" sheetId="22" r:id="rId25"/>
  </sheets>
  <externalReferences>
    <externalReference r:id="rId26"/>
  </externalReferences>
  <definedNames>
    <definedName name="_xlnm._FilterDatabase" localSheetId="2" hidden="1">'TC FORM'!$C$11:$H$12</definedName>
    <definedName name="ExternalData_1" localSheetId="2" hidden="1">'TC FORM'!$L$5:$R$8</definedName>
    <definedName name="Image">INDIRECT(#REF!)</definedName>
    <definedName name="Locator">'CERTIFICATION WORKSHEET'!$DX$32768</definedName>
    <definedName name="_xlnm.Print_Area" localSheetId="22">'Cert Page 2 Data'!$A$1:$M$49</definedName>
    <definedName name="_xlnm.Print_Area" localSheetId="4">'CERT, Indiv TCs'!$A$1:$J$508</definedName>
    <definedName name="_xlnm.Print_Area" localSheetId="5">'CERT, Wire Roll'!$A$1:$J$61</definedName>
    <definedName name="_xlnm.Print_Area" localSheetId="6">'CERT, Wireset'!$A$6:$J$69</definedName>
    <definedName name="_xlnm.Print_Area" localSheetId="23">'Interpolation Chart'!$A$1:$U$26</definedName>
    <definedName name="_xlnm.Print_Area" localSheetId="2">'TC FORM'!$A$1:$K$40</definedName>
    <definedName name="StandardVoltmeter">'CERTIFICATION WORKSHEET'!$I$5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1" i="15" l="1"/>
  <c r="BC12" i="15" s="1"/>
  <c r="N23" i="15"/>
  <c r="N20" i="15"/>
  <c r="N31" i="15" s="1" a="1"/>
  <c r="N31" i="15" s="1"/>
  <c r="N21" i="15"/>
  <c r="P31" i="15" s="1"/>
  <c r="N22" i="15"/>
  <c r="Q31" i="15" s="1"/>
  <c r="A2" i="29" a="1"/>
  <c r="A2" i="29" s="1"/>
  <c r="V6" i="15"/>
  <c r="U6" i="15"/>
  <c r="U5" i="15"/>
  <c r="AC1" i="24"/>
  <c r="CD6" i="24"/>
  <c r="CD5" i="24"/>
  <c r="CD261" i="24" s="1"/>
  <c r="CD4" i="24"/>
  <c r="CD3" i="24"/>
  <c r="CD2" i="24"/>
  <c r="BX5" i="24"/>
  <c r="BX261" i="24" s="1"/>
  <c r="BX4" i="24"/>
  <c r="BX260" i="24" s="1"/>
  <c r="BX3" i="24"/>
  <c r="BX259" i="24" s="1"/>
  <c r="BX2" i="24"/>
  <c r="BX258" i="24" s="1"/>
  <c r="BR7" i="24"/>
  <c r="BR263" i="24" s="1"/>
  <c r="BS6" i="24"/>
  <c r="BR6" i="24"/>
  <c r="BR5" i="24"/>
  <c r="BR4" i="24"/>
  <c r="BR3" i="24"/>
  <c r="BR259" i="24" s="1"/>
  <c r="BR2" i="24"/>
  <c r="BL5" i="24"/>
  <c r="BL4" i="24"/>
  <c r="BL260" i="24" s="1"/>
  <c r="BL3" i="24"/>
  <c r="BL2" i="24"/>
  <c r="BL258" i="24" s="1"/>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H7" i="24"/>
  <c r="AH6" i="24"/>
  <c r="AH262" i="24" s="1"/>
  <c r="AH5" i="24"/>
  <c r="AH261" i="24" s="1"/>
  <c r="AH4" i="24"/>
  <c r="AH3" i="24"/>
  <c r="AH2" i="24"/>
  <c r="AH258" i="24" s="1"/>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I15" i="16"/>
  <c r="CD260" i="24"/>
  <c r="CD259" i="24"/>
  <c r="BR262" i="24"/>
  <c r="BR261" i="24"/>
  <c r="BR258" i="24"/>
  <c r="BL261" i="24"/>
  <c r="BF259" i="24"/>
  <c r="BF258" i="24"/>
  <c r="AZ264" i="24"/>
  <c r="AZ263" i="24"/>
  <c r="AZ262" i="24"/>
  <c r="AZ261" i="24"/>
  <c r="AZ260" i="24"/>
  <c r="AZ259" i="24"/>
  <c r="AT263" i="24"/>
  <c r="AT262" i="24"/>
  <c r="AT259" i="24"/>
  <c r="AT258" i="24"/>
  <c r="AC257" i="24"/>
  <c r="AN258" i="24"/>
  <c r="AH263" i="24"/>
  <c r="AH260" i="24"/>
  <c r="AH259" i="24"/>
  <c r="H17" i="27"/>
  <c r="CD262"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343" i="24" s="1"/>
  <c r="B171" i="15"/>
  <c r="B131" i="15"/>
  <c r="B91" i="15"/>
  <c r="C92" i="15" s="1"/>
  <c r="B151" i="24" s="1"/>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A18" i="27"/>
  <c r="B17" i="27"/>
  <c r="A27" i="27"/>
  <c r="H14" i="27"/>
  <c r="B11" i="27"/>
  <c r="H15" i="27"/>
  <c r="H16" i="27"/>
  <c r="R8" i="9"/>
  <c r="P67" i="2" s="1"/>
  <c r="R7" i="9"/>
  <c r="T3" i="9"/>
  <c r="Z26" i="15" s="1"/>
  <c r="L8" i="9"/>
  <c r="T8" i="9" s="1"/>
  <c r="AB8" i="9" s="1"/>
  <c r="L171" i="2" s="1"/>
  <c r="K8" i="9"/>
  <c r="S8" i="9" s="1"/>
  <c r="Q67" i="2" s="1"/>
  <c r="J8" i="9"/>
  <c r="L7" i="9"/>
  <c r="T7" i="9" s="1"/>
  <c r="K7" i="9"/>
  <c r="I66" i="2" s="1"/>
  <c r="J7" i="9"/>
  <c r="L3" i="9"/>
  <c r="Y26" i="15" s="1"/>
  <c r="D3" i="9"/>
  <c r="C99" i="2" s="1"/>
  <c r="F99" i="2" s="1"/>
  <c r="M21" i="16"/>
  <c r="V5" i="15" s="1"/>
  <c r="L21" i="16"/>
  <c r="K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37" i="15"/>
  <c r="P6" i="24"/>
  <c r="O6" i="24"/>
  <c r="AE5" i="9"/>
  <c r="AM5" i="9"/>
  <c r="AU5" i="9"/>
  <c r="BC5" i="9"/>
  <c r="BK5" i="9"/>
  <c r="BS5" i="9"/>
  <c r="CA5" i="9"/>
  <c r="AE6" i="9"/>
  <c r="AF6" i="9"/>
  <c r="AB3" i="9" s="1"/>
  <c r="AM6" i="9"/>
  <c r="AN6" i="9"/>
  <c r="AJ3" i="9" s="1"/>
  <c r="C153" i="2" s="1"/>
  <c r="F153" i="2" s="1"/>
  <c r="AU6" i="9"/>
  <c r="AV6" i="9"/>
  <c r="AR3" i="9" s="1"/>
  <c r="AC26" i="15" s="1"/>
  <c r="BC6" i="9"/>
  <c r="BD6" i="9"/>
  <c r="AZ3" i="9" s="1"/>
  <c r="BK6" i="9"/>
  <c r="BL6" i="9"/>
  <c r="BH3" i="9" s="1"/>
  <c r="AE26" i="15" s="1"/>
  <c r="BS6" i="9"/>
  <c r="BT6" i="9"/>
  <c r="BP3" i="9" s="1"/>
  <c r="C201" i="2" s="1"/>
  <c r="CA6" i="9"/>
  <c r="CB6" i="9"/>
  <c r="BX3" i="9" s="1"/>
  <c r="CJ6" i="9"/>
  <c r="CF3" i="9" s="1"/>
  <c r="CR6" i="9"/>
  <c r="CN3" i="9" s="1"/>
  <c r="Y30" i="15" s="1"/>
  <c r="CZ6" i="9"/>
  <c r="CV3" i="9" s="1"/>
  <c r="Z30" i="15" s="1"/>
  <c r="DH6" i="9"/>
  <c r="DD3" i="9" s="1"/>
  <c r="AA30" i="15" s="1"/>
  <c r="DP6" i="9"/>
  <c r="DL3" i="9" s="1"/>
  <c r="DX6" i="9"/>
  <c r="DT3" i="9" s="1"/>
  <c r="AC30" i="15" s="1"/>
  <c r="EF6" i="9"/>
  <c r="EB3" i="9" s="1"/>
  <c r="AD30" i="15" s="1"/>
  <c r="EN6" i="9"/>
  <c r="EJ3" i="9" s="1"/>
  <c r="EV6" i="9"/>
  <c r="ER3" i="9" s="1"/>
  <c r="FD6" i="9"/>
  <c r="EZ3" i="9" s="1"/>
  <c r="AG30" i="15"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X2" i="15"/>
  <c r="BF2" i="15"/>
  <c r="BG2" i="15" s="1"/>
  <c r="AU3" i="15"/>
  <c r="AX3" i="15"/>
  <c r="BF3" i="15"/>
  <c r="BG3" i="15" s="1"/>
  <c r="AU4" i="15"/>
  <c r="AX4" i="15"/>
  <c r="W5" i="15"/>
  <c r="X5" i="15"/>
  <c r="Y5" i="15"/>
  <c r="Z5" i="15"/>
  <c r="AU5" i="15"/>
  <c r="AX5" i="15"/>
  <c r="W6" i="15"/>
  <c r="X6" i="15"/>
  <c r="Y6" i="15"/>
  <c r="Z6" i="15"/>
  <c r="AP6" i="15"/>
  <c r="AU6" i="15"/>
  <c r="AX6" i="15"/>
  <c r="AP7" i="15"/>
  <c r="AU7" i="15"/>
  <c r="AX7" i="15"/>
  <c r="U8" i="15"/>
  <c r="AO8" i="15"/>
  <c r="AP8" i="15"/>
  <c r="AU8" i="15"/>
  <c r="AX8" i="15"/>
  <c r="BF8" i="15"/>
  <c r="AP9" i="15"/>
  <c r="AR9" i="15" s="1"/>
  <c r="AU9" i="15"/>
  <c r="BF9" i="15"/>
  <c r="BF7" i="15" s="1"/>
  <c r="BI9" i="15"/>
  <c r="BJ16" i="15" s="1"/>
  <c r="D10" i="15"/>
  <c r="X213" i="24" s="1"/>
  <c r="E10" i="15"/>
  <c r="E21" i="26" s="1"/>
  <c r="F10" i="15"/>
  <c r="Z213" i="24" s="1"/>
  <c r="G10" i="15"/>
  <c r="H10" i="15"/>
  <c r="AB213" i="24" s="1"/>
  <c r="BI10" i="15"/>
  <c r="U10" i="15"/>
  <c r="V10" i="15"/>
  <c r="AO10" i="15"/>
  <c r="AP10" i="15"/>
  <c r="AR10" i="15" s="1"/>
  <c r="AU10" i="15"/>
  <c r="BF10" i="15"/>
  <c r="BG10" i="15" s="1"/>
  <c r="B11" i="15"/>
  <c r="C12" i="15" s="1"/>
  <c r="B23" i="24" s="1"/>
  <c r="AO11" i="15"/>
  <c r="AP11" i="15"/>
  <c r="AR11" i="15" s="1"/>
  <c r="AU11" i="15"/>
  <c r="AO12" i="15"/>
  <c r="AP12" i="15"/>
  <c r="AR12" i="15" s="1"/>
  <c r="AU12" i="15"/>
  <c r="AN13" i="15"/>
  <c r="AP13" i="15"/>
  <c r="AU13" i="15"/>
  <c r="B14" i="15"/>
  <c r="A30" i="27" s="1"/>
  <c r="AU14" i="15"/>
  <c r="AU15" i="15"/>
  <c r="AV15" i="15" s="1"/>
  <c r="B1124" i="15" s="1"/>
  <c r="AU16" i="15"/>
  <c r="B17" i="15"/>
  <c r="A33" i="27" s="1"/>
  <c r="AU17" i="15"/>
  <c r="AV17" i="15" s="1"/>
  <c r="B1204" i="15" s="1"/>
  <c r="AN18" i="15"/>
  <c r="AO18" i="15"/>
  <c r="AU18" i="15"/>
  <c r="AV18" i="15" s="1"/>
  <c r="B1244" i="15" s="1"/>
  <c r="BF18" i="15"/>
  <c r="BG18" i="15" s="1"/>
  <c r="B125" i="15" s="1"/>
  <c r="AN19" i="15"/>
  <c r="AU19" i="15"/>
  <c r="AV19" i="15" s="1"/>
  <c r="B1284" i="15" s="1"/>
  <c r="B20" i="15"/>
  <c r="A36" i="27" s="1"/>
  <c r="AN20" i="15"/>
  <c r="AU20" i="15"/>
  <c r="AV20" i="15" s="1"/>
  <c r="B1324" i="15" s="1"/>
  <c r="AN21" i="15"/>
  <c r="AO21" i="15"/>
  <c r="AN22" i="15"/>
  <c r="AO22" i="15"/>
  <c r="AX22" i="15"/>
  <c r="D369" i="15" s="1"/>
  <c r="BF22" i="15"/>
  <c r="B23" i="15"/>
  <c r="A39" i="27" s="1"/>
  <c r="C24" i="15"/>
  <c r="B40" i="27"/>
  <c r="Q20" i="15"/>
  <c r="S23" i="15" a="1"/>
  <c r="T23" i="15" s="1"/>
  <c r="AN23" i="15"/>
  <c r="AO23" i="15"/>
  <c r="Q21" i="15"/>
  <c r="Q22" i="15"/>
  <c r="Q23" i="15"/>
  <c r="AX26" i="15"/>
  <c r="G49" i="15" s="1"/>
  <c r="BE26" i="15"/>
  <c r="AW28" i="15"/>
  <c r="AW29" i="15"/>
  <c r="AW30" i="15"/>
  <c r="BJ30" i="15"/>
  <c r="B154" i="15" s="1"/>
  <c r="AW31" i="15"/>
  <c r="AW32" i="15"/>
  <c r="AW33" i="15"/>
  <c r="AW34" i="15"/>
  <c r="D50" i="15"/>
  <c r="C85" i="24" s="1"/>
  <c r="E50" i="15"/>
  <c r="E85" i="24" s="1"/>
  <c r="F50" i="15"/>
  <c r="G85" i="24" s="1"/>
  <c r="G50" i="15"/>
  <c r="H85" i="24" s="1"/>
  <c r="H50" i="15"/>
  <c r="I85" i="24" s="1"/>
  <c r="C52" i="15"/>
  <c r="B87" i="24" s="1"/>
  <c r="B54" i="15"/>
  <c r="B57" i="15"/>
  <c r="C58" i="15" s="1"/>
  <c r="B93" i="24" s="1"/>
  <c r="B60" i="15"/>
  <c r="A95" i="24"/>
  <c r="B63" i="15"/>
  <c r="A98" i="24" s="1"/>
  <c r="D90" i="15"/>
  <c r="C149" i="24" s="1"/>
  <c r="E90" i="15"/>
  <c r="E149" i="24" s="1"/>
  <c r="F90" i="15"/>
  <c r="G149" i="24" s="1"/>
  <c r="G90" i="15"/>
  <c r="H149" i="24" s="1"/>
  <c r="H90" i="15"/>
  <c r="I149" i="24" s="1"/>
  <c r="B94" i="15"/>
  <c r="A153" i="24" s="1"/>
  <c r="B97" i="15"/>
  <c r="B100" i="15"/>
  <c r="B103" i="15"/>
  <c r="C104" i="15" s="1"/>
  <c r="B163" i="24" s="1"/>
  <c r="D130" i="15"/>
  <c r="C213" i="24" s="1"/>
  <c r="E130" i="15"/>
  <c r="E213" i="24" s="1"/>
  <c r="F130" i="15"/>
  <c r="G213" i="24" s="1"/>
  <c r="G130" i="15"/>
  <c r="H213" i="24" s="1"/>
  <c r="H130" i="15"/>
  <c r="I213" i="24" s="1"/>
  <c r="C132" i="15"/>
  <c r="B134" i="15"/>
  <c r="C135" i="15" s="1"/>
  <c r="B137" i="15"/>
  <c r="A220" i="24" s="1"/>
  <c r="B140" i="15"/>
  <c r="C141" i="15" s="1"/>
  <c r="B143" i="15"/>
  <c r="C144" i="15" s="1"/>
  <c r="D169" i="15"/>
  <c r="D170" i="15"/>
  <c r="X341" i="24" s="1"/>
  <c r="E170" i="15"/>
  <c r="Y341" i="24" s="1"/>
  <c r="F170" i="15"/>
  <c r="Z467" i="24" s="1"/>
  <c r="G170" i="15"/>
  <c r="AA467" i="24" s="1"/>
  <c r="H170" i="15"/>
  <c r="B177" i="15"/>
  <c r="A284" i="24" s="1"/>
  <c r="B180" i="15"/>
  <c r="C181" i="15" s="1"/>
  <c r="B288" i="24" s="1"/>
  <c r="B183" i="15"/>
  <c r="C184" i="15" s="1"/>
  <c r="B291" i="24" s="1"/>
  <c r="D210" i="15"/>
  <c r="C341" i="24" s="1"/>
  <c r="E210" i="15"/>
  <c r="E341" i="24" s="1"/>
  <c r="F210" i="15"/>
  <c r="G341" i="24" s="1"/>
  <c r="G210" i="15"/>
  <c r="H341" i="24" s="1"/>
  <c r="H210" i="15"/>
  <c r="I341" i="24" s="1"/>
  <c r="B214" i="15"/>
  <c r="C215" i="15" s="1"/>
  <c r="B346" i="24" s="1"/>
  <c r="B217" i="15"/>
  <c r="A348" i="24" s="1"/>
  <c r="B220" i="15"/>
  <c r="A351" i="24" s="1"/>
  <c r="D249" i="15"/>
  <c r="D250" i="15"/>
  <c r="C405" i="24" s="1"/>
  <c r="E250" i="15"/>
  <c r="E405" i="24" s="1"/>
  <c r="F250" i="15"/>
  <c r="G405" i="24" s="1"/>
  <c r="G250" i="15"/>
  <c r="H405" i="24" s="1"/>
  <c r="H250" i="15"/>
  <c r="I405" i="24" s="1"/>
  <c r="D290" i="15"/>
  <c r="C467" i="24" s="1"/>
  <c r="E290" i="15"/>
  <c r="E467" i="24" s="1"/>
  <c r="F290" i="15"/>
  <c r="G467" i="24" s="1"/>
  <c r="G290" i="15"/>
  <c r="H467" i="24" s="1"/>
  <c r="H290" i="15"/>
  <c r="I467" i="24" s="1"/>
  <c r="B303" i="15"/>
  <c r="A480" i="24" s="1"/>
  <c r="D330" i="15"/>
  <c r="E330" i="15"/>
  <c r="F330" i="15"/>
  <c r="B334" i="15"/>
  <c r="C335" i="15" s="1"/>
  <c r="D334" i="15"/>
  <c r="D335" i="15"/>
  <c r="B337" i="15"/>
  <c r="C338" i="15" s="1"/>
  <c r="D337" i="15"/>
  <c r="D338" i="15"/>
  <c r="B340" i="15"/>
  <c r="D340" i="15"/>
  <c r="C341" i="15"/>
  <c r="D341" i="15"/>
  <c r="B343" i="15"/>
  <c r="C344" i="15" s="1"/>
  <c r="D343" i="15"/>
  <c r="D344"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C452" i="15" s="1"/>
  <c r="D451" i="15"/>
  <c r="E451" i="15"/>
  <c r="F451" i="15"/>
  <c r="D452" i="15"/>
  <c r="E452" i="15"/>
  <c r="F452" i="15"/>
  <c r="B454" i="15"/>
  <c r="C455" i="15" s="1"/>
  <c r="D454" i="15"/>
  <c r="D455" i="15"/>
  <c r="B457" i="15"/>
  <c r="C458" i="15" s="1"/>
  <c r="D457" i="15"/>
  <c r="D458" i="15"/>
  <c r="B460" i="15"/>
  <c r="C461" i="15" s="1"/>
  <c r="D460" i="15"/>
  <c r="D461" i="15"/>
  <c r="B463" i="15"/>
  <c r="C464" i="15" s="1"/>
  <c r="D463" i="15"/>
  <c r="D464" i="15"/>
  <c r="D489" i="15"/>
  <c r="D490" i="15"/>
  <c r="E490" i="15"/>
  <c r="F490" i="15"/>
  <c r="B491" i="15"/>
  <c r="D491" i="15"/>
  <c r="E491" i="15"/>
  <c r="F491" i="15"/>
  <c r="C492" i="15"/>
  <c r="D492" i="15"/>
  <c r="E492" i="15"/>
  <c r="F492" i="15"/>
  <c r="B494" i="15"/>
  <c r="C495" i="15" s="1"/>
  <c r="D494" i="15"/>
  <c r="D495" i="15"/>
  <c r="B497" i="15"/>
  <c r="C498" i="15" s="1"/>
  <c r="D497" i="15"/>
  <c r="D498" i="15"/>
  <c r="B500" i="15"/>
  <c r="C501" i="15" s="1"/>
  <c r="D500" i="15"/>
  <c r="D501" i="15"/>
  <c r="B503" i="15"/>
  <c r="C504" i="15" s="1"/>
  <c r="D503" i="15"/>
  <c r="D504" i="15"/>
  <c r="D529" i="15"/>
  <c r="D530" i="15"/>
  <c r="E530" i="15"/>
  <c r="F530" i="15"/>
  <c r="B531" i="15"/>
  <c r="C532" i="15" s="1"/>
  <c r="D531" i="15"/>
  <c r="E531" i="15"/>
  <c r="F531" i="15"/>
  <c r="D532" i="15"/>
  <c r="E532" i="15"/>
  <c r="F532" i="15"/>
  <c r="B534" i="15"/>
  <c r="C535" i="15" s="1"/>
  <c r="D534" i="15"/>
  <c r="D535" i="15"/>
  <c r="B537" i="15"/>
  <c r="C538" i="15" s="1"/>
  <c r="D537" i="15"/>
  <c r="D538" i="15"/>
  <c r="B540" i="15"/>
  <c r="C541" i="15" s="1"/>
  <c r="D540" i="15"/>
  <c r="D541" i="15"/>
  <c r="B543" i="15"/>
  <c r="C544" i="15" s="1"/>
  <c r="D543" i="15"/>
  <c r="D544" i="15"/>
  <c r="D570" i="15"/>
  <c r="E570" i="15"/>
  <c r="F570" i="15"/>
  <c r="B571" i="15"/>
  <c r="D571" i="15"/>
  <c r="E571" i="15"/>
  <c r="F571" i="15"/>
  <c r="C572" i="15"/>
  <c r="D572" i="15"/>
  <c r="E572" i="15"/>
  <c r="F572" i="15"/>
  <c r="B574" i="15"/>
  <c r="D574" i="15"/>
  <c r="C575" i="15"/>
  <c r="D575" i="15"/>
  <c r="B577" i="15"/>
  <c r="C578" i="15" s="1"/>
  <c r="D577" i="15"/>
  <c r="D578" i="15"/>
  <c r="B580" i="15"/>
  <c r="C581" i="15" s="1"/>
  <c r="D580" i="15"/>
  <c r="D581" i="15"/>
  <c r="B583" i="15"/>
  <c r="C584" i="15" s="1"/>
  <c r="D583" i="15"/>
  <c r="D584" i="15"/>
  <c r="D609" i="15"/>
  <c r="D610" i="15"/>
  <c r="E610" i="15"/>
  <c r="F610" i="15"/>
  <c r="B611" i="15"/>
  <c r="C612" i="15" s="1"/>
  <c r="D611" i="15"/>
  <c r="E611" i="15"/>
  <c r="F611"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s="1"/>
  <c r="G656" i="15"/>
  <c r="H27" i="26" s="1"/>
  <c r="H656" i="15"/>
  <c r="H657" i="15"/>
  <c r="B657" i="15"/>
  <c r="B660" i="15"/>
  <c r="B663" i="15"/>
  <c r="G683" i="15"/>
  <c r="D690" i="15"/>
  <c r="E690" i="15"/>
  <c r="F690" i="15"/>
  <c r="G690" i="15"/>
  <c r="H690" i="15"/>
  <c r="B691" i="15"/>
  <c r="B692" i="15"/>
  <c r="B694" i="15"/>
  <c r="D696" i="15"/>
  <c r="C700" i="15"/>
  <c r="E696" i="15"/>
  <c r="E697" i="15" s="1"/>
  <c r="F696" i="15"/>
  <c r="F697" i="15" s="1"/>
  <c r="G696" i="15"/>
  <c r="H696" i="15"/>
  <c r="H697" i="15" s="1"/>
  <c r="B697" i="15"/>
  <c r="B700" i="15"/>
  <c r="D701" i="15"/>
  <c r="B703" i="15"/>
  <c r="D703" i="15"/>
  <c r="D704" i="15"/>
  <c r="D729" i="15"/>
  <c r="D730" i="15"/>
  <c r="E730" i="15"/>
  <c r="F730" i="15"/>
  <c r="G730" i="15"/>
  <c r="H730" i="15"/>
  <c r="B731" i="15"/>
  <c r="B734" i="15"/>
  <c r="B738" i="15"/>
  <c r="D738" i="15"/>
  <c r="D739" i="15" s="1"/>
  <c r="E738" i="15"/>
  <c r="E739" i="15" s="1"/>
  <c r="F738" i="15"/>
  <c r="F739" i="15" s="1"/>
  <c r="G738" i="15"/>
  <c r="G739" i="15" s="1"/>
  <c r="H738" i="15"/>
  <c r="H739" i="15" s="1"/>
  <c r="C739" i="15"/>
  <c r="B740" i="15"/>
  <c r="D742" i="15"/>
  <c r="B743" i="15"/>
  <c r="C745" i="15"/>
  <c r="D745" i="15"/>
  <c r="D769" i="15"/>
  <c r="D770" i="15"/>
  <c r="E770" i="15"/>
  <c r="F770" i="15"/>
  <c r="G770" i="15"/>
  <c r="H770" i="15"/>
  <c r="B771" i="15"/>
  <c r="B774" i="15"/>
  <c r="C775" i="15" s="1"/>
  <c r="B777" i="15"/>
  <c r="D777" i="15"/>
  <c r="D778" i="15" s="1"/>
  <c r="E777" i="15"/>
  <c r="E778" i="15" s="1"/>
  <c r="F777" i="15"/>
  <c r="F778" i="15" s="1"/>
  <c r="G777" i="15"/>
  <c r="G778" i="15" s="1"/>
  <c r="H777" i="15"/>
  <c r="H778" i="15" s="1"/>
  <c r="C778" i="15"/>
  <c r="B779" i="15"/>
  <c r="C780" i="15" s="1"/>
  <c r="C781" i="15"/>
  <c r="D781" i="15"/>
  <c r="B782" i="15"/>
  <c r="C783" i="15" s="1"/>
  <c r="B783" i="15"/>
  <c r="C784" i="15" s="1"/>
  <c r="D784" i="15"/>
  <c r="D809" i="15"/>
  <c r="D810" i="15"/>
  <c r="E810" i="15"/>
  <c r="F810" i="15"/>
  <c r="G810" i="15"/>
  <c r="H810" i="15"/>
  <c r="B811" i="15"/>
  <c r="B814" i="15"/>
  <c r="D814" i="15"/>
  <c r="D815" i="15"/>
  <c r="D816" i="15" s="1"/>
  <c r="E815" i="15"/>
  <c r="E816" i="15" s="1"/>
  <c r="F815" i="15"/>
  <c r="F816" i="15" s="1"/>
  <c r="G815" i="15"/>
  <c r="G816" i="15" s="1"/>
  <c r="H815" i="15"/>
  <c r="H816" i="15" s="1"/>
  <c r="B817" i="15"/>
  <c r="B820" i="15"/>
  <c r="C821" i="15" s="1"/>
  <c r="D821" i="15"/>
  <c r="D822" i="15" s="1"/>
  <c r="E821" i="15"/>
  <c r="E822" i="15" s="1"/>
  <c r="F821" i="15"/>
  <c r="F822" i="15" s="1"/>
  <c r="G821" i="15"/>
  <c r="G822" i="15" s="1"/>
  <c r="H821" i="15"/>
  <c r="H822" i="15" s="1"/>
  <c r="B823"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s="1"/>
  <c r="E861" i="15"/>
  <c r="E862" i="15" s="1"/>
  <c r="F861" i="15"/>
  <c r="F862" i="15" s="1"/>
  <c r="G861" i="15"/>
  <c r="G862" i="15" s="1"/>
  <c r="H861" i="15"/>
  <c r="H862" i="15" s="1"/>
  <c r="B863" i="15"/>
  <c r="D890" i="15"/>
  <c r="E890" i="15"/>
  <c r="F890" i="15"/>
  <c r="G890" i="15"/>
  <c r="H890" i="15"/>
  <c r="B891" i="15"/>
  <c r="D895" i="15"/>
  <c r="D896" i="15" s="1"/>
  <c r="E895" i="15"/>
  <c r="E896" i="15" s="1"/>
  <c r="F895" i="15"/>
  <c r="F896" i="15" s="1"/>
  <c r="G895" i="15"/>
  <c r="G896" i="15" s="1"/>
  <c r="H895" i="15"/>
  <c r="H896" i="15" s="1"/>
  <c r="C901" i="15"/>
  <c r="D901" i="15"/>
  <c r="C904" i="15" s="1"/>
  <c r="E901" i="15"/>
  <c r="E902" i="15" s="1"/>
  <c r="F901" i="15"/>
  <c r="F902" i="15" s="1"/>
  <c r="G901" i="15"/>
  <c r="G902" i="15" s="1"/>
  <c r="H901" i="15"/>
  <c r="H902" i="15" s="1"/>
  <c r="G923" i="15"/>
  <c r="D930" i="15"/>
  <c r="E930" i="15"/>
  <c r="F930" i="15"/>
  <c r="G930" i="15"/>
  <c r="H930" i="15"/>
  <c r="B931" i="15"/>
  <c r="D935" i="15"/>
  <c r="C938" i="15" s="1"/>
  <c r="E935" i="15"/>
  <c r="E936" i="15" s="1"/>
  <c r="F935" i="15"/>
  <c r="F936" i="15" s="1"/>
  <c r="G935" i="15"/>
  <c r="G936" i="15" s="1"/>
  <c r="H935" i="15"/>
  <c r="H936" i="15" s="1"/>
  <c r="C941" i="15"/>
  <c r="D941" i="15"/>
  <c r="D942" i="15" s="1"/>
  <c r="E941" i="15"/>
  <c r="E942" i="15" s="1"/>
  <c r="F941" i="15"/>
  <c r="F942" i="15" s="1"/>
  <c r="G941" i="15"/>
  <c r="G942" i="15" s="1"/>
  <c r="H941" i="15"/>
  <c r="H942" i="15" s="1"/>
  <c r="G963" i="15"/>
  <c r="D970" i="15"/>
  <c r="E970" i="15"/>
  <c r="F970" i="15"/>
  <c r="G970" i="15"/>
  <c r="H970" i="15"/>
  <c r="B971" i="15"/>
  <c r="D975" i="15"/>
  <c r="C978" i="15" s="1"/>
  <c r="E975" i="15"/>
  <c r="E976" i="15" s="1"/>
  <c r="F975" i="15"/>
  <c r="F976" i="15" s="1"/>
  <c r="G975" i="15"/>
  <c r="G976" i="15" s="1"/>
  <c r="H975" i="15"/>
  <c r="H976" i="15" s="1"/>
  <c r="C981" i="15"/>
  <c r="D981" i="15"/>
  <c r="C984" i="15" s="1"/>
  <c r="E981" i="15"/>
  <c r="E982" i="15" s="1"/>
  <c r="F981" i="15"/>
  <c r="F982" i="15" s="1"/>
  <c r="G981" i="15"/>
  <c r="G982" i="15" s="1"/>
  <c r="H981" i="15"/>
  <c r="H982" i="15" s="1"/>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E1022" i="15" s="1"/>
  <c r="F1021" i="15"/>
  <c r="F1022" i="15" s="1"/>
  <c r="G1021" i="15"/>
  <c r="G1022" i="15" s="1"/>
  <c r="H1021" i="15"/>
  <c r="H1022" i="15" s="1"/>
  <c r="D1049" i="15"/>
  <c r="D1050" i="15"/>
  <c r="E1050" i="15"/>
  <c r="F1050" i="15"/>
  <c r="G1050" i="15"/>
  <c r="H1050" i="15"/>
  <c r="B1051" i="15"/>
  <c r="D1055" i="15"/>
  <c r="C1058" i="15" s="1"/>
  <c r="E1055" i="15"/>
  <c r="E1056" i="15" s="1"/>
  <c r="F1055" i="15"/>
  <c r="F1056" i="15" s="1"/>
  <c r="G1055" i="15"/>
  <c r="G1056" i="15" s="1"/>
  <c r="H1055" i="15"/>
  <c r="H1056" i="15" s="1"/>
  <c r="C1061" i="15"/>
  <c r="D1061" i="15"/>
  <c r="D1062" i="15" s="1"/>
  <c r="E1061" i="15"/>
  <c r="F1061" i="15"/>
  <c r="F1062" i="15" s="1"/>
  <c r="G1061" i="15"/>
  <c r="G1062" i="15" s="1"/>
  <c r="H1061" i="15"/>
  <c r="H1062" i="15" s="1"/>
  <c r="E1062"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E1102" i="15" s="1"/>
  <c r="F1101" i="15"/>
  <c r="F1102" i="15" s="1"/>
  <c r="G1101" i="15"/>
  <c r="G1102" i="15" s="1"/>
  <c r="H1101" i="15"/>
  <c r="H1102" i="15" s="1"/>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E1142" i="15" s="1"/>
  <c r="F1141" i="15"/>
  <c r="F1142" i="15" s="1"/>
  <c r="G1141" i="15"/>
  <c r="G1142" i="15" s="1"/>
  <c r="H1141" i="15"/>
  <c r="H1142" i="15" s="1"/>
  <c r="G1163" i="15"/>
  <c r="D1169" i="15"/>
  <c r="D1170" i="15"/>
  <c r="E1170" i="15"/>
  <c r="F1170" i="15"/>
  <c r="G1170" i="15"/>
  <c r="H1170" i="15"/>
  <c r="B1171" i="15"/>
  <c r="D1175" i="15"/>
  <c r="E1175" i="15"/>
  <c r="E1176" i="15" s="1"/>
  <c r="F1175" i="15"/>
  <c r="F1176" i="15" s="1"/>
  <c r="G1175" i="15"/>
  <c r="G1176" i="15" s="1"/>
  <c r="H1175" i="15"/>
  <c r="H1176" i="15" s="1"/>
  <c r="C1181" i="15"/>
  <c r="D1181" i="15"/>
  <c r="C1184" i="15" s="1"/>
  <c r="E1181" i="15"/>
  <c r="E1182" i="15" s="1"/>
  <c r="F1181" i="15"/>
  <c r="F1182" i="15" s="1"/>
  <c r="G1181" i="15"/>
  <c r="G1182" i="15" s="1"/>
  <c r="H1181" i="15"/>
  <c r="H1182" i="15" s="1"/>
  <c r="G1203" i="15"/>
  <c r="D1209" i="15"/>
  <c r="D1210" i="15"/>
  <c r="E1210" i="15"/>
  <c r="F1210" i="15"/>
  <c r="G1210" i="15"/>
  <c r="H1210" i="15"/>
  <c r="B1211" i="15"/>
  <c r="D1215" i="15"/>
  <c r="C1218" i="15" s="1"/>
  <c r="E1215" i="15"/>
  <c r="E1216" i="15" s="1"/>
  <c r="F1215" i="15"/>
  <c r="F1216" i="15" s="1"/>
  <c r="G1215" i="15"/>
  <c r="G1216" i="15" s="1"/>
  <c r="H1215" i="15"/>
  <c r="H1216" i="15" s="1"/>
  <c r="C1221" i="15"/>
  <c r="D1221" i="15"/>
  <c r="C1224" i="15" s="1"/>
  <c r="E1221" i="15"/>
  <c r="E1222" i="15" s="1"/>
  <c r="F1221" i="15"/>
  <c r="F1222" i="15" s="1"/>
  <c r="G1221" i="15"/>
  <c r="G1222" i="15" s="1"/>
  <c r="H1221" i="15"/>
  <c r="H1222"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E1262" i="15" s="1"/>
  <c r="F1261" i="15"/>
  <c r="F1262" i="15" s="1"/>
  <c r="G1261" i="15"/>
  <c r="G1262" i="15" s="1"/>
  <c r="H1261" i="15"/>
  <c r="H1262" i="15" s="1"/>
  <c r="G1283" i="15"/>
  <c r="D1289" i="15"/>
  <c r="D1290" i="15"/>
  <c r="E1290" i="15"/>
  <c r="F1290" i="15"/>
  <c r="G1290" i="15"/>
  <c r="H1290" i="15"/>
  <c r="B1291" i="15"/>
  <c r="D1295" i="15"/>
  <c r="C1298" i="15" s="1"/>
  <c r="E1295" i="15"/>
  <c r="E1296" i="15" s="1"/>
  <c r="F1295" i="15"/>
  <c r="F1296" i="15" s="1"/>
  <c r="G1295" i="15"/>
  <c r="G1296" i="15" s="1"/>
  <c r="H1295" i="15"/>
  <c r="H1296" i="15" s="1"/>
  <c r="C1301" i="15"/>
  <c r="D1301" i="15"/>
  <c r="D1302" i="15" s="1"/>
  <c r="E1301" i="15"/>
  <c r="E1302" i="15" s="1"/>
  <c r="F1301" i="15"/>
  <c r="F1302" i="15" s="1"/>
  <c r="G1301" i="15"/>
  <c r="G1302" i="15" s="1"/>
  <c r="H1301" i="15"/>
  <c r="H1302" i="15" s="1"/>
  <c r="D1329" i="15"/>
  <c r="D1330" i="15"/>
  <c r="E1330" i="15"/>
  <c r="F1330" i="15"/>
  <c r="G1330" i="15"/>
  <c r="H1330" i="15"/>
  <c r="B1331" i="15"/>
  <c r="D1335" i="15"/>
  <c r="C1338" i="15" s="1"/>
  <c r="E1335" i="15"/>
  <c r="E1336" i="15" s="1"/>
  <c r="F1335" i="15"/>
  <c r="F1336" i="15" s="1"/>
  <c r="G1335" i="15"/>
  <c r="G1336" i="15" s="1"/>
  <c r="H1335" i="15"/>
  <c r="H1336" i="15" s="1"/>
  <c r="C1341" i="15"/>
  <c r="D1341" i="15"/>
  <c r="C1344" i="15" s="1"/>
  <c r="E1341" i="15"/>
  <c r="E1342" i="15" s="1"/>
  <c r="F1341" i="15"/>
  <c r="F1342" i="15" s="1"/>
  <c r="G1341" i="15"/>
  <c r="H1341" i="15"/>
  <c r="H1342" i="15" s="1"/>
  <c r="G1342" i="15"/>
  <c r="D1369" i="15"/>
  <c r="D1370" i="15"/>
  <c r="E1370" i="15"/>
  <c r="F1370" i="15"/>
  <c r="G1370" i="15"/>
  <c r="H1370" i="15"/>
  <c r="B1371" i="15"/>
  <c r="D1375" i="15"/>
  <c r="C1378" i="15" s="1"/>
  <c r="E1375" i="15"/>
  <c r="E1376" i="15" s="1"/>
  <c r="F1375" i="15"/>
  <c r="F1376" i="15" s="1"/>
  <c r="G1375" i="15"/>
  <c r="G1376" i="15" s="1"/>
  <c r="H1375" i="15"/>
  <c r="H1376" i="15" s="1"/>
  <c r="C1381" i="15"/>
  <c r="D1381" i="15"/>
  <c r="D1382" i="15" s="1"/>
  <c r="E1381" i="15"/>
  <c r="E1382" i="15" s="1"/>
  <c r="F1381" i="15"/>
  <c r="F1382" i="15" s="1"/>
  <c r="G1381" i="15"/>
  <c r="G1382" i="15" s="1"/>
  <c r="H1381" i="15"/>
  <c r="H1382" i="15" s="1"/>
  <c r="G1403" i="15"/>
  <c r="D1410" i="15"/>
  <c r="E1410" i="15"/>
  <c r="F1410" i="15"/>
  <c r="G1410" i="15"/>
  <c r="H1410" i="15"/>
  <c r="B1411" i="15"/>
  <c r="D1415" i="15"/>
  <c r="D1416" i="15" s="1"/>
  <c r="E1415" i="15"/>
  <c r="E1416" i="15" s="1"/>
  <c r="F1415" i="15"/>
  <c r="F1416" i="15" s="1"/>
  <c r="G1415" i="15"/>
  <c r="G1416" i="15" s="1"/>
  <c r="H1415" i="15"/>
  <c r="H1416" i="15" s="1"/>
  <c r="C1421" i="15"/>
  <c r="D1421" i="15"/>
  <c r="D1422" i="15" s="1"/>
  <c r="E1421" i="15"/>
  <c r="E1422" i="15" s="1"/>
  <c r="F1421" i="15"/>
  <c r="F1422" i="15" s="1"/>
  <c r="G1421" i="15"/>
  <c r="G1422" i="15" s="1"/>
  <c r="H1421" i="15"/>
  <c r="H1422" i="15" s="1"/>
  <c r="D1449" i="15"/>
  <c r="D1450" i="15"/>
  <c r="E1450" i="15"/>
  <c r="F1450" i="15"/>
  <c r="G1450" i="15"/>
  <c r="H1450" i="15"/>
  <c r="B1451" i="15"/>
  <c r="D1455" i="15"/>
  <c r="C1458" i="15" s="1"/>
  <c r="E1455" i="15"/>
  <c r="E1456" i="15" s="1"/>
  <c r="F1455" i="15"/>
  <c r="F1456" i="15" s="1"/>
  <c r="G1455" i="15"/>
  <c r="G1456" i="15" s="1"/>
  <c r="H1455" i="15"/>
  <c r="H1456" i="15" s="1"/>
  <c r="C1461" i="15"/>
  <c r="D1461" i="15"/>
  <c r="D1462" i="15" s="1"/>
  <c r="E1461" i="15"/>
  <c r="E1462" i="15" s="1"/>
  <c r="F1461" i="15"/>
  <c r="F1462" i="15" s="1"/>
  <c r="G1461" i="15"/>
  <c r="G1462" i="15" s="1"/>
  <c r="H1461" i="15"/>
  <c r="H1462" i="15" s="1"/>
  <c r="D1490" i="15"/>
  <c r="E1490" i="15"/>
  <c r="F1490" i="15"/>
  <c r="G1490" i="15"/>
  <c r="H1490" i="15"/>
  <c r="B1491" i="15"/>
  <c r="D1495" i="15"/>
  <c r="D1496" i="15" s="1"/>
  <c r="E1495" i="15"/>
  <c r="E1496" i="15" s="1"/>
  <c r="F1495" i="15"/>
  <c r="F1496" i="15" s="1"/>
  <c r="G1495" i="15"/>
  <c r="G1496" i="15" s="1"/>
  <c r="H1495" i="15"/>
  <c r="H1496" i="15" s="1"/>
  <c r="C1501" i="15"/>
  <c r="D1501" i="15"/>
  <c r="C1504" i="15" s="1"/>
  <c r="E1501" i="15"/>
  <c r="E1502" i="15" s="1"/>
  <c r="F1501" i="15"/>
  <c r="F1502" i="15" s="1"/>
  <c r="G1501" i="15"/>
  <c r="G1502" i="15" s="1"/>
  <c r="H1501" i="15"/>
  <c r="H1502" i="15" s="1"/>
  <c r="G1523" i="15"/>
  <c r="D1530" i="15"/>
  <c r="E1530" i="15"/>
  <c r="F1530" i="15"/>
  <c r="G1530" i="15"/>
  <c r="H1530" i="15"/>
  <c r="B1531" i="15"/>
  <c r="D1535" i="15"/>
  <c r="D1536" i="15" s="1"/>
  <c r="E1535" i="15"/>
  <c r="E1536" i="15" s="1"/>
  <c r="F1535" i="15"/>
  <c r="F1536" i="15" s="1"/>
  <c r="G1535" i="15"/>
  <c r="G1536" i="15" s="1"/>
  <c r="H1535" i="15"/>
  <c r="H1536" i="15"/>
  <c r="C1541" i="15"/>
  <c r="D1541" i="15"/>
  <c r="D1542" i="15" s="1"/>
  <c r="E1541" i="15"/>
  <c r="E1542" i="15" s="1"/>
  <c r="F1541" i="15"/>
  <c r="F1542" i="15" s="1"/>
  <c r="G1541" i="15"/>
  <c r="G1542" i="15" s="1"/>
  <c r="H1541" i="15"/>
  <c r="H1542" i="15" s="1"/>
  <c r="D1570" i="15"/>
  <c r="E1570" i="15"/>
  <c r="F1570" i="15"/>
  <c r="G1570" i="15"/>
  <c r="H1570" i="15"/>
  <c r="B1571" i="15"/>
  <c r="D1575" i="15"/>
  <c r="C1578" i="15" s="1"/>
  <c r="E1575" i="15"/>
  <c r="E1576" i="15" s="1"/>
  <c r="F1575" i="15"/>
  <c r="F1576" i="15" s="1"/>
  <c r="G1575" i="15"/>
  <c r="G1576" i="15" s="1"/>
  <c r="H1575" i="15"/>
  <c r="H1576" i="15" s="1"/>
  <c r="C1581" i="15"/>
  <c r="D1581" i="15"/>
  <c r="D1582" i="15" s="1"/>
  <c r="E1581" i="15"/>
  <c r="E1582" i="15" s="1"/>
  <c r="F1581" i="15"/>
  <c r="F1582" i="15" s="1"/>
  <c r="G1581" i="15"/>
  <c r="G1582" i="15" s="1"/>
  <c r="H1581" i="15"/>
  <c r="H1582" i="15" s="1"/>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43" i="15"/>
  <c r="G1643" i="15"/>
  <c r="G1644" i="15"/>
  <c r="G1645" i="15"/>
  <c r="D1649" i="15"/>
  <c r="D1650" i="15"/>
  <c r="E1650" i="15"/>
  <c r="F1650" i="15"/>
  <c r="G1650" i="15"/>
  <c r="H1650" i="15"/>
  <c r="D1655" i="15"/>
  <c r="E1655" i="15"/>
  <c r="F1655" i="15"/>
  <c r="G1655" i="15"/>
  <c r="H1655" i="15"/>
  <c r="D1660" i="15"/>
  <c r="E1660" i="15"/>
  <c r="F1660" i="15"/>
  <c r="G1678" i="15"/>
  <c r="G1679" i="15"/>
  <c r="H1680" i="15"/>
  <c r="G1684" i="15"/>
  <c r="G1685" i="15"/>
  <c r="D1690" i="15"/>
  <c r="E1690" i="15"/>
  <c r="F1690" i="15"/>
  <c r="G1690" i="15"/>
  <c r="H1690" i="15"/>
  <c r="B1691" i="15"/>
  <c r="D1695" i="15"/>
  <c r="E1695" i="15"/>
  <c r="B1696" i="15"/>
  <c r="G1718" i="15"/>
  <c r="G1719" i="15"/>
  <c r="H1720" i="15"/>
  <c r="G1723" i="15"/>
  <c r="G1724" i="15"/>
  <c r="G1725" i="15"/>
  <c r="D1729" i="15"/>
  <c r="D1730" i="15"/>
  <c r="E1730" i="15"/>
  <c r="F1730" i="15"/>
  <c r="B1731"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s="1"/>
  <c r="E1781" i="15"/>
  <c r="E1782" i="15" s="1"/>
  <c r="F1781" i="15"/>
  <c r="F1782" i="15" s="1"/>
  <c r="G1781" i="15"/>
  <c r="G1782" i="15" s="1"/>
  <c r="H1781" i="15"/>
  <c r="H1782" i="15" s="1"/>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D242" i="2"/>
  <c r="D247" i="2" s="1"/>
  <c r="E247" i="2" s="1"/>
  <c r="F247" i="2" s="1"/>
  <c r="G247" i="2" s="1"/>
  <c r="M242" i="2"/>
  <c r="O242" i="2" s="1"/>
  <c r="M243" i="2"/>
  <c r="O243" i="2" s="1"/>
  <c r="M244" i="2"/>
  <c r="O244" i="2" s="1"/>
  <c r="C245" i="2"/>
  <c r="M245" i="2"/>
  <c r="O245" i="2" s="1"/>
  <c r="M246" i="2"/>
  <c r="O246" i="2" s="1"/>
  <c r="M247" i="2"/>
  <c r="O247" i="2" s="1"/>
  <c r="M248" i="2"/>
  <c r="O248" i="2" s="1"/>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U11" i="15"/>
  <c r="M16" i="16"/>
  <c r="I16" i="16"/>
  <c r="U12" i="15" s="1"/>
  <c r="K16" i="16"/>
  <c r="L16" i="16"/>
  <c r="I17" i="16"/>
  <c r="K17" i="16"/>
  <c r="L17" i="16"/>
  <c r="M17" i="16"/>
  <c r="I18" i="16"/>
  <c r="D4" i="19" s="1"/>
  <c r="I19" i="16"/>
  <c r="I20" i="16"/>
  <c r="H2" i="3" s="1"/>
  <c r="A57" i="2" s="1"/>
  <c r="I21" i="16"/>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J7" i="15"/>
  <c r="B112" i="15" s="1"/>
  <c r="A59" i="13"/>
  <c r="C59" i="13" s="1"/>
  <c r="A1306" i="7"/>
  <c r="C1306" i="7"/>
  <c r="A59" i="14"/>
  <c r="C59" i="14" s="1"/>
  <c r="A556" i="5"/>
  <c r="C556" i="5" s="1"/>
  <c r="A59" i="10"/>
  <c r="C59" i="10"/>
  <c r="A59" i="11"/>
  <c r="C59" i="11" s="1"/>
  <c r="A25" i="10"/>
  <c r="C25" i="10"/>
  <c r="A23" i="11"/>
  <c r="C23" i="11"/>
  <c r="B297" i="15"/>
  <c r="A474" i="24" s="1"/>
  <c r="B294" i="15"/>
  <c r="A471" i="24" s="1"/>
  <c r="C64" i="15"/>
  <c r="B99" i="24" s="1"/>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538" i="15"/>
  <c r="C818" i="15"/>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s="1"/>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s="1"/>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s="1"/>
  <c r="AY22" i="9"/>
  <c r="BG22" i="9"/>
  <c r="BO22" i="9" s="1"/>
  <c r="BW22" i="9" s="1"/>
  <c r="CE22" i="9" s="1"/>
  <c r="CM22" i="9" s="1"/>
  <c r="CU22" i="9" s="1"/>
  <c r="DC22" i="9" s="1"/>
  <c r="DK22" i="9" s="1"/>
  <c r="DS22" i="9" s="1"/>
  <c r="EA22" i="9" s="1"/>
  <c r="EI22" i="9" s="1"/>
  <c r="EQ22" i="9" s="1"/>
  <c r="EY22" i="9" s="1"/>
  <c r="B257" i="15"/>
  <c r="A412" i="24" s="1"/>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A25" i="11"/>
  <c r="C25" i="11" s="1"/>
  <c r="A1272" i="7"/>
  <c r="C1272" i="7" s="1"/>
  <c r="A31" i="26"/>
  <c r="C21" i="15"/>
  <c r="B37" i="27" s="1"/>
  <c r="A31" i="24"/>
  <c r="L135" i="2"/>
  <c r="C101" i="15"/>
  <c r="B160" i="24" s="1"/>
  <c r="A159" i="24"/>
  <c r="I77" i="2"/>
  <c r="S21" i="9"/>
  <c r="Q80" i="2"/>
  <c r="I80" i="2"/>
  <c r="T11" i="9"/>
  <c r="AB11" i="9" s="1"/>
  <c r="AJ11" i="9" s="1"/>
  <c r="L194" i="2" s="1"/>
  <c r="L134" i="2"/>
  <c r="N134" i="2" s="1"/>
  <c r="A214" i="24"/>
  <c r="A217" i="24"/>
  <c r="A226" i="24"/>
  <c r="H267" i="24"/>
  <c r="H331" i="24"/>
  <c r="H11" i="24"/>
  <c r="H75" i="24"/>
  <c r="H11" i="26"/>
  <c r="H395" i="24"/>
  <c r="H457" i="24"/>
  <c r="H139" i="24"/>
  <c r="H203" i="24"/>
  <c r="B13" i="26"/>
  <c r="B32" i="26"/>
  <c r="A406" i="24"/>
  <c r="C252" i="15"/>
  <c r="B407" i="24" s="1"/>
  <c r="AA21" i="9"/>
  <c r="AI21" i="9"/>
  <c r="A468" i="24"/>
  <c r="C292" i="15"/>
  <c r="B469" i="24" s="1"/>
  <c r="Q77" i="2"/>
  <c r="A415" i="24"/>
  <c r="C261" i="15"/>
  <c r="B416" i="24" s="1"/>
  <c r="B263" i="15"/>
  <c r="C264" i="15" s="1"/>
  <c r="B419" i="24" s="1"/>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s="1"/>
  <c r="B474" i="15"/>
  <c r="B274" i="15"/>
  <c r="B114" i="15"/>
  <c r="B394" i="15"/>
  <c r="B34" i="15"/>
  <c r="H210" i="24" s="1"/>
  <c r="B354" i="15"/>
  <c r="B314" i="15"/>
  <c r="G363" i="15"/>
  <c r="G563" i="15"/>
  <c r="G443" i="15"/>
  <c r="G323" i="15"/>
  <c r="G283" i="15"/>
  <c r="G603" i="15"/>
  <c r="G523" i="15"/>
  <c r="G243" i="15"/>
  <c r="G123" i="15"/>
  <c r="G43" i="15"/>
  <c r="BG20" i="15"/>
  <c r="G403" i="15"/>
  <c r="H18" i="24"/>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I5" i="25"/>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AZ39" i="26" s="1"/>
  <c r="G657" i="15"/>
  <c r="E277" i="24"/>
  <c r="Y405" i="24"/>
  <c r="A103" i="10"/>
  <c r="C103" i="10" s="1"/>
  <c r="AR8" i="15"/>
  <c r="AR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s="1"/>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Z405" i="24"/>
  <c r="A633" i="5"/>
  <c r="C633" i="5"/>
  <c r="A136" i="11"/>
  <c r="C136" i="11"/>
  <c r="A135" i="10"/>
  <c r="C135" i="10" s="1"/>
  <c r="A1382" i="7"/>
  <c r="C1382" i="7" s="1"/>
  <c r="A135" i="14"/>
  <c r="C135" i="14" s="1"/>
  <c r="A632" i="5"/>
  <c r="C632" i="5"/>
  <c r="A135" i="13"/>
  <c r="C135" i="13"/>
  <c r="A135" i="11"/>
  <c r="C135" i="11"/>
  <c r="M262" i="24"/>
  <c r="F262"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s="1"/>
  <c r="AA19" i="9"/>
  <c r="AI19" i="9"/>
  <c r="I69" i="2"/>
  <c r="S24" i="9"/>
  <c r="I70" i="2"/>
  <c r="C95" i="15"/>
  <c r="B154" i="24" s="1"/>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1464" i="7"/>
  <c r="C1464" i="7" s="1"/>
  <c r="A217" i="13"/>
  <c r="C217" i="13" s="1"/>
  <c r="A217" i="11"/>
  <c r="C217" i="11" s="1"/>
  <c r="A217" i="14"/>
  <c r="C217" i="14" s="1"/>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CC35" i="26" s="1"/>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C255" i="15"/>
  <c r="B410" i="24" s="1"/>
  <c r="C175" i="15"/>
  <c r="B282" i="24" s="1"/>
  <c r="BG7" i="9"/>
  <c r="BO7" i="9" s="1"/>
  <c r="BW7" i="9" s="1"/>
  <c r="CE7" i="9" s="1"/>
  <c r="C172" i="15"/>
  <c r="B279" i="24" s="1"/>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AG37"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C32" i="27"/>
  <c r="D936" i="15"/>
  <c r="C660" i="15"/>
  <c r="B30" i="26" s="1"/>
  <c r="D657" i="15"/>
  <c r="C27" i="26"/>
  <c r="BR40" i="26"/>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G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AV271" i="24"/>
  <c r="AJ267" i="24"/>
  <c r="BZ265" i="24"/>
  <c r="AJ269" i="24"/>
  <c r="AV269" i="24"/>
  <c r="BB269" i="24"/>
  <c r="AP271" i="24"/>
  <c r="AD266" i="24"/>
  <c r="BB270" i="24"/>
  <c r="AJ271" i="24"/>
  <c r="BB274" i="24"/>
  <c r="BN269" i="24"/>
  <c r="AP273" i="24"/>
  <c r="BB273" i="24"/>
  <c r="AD267" i="24"/>
  <c r="B634" i="15"/>
  <c r="B594" i="15"/>
  <c r="B74" i="15"/>
  <c r="B674" i="15"/>
  <c r="B434" i="15"/>
  <c r="B234" i="15"/>
  <c r="A44" i="11"/>
  <c r="C44" i="11"/>
  <c r="A44" i="14"/>
  <c r="C44" i="14" s="1"/>
  <c r="A22" i="24"/>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N39" i="26"/>
  <c r="BR37" i="26"/>
  <c r="AB405" i="24"/>
  <c r="AB277" i="24"/>
  <c r="AZ270" i="24" s="1"/>
  <c r="AB341" i="24"/>
  <c r="AF26" i="15"/>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F268" i="24"/>
  <c r="AH268" i="24"/>
  <c r="AZ267" i="24"/>
  <c r="AN271"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39" i="26"/>
  <c r="CA35" i="26"/>
  <c r="AQ35" i="26"/>
  <c r="BB43" i="26"/>
  <c r="AP38" i="26"/>
  <c r="AD37" i="26"/>
  <c r="AP37" i="26"/>
  <c r="BZ32" i="26"/>
  <c r="BN34" i="26"/>
  <c r="AD33" i="26"/>
  <c r="BN43" i="26"/>
  <c r="AV36" i="26"/>
  <c r="AJ37" i="26"/>
  <c r="AJ40" i="26"/>
  <c r="BZ35" i="26"/>
  <c r="AV40" i="26"/>
  <c r="BB41" i="26"/>
  <c r="BB42" i="26"/>
  <c r="BB38" i="26"/>
  <c r="AD36" i="26"/>
  <c r="BN35" i="26"/>
  <c r="AP35" i="26"/>
  <c r="BB40" i="26"/>
  <c r="AD38" i="26"/>
  <c r="BZ33" i="26"/>
  <c r="BZ36" i="26"/>
  <c r="AJ35" i="26"/>
  <c r="BN38" i="26"/>
  <c r="BN40" i="26"/>
  <c r="BB35" i="26"/>
  <c r="BB39" i="26"/>
  <c r="BB36" i="26"/>
  <c r="AJ34" i="26"/>
  <c r="AP34" i="26"/>
  <c r="AJ39" i="26"/>
  <c r="AV37" i="26"/>
  <c r="AV39" i="26"/>
  <c r="AV38" i="26"/>
  <c r="AD34" i="26"/>
  <c r="BB44" i="26"/>
  <c r="AV34" i="26"/>
  <c r="BB37" i="26"/>
  <c r="AP36" i="26"/>
  <c r="AP32" i="26" s="1"/>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AA149" i="24"/>
  <c r="AA21" i="26"/>
  <c r="AS12" i="26" s="1"/>
  <c r="H21" i="26"/>
  <c r="AA85" i="26"/>
  <c r="BE18" i="24"/>
  <c r="AG13" i="24"/>
  <c r="AG269" i="24" s="1"/>
  <c r="AS13" i="24"/>
  <c r="BE19" i="24"/>
  <c r="BE17" i="24"/>
  <c r="CC10" i="24"/>
  <c r="BE16" i="24"/>
  <c r="AM14" i="24"/>
  <c r="AG11" i="24"/>
  <c r="CC9" i="26"/>
  <c r="Z21" i="26"/>
  <c r="BP11" i="26" s="1"/>
  <c r="A1504" i="14"/>
  <c r="C1504" i="14"/>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F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C15" i="15"/>
  <c r="B31" i="27" s="1"/>
  <c r="A3" i="5"/>
  <c r="C3" i="5" s="1"/>
  <c r="A17" i="7"/>
  <c r="C17" i="7" s="1"/>
  <c r="N132" i="2"/>
  <c r="N9" i="9"/>
  <c r="N152" i="2"/>
  <c r="V9" i="9" s="1"/>
  <c r="H13" i="24"/>
  <c r="H13" i="26"/>
  <c r="N94" i="2"/>
  <c r="F9" i="9"/>
  <c r="AR9" i="9"/>
  <c r="L192" i="2"/>
  <c r="N192" i="2"/>
  <c r="AL9" i="9" s="1"/>
  <c r="B34" i="27"/>
  <c r="B29" i="24"/>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2" i="24" s="1"/>
  <c r="B1406" i="15"/>
  <c r="B726" i="15"/>
  <c r="B806" i="15"/>
  <c r="B526" i="15"/>
  <c r="B1206" i="15"/>
  <c r="B1006" i="15"/>
  <c r="B1766" i="15"/>
  <c r="B246" i="15"/>
  <c r="B1046" i="15"/>
  <c r="B366" i="15"/>
  <c r="B1486" i="15"/>
  <c r="B1686" i="15"/>
  <c r="B1166" i="15"/>
  <c r="B326" i="15"/>
  <c r="B566" i="15"/>
  <c r="B1286" i="15"/>
  <c r="B1366" i="15"/>
  <c r="AJ8" i="9"/>
  <c r="AR8" i="9" s="1"/>
  <c r="L211" i="2" s="1"/>
  <c r="L130" i="2"/>
  <c r="BR260" i="24"/>
  <c r="BL259" i="24"/>
  <c r="BN267" i="24"/>
  <c r="BF260" i="24"/>
  <c r="B563" i="15" l="1"/>
  <c r="B1323" i="15"/>
  <c r="B1283" i="15"/>
  <c r="B843" i="15"/>
  <c r="B1563" i="15"/>
  <c r="B1123" i="15"/>
  <c r="B643" i="15"/>
  <c r="B1483" i="15"/>
  <c r="B1003" i="15"/>
  <c r="B1243" i="15"/>
  <c r="B1083" i="15"/>
  <c r="B1763" i="15"/>
  <c r="B443" i="15"/>
  <c r="B83" i="15"/>
  <c r="B123" i="15"/>
  <c r="B363" i="15"/>
  <c r="B1603" i="15"/>
  <c r="B243" i="15"/>
  <c r="B163" i="15"/>
  <c r="B203" i="15"/>
  <c r="B963" i="15"/>
  <c r="B323" i="15"/>
  <c r="B43" i="15"/>
  <c r="B723" i="15"/>
  <c r="B283" i="15"/>
  <c r="B483" i="15"/>
  <c r="B1203" i="15"/>
  <c r="B923" i="15"/>
  <c r="B763" i="15"/>
  <c r="B1403" i="15"/>
  <c r="B683" i="15"/>
  <c r="B1363" i="15"/>
  <c r="B3" i="15"/>
  <c r="B403" i="15"/>
  <c r="B803" i="15"/>
  <c r="B603" i="15"/>
  <c r="B1163" i="15"/>
  <c r="B1523" i="15"/>
  <c r="B1443" i="15"/>
  <c r="B523" i="15"/>
  <c r="B1043" i="15"/>
  <c r="B883" i="15"/>
  <c r="AP269" i="24"/>
  <c r="B26" i="24"/>
  <c r="AP270" i="24"/>
  <c r="A150" i="24"/>
  <c r="B32" i="24"/>
  <c r="AV6" i="15"/>
  <c r="B124" i="15" s="1"/>
  <c r="AY4" i="15"/>
  <c r="B1404" i="15" s="1"/>
  <c r="BN273" i="24"/>
  <c r="AJ268" i="24"/>
  <c r="AY3" i="15"/>
  <c r="B1364" i="15" s="1"/>
  <c r="B270" i="24"/>
  <c r="AK35" i="26"/>
  <c r="B1754" i="15"/>
  <c r="B1714" i="15"/>
  <c r="BN271" i="24"/>
  <c r="BN272" i="24"/>
  <c r="A418" i="24"/>
  <c r="C333" i="2"/>
  <c r="C1477" i="15"/>
  <c r="B592" i="15"/>
  <c r="A342" i="24"/>
  <c r="B78" i="24"/>
  <c r="AM17" i="26"/>
  <c r="C258" i="15"/>
  <c r="B413" i="24" s="1"/>
  <c r="H23" i="27"/>
  <c r="Y277" i="24"/>
  <c r="CC13" i="26"/>
  <c r="D1136" i="15"/>
  <c r="AV13" i="15"/>
  <c r="B1044" i="15" s="1"/>
  <c r="AK37" i="26"/>
  <c r="BO36" i="26"/>
  <c r="AN38" i="26"/>
  <c r="I10" i="25"/>
  <c r="B265" i="24" s="1"/>
  <c r="C1418" i="15"/>
  <c r="D49" i="15"/>
  <c r="AY6" i="15"/>
  <c r="B1484" i="15" s="1"/>
  <c r="AS39" i="26"/>
  <c r="AN15" i="24"/>
  <c r="A223" i="24"/>
  <c r="AT267" i="24"/>
  <c r="C298" i="15"/>
  <c r="B475" i="24" s="1"/>
  <c r="CD12" i="24"/>
  <c r="BF11" i="24"/>
  <c r="AV16" i="15"/>
  <c r="B1164" i="15" s="1"/>
  <c r="BR36" i="26"/>
  <c r="BR42" i="26"/>
  <c r="BR33" i="26" s="1"/>
  <c r="A162" i="24"/>
  <c r="H464" i="24"/>
  <c r="AV5" i="15"/>
  <c r="B84" i="15" s="1"/>
  <c r="B1552" i="15"/>
  <c r="B632" i="15"/>
  <c r="B472" i="15"/>
  <c r="AL37" i="26"/>
  <c r="BD38" i="26"/>
  <c r="AL36" i="26"/>
  <c r="BP42" i="26"/>
  <c r="AL35" i="26"/>
  <c r="CB33" i="26"/>
  <c r="BD40" i="26"/>
  <c r="BD39" i="26"/>
  <c r="AL40" i="26"/>
  <c r="AX36" i="26"/>
  <c r="AX34" i="26"/>
  <c r="BD41" i="26"/>
  <c r="B455" i="24"/>
  <c r="B329" i="24"/>
  <c r="BZ31" i="26"/>
  <c r="X41" i="26" s="1"/>
  <c r="BR275" i="24"/>
  <c r="BR268" i="24"/>
  <c r="BF272" i="24"/>
  <c r="AZ273" i="24"/>
  <c r="BR269" i="24"/>
  <c r="CC32" i="26"/>
  <c r="BE44" i="26"/>
  <c r="B72" i="24"/>
  <c r="B333" i="24"/>
  <c r="B272" i="15"/>
  <c r="B1514" i="15"/>
  <c r="B1474" i="15"/>
  <c r="B1434" i="15"/>
  <c r="D1342" i="15"/>
  <c r="B834" i="15"/>
  <c r="D9" i="15"/>
  <c r="BR267" i="24"/>
  <c r="H333" i="24"/>
  <c r="CD268" i="24"/>
  <c r="AZ271" i="24"/>
  <c r="AZ269" i="24"/>
  <c r="AH271" i="24"/>
  <c r="BQ39" i="26"/>
  <c r="AS34" i="26"/>
  <c r="BQ37" i="26"/>
  <c r="B328" i="24"/>
  <c r="B872" i="15"/>
  <c r="B136" i="24"/>
  <c r="B200" i="24"/>
  <c r="H141" i="24"/>
  <c r="F20" i="27"/>
  <c r="H269" i="24"/>
  <c r="BR276" i="24"/>
  <c r="BF276" i="24"/>
  <c r="BF275" i="24"/>
  <c r="AZ272" i="24"/>
  <c r="AG36" i="26"/>
  <c r="AY38" i="26"/>
  <c r="BE43" i="26"/>
  <c r="B8" i="26"/>
  <c r="H146" i="24"/>
  <c r="B1472" i="15"/>
  <c r="B1674" i="15"/>
  <c r="B1394" i="15"/>
  <c r="B1354" i="15"/>
  <c r="B554" i="15"/>
  <c r="D129" i="15"/>
  <c r="AY8" i="15"/>
  <c r="B1564" i="15" s="1"/>
  <c r="B398" i="24"/>
  <c r="B26" i="26"/>
  <c r="H459" i="24"/>
  <c r="AN270" i="24"/>
  <c r="AT273" i="24"/>
  <c r="BF267" i="24"/>
  <c r="BF264" i="24" s="1"/>
  <c r="AT271" i="24"/>
  <c r="AT32" i="26"/>
  <c r="AM34" i="26"/>
  <c r="AS36" i="26"/>
  <c r="B8" i="24"/>
  <c r="B1232" i="15"/>
  <c r="D982" i="15"/>
  <c r="B514" i="15"/>
  <c r="AV14" i="15"/>
  <c r="B1084" i="15" s="1"/>
  <c r="AV8" i="15"/>
  <c r="B844" i="15" s="1"/>
  <c r="AM39" i="26"/>
  <c r="BE38" i="26"/>
  <c r="H402" i="24"/>
  <c r="B459" i="24"/>
  <c r="D89" i="15"/>
  <c r="AZ268" i="24"/>
  <c r="BR271" i="24"/>
  <c r="AH270" i="24"/>
  <c r="BQ35" i="26"/>
  <c r="B397" i="24"/>
  <c r="B512" i="15"/>
  <c r="B1314" i="15"/>
  <c r="B1234" i="15"/>
  <c r="B714" i="15"/>
  <c r="B460" i="24"/>
  <c r="B14" i="26"/>
  <c r="H397" i="24"/>
  <c r="BF274" i="24"/>
  <c r="AN267" i="24"/>
  <c r="CD265" i="24"/>
  <c r="CD269" i="24"/>
  <c r="BZ267" i="24"/>
  <c r="AG38" i="26"/>
  <c r="BE36" i="26"/>
  <c r="B264" i="24"/>
  <c r="H338" i="24"/>
  <c r="B77" i="24"/>
  <c r="B1274" i="15"/>
  <c r="B1194" i="15"/>
  <c r="B1114" i="15"/>
  <c r="B994" i="15"/>
  <c r="B794" i="15"/>
  <c r="AV4" i="15"/>
  <c r="B44" i="15" s="1"/>
  <c r="AH266" i="24"/>
  <c r="BQ36" i="26"/>
  <c r="B14" i="24"/>
  <c r="AS13" i="26"/>
  <c r="BB32" i="26"/>
  <c r="AT272" i="24"/>
  <c r="AN268" i="24"/>
  <c r="AN269" i="24"/>
  <c r="AN265" i="24" s="1"/>
  <c r="CD266" i="24"/>
  <c r="CD263" i="24" s="1"/>
  <c r="BQ41" i="26"/>
  <c r="AS40" i="26"/>
  <c r="H274" i="24"/>
  <c r="B205" i="24"/>
  <c r="B1794" i="15"/>
  <c r="B1154" i="15"/>
  <c r="B1074" i="15"/>
  <c r="B1034" i="15"/>
  <c r="B754" i="15"/>
  <c r="AR23" i="15"/>
  <c r="AY7" i="15"/>
  <c r="B1524" i="15" s="1"/>
  <c r="AH267" i="24"/>
  <c r="BR274" i="24"/>
  <c r="B206" i="24"/>
  <c r="BQ18" i="26"/>
  <c r="BF270" i="24"/>
  <c r="BF269" i="24"/>
  <c r="CD267" i="24"/>
  <c r="BR272" i="24"/>
  <c r="AG33" i="26"/>
  <c r="BE35" i="26"/>
  <c r="BF43" i="26"/>
  <c r="H18" i="26"/>
  <c r="B13" i="24"/>
  <c r="B954" i="15"/>
  <c r="B914" i="15"/>
  <c r="B874" i="15"/>
  <c r="AN272" i="24"/>
  <c r="B334" i="24"/>
  <c r="AT269" i="24"/>
  <c r="BF271" i="24"/>
  <c r="BR270" i="24"/>
  <c r="BR273" i="24"/>
  <c r="AG35" i="26"/>
  <c r="BE40" i="26"/>
  <c r="H82" i="24"/>
  <c r="B141" i="24"/>
  <c r="B1634" i="15"/>
  <c r="B1594" i="15"/>
  <c r="B1554" i="15"/>
  <c r="D209" i="15"/>
  <c r="AV12" i="15"/>
  <c r="B1004" i="15" s="1"/>
  <c r="AV7" i="15"/>
  <c r="AT268" i="24"/>
  <c r="AN273" i="24"/>
  <c r="BF273" i="24"/>
  <c r="AT270" i="24"/>
  <c r="AT266" i="24" s="1"/>
  <c r="AY34" i="26"/>
  <c r="B269" i="24"/>
  <c r="B392" i="24"/>
  <c r="B194" i="15"/>
  <c r="AV9" i="15"/>
  <c r="B884" i="15" s="1"/>
  <c r="AV3" i="15"/>
  <c r="B4" i="15" s="1"/>
  <c r="B15" i="27" s="1"/>
  <c r="V12" i="15"/>
  <c r="C437" i="15"/>
  <c r="C1317" i="15"/>
  <c r="C1237" i="15"/>
  <c r="C1517" i="15"/>
  <c r="C797" i="15"/>
  <c r="C1277" i="15"/>
  <c r="C1157" i="15"/>
  <c r="C997" i="15"/>
  <c r="C1037" i="15"/>
  <c r="C1077" i="15"/>
  <c r="C957" i="15"/>
  <c r="C837" i="15"/>
  <c r="C397" i="15"/>
  <c r="C37" i="15"/>
  <c r="C117" i="15"/>
  <c r="C877" i="15"/>
  <c r="C1717" i="15"/>
  <c r="C1397" i="15"/>
  <c r="C1557" i="15"/>
  <c r="C637" i="15"/>
  <c r="C477" i="15"/>
  <c r="C277" i="15"/>
  <c r="C1197" i="15"/>
  <c r="C197" i="15"/>
  <c r="C317" i="15"/>
  <c r="C517" i="15"/>
  <c r="C1797" i="15"/>
  <c r="C1637" i="15"/>
  <c r="C717" i="15"/>
  <c r="C1757" i="15"/>
  <c r="C1597" i="15"/>
  <c r="C1117" i="15"/>
  <c r="C757" i="15"/>
  <c r="C677" i="15"/>
  <c r="C357" i="15"/>
  <c r="C1357" i="15"/>
  <c r="C1437" i="15"/>
  <c r="C597" i="15"/>
  <c r="C237" i="15"/>
  <c r="C917" i="15"/>
  <c r="C157" i="15"/>
  <c r="C557" i="15"/>
  <c r="C1677" i="15"/>
  <c r="C77" i="15"/>
  <c r="BE11" i="26"/>
  <c r="B392" i="15"/>
  <c r="B1032" i="15"/>
  <c r="B32" i="15"/>
  <c r="B1112" i="15"/>
  <c r="AL15" i="26"/>
  <c r="B752" i="15"/>
  <c r="B232" i="15"/>
  <c r="B1752" i="15"/>
  <c r="B1192" i="15"/>
  <c r="BP18" i="26"/>
  <c r="B192" i="15"/>
  <c r="B912" i="15"/>
  <c r="B1312" i="15"/>
  <c r="B1392" i="15"/>
  <c r="B792" i="15"/>
  <c r="B1072" i="15"/>
  <c r="B1512" i="15"/>
  <c r="B1352" i="15"/>
  <c r="B432" i="15"/>
  <c r="B992" i="15"/>
  <c r="B72" i="15"/>
  <c r="B712" i="15"/>
  <c r="B352" i="15"/>
  <c r="B1792" i="15"/>
  <c r="B1712" i="15"/>
  <c r="BQ19" i="26"/>
  <c r="B152" i="15"/>
  <c r="B552" i="15"/>
  <c r="BI7" i="15"/>
  <c r="BK7" i="15" s="1"/>
  <c r="BK3" i="15" s="1"/>
  <c r="BK5" i="15" s="1"/>
  <c r="B1432" i="15"/>
  <c r="B672" i="15"/>
  <c r="B832" i="15"/>
  <c r="B952" i="15"/>
  <c r="AY17" i="26"/>
  <c r="B1672" i="15"/>
  <c r="B312" i="15"/>
  <c r="B1592" i="15"/>
  <c r="C249" i="2"/>
  <c r="F249" i="2" s="1"/>
  <c r="E249" i="2" s="1"/>
  <c r="CX4" i="9" s="1"/>
  <c r="X30" i="15"/>
  <c r="C225" i="2"/>
  <c r="F225" i="2" s="1"/>
  <c r="E225" i="2" s="1"/>
  <c r="CH4" i="9" s="1"/>
  <c r="C321" i="2"/>
  <c r="AF30" i="15"/>
  <c r="AE30" i="15"/>
  <c r="C309" i="2"/>
  <c r="C273" i="2"/>
  <c r="AB30" i="15"/>
  <c r="C189" i="2"/>
  <c r="F189" i="2" s="1"/>
  <c r="C297" i="2"/>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2" i="24"/>
  <c r="B204" i="24"/>
  <c r="AW1" i="15"/>
  <c r="A1519" i="14"/>
  <c r="C1519" i="14" s="1"/>
  <c r="A15" i="7"/>
  <c r="C15" i="7" s="1"/>
  <c r="A14" i="6"/>
  <c r="A16" i="7"/>
  <c r="C16" i="7" s="1"/>
  <c r="A1500" i="14"/>
  <c r="C1500" i="14" s="1"/>
  <c r="AA277" i="24"/>
  <c r="H277" i="24"/>
  <c r="AE36" i="26"/>
  <c r="AE37" i="26"/>
  <c r="AE35" i="26"/>
  <c r="AQ36" i="26"/>
  <c r="AQ37" i="26"/>
  <c r="AW36" i="26"/>
  <c r="AK34" i="26"/>
  <c r="AQ34" i="26"/>
  <c r="BO38" i="26"/>
  <c r="BC42" i="26"/>
  <c r="BC41" i="26"/>
  <c r="BO42" i="26"/>
  <c r="BC44" i="26"/>
  <c r="BC38" i="26"/>
  <c r="AW38" i="26"/>
  <c r="AW37" i="26"/>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CC9" i="24"/>
  <c r="AG10" i="24"/>
  <c r="AS16" i="24"/>
  <c r="AY17" i="24"/>
  <c r="AS11" i="24"/>
  <c r="AY16" i="24"/>
  <c r="AM11" i="24"/>
  <c r="AS267" i="24"/>
  <c r="AM12" i="24"/>
  <c r="AS14" i="24"/>
  <c r="BE20" i="24"/>
  <c r="BE10" i="24" s="1"/>
  <c r="AG14" i="24"/>
  <c r="BE14" i="24"/>
  <c r="CC11" i="24"/>
  <c r="BE13" i="24"/>
  <c r="AG15" i="24"/>
  <c r="BQ13" i="24"/>
  <c r="AS15" i="24"/>
  <c r="AM13" i="24"/>
  <c r="AM15" i="24"/>
  <c r="AY15" i="24"/>
  <c r="AY12" i="24"/>
  <c r="BE12" i="24"/>
  <c r="BE8" i="24" s="1"/>
  <c r="AR11" i="26"/>
  <c r="AF12" i="26"/>
  <c r="AX17" i="26"/>
  <c r="G21" i="24"/>
  <c r="AR15" i="26"/>
  <c r="BP17" i="26"/>
  <c r="Y21" i="24"/>
  <c r="Y85" i="24"/>
  <c r="Y213" i="24"/>
  <c r="E26" i="27"/>
  <c r="E21" i="24"/>
  <c r="Y149" i="24"/>
  <c r="Y21" i="26"/>
  <c r="AE15" i="26" s="1"/>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B26" i="15"/>
  <c r="AR37" i="26"/>
  <c r="BP35" i="26"/>
  <c r="CB35" i="26"/>
  <c r="AR36" i="26"/>
  <c r="AX39" i="26"/>
  <c r="AR34" i="26"/>
  <c r="BP38" i="26"/>
  <c r="AL34" i="26"/>
  <c r="AL32" i="26" s="1"/>
  <c r="AF34" i="26"/>
  <c r="AF35" i="26"/>
  <c r="AF33" i="26"/>
  <c r="AX40" i="26"/>
  <c r="CB32" i="26"/>
  <c r="BP34" i="26"/>
  <c r="BP31" i="26" s="1"/>
  <c r="Z341" i="24"/>
  <c r="CB34" i="26"/>
  <c r="BD42" i="26"/>
  <c r="BD43" i="26"/>
  <c r="BP41" i="26"/>
  <c r="AX35" i="26"/>
  <c r="AX32" i="26" s="1"/>
  <c r="AR39" i="26"/>
  <c r="AF36" i="26"/>
  <c r="BP36" i="26"/>
  <c r="BP37" i="26"/>
  <c r="BP40" i="26"/>
  <c r="AX37" i="26"/>
  <c r="AR40" i="26"/>
  <c r="AL38" i="26"/>
  <c r="G277" i="24"/>
  <c r="BD37" i="26"/>
  <c r="BD44" i="26"/>
  <c r="BD36" i="26"/>
  <c r="BD35" i="26"/>
  <c r="AF37" i="26"/>
  <c r="BP39" i="26"/>
  <c r="AF38" i="26"/>
  <c r="AL39" i="26"/>
  <c r="AR38" i="26"/>
  <c r="AR35" i="26"/>
  <c r="BP43" i="26"/>
  <c r="AX38" i="26"/>
  <c r="CB36" i="26"/>
  <c r="Z277" i="24"/>
  <c r="AD26" i="15"/>
  <c r="X32" i="15" s="1"/>
  <c r="C177" i="2"/>
  <c r="F177" i="2" s="1"/>
  <c r="AK270" i="24"/>
  <c r="AE267" i="24"/>
  <c r="CA269" i="24"/>
  <c r="AW270" i="24"/>
  <c r="BC268" i="24"/>
  <c r="AK269" i="24"/>
  <c r="BC272" i="24"/>
  <c r="AW272" i="24"/>
  <c r="AQ272" i="24"/>
  <c r="AW273" i="24"/>
  <c r="AQ270" i="24"/>
  <c r="CA266" i="24"/>
  <c r="AQ38" i="26"/>
  <c r="BC36" i="26"/>
  <c r="BC40" i="26"/>
  <c r="BO34" i="26"/>
  <c r="BC35" i="26"/>
  <c r="AK36" i="26"/>
  <c r="AK32" i="26" s="1"/>
  <c r="AQ40" i="26"/>
  <c r="AE34" i="26"/>
  <c r="AK271" i="24"/>
  <c r="AW268" i="24"/>
  <c r="CA268" i="24"/>
  <c r="AK272" i="24"/>
  <c r="BC269" i="24"/>
  <c r="AW271" i="24"/>
  <c r="AW269" i="24"/>
  <c r="BO275" i="24"/>
  <c r="BO271" i="24"/>
  <c r="CA267" i="24"/>
  <c r="AK273" i="24"/>
  <c r="BC276" i="24"/>
  <c r="CA265" i="24"/>
  <c r="AE33" i="26"/>
  <c r="BO40" i="26"/>
  <c r="CA36" i="26"/>
  <c r="CA31" i="26" s="1"/>
  <c r="Y41" i="26" s="1"/>
  <c r="Y467" i="24"/>
  <c r="BO267" i="24"/>
  <c r="AK38" i="26"/>
  <c r="BO39" i="26"/>
  <c r="BO32" i="26" s="1"/>
  <c r="Y40" i="26" s="1"/>
  <c r="AE38" i="26"/>
  <c r="CA34" i="26"/>
  <c r="BC37" i="26"/>
  <c r="AW35" i="26"/>
  <c r="AK40" i="26"/>
  <c r="BO43" i="26"/>
  <c r="CA33" i="26"/>
  <c r="AQ271" i="24"/>
  <c r="AQ273" i="24"/>
  <c r="BC274" i="24"/>
  <c r="AK268" i="24"/>
  <c r="BO270" i="24"/>
  <c r="AE270" i="24"/>
  <c r="BC273" i="24"/>
  <c r="AQ268" i="24"/>
  <c r="BO272" i="24"/>
  <c r="AE266" i="24"/>
  <c r="BC270" i="24"/>
  <c r="CA32" i="26"/>
  <c r="AQ39" i="26"/>
  <c r="BO35" i="26"/>
  <c r="BO41" i="26"/>
  <c r="AV32" i="26"/>
  <c r="AV33" i="26"/>
  <c r="X38" i="26" s="1"/>
  <c r="AP33" i="26"/>
  <c r="X37" i="26" s="1"/>
  <c r="X30" i="26" s="1"/>
  <c r="X33" i="26" s="1"/>
  <c r="C26" i="26" s="1"/>
  <c r="BZ266" i="24"/>
  <c r="D1216" i="15"/>
  <c r="AJ265" i="24"/>
  <c r="AD31" i="26"/>
  <c r="BZ30" i="26"/>
  <c r="BB34" i="26"/>
  <c r="X39" i="26" s="1"/>
  <c r="D1576" i="15"/>
  <c r="AN16" i="24"/>
  <c r="AZ11" i="24"/>
  <c r="AT12" i="24"/>
  <c r="AZ15" i="24"/>
  <c r="AH14" i="24"/>
  <c r="AT11" i="24"/>
  <c r="AZ16" i="24"/>
  <c r="BF12" i="24"/>
  <c r="AH15" i="24"/>
  <c r="CD10" i="24"/>
  <c r="BR13" i="24"/>
  <c r="CD9" i="24"/>
  <c r="BF19" i="24"/>
  <c r="BF20" i="24"/>
  <c r="AN17" i="24"/>
  <c r="CD13" i="24"/>
  <c r="CD8" i="24" s="1"/>
  <c r="BF15" i="24"/>
  <c r="AA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E13" i="24"/>
  <c r="AE269" i="24" s="1"/>
  <c r="AW17" i="24"/>
  <c r="AE11" i="24"/>
  <c r="BC20" i="24"/>
  <c r="CA11" i="24"/>
  <c r="BC12" i="24"/>
  <c r="BC13" i="24"/>
  <c r="BO13" i="24"/>
  <c r="BC16" i="24"/>
  <c r="AQ13" i="24"/>
  <c r="BO19" i="24"/>
  <c r="AQ12" i="24"/>
  <c r="AW15" i="24"/>
  <c r="AE14" i="24"/>
  <c r="AQ18" i="24"/>
  <c r="AE12" i="24"/>
  <c r="AQ15" i="24"/>
  <c r="BO17" i="24"/>
  <c r="AK15" i="24"/>
  <c r="AK14" i="24"/>
  <c r="BO11" i="24"/>
  <c r="AE15" i="24"/>
  <c r="AK13" i="24"/>
  <c r="BO11" i="26"/>
  <c r="BO19" i="26"/>
  <c r="BC17" i="26"/>
  <c r="CA12" i="24"/>
  <c r="AK11" i="24"/>
  <c r="CA9" i="24"/>
  <c r="BC19" i="24"/>
  <c r="AE14" i="26"/>
  <c r="AW16" i="24"/>
  <c r="BO20" i="24"/>
  <c r="AW14" i="24"/>
  <c r="AQ17" i="26"/>
  <c r="AE11" i="26"/>
  <c r="AQ11" i="24"/>
  <c r="CA10" i="24"/>
  <c r="AK17" i="24"/>
  <c r="AQ16" i="24"/>
  <c r="BO21" i="24"/>
  <c r="BZ9" i="24"/>
  <c r="AD13" i="24"/>
  <c r="X26" i="15"/>
  <c r="AN266" i="24"/>
  <c r="BF8" i="24"/>
  <c r="H398" i="24"/>
  <c r="H142" i="24"/>
  <c r="H14" i="26"/>
  <c r="H460" i="24"/>
  <c r="H334" i="24"/>
  <c r="H14" i="24"/>
  <c r="I20" i="27"/>
  <c r="H78" i="24"/>
  <c r="H270" i="24"/>
  <c r="H206" i="24"/>
  <c r="BB33" i="26"/>
  <c r="L214" i="2"/>
  <c r="N214" i="2" s="1"/>
  <c r="AT11" i="9" s="1"/>
  <c r="AZ11" i="9"/>
  <c r="Z66" i="2"/>
  <c r="L231" i="2"/>
  <c r="BH8" i="9"/>
  <c r="D903" i="15"/>
  <c r="D904" i="15"/>
  <c r="L341" i="2"/>
  <c r="N341" i="2" s="1"/>
  <c r="CP18" i="9" s="1"/>
  <c r="CV18" i="9"/>
  <c r="L285" i="2"/>
  <c r="N285" i="2" s="1"/>
  <c r="BR22" i="9" s="1"/>
  <c r="BX22" i="9"/>
  <c r="L222" i="2"/>
  <c r="N222" i="2" s="1"/>
  <c r="AT19" i="9" s="1"/>
  <c r="AZ19" i="9"/>
  <c r="CN9" i="9"/>
  <c r="L272" i="2"/>
  <c r="N272" i="2" s="1"/>
  <c r="BR9" i="9" s="1"/>
  <c r="AG12" i="26"/>
  <c r="AM12" i="26"/>
  <c r="CF16" i="9"/>
  <c r="L299" i="2"/>
  <c r="N299" i="2" s="1"/>
  <c r="BZ16" i="9" s="1"/>
  <c r="BE17" i="26"/>
  <c r="AS15" i="26"/>
  <c r="AG15" i="26"/>
  <c r="BE18" i="26"/>
  <c r="AY15" i="26"/>
  <c r="AS17" i="26"/>
  <c r="BQ20" i="26"/>
  <c r="BQ17" i="26"/>
  <c r="BE20" i="26"/>
  <c r="BE16" i="26"/>
  <c r="BQ13" i="26"/>
  <c r="BQ14" i="26"/>
  <c r="AS16" i="26"/>
  <c r="CC10" i="26"/>
  <c r="AY12" i="26"/>
  <c r="BQ16" i="26"/>
  <c r="BQ12" i="26"/>
  <c r="AM13" i="26"/>
  <c r="AG14" i="26"/>
  <c r="CC11" i="26"/>
  <c r="AM11" i="26"/>
  <c r="BE12" i="26"/>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AY37" i="26"/>
  <c r="AS38" i="26"/>
  <c r="AY35" i="26"/>
  <c r="AS37" i="26"/>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3" i="26" s="1"/>
  <c r="BF36" i="26"/>
  <c r="AN34" i="26"/>
  <c r="AN32" i="26" s="1"/>
  <c r="AH38" i="26"/>
  <c r="BR38" i="26"/>
  <c r="CD34" i="26"/>
  <c r="AT38" i="26"/>
  <c r="AZ37" i="26"/>
  <c r="AH37" i="26"/>
  <c r="AN40" i="26"/>
  <c r="AZ38" i="26"/>
  <c r="AH33" i="26"/>
  <c r="AT40" i="26"/>
  <c r="BF41" i="26"/>
  <c r="AH36" i="26"/>
  <c r="BF35" i="26"/>
  <c r="CD36" i="26"/>
  <c r="AH35" i="26"/>
  <c r="CD32" i="26"/>
  <c r="AZ35" i="26"/>
  <c r="BF44" i="26"/>
  <c r="AZ34" i="26"/>
  <c r="BR35" i="26"/>
  <c r="AT37" i="26"/>
  <c r="L173" i="2"/>
  <c r="N173" i="2" s="1"/>
  <c r="AD10" i="9" s="1"/>
  <c r="AJ10" i="9"/>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D12" i="26"/>
  <c r="BD19" i="26"/>
  <c r="CB10" i="26"/>
  <c r="BD16" i="26"/>
  <c r="AX11" i="26"/>
  <c r="AF10" i="26"/>
  <c r="CB9" i="26"/>
  <c r="AR16" i="26"/>
  <c r="AL17" i="26"/>
  <c r="BD15" i="26"/>
  <c r="AX12" i="26"/>
  <c r="AX15" i="26"/>
  <c r="BD33" i="26"/>
  <c r="B11" i="24"/>
  <c r="B139" i="24"/>
  <c r="B457" i="24"/>
  <c r="B11" i="26"/>
  <c r="B395" i="24"/>
  <c r="BZ263" i="24"/>
  <c r="CN21" i="9"/>
  <c r="BX25" i="9"/>
  <c r="BH20" i="9"/>
  <c r="AZ12" i="9"/>
  <c r="BH23" i="9"/>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U14" i="15"/>
  <c r="G1677" i="15"/>
  <c r="J2" i="8"/>
  <c r="G1717" i="15"/>
  <c r="V14" i="15"/>
  <c r="U9" i="15"/>
  <c r="V9" i="15"/>
  <c r="C342" i="2"/>
  <c r="H14" i="8"/>
  <c r="F237" i="2"/>
  <c r="E237" i="2" s="1"/>
  <c r="CP4" i="9" s="1"/>
  <c r="C254" i="2"/>
  <c r="C266" i="2" s="1"/>
  <c r="C278" i="2" s="1"/>
  <c r="A89" i="24"/>
  <c r="C55" i="15"/>
  <c r="B90" i="24" s="1"/>
  <c r="V13" i="15"/>
  <c r="U13" i="15"/>
  <c r="C261" i="2"/>
  <c r="BE28" i="15"/>
  <c r="BE27" i="15"/>
  <c r="G83" i="15"/>
  <c r="G723" i="15"/>
  <c r="G763" i="15"/>
  <c r="G883" i="15"/>
  <c r="G1043" i="15"/>
  <c r="G1323" i="15"/>
  <c r="G1363" i="15"/>
  <c r="G1483" i="15"/>
  <c r="G203" i="15"/>
  <c r="G483" i="15"/>
  <c r="G803" i="15"/>
  <c r="G1443" i="15"/>
  <c r="G1563" i="15"/>
  <c r="G1683" i="15"/>
  <c r="G1763" i="15"/>
  <c r="V8" i="15"/>
  <c r="G1757" i="15"/>
  <c r="X34" i="15"/>
  <c r="D329" i="15"/>
  <c r="D649" i="15"/>
  <c r="D689" i="15"/>
  <c r="D929" i="15"/>
  <c r="D1129" i="15"/>
  <c r="D1249" i="15"/>
  <c r="D1409" i="15"/>
  <c r="D1569" i="15"/>
  <c r="F201" i="2"/>
  <c r="E201" i="2" s="1"/>
  <c r="BR4" i="9" s="1"/>
  <c r="C878" i="15"/>
  <c r="C1800" i="15"/>
  <c r="D1689" i="15"/>
  <c r="D1529" i="15"/>
  <c r="D1489" i="15"/>
  <c r="D1009" i="15"/>
  <c r="D969" i="15"/>
  <c r="D889" i="15"/>
  <c r="D569" i="15"/>
  <c r="D449" i="15"/>
  <c r="D289" i="15"/>
  <c r="S23" i="15"/>
  <c r="AV10" i="15"/>
  <c r="B924" i="15" s="1"/>
  <c r="AV11" i="15"/>
  <c r="B964" i="15" s="1"/>
  <c r="AY5" i="15"/>
  <c r="B1444" i="15" s="1"/>
  <c r="BG9" i="15"/>
  <c r="G84" i="15" s="1"/>
  <c r="AQ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V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R6" i="15"/>
  <c r="AQ13" i="15"/>
  <c r="AQ8" i="15"/>
  <c r="AQ12" i="15"/>
  <c r="AQ10" i="15"/>
  <c r="AQ6" i="15"/>
  <c r="AQ7" i="15"/>
  <c r="AQ11" i="15"/>
  <c r="A312" i="24"/>
  <c r="A376" i="24" s="1"/>
  <c r="A440" i="24" s="1"/>
  <c r="A502" i="24" s="1"/>
  <c r="A56" i="26"/>
  <c r="AB282" i="24"/>
  <c r="AB472" i="24"/>
  <c r="AB346" i="24"/>
  <c r="CD264" i="24"/>
  <c r="AG8" i="24"/>
  <c r="AH264" i="24"/>
  <c r="AQ13" i="26" l="1"/>
  <c r="B332" i="24"/>
  <c r="BF266" i="24"/>
  <c r="BP10" i="26"/>
  <c r="B75" i="24"/>
  <c r="B267" i="24"/>
  <c r="B203" i="24"/>
  <c r="B331" i="24"/>
  <c r="CA10" i="26"/>
  <c r="BP15" i="24"/>
  <c r="AM10" i="24"/>
  <c r="AA215" i="24" s="1"/>
  <c r="CB11" i="24"/>
  <c r="AE13" i="26"/>
  <c r="BE8" i="26"/>
  <c r="BE31" i="26" s="1"/>
  <c r="CB9" i="24"/>
  <c r="BO264" i="24"/>
  <c r="B9" i="24"/>
  <c r="BD17" i="24"/>
  <c r="BR266" i="24"/>
  <c r="BE32" i="26"/>
  <c r="B9" i="26"/>
  <c r="AS9" i="24"/>
  <c r="BC34" i="26"/>
  <c r="Y39" i="26" s="1"/>
  <c r="CA30" i="26"/>
  <c r="CA264" i="24"/>
  <c r="Y474" i="24" s="1"/>
  <c r="BD32" i="26"/>
  <c r="AS10" i="24"/>
  <c r="BF34" i="26"/>
  <c r="AB39" i="26" s="1"/>
  <c r="BR264" i="24"/>
  <c r="AF8" i="26"/>
  <c r="AF31" i="26" s="1"/>
  <c r="BO274" i="24"/>
  <c r="BO276" i="24"/>
  <c r="AE271" i="24"/>
  <c r="AE265" i="24" s="1"/>
  <c r="AE268" i="24"/>
  <c r="AK267" i="24"/>
  <c r="AK265" i="24" s="1"/>
  <c r="BC271" i="24"/>
  <c r="BC265" i="24" s="1"/>
  <c r="BO273" i="24"/>
  <c r="BO266" i="24" s="1"/>
  <c r="BO269" i="24"/>
  <c r="BO265" i="24" s="1"/>
  <c r="AQ269" i="24"/>
  <c r="BC275" i="24"/>
  <c r="BC266" i="24" s="1"/>
  <c r="BC267" i="24"/>
  <c r="BC264" i="24" s="1"/>
  <c r="AW267" i="24"/>
  <c r="BO268" i="24"/>
  <c r="AT33" i="26"/>
  <c r="AB37" i="26" s="1"/>
  <c r="AW32" i="26"/>
  <c r="BE33" i="26"/>
  <c r="AN33" i="26"/>
  <c r="AB36" i="26" s="1"/>
  <c r="AW33" i="26"/>
  <c r="Y38" i="26" s="1"/>
  <c r="AL12" i="24"/>
  <c r="AB220" i="24"/>
  <c r="AB92" i="24"/>
  <c r="AB28" i="24"/>
  <c r="AB156" i="24"/>
  <c r="AB408" i="24"/>
  <c r="AB470" i="24"/>
  <c r="AB344" i="24"/>
  <c r="AB280" i="24"/>
  <c r="AT10" i="26"/>
  <c r="AB88" i="26" s="1"/>
  <c r="AB81" i="26" s="1"/>
  <c r="AB84" i="26" s="1"/>
  <c r="BC33" i="26"/>
  <c r="AQ33" i="26"/>
  <c r="Y37" i="26" s="1"/>
  <c r="Y30" i="26" s="1"/>
  <c r="Y33" i="26" s="1"/>
  <c r="E26" i="26" s="1"/>
  <c r="AQ32" i="26"/>
  <c r="BD8" i="26"/>
  <c r="BD31" i="26" s="1"/>
  <c r="AZ33" i="26"/>
  <c r="AB38" i="26" s="1"/>
  <c r="AR13" i="24"/>
  <c r="BP33" i="26"/>
  <c r="AL33" i="26"/>
  <c r="Z36" i="26" s="1"/>
  <c r="BR265" i="24"/>
  <c r="BP9" i="26"/>
  <c r="AX12" i="24"/>
  <c r="AE32" i="26"/>
  <c r="Y35" i="26" s="1"/>
  <c r="B76" i="24"/>
  <c r="B396" i="24"/>
  <c r="B140" i="24"/>
  <c r="B268" i="24"/>
  <c r="B12" i="26"/>
  <c r="B458" i="24"/>
  <c r="AL11" i="24"/>
  <c r="AK33" i="26"/>
  <c r="Y36" i="26" s="1"/>
  <c r="AL10" i="26"/>
  <c r="BF32" i="26"/>
  <c r="AL13" i="24"/>
  <c r="X31" i="15"/>
  <c r="AW10" i="24"/>
  <c r="AG9" i="24"/>
  <c r="BE9" i="24"/>
  <c r="AA26" i="24" s="1"/>
  <c r="AR10" i="26"/>
  <c r="AS33" i="26"/>
  <c r="AA37" i="26" s="1"/>
  <c r="AA30" i="26" s="1"/>
  <c r="AA33" i="26" s="1"/>
  <c r="H26" i="26" s="1"/>
  <c r="CD7" i="24"/>
  <c r="AX14" i="24"/>
  <c r="AN10" i="24"/>
  <c r="AB215" i="24" s="1"/>
  <c r="F1047" i="15"/>
  <c r="F967" i="15"/>
  <c r="F887" i="15"/>
  <c r="F1767" i="15"/>
  <c r="F527" i="15"/>
  <c r="F847" i="15"/>
  <c r="F687" i="15"/>
  <c r="F407" i="15"/>
  <c r="H16" i="26"/>
  <c r="F167" i="15"/>
  <c r="F1447" i="15"/>
  <c r="F1487" i="15"/>
  <c r="F1647" i="15"/>
  <c r="F247" i="15"/>
  <c r="F87" i="15"/>
  <c r="F367" i="15"/>
  <c r="F207" i="15"/>
  <c r="F1167" i="15"/>
  <c r="F7" i="15"/>
  <c r="F1727" i="15"/>
  <c r="H144" i="24"/>
  <c r="F1287" i="15"/>
  <c r="F1127" i="15"/>
  <c r="H400" i="24"/>
  <c r="F1367" i="15"/>
  <c r="F487" i="15"/>
  <c r="F1327" i="15"/>
  <c r="F127" i="15"/>
  <c r="F607" i="15"/>
  <c r="F647" i="15"/>
  <c r="F927" i="15"/>
  <c r="F1407" i="15"/>
  <c r="F767" i="15"/>
  <c r="H462" i="24"/>
  <c r="H16" i="24"/>
  <c r="F1207" i="15"/>
  <c r="H272" i="24"/>
  <c r="F807" i="15"/>
  <c r="F447" i="15"/>
  <c r="F327" i="15"/>
  <c r="F727" i="15"/>
  <c r="F47" i="15"/>
  <c r="F567" i="15"/>
  <c r="F1607" i="15"/>
  <c r="H21" i="27"/>
  <c r="F1527" i="15"/>
  <c r="H208" i="24"/>
  <c r="F1007" i="15"/>
  <c r="F287" i="15"/>
  <c r="F1687" i="15"/>
  <c r="F1087" i="15"/>
  <c r="F1247" i="15"/>
  <c r="F1567" i="15"/>
  <c r="H80" i="24"/>
  <c r="H336" i="24"/>
  <c r="AZ266" i="24"/>
  <c r="AX17" i="24"/>
  <c r="X33" i="15"/>
  <c r="B635" i="15"/>
  <c r="B795" i="15"/>
  <c r="B875" i="15"/>
  <c r="B1755" i="15"/>
  <c r="B315" i="15"/>
  <c r="B1235" i="15"/>
  <c r="B1675" i="15"/>
  <c r="B75" i="15"/>
  <c r="B1315" i="15"/>
  <c r="B155" i="15"/>
  <c r="BF10" i="24"/>
  <c r="C358" i="15"/>
  <c r="C438" i="15"/>
  <c r="C558" i="15"/>
  <c r="C1278" i="15"/>
  <c r="C1480" i="15"/>
  <c r="C318" i="15"/>
  <c r="C1078" i="15"/>
  <c r="C1598" i="15"/>
  <c r="C158" i="15"/>
  <c r="C798" i="15"/>
  <c r="C1038" i="15"/>
  <c r="C918" i="15"/>
  <c r="C238" i="15"/>
  <c r="C1560" i="15"/>
  <c r="C1518" i="15"/>
  <c r="C1198" i="15"/>
  <c r="C598" i="15"/>
  <c r="C1718" i="15"/>
  <c r="C1000" i="15"/>
  <c r="C398" i="15"/>
  <c r="C278" i="15"/>
  <c r="C1438" i="15"/>
  <c r="C1678" i="15"/>
  <c r="C920" i="15"/>
  <c r="C1558" i="15"/>
  <c r="C760" i="15"/>
  <c r="C1758" i="15"/>
  <c r="C1358" i="15"/>
  <c r="C1398" i="15"/>
  <c r="C838" i="15"/>
  <c r="C1120" i="15"/>
  <c r="C38" i="15"/>
  <c r="C1798" i="15"/>
  <c r="C1318" i="15"/>
  <c r="C78" i="15"/>
  <c r="C720" i="15"/>
  <c r="C198" i="15"/>
  <c r="C1638" i="15"/>
  <c r="C718" i="15"/>
  <c r="C1478" i="15"/>
  <c r="C1200" i="15"/>
  <c r="C1238" i="15"/>
  <c r="C1158" i="15"/>
  <c r="C998" i="15"/>
  <c r="C118" i="15"/>
  <c r="C478" i="15"/>
  <c r="C758" i="15"/>
  <c r="C1118" i="15"/>
  <c r="C678" i="15"/>
  <c r="C958" i="15"/>
  <c r="C518" i="15"/>
  <c r="C638" i="15"/>
  <c r="AH8" i="24"/>
  <c r="AQ9" i="24"/>
  <c r="BR10" i="24"/>
  <c r="AM9" i="24"/>
  <c r="BC9" i="24"/>
  <c r="Y154" i="24" s="1"/>
  <c r="BB265" i="24"/>
  <c r="AT9" i="24"/>
  <c r="AW265" i="24"/>
  <c r="CC8" i="24"/>
  <c r="AA92" i="24" s="1"/>
  <c r="CA7" i="24"/>
  <c r="AA218" i="24"/>
  <c r="AZ9" i="24"/>
  <c r="AE264" i="24"/>
  <c r="AK266" i="24"/>
  <c r="AY10" i="24"/>
  <c r="AA89" i="24" s="1"/>
  <c r="BN266" i="24"/>
  <c r="AV10" i="24"/>
  <c r="X89" i="24" s="1"/>
  <c r="AD9" i="24"/>
  <c r="X22" i="24" s="1"/>
  <c r="AP10" i="24"/>
  <c r="X216" i="24" s="1"/>
  <c r="X209" i="24" s="1"/>
  <c r="X212" i="24" s="1"/>
  <c r="C212" i="24" s="1"/>
  <c r="AD9" i="26"/>
  <c r="AV9" i="24"/>
  <c r="BN10" i="24"/>
  <c r="BN9" i="24"/>
  <c r="G924" i="15"/>
  <c r="H780" i="15"/>
  <c r="H779" i="15"/>
  <c r="H177" i="15"/>
  <c r="I284" i="24" s="1"/>
  <c r="H698" i="15"/>
  <c r="O696"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X35" i="15"/>
  <c r="AQ266" i="24"/>
  <c r="AA23" i="24"/>
  <c r="AA87" i="24"/>
  <c r="AA151" i="24"/>
  <c r="AY9"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19" i="26"/>
  <c r="AK14" i="26"/>
  <c r="AW14" i="26"/>
  <c r="CA9" i="26"/>
  <c r="AW11" i="26"/>
  <c r="BO18" i="26"/>
  <c r="AK11" i="26"/>
  <c r="AE12" i="26"/>
  <c r="BC13"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Z92" i="26" s="1"/>
  <c r="AG9" i="26"/>
  <c r="AA86" i="26" s="1"/>
  <c r="AY9" i="26"/>
  <c r="AM10" i="26"/>
  <c r="AM9" i="26"/>
  <c r="AH8" i="26"/>
  <c r="AH31" i="26" s="1"/>
  <c r="AF9" i="26"/>
  <c r="BQ9" i="26"/>
  <c r="AA91" i="26" s="1"/>
  <c r="BP13" i="24"/>
  <c r="AF14" i="24"/>
  <c r="AX16" i="24"/>
  <c r="BD12" i="24"/>
  <c r="CB10" i="24"/>
  <c r="CB7" i="24" s="1"/>
  <c r="BP14" i="24"/>
  <c r="AX15" i="24"/>
  <c r="AF11" i="24"/>
  <c r="BP12" i="24"/>
  <c r="BD18" i="24"/>
  <c r="BD11" i="24"/>
  <c r="BP11" i="24"/>
  <c r="AF13" i="24"/>
  <c r="AF269"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28" i="26"/>
  <c r="AH9" i="24"/>
  <c r="AH269" i="24"/>
  <c r="AH265" i="24" s="1"/>
  <c r="AS10" i="26"/>
  <c r="AA27"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A214" i="24"/>
  <c r="AA150" i="24"/>
  <c r="AA22" i="24"/>
  <c r="AA86" i="24"/>
  <c r="AN9" i="24"/>
  <c r="AT10" i="24"/>
  <c r="AZ26" i="9"/>
  <c r="L229" i="2"/>
  <c r="N229" i="2" s="1"/>
  <c r="AT26" i="9" s="1"/>
  <c r="BE9" i="26"/>
  <c r="CC7" i="26"/>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L344" i="2"/>
  <c r="N344" i="2" s="1"/>
  <c r="CP21" i="9" s="1"/>
  <c r="CV21" i="9"/>
  <c r="H220" i="15"/>
  <c r="I351" i="24" s="1"/>
  <c r="H1137" i="15"/>
  <c r="AB91" i="26"/>
  <c r="AB27" i="26"/>
  <c r="BD10" i="26"/>
  <c r="AA92" i="26"/>
  <c r="AA28" i="26"/>
  <c r="AA87" i="26"/>
  <c r="AA23" i="26"/>
  <c r="BE10" i="26"/>
  <c r="H223" i="15"/>
  <c r="I354" i="24" s="1"/>
  <c r="H1177" i="15"/>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D1491" i="15"/>
  <c r="D100" i="15"/>
  <c r="C159" i="24" s="1"/>
  <c r="D23" i="15"/>
  <c r="C39" i="27" s="1"/>
  <c r="D76" i="2"/>
  <c r="D971" i="15"/>
  <c r="D11" i="15"/>
  <c r="C22" i="24" s="1"/>
  <c r="C1625" i="15"/>
  <c r="D104" i="15"/>
  <c r="C163" i="24" s="1"/>
  <c r="AV9" i="26"/>
  <c r="BZ7" i="24"/>
  <c r="D83" i="2"/>
  <c r="C1624" i="15"/>
  <c r="D651" i="15"/>
  <c r="BN8" i="26"/>
  <c r="BZ8" i="24"/>
  <c r="X92" i="24" s="1"/>
  <c r="D101" i="15"/>
  <c r="C160" i="24" s="1"/>
  <c r="BN8" i="24"/>
  <c r="BB8" i="26"/>
  <c r="BN9" i="26"/>
  <c r="X91" i="26" s="1"/>
  <c r="BB10" i="26"/>
  <c r="BN10" i="26"/>
  <c r="D54" i="15"/>
  <c r="C89" i="24" s="1"/>
  <c r="D1051" i="15"/>
  <c r="D84" i="2"/>
  <c r="D141" i="15"/>
  <c r="C224" i="24" s="1"/>
  <c r="C1623" i="15"/>
  <c r="D78" i="2"/>
  <c r="D98" i="15"/>
  <c r="C157" i="24" s="1"/>
  <c r="D97" i="15"/>
  <c r="C156" i="24" s="1"/>
  <c r="D851" i="15"/>
  <c r="D14" i="15"/>
  <c r="C25" i="24" s="1"/>
  <c r="D734" i="15"/>
  <c r="D67" i="2"/>
  <c r="D652" i="15"/>
  <c r="C1612" i="15"/>
  <c r="D17" i="15"/>
  <c r="D68" i="2"/>
  <c r="C1613" i="15"/>
  <c r="D691" i="15"/>
  <c r="D693" i="15" s="1"/>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C692" i="15"/>
  <c r="C691" i="15"/>
  <c r="D24" i="15"/>
  <c r="D972" i="15"/>
  <c r="X150" i="24"/>
  <c r="D58" i="15"/>
  <c r="C93" i="24" s="1"/>
  <c r="D1092" i="15"/>
  <c r="BB10" i="24"/>
  <c r="AJ10" i="24"/>
  <c r="X22" i="26"/>
  <c r="X86" i="26"/>
  <c r="D775" i="15"/>
  <c r="D1292" i="15"/>
  <c r="D1412" i="15"/>
  <c r="D1452" i="15"/>
  <c r="D1532" i="15"/>
  <c r="D21" i="15"/>
  <c r="G4" i="9"/>
  <c r="D1372" i="15"/>
  <c r="H4" i="9"/>
  <c r="D1252" i="15"/>
  <c r="D932" i="15"/>
  <c r="D1692" i="15"/>
  <c r="D1332" i="15"/>
  <c r="D1772" i="15"/>
  <c r="D1732" i="15"/>
  <c r="D1212" i="15"/>
  <c r="D1492" i="15"/>
  <c r="D1572" i="15"/>
  <c r="AP9" i="24"/>
  <c r="AR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C61" i="27"/>
  <c r="C56" i="24"/>
  <c r="C120" i="24" s="1"/>
  <c r="C184" i="24" s="1"/>
  <c r="C248" i="24" s="1"/>
  <c r="C312" i="24" s="1"/>
  <c r="C376" i="24" s="1"/>
  <c r="C440" i="24" s="1"/>
  <c r="C502" i="24" s="1"/>
  <c r="S34" i="15"/>
  <c r="X27" i="24"/>
  <c r="X155" i="24"/>
  <c r="X219" i="24"/>
  <c r="X91" i="24"/>
  <c r="X152" i="24"/>
  <c r="X145" i="24" s="1"/>
  <c r="X148" i="24" s="1"/>
  <c r="C148" i="24" s="1"/>
  <c r="X88" i="24"/>
  <c r="X81" i="24" s="1"/>
  <c r="X84" i="24" s="1"/>
  <c r="C84" i="24" s="1"/>
  <c r="AB348" i="24"/>
  <c r="AB284" i="24"/>
  <c r="AB412" i="24"/>
  <c r="AB474" i="24"/>
  <c r="X282" i="24"/>
  <c r="X410" i="24"/>
  <c r="X472" i="24"/>
  <c r="X346" i="24"/>
  <c r="Y90" i="24"/>
  <c r="Y218" i="24"/>
  <c r="Y26" i="24"/>
  <c r="X25" i="24"/>
  <c r="Y406" i="24" l="1"/>
  <c r="Y278" i="24"/>
  <c r="Y468" i="24"/>
  <c r="Y342" i="24"/>
  <c r="AA156" i="24"/>
  <c r="AB23" i="24"/>
  <c r="C34" i="24"/>
  <c r="BP8" i="24"/>
  <c r="W40" i="15"/>
  <c r="M36" i="15" s="1"/>
  <c r="S29" i="15" s="1"/>
  <c r="V1" i="15"/>
  <c r="Y410" i="24"/>
  <c r="Y346" i="24"/>
  <c r="Y472" i="24"/>
  <c r="Y282" i="24"/>
  <c r="X214" i="24"/>
  <c r="AB24" i="26"/>
  <c r="AB17" i="26" s="1"/>
  <c r="AB20" i="26" s="1"/>
  <c r="I20" i="26" s="1"/>
  <c r="AE8" i="26"/>
  <c r="AE31" i="26" s="1"/>
  <c r="CB8" i="24"/>
  <c r="AA154" i="24"/>
  <c r="X86" i="24"/>
  <c r="AQ10" i="26"/>
  <c r="BC8" i="26"/>
  <c r="BC31" i="26" s="1"/>
  <c r="AA90" i="24"/>
  <c r="Y412" i="24"/>
  <c r="C34" i="26"/>
  <c r="AA22" i="26"/>
  <c r="BO10" i="26"/>
  <c r="X24" i="24"/>
  <c r="X17" i="24" s="1"/>
  <c r="C20" i="24" s="1"/>
  <c r="AB473" i="24"/>
  <c r="AB411" i="24"/>
  <c r="AB283" i="24"/>
  <c r="AB347" i="24"/>
  <c r="AB409" i="24"/>
  <c r="AB345" i="24"/>
  <c r="AB471" i="24"/>
  <c r="AB281" i="24"/>
  <c r="W37" i="15"/>
  <c r="M33" i="15" s="1"/>
  <c r="U1" i="15"/>
  <c r="W17" i="15" s="1"/>
  <c r="W10" i="15" s="1"/>
  <c r="W38" i="15"/>
  <c r="M34" i="15" s="1"/>
  <c r="W39" i="15"/>
  <c r="M35" i="15" s="1"/>
  <c r="AK9" i="26"/>
  <c r="CA7" i="26"/>
  <c r="AW10" i="26"/>
  <c r="Y89" i="26" s="1"/>
  <c r="AK10" i="26"/>
  <c r="BC9" i="26"/>
  <c r="X88" i="26"/>
  <c r="X81" i="26" s="1"/>
  <c r="X84" i="26" s="1"/>
  <c r="AL10" i="24"/>
  <c r="Z23" i="24" s="1"/>
  <c r="AA219" i="24"/>
  <c r="BD9" i="24"/>
  <c r="Z90" i="24" s="1"/>
  <c r="AA27" i="24"/>
  <c r="X217" i="24"/>
  <c r="X153"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X154" i="24"/>
  <c r="X90" i="24"/>
  <c r="K652" i="15"/>
  <c r="O697" i="15"/>
  <c r="H898" i="15"/>
  <c r="H140" i="24"/>
  <c r="C20" i="26"/>
  <c r="C25" i="27"/>
  <c r="X218" i="24"/>
  <c r="X87" i="26"/>
  <c r="X28" i="26"/>
  <c r="C22" i="26"/>
  <c r="H12" i="24"/>
  <c r="H332" i="24"/>
  <c r="B20" i="27"/>
  <c r="H268" i="24"/>
  <c r="H204" i="24"/>
  <c r="H458" i="24"/>
  <c r="H12" i="26"/>
  <c r="H396" i="24"/>
  <c r="BE265" i="24"/>
  <c r="BQ265" i="24"/>
  <c r="BQ264" i="24"/>
  <c r="BQ266" i="24"/>
  <c r="BE264" i="24"/>
  <c r="AY266" i="24"/>
  <c r="CC263" i="24"/>
  <c r="CA8" i="26"/>
  <c r="Y28" i="26" s="1"/>
  <c r="AW9" i="26"/>
  <c r="BC10" i="26"/>
  <c r="BC10" i="24"/>
  <c r="AQ9" i="26"/>
  <c r="BO9" i="24"/>
  <c r="Y219" i="24" s="1"/>
  <c r="BO9" i="26"/>
  <c r="Y27" i="26" s="1"/>
  <c r="BP9" i="24"/>
  <c r="Z155" i="24" s="1"/>
  <c r="AR10" i="24"/>
  <c r="Y408" i="24"/>
  <c r="Y280" i="24"/>
  <c r="Y344" i="24"/>
  <c r="Y470" i="24"/>
  <c r="Y23" i="24"/>
  <c r="Y151" i="24"/>
  <c r="Y89" i="24"/>
  <c r="Y25" i="24"/>
  <c r="Y153" i="24"/>
  <c r="Y217" i="24"/>
  <c r="Y23" i="26"/>
  <c r="Y87" i="26"/>
  <c r="K653" i="15"/>
  <c r="G20" i="26"/>
  <c r="G25" i="27"/>
  <c r="Y66" i="2"/>
  <c r="AI7" i="9"/>
  <c r="AG66" i="2" s="1"/>
  <c r="C27" i="27"/>
  <c r="D653" i="15"/>
  <c r="BD264" i="24"/>
  <c r="AL266" i="24"/>
  <c r="CB264" i="24"/>
  <c r="Y281" i="24"/>
  <c r="Y409" i="24"/>
  <c r="Y345" i="24"/>
  <c r="Y471" i="24"/>
  <c r="AL265" i="24"/>
  <c r="AX266" i="24"/>
  <c r="BD266" i="24"/>
  <c r="AR265" i="24"/>
  <c r="BD265" i="24"/>
  <c r="BP265" i="24"/>
  <c r="CB263" i="24"/>
  <c r="BP266" i="24"/>
  <c r="M32" i="15"/>
  <c r="S25" i="15" s="1"/>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26"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Z87" i="24"/>
  <c r="Z215"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BB31" i="26"/>
  <c r="X26" i="26"/>
  <c r="X90" i="26"/>
  <c r="X28" i="24"/>
  <c r="X156" i="24"/>
  <c r="X220" i="24"/>
  <c r="X89" i="26"/>
  <c r="X25" i="26"/>
  <c r="D55" i="15"/>
  <c r="C90" i="24" s="1"/>
  <c r="D1052" i="15"/>
  <c r="C36" i="27"/>
  <c r="C31" i="26"/>
  <c r="C31" i="24"/>
  <c r="D892" i="15"/>
  <c r="D18" i="15"/>
  <c r="D772" i="15"/>
  <c r="C651" i="15"/>
  <c r="C652" i="15"/>
  <c r="C28" i="27"/>
  <c r="C23" i="26"/>
  <c r="D12" i="15"/>
  <c r="C23" i="24" s="1"/>
  <c r="D812" i="15"/>
  <c r="D732" i="15"/>
  <c r="D1132" i="15"/>
  <c r="D61" i="15"/>
  <c r="C96" i="24" s="1"/>
  <c r="D52" i="15"/>
  <c r="C87" i="24" s="1"/>
  <c r="D1012" i="15"/>
  <c r="D735" i="15"/>
  <c r="D15" i="15"/>
  <c r="C26" i="24" s="1"/>
  <c r="D852" i="15"/>
  <c r="H3" i="9"/>
  <c r="F2" i="9" s="1"/>
  <c r="G3" i="9"/>
  <c r="F1" i="9" s="1"/>
  <c r="D64" i="15"/>
  <c r="C99" i="24" s="1"/>
  <c r="D1172" i="15"/>
  <c r="K693" i="15"/>
  <c r="K692" i="15"/>
  <c r="C33" i="27"/>
  <c r="C28" i="24"/>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S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Z154" i="24" l="1"/>
  <c r="Y25" i="26"/>
  <c r="S28" i="15"/>
  <c r="W11" i="15"/>
  <c r="W8" i="15"/>
  <c r="W9" i="15"/>
  <c r="T25" i="15"/>
  <c r="U25" i="15" s="1"/>
  <c r="V25" i="15" s="1"/>
  <c r="N32" i="15" s="1"/>
  <c r="O32" i="15" s="1"/>
  <c r="C57" i="24" s="1"/>
  <c r="C121" i="24" s="1"/>
  <c r="C185" i="24" s="1"/>
  <c r="C249" i="24" s="1"/>
  <c r="C313" i="24" s="1"/>
  <c r="C377" i="24" s="1"/>
  <c r="C441" i="24" s="1"/>
  <c r="C503" i="24" s="1"/>
  <c r="Z470" i="24"/>
  <c r="W14" i="15"/>
  <c r="X14" i="15" s="1"/>
  <c r="W13" i="15"/>
  <c r="X13" i="15" s="1"/>
  <c r="Z278" i="24"/>
  <c r="Z27" i="24"/>
  <c r="Y91" i="26"/>
  <c r="S26" i="15"/>
  <c r="W12" i="15"/>
  <c r="S27" i="15"/>
  <c r="Y26" i="26"/>
  <c r="Y90" i="26"/>
  <c r="Y92" i="26"/>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697" i="15"/>
  <c r="N696"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C29" i="24"/>
  <c r="C34" i="27"/>
  <c r="Q32" i="15"/>
  <c r="C57" i="26"/>
  <c r="S35" i="15"/>
  <c r="C62" i="27" l="1"/>
  <c r="V18" i="15"/>
  <c r="V19" i="15" s="1"/>
  <c r="G37" i="15" s="1"/>
  <c r="Y12" i="15"/>
  <c r="X8" i="15"/>
  <c r="U42" i="15"/>
  <c r="V22" i="15" s="1"/>
  <c r="H1080" i="15" s="1"/>
  <c r="T9" i="15"/>
  <c r="P32" i="15"/>
  <c r="E62" i="27" s="1"/>
  <c r="T26" i="15"/>
  <c r="T27" i="15" s="1"/>
  <c r="U26" i="15" s="1"/>
  <c r="A57" i="26"/>
  <c r="A313" i="24"/>
  <c r="A377" i="24" s="1"/>
  <c r="A441" i="24" s="1"/>
  <c r="A503" i="24" s="1"/>
  <c r="W21" i="15"/>
  <c r="H359" i="15" s="1"/>
  <c r="Y9" i="15"/>
  <c r="Y10" i="15" s="1"/>
  <c r="T12" i="15"/>
  <c r="W20" i="15"/>
  <c r="H1118" i="15" s="1"/>
  <c r="Y13" i="15"/>
  <c r="Y14" i="15" s="1"/>
  <c r="V20" i="15"/>
  <c r="G798" i="15" s="1"/>
  <c r="T11" i="15"/>
  <c r="V21" i="15"/>
  <c r="G1639" i="15" s="1"/>
  <c r="T10" i="15"/>
  <c r="X9" i="15"/>
  <c r="AZ66" i="2"/>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S42" i="15"/>
  <c r="H62" i="27"/>
  <c r="G313" i="24"/>
  <c r="G377" i="24" s="1"/>
  <c r="G441" i="24" s="1"/>
  <c r="G503" i="24" s="1"/>
  <c r="G57" i="26"/>
  <c r="G57" i="24"/>
  <c r="G121" i="24" s="1"/>
  <c r="G185" i="24" s="1"/>
  <c r="G249" i="24" s="1"/>
  <c r="G62" i="27"/>
  <c r="E313" i="24"/>
  <c r="E377" i="24" s="1"/>
  <c r="E441" i="24" s="1"/>
  <c r="E503" i="24" s="1"/>
  <c r="E57" i="24"/>
  <c r="E121" i="24" s="1"/>
  <c r="E185" i="24" s="1"/>
  <c r="E249" i="24" s="1"/>
  <c r="H160" i="15" l="1"/>
  <c r="H1040" i="15"/>
  <c r="H320" i="15"/>
  <c r="H720" i="15"/>
  <c r="H1320" i="15"/>
  <c r="H560" i="15"/>
  <c r="H918" i="15"/>
  <c r="G319" i="15"/>
  <c r="H360" i="15"/>
  <c r="H1360" i="15"/>
  <c r="H200" i="15"/>
  <c r="H120" i="15"/>
  <c r="H840" i="15"/>
  <c r="H880" i="15"/>
  <c r="H1120" i="15"/>
  <c r="H40" i="15"/>
  <c r="H1520" i="15"/>
  <c r="H1200" i="15"/>
  <c r="H400" i="15"/>
  <c r="H1560" i="15"/>
  <c r="H1640" i="15"/>
  <c r="H1440" i="15"/>
  <c r="H1800" i="15"/>
  <c r="H80" i="15"/>
  <c r="H1600" i="15"/>
  <c r="H800" i="15"/>
  <c r="H600" i="15"/>
  <c r="H1280" i="15"/>
  <c r="H1240" i="15"/>
  <c r="H680" i="15"/>
  <c r="H440" i="15"/>
  <c r="H520" i="15"/>
  <c r="H1000" i="15"/>
  <c r="H640" i="15"/>
  <c r="H280" i="15"/>
  <c r="H480" i="15"/>
  <c r="H240" i="15"/>
  <c r="H760" i="15"/>
  <c r="H1400" i="15"/>
  <c r="H920" i="15"/>
  <c r="H1160" i="15"/>
  <c r="H960" i="15"/>
  <c r="H1480" i="15"/>
  <c r="G1279" i="15"/>
  <c r="G159" i="15"/>
  <c r="G399" i="15"/>
  <c r="G1199" i="15"/>
  <c r="G999" i="15"/>
  <c r="G839" i="15"/>
  <c r="E57" i="26"/>
  <c r="G1519" i="15"/>
  <c r="T28" i="15"/>
  <c r="U27" i="15" s="1"/>
  <c r="V26" i="15" s="1"/>
  <c r="N33" i="15" s="1"/>
  <c r="G238" i="15"/>
  <c r="G1439" i="15"/>
  <c r="G1159" i="15"/>
  <c r="G599" i="15"/>
  <c r="H1279" i="15"/>
  <c r="H118" i="15"/>
  <c r="G1478" i="15"/>
  <c r="H79" i="15"/>
  <c r="G799" i="15"/>
  <c r="H158" i="15"/>
  <c r="H1439" i="15"/>
  <c r="H1199" i="15"/>
  <c r="H999" i="15"/>
  <c r="H838" i="15"/>
  <c r="H279" i="15"/>
  <c r="G558" i="15"/>
  <c r="H1158" i="15"/>
  <c r="H1599" i="15"/>
  <c r="G958" i="15"/>
  <c r="H1198" i="15"/>
  <c r="H39" i="15"/>
  <c r="H1519" i="15"/>
  <c r="H1319" i="15"/>
  <c r="H558" i="15"/>
  <c r="H1119" i="15"/>
  <c r="H599" i="15"/>
  <c r="H1639" i="15"/>
  <c r="H998" i="15"/>
  <c r="G1399" i="15"/>
  <c r="H1238" i="15"/>
  <c r="H119" i="15"/>
  <c r="H38" i="15"/>
  <c r="H518" i="15"/>
  <c r="H438" i="15"/>
  <c r="H1079" i="15"/>
  <c r="H1399" i="15"/>
  <c r="H639" i="15"/>
  <c r="H1159" i="15"/>
  <c r="H1479" i="15"/>
  <c r="H919" i="15"/>
  <c r="H1039" i="15"/>
  <c r="H399" i="15"/>
  <c r="H1278" i="15"/>
  <c r="H1559" i="15"/>
  <c r="H719" i="15"/>
  <c r="H239" i="15"/>
  <c r="H1398" i="15"/>
  <c r="H799" i="15"/>
  <c r="H879" i="15"/>
  <c r="H1719" i="15"/>
  <c r="H1638" i="15"/>
  <c r="H798" i="15"/>
  <c r="H1359" i="15"/>
  <c r="H199" i="15"/>
  <c r="H839" i="15"/>
  <c r="H679" i="15"/>
  <c r="H1798" i="15"/>
  <c r="H78" i="15"/>
  <c r="H1358" i="15"/>
  <c r="H519" i="15"/>
  <c r="H1799" i="15"/>
  <c r="H1239" i="15"/>
  <c r="H959" i="15"/>
  <c r="H1438" i="15"/>
  <c r="H878" i="15"/>
  <c r="H958" i="15"/>
  <c r="H479" i="15"/>
  <c r="H759" i="15"/>
  <c r="G318" i="15"/>
  <c r="G1278" i="15"/>
  <c r="H1078" i="15"/>
  <c r="H678" i="15"/>
  <c r="G1559" i="15"/>
  <c r="H559" i="15"/>
  <c r="H1759" i="15"/>
  <c r="H439" i="15"/>
  <c r="H1679" i="15"/>
  <c r="H319" i="15"/>
  <c r="H159" i="15"/>
  <c r="G639" i="15"/>
  <c r="G478" i="15"/>
  <c r="G398" i="15"/>
  <c r="G518" i="15"/>
  <c r="G638" i="15"/>
  <c r="G838" i="15"/>
  <c r="G119" i="15"/>
  <c r="G1358" i="15"/>
  <c r="G1518" i="15"/>
  <c r="G719" i="15"/>
  <c r="G919" i="15"/>
  <c r="G1598" i="15"/>
  <c r="G1798" i="15"/>
  <c r="G38" i="15"/>
  <c r="G198" i="15"/>
  <c r="G1158" i="15"/>
  <c r="G998" i="15"/>
  <c r="G878" i="15"/>
  <c r="G1398" i="15"/>
  <c r="G118" i="15"/>
  <c r="G439" i="15"/>
  <c r="G759" i="15"/>
  <c r="G158" i="15"/>
  <c r="G1638" i="15"/>
  <c r="G1038" i="15"/>
  <c r="G1238" i="15"/>
  <c r="G1438" i="15"/>
  <c r="G758" i="15"/>
  <c r="G1318" i="15"/>
  <c r="G358" i="15"/>
  <c r="G278" i="15"/>
  <c r="G718" i="15"/>
  <c r="G959" i="15"/>
  <c r="G519" i="15"/>
  <c r="G1479" i="15"/>
  <c r="G1118" i="15"/>
  <c r="G78" i="15"/>
  <c r="G1359" i="15"/>
  <c r="G559" i="15"/>
  <c r="G1558" i="15"/>
  <c r="G1078" i="15"/>
  <c r="G1198" i="15"/>
  <c r="G1239" i="15"/>
  <c r="G359" i="15"/>
  <c r="G239" i="15"/>
  <c r="G279" i="15"/>
  <c r="G1079" i="15"/>
  <c r="G679" i="15"/>
  <c r="G199" i="15"/>
  <c r="G1119" i="15"/>
  <c r="G479" i="15"/>
  <c r="G1799" i="15"/>
  <c r="G1039" i="15"/>
  <c r="G79" i="15"/>
  <c r="G39" i="15"/>
  <c r="G1599" i="15"/>
  <c r="G918" i="15"/>
  <c r="G438" i="15"/>
  <c r="G1319" i="15"/>
  <c r="G598" i="15"/>
  <c r="H1558" i="15"/>
  <c r="H718" i="15"/>
  <c r="H198" i="15"/>
  <c r="H1518" i="15"/>
  <c r="H478" i="15"/>
  <c r="H1478" i="15"/>
  <c r="H758" i="15"/>
  <c r="H1718" i="15"/>
  <c r="H318" i="15"/>
  <c r="H638" i="15"/>
  <c r="H1598" i="15"/>
  <c r="H598" i="15"/>
  <c r="H1038" i="15"/>
  <c r="H278" i="15"/>
  <c r="H358" i="15"/>
  <c r="H1318" i="15"/>
  <c r="H1758" i="15"/>
  <c r="H238" i="15"/>
  <c r="H1678" i="15"/>
  <c r="H398" i="15"/>
  <c r="G879" i="15"/>
  <c r="G678" i="15"/>
  <c r="G957" i="15"/>
  <c r="G477" i="15"/>
  <c r="G717" i="15"/>
  <c r="G1077" i="15"/>
  <c r="G677" i="15"/>
  <c r="G837" i="15"/>
  <c r="G597" i="15"/>
  <c r="G1277" i="15"/>
  <c r="G757" i="15"/>
  <c r="G637" i="15"/>
  <c r="G1037" i="15"/>
  <c r="G1477" i="15"/>
  <c r="G437" i="15"/>
  <c r="G797" i="15"/>
  <c r="G1637" i="15"/>
  <c r="G397" i="15"/>
  <c r="G877" i="15"/>
  <c r="G997" i="15"/>
  <c r="G197" i="15"/>
  <c r="G277" i="15"/>
  <c r="G77" i="15"/>
  <c r="G1157" i="15"/>
  <c r="G557" i="15"/>
  <c r="G1797" i="15"/>
  <c r="G117" i="15"/>
  <c r="G1597" i="15"/>
  <c r="G1437" i="15"/>
  <c r="G1197" i="15"/>
  <c r="G517" i="15"/>
  <c r="G237" i="15"/>
  <c r="G1117" i="15"/>
  <c r="G1517" i="15"/>
  <c r="G1357" i="15"/>
  <c r="G157" i="15"/>
  <c r="G357" i="15"/>
  <c r="G1557" i="15"/>
  <c r="G1397" i="15"/>
  <c r="G1237" i="15"/>
  <c r="G317" i="15"/>
  <c r="G917" i="15"/>
  <c r="G1317" i="15"/>
  <c r="G1144" i="15"/>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T29" i="15" l="1"/>
  <c r="U28" i="15" s="1"/>
  <c r="V27" i="15" s="1"/>
  <c r="N34" i="15" s="1"/>
  <c r="DT17" i="9"/>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3" i="15"/>
  <c r="A314" i="24"/>
  <c r="A378" i="24" s="1"/>
  <c r="A442" i="24" s="1"/>
  <c r="A504" i="24" s="1"/>
  <c r="A58" i="24"/>
  <c r="A122" i="24" s="1"/>
  <c r="A186" i="24" s="1"/>
  <c r="A250" i="24" s="1"/>
  <c r="A63" i="27"/>
  <c r="U29" i="15" l="1"/>
  <c r="L313" i="2"/>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V28" i="15"/>
  <c r="N35" i="15" s="1"/>
  <c r="A60" i="24" s="1"/>
  <c r="A124" i="24" s="1"/>
  <c r="A188" i="24" s="1"/>
  <c r="A252" i="24" s="1"/>
  <c r="O34" i="15"/>
  <c r="A59" i="26"/>
  <c r="A315" i="24"/>
  <c r="A379" i="24" s="1"/>
  <c r="A443" i="24" s="1"/>
  <c r="A505" i="24" s="1"/>
  <c r="A59" i="24"/>
  <c r="A123" i="24" s="1"/>
  <c r="A187" i="24" s="1"/>
  <c r="A251" i="24" s="1"/>
  <c r="A64" i="27"/>
  <c r="C58" i="24"/>
  <c r="C122" i="24" s="1"/>
  <c r="C186" i="24" s="1"/>
  <c r="C250" i="24" s="1"/>
  <c r="C314" i="24" s="1"/>
  <c r="C378" i="24" s="1"/>
  <c r="C442" i="24" s="1"/>
  <c r="C504" i="24" s="1"/>
  <c r="S36" i="15"/>
  <c r="C58" i="26"/>
  <c r="C63" i="27"/>
  <c r="Q33" i="15"/>
  <c r="P33" i="15"/>
  <c r="O35" i="15" l="1"/>
  <c r="S38" i="15" s="1"/>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V29" i="15"/>
  <c r="N36" i="15" s="1"/>
  <c r="O36" i="15" s="1"/>
  <c r="Q36"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57" i="15"/>
  <c r="G660" i="15"/>
  <c r="H30" i="26" s="1"/>
  <c r="N656"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S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4" i="15"/>
  <c r="P34" i="15"/>
  <c r="S37" i="15"/>
  <c r="C59" i="24"/>
  <c r="C123" i="24" s="1"/>
  <c r="C187" i="24" s="1"/>
  <c r="C251" i="24" s="1"/>
  <c r="C315" i="24" s="1"/>
  <c r="C379" i="24" s="1"/>
  <c r="C443" i="24" s="1"/>
  <c r="C505" i="24" s="1"/>
  <c r="C64" i="27"/>
  <c r="C65" i="27"/>
  <c r="Q35" i="15"/>
  <c r="P35" i="15" l="1"/>
  <c r="E65" i="27" s="1"/>
  <c r="C60" i="24"/>
  <c r="C124" i="24" s="1"/>
  <c r="C188" i="24" s="1"/>
  <c r="C252" i="24" s="1"/>
  <c r="C316" i="24" s="1"/>
  <c r="C380" i="24" s="1"/>
  <c r="C444" i="24" s="1"/>
  <c r="C506" i="24" s="1"/>
  <c r="C60" i="26"/>
  <c r="F780" i="15"/>
  <c r="F898" i="15"/>
  <c r="F178" i="15"/>
  <c r="G285" i="24" s="1"/>
  <c r="M696" i="15"/>
  <c r="M697"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57" i="15"/>
  <c r="M656"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697" i="15"/>
  <c r="L696" i="15"/>
  <c r="E818" i="15"/>
  <c r="E741" i="15"/>
  <c r="E172" i="15"/>
  <c r="E279" i="24" s="1"/>
  <c r="BB66" i="2"/>
  <c r="E184" i="15"/>
  <c r="E291" i="24" s="1"/>
  <c r="E978" i="15"/>
  <c r="E221" i="15"/>
  <c r="E352" i="24" s="1"/>
  <c r="E1138" i="15"/>
  <c r="L656" i="15"/>
  <c r="E28" i="26"/>
  <c r="E660" i="15"/>
  <c r="E30" i="26" s="1"/>
  <c r="L657"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S39" i="15"/>
  <c r="E28" i="27"/>
  <c r="E23" i="26"/>
  <c r="E1172" i="15"/>
  <c r="E64" i="15"/>
  <c r="E99" i="24" s="1"/>
  <c r="E1092" i="15"/>
  <c r="E58" i="15"/>
  <c r="E93" i="24" s="1"/>
  <c r="E33" i="27"/>
  <c r="E28" i="24"/>
  <c r="E22" i="26"/>
  <c r="E27" i="27"/>
  <c r="E653" i="15"/>
  <c r="L650" i="15"/>
  <c r="L649" i="15"/>
  <c r="E1772" i="15"/>
  <c r="E1212" i="15"/>
  <c r="E1732" i="15"/>
  <c r="E1372" i="15"/>
  <c r="E1572" i="15"/>
  <c r="E1692" i="15"/>
  <c r="E1332" i="15"/>
  <c r="O4" i="9"/>
  <c r="E775" i="15"/>
  <c r="E1252" i="15"/>
  <c r="E21" i="15"/>
  <c r="E1492" i="15"/>
  <c r="E1532" i="15"/>
  <c r="E932" i="15"/>
  <c r="E1452" i="15"/>
  <c r="E1292" i="15"/>
  <c r="E1412" i="15"/>
  <c r="P4" i="9"/>
  <c r="L690" i="15"/>
  <c r="L689"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6" i="15"/>
  <c r="G31" i="24"/>
  <c r="G36" i="27"/>
  <c r="G31" i="26"/>
  <c r="F1092" i="15"/>
  <c r="F58" i="15"/>
  <c r="G93" i="24" s="1"/>
  <c r="M649" i="15"/>
  <c r="G27" i="27"/>
  <c r="G22" i="26"/>
  <c r="M650"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0" i="15"/>
  <c r="M689"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89" i="15"/>
  <c r="G693" i="15"/>
  <c r="N690" i="15"/>
  <c r="G24" i="15"/>
  <c r="G972" i="15"/>
  <c r="N650" i="15"/>
  <c r="H22" i="26"/>
  <c r="H27" i="27"/>
  <c r="N649"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49" i="15"/>
  <c r="O650"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0" i="15"/>
  <c r="O689"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6" i="15"/>
  <c r="O657"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S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H316" i="24"/>
  <c r="H380" i="24" s="1"/>
  <c r="H444" i="24" s="1"/>
  <c r="H506" i="24" s="1"/>
  <c r="H60" i="24"/>
  <c r="H124" i="24" s="1"/>
  <c r="H188" i="24" s="1"/>
  <c r="H252" i="24" s="1"/>
  <c r="H60" i="26"/>
  <c r="H65" i="27"/>
  <c r="E60" i="26" l="1"/>
  <c r="E60" i="24"/>
  <c r="E124" i="24" s="1"/>
  <c r="E188" i="24" s="1"/>
  <c r="E252" i="24" s="1"/>
  <c r="E316" i="24"/>
  <c r="E380" i="24" s="1"/>
  <c r="E444" i="24" s="1"/>
  <c r="E506" i="24" s="1"/>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E1637" i="10"/>
  <c r="F1069" i="10"/>
  <c r="E720" i="13"/>
  <c r="E304" i="7"/>
  <c r="G462" i="14"/>
  <c r="D819" i="10"/>
  <c r="D255" i="13"/>
  <c r="E647" i="10"/>
  <c r="E487" i="13"/>
  <c r="G290" i="13"/>
  <c r="E564" i="10"/>
  <c r="E1575" i="13"/>
  <c r="E824" i="13"/>
  <c r="F1926" i="10"/>
  <c r="E550" i="11"/>
  <c r="F1472" i="10"/>
  <c r="E424" i="10"/>
  <c r="D1441" i="13"/>
  <c r="D456" i="10"/>
  <c r="G1673" i="10"/>
  <c r="E1489" i="11"/>
  <c r="G863" i="13"/>
  <c r="G429" i="13"/>
  <c r="D1515" i="10"/>
  <c r="D547" i="13"/>
  <c r="G2496" i="7"/>
  <c r="G848" i="13"/>
  <c r="E1390" i="13"/>
  <c r="D594" i="13"/>
  <c r="G1479" i="10"/>
  <c r="D1136" i="13"/>
  <c r="E1810" i="10"/>
  <c r="F371" i="13"/>
  <c r="G326" i="10"/>
  <c r="G673" i="13"/>
  <c r="E2032" i="11"/>
  <c r="D765" i="11"/>
  <c r="F938" i="13"/>
  <c r="E448" i="10"/>
  <c r="E1285" i="10"/>
  <c r="G679" i="13"/>
  <c r="E1946" i="10"/>
  <c r="G1278" i="13"/>
  <c r="D1375" i="10"/>
  <c r="F1594" i="13"/>
  <c r="G1922" i="10"/>
  <c r="G1103" i="10"/>
  <c r="D572" i="11"/>
  <c r="G1093" i="10"/>
  <c r="D643" i="13"/>
  <c r="F1257" i="11"/>
  <c r="G865" i="13"/>
  <c r="D745" i="10"/>
  <c r="D1118" i="10"/>
  <c r="F941" i="13"/>
  <c r="F640" i="11"/>
  <c r="G1040" i="13"/>
  <c r="G626" i="11"/>
  <c r="G2315" i="10"/>
  <c r="G447" i="13"/>
  <c r="G2355" i="11"/>
  <c r="E1941" i="11"/>
  <c r="F725" i="13"/>
  <c r="D938" i="10"/>
  <c r="E284" i="7"/>
  <c r="D1512" i="13"/>
  <c r="G1408" i="13"/>
  <c r="D438" i="11"/>
  <c r="E1793" i="10"/>
  <c r="D979" i="13"/>
  <c r="F1239" i="11"/>
  <c r="F805" i="13"/>
  <c r="E1064" i="10"/>
  <c r="G522" i="13"/>
  <c r="F1324" i="10"/>
  <c r="D923" i="13"/>
  <c r="F748" i="11"/>
  <c r="F1971" i="7"/>
  <c r="E742" i="13"/>
  <c r="G758" i="13"/>
  <c r="F842" i="13"/>
  <c r="E910" i="10"/>
  <c r="G655" i="10"/>
  <c r="G869" i="13"/>
  <c r="E745" i="13"/>
  <c r="D424" i="13"/>
  <c r="F3342" i="7"/>
  <c r="F1131" i="10"/>
  <c r="G916" i="13"/>
  <c r="D1790" i="10"/>
  <c r="D2405" i="10"/>
  <c r="F407" i="13"/>
  <c r="G1241" i="5"/>
  <c r="G452" i="10"/>
  <c r="G244" i="11"/>
  <c r="G1698" i="10"/>
  <c r="G840" i="13"/>
  <c r="G298" i="13"/>
  <c r="G38" i="13"/>
  <c r="G611" i="13"/>
  <c r="F1175" i="13"/>
  <c r="G819" i="10"/>
  <c r="F697" i="13"/>
  <c r="E1578" i="10"/>
  <c r="F1407" i="13"/>
  <c r="G1047" i="10"/>
  <c r="D625" i="13"/>
  <c r="G1193" i="13"/>
  <c r="G1426" i="10"/>
  <c r="D256" i="10"/>
  <c r="G504" i="10"/>
  <c r="F555" i="13"/>
  <c r="F1091" i="11"/>
  <c r="F2021" i="10"/>
  <c r="E248" i="13"/>
  <c r="E1574" i="7"/>
  <c r="E525" i="13"/>
  <c r="D2013" i="11"/>
  <c r="G638" i="10"/>
  <c r="G563" i="13"/>
  <c r="E759" i="11"/>
  <c r="D267" i="13"/>
  <c r="F1683" i="10"/>
  <c r="F1112" i="10"/>
  <c r="E1281" i="7"/>
  <c r="F1049" i="13"/>
  <c r="F1088" i="10"/>
  <c r="D764" i="13"/>
  <c r="E870" i="10"/>
  <c r="F1253" i="13"/>
  <c r="D1714" i="13"/>
  <c r="G345" i="13"/>
  <c r="D852" i="13"/>
  <c r="G1175" i="13"/>
  <c r="D578" i="10"/>
  <c r="F1693" i="10"/>
  <c r="G1361" i="13"/>
  <c r="E1082" i="13"/>
  <c r="F1774" i="13"/>
  <c r="E689" i="13"/>
  <c r="G1988" i="7"/>
  <c r="D369" i="13"/>
  <c r="E1612" i="10"/>
  <c r="E1453" i="5"/>
  <c r="F1077" i="5"/>
  <c r="G1182" i="13"/>
  <c r="D972" i="13"/>
  <c r="E1013" i="13"/>
  <c r="G945" i="13"/>
  <c r="G1400" i="10"/>
  <c r="D16" i="10"/>
  <c r="F1905" i="10"/>
  <c r="D446" i="13"/>
  <c r="D4" i="13"/>
  <c r="E1340" i="13"/>
  <c r="F1060" i="10"/>
  <c r="G1763" i="7"/>
  <c r="E298" i="13"/>
  <c r="G2420" i="7"/>
  <c r="E1621" i="10"/>
  <c r="E580" i="13"/>
  <c r="F1107" i="10"/>
  <c r="G1367" i="13"/>
  <c r="F1609" i="13"/>
  <c r="G3325" i="7"/>
  <c r="D1833" i="11"/>
  <c r="D404" i="10"/>
  <c r="E530" i="13"/>
  <c r="E520" i="11"/>
  <c r="E541" i="10"/>
  <c r="E674" i="13"/>
  <c r="D516" i="10"/>
  <c r="G765" i="10"/>
  <c r="G1016" i="13"/>
  <c r="G2127" i="10"/>
  <c r="D1930" i="11"/>
  <c r="E577" i="13"/>
  <c r="D1181" i="10"/>
  <c r="E1240" i="13"/>
  <c r="G1673" i="13"/>
  <c r="G1707" i="13"/>
  <c r="D831" i="10"/>
  <c r="G326" i="13"/>
  <c r="D2407" i="11"/>
  <c r="E1933" i="10"/>
  <c r="E1643" i="13"/>
  <c r="F709" i="11"/>
  <c r="G420" i="13"/>
  <c r="D436" i="13"/>
  <c r="G40" i="11"/>
  <c r="E1922" i="11"/>
  <c r="E918" i="13"/>
  <c r="G656" i="13"/>
  <c r="G1617" i="13"/>
  <c r="F593" i="13"/>
  <c r="G1126" i="13"/>
  <c r="D1737" i="13"/>
  <c r="D1083" i="10"/>
  <c r="G1698" i="13"/>
  <c r="F298" i="13"/>
  <c r="F688" i="11"/>
  <c r="G267" i="10"/>
  <c r="E966" i="10"/>
  <c r="F1690" i="13"/>
  <c r="F583" i="10"/>
  <c r="F1833" i="10"/>
  <c r="G1458" i="13"/>
  <c r="G2096" i="10"/>
  <c r="E1353" i="13"/>
  <c r="G582" i="13"/>
  <c r="F1297" i="13"/>
  <c r="D690" i="10"/>
  <c r="E1910" i="11"/>
  <c r="E433" i="10"/>
  <c r="F689" i="10"/>
  <c r="D1334" i="13"/>
  <c r="E1312" i="10"/>
  <c r="F57" i="10"/>
  <c r="E738" i="13"/>
  <c r="F1830" i="10"/>
  <c r="D1457" i="13"/>
  <c r="E427" i="13"/>
  <c r="E1303" i="10"/>
  <c r="F840" i="14"/>
  <c r="E1080" i="10"/>
  <c r="E410" i="13"/>
  <c r="D2118" i="10"/>
  <c r="D839" i="13"/>
  <c r="E1140" i="13"/>
  <c r="E318" i="13"/>
  <c r="G885" i="13"/>
  <c r="F1274" i="13"/>
  <c r="G356" i="13"/>
  <c r="E641" i="13"/>
  <c r="E793" i="13"/>
  <c r="E38" i="10"/>
  <c r="D928" i="13"/>
  <c r="F599" i="10"/>
  <c r="D1136" i="10"/>
  <c r="F693" i="11"/>
  <c r="G2100" i="10"/>
  <c r="D1335" i="10"/>
  <c r="G1058" i="13"/>
  <c r="G1030" i="13"/>
  <c r="E980" i="10"/>
  <c r="F1834" i="7"/>
  <c r="D326" i="10"/>
  <c r="D952" i="13"/>
  <c r="G1106" i="10"/>
  <c r="D2308" i="11"/>
  <c r="G342" i="10"/>
  <c r="F904" i="13"/>
  <c r="E802" i="13"/>
  <c r="F465" i="13"/>
  <c r="G847" i="13"/>
  <c r="G1989" i="5"/>
  <c r="F509" i="13"/>
  <c r="F1052" i="13"/>
  <c r="G636" i="13"/>
  <c r="F257" i="10"/>
  <c r="D506" i="13"/>
  <c r="D1563" i="10"/>
  <c r="F1388" i="13"/>
  <c r="E2223" i="11"/>
  <c r="F1757" i="13"/>
  <c r="D1080" i="13"/>
  <c r="E246" i="13"/>
  <c r="F1262" i="11"/>
  <c r="D1286" i="10"/>
  <c r="E893" i="13"/>
  <c r="G2014" i="10"/>
  <c r="F196" i="11"/>
  <c r="G402" i="11"/>
  <c r="G1171" i="13"/>
  <c r="D1451" i="13"/>
  <c r="F1043" i="13"/>
  <c r="F436" i="11"/>
  <c r="E496" i="10"/>
  <c r="E258" i="10"/>
  <c r="G1710" i="10"/>
  <c r="G986" i="13"/>
  <c r="G901" i="13"/>
  <c r="G438" i="5"/>
  <c r="D1681" i="13"/>
  <c r="G1998" i="10"/>
  <c r="F1900" i="10"/>
  <c r="E425" i="13"/>
  <c r="E1849" i="10"/>
  <c r="F2260" i="10"/>
  <c r="F858" i="11"/>
  <c r="D1190" i="11"/>
  <c r="G1352" i="13"/>
  <c r="F1286" i="13"/>
  <c r="D1235" i="13"/>
  <c r="E1369" i="10"/>
  <c r="G894" i="13"/>
  <c r="G622" i="10"/>
  <c r="E1998" i="10"/>
  <c r="D1895" i="10"/>
  <c r="E478" i="13"/>
  <c r="D505" i="13"/>
  <c r="F445" i="13"/>
  <c r="F609" i="10"/>
  <c r="E1601" i="10"/>
  <c r="E513" i="13"/>
  <c r="D1518" i="13"/>
  <c r="E1962" i="5"/>
  <c r="D1051" i="11"/>
  <c r="E680" i="10"/>
  <c r="E1455" i="11"/>
  <c r="D1648" i="7"/>
  <c r="G601" i="10"/>
  <c r="F1892" i="10"/>
  <c r="G1062" i="13"/>
  <c r="D1539" i="13"/>
  <c r="D1312" i="13"/>
  <c r="D844" i="11"/>
  <c r="D1053" i="13"/>
  <c r="E694" i="10"/>
  <c r="E604" i="13"/>
  <c r="E1373" i="13"/>
  <c r="F1562" i="10"/>
  <c r="D2277" i="10"/>
  <c r="E1046" i="10"/>
  <c r="G621" i="10"/>
  <c r="E428" i="10"/>
  <c r="E483" i="13"/>
  <c r="D456" i="5"/>
  <c r="G1733" i="14"/>
  <c r="D1393" i="11"/>
  <c r="G1500" i="7"/>
  <c r="E606" i="10"/>
  <c r="E1637" i="13"/>
  <c r="G2034" i="10"/>
  <c r="D1094" i="13"/>
  <c r="G788" i="13"/>
  <c r="E621" i="10"/>
  <c r="E1582" i="14"/>
  <c r="F427" i="11"/>
  <c r="E1722" i="13"/>
  <c r="E817" i="13"/>
  <c r="G465" i="11"/>
  <c r="D396" i="10"/>
  <c r="F503" i="11"/>
  <c r="G36" i="13"/>
  <c r="G2085" i="10"/>
  <c r="F1292" i="10"/>
  <c r="E684" i="10"/>
  <c r="G1479" i="13"/>
  <c r="E1218" i="10"/>
  <c r="E1650" i="10"/>
  <c r="E1081" i="13"/>
  <c r="D1542" i="13"/>
  <c r="E867" i="13"/>
  <c r="D1447" i="10"/>
  <c r="E1048" i="13"/>
  <c r="E479" i="10"/>
  <c r="F2408" i="10"/>
  <c r="D587" i="13"/>
  <c r="E322" i="13"/>
  <c r="D1758" i="10"/>
  <c r="G1310" i="11"/>
  <c r="G1784" i="13"/>
  <c r="G1217" i="13"/>
  <c r="D1738" i="13"/>
  <c r="F530" i="11"/>
  <c r="F467" i="10"/>
  <c r="F1685" i="13"/>
  <c r="E1515" i="11"/>
  <c r="F771" i="10"/>
  <c r="D1603" i="13"/>
  <c r="D1302" i="13"/>
  <c r="E555" i="10"/>
  <c r="G379" i="7"/>
  <c r="F1406" i="10"/>
  <c r="F796" i="13"/>
  <c r="G1893" i="10"/>
  <c r="F490" i="13"/>
  <c r="F395" i="7"/>
  <c r="G1099" i="10"/>
  <c r="D1455" i="13"/>
  <c r="G2350" i="10"/>
  <c r="G505" i="13"/>
  <c r="F1200" i="10"/>
  <c r="E743" i="13"/>
  <c r="G1362" i="13"/>
  <c r="G970" i="11"/>
  <c r="F894" i="10"/>
  <c r="E357" i="7"/>
  <c r="E1110" i="13"/>
  <c r="G2376" i="10"/>
  <c r="E533" i="13"/>
  <c r="E967" i="11"/>
  <c r="G1045" i="13"/>
  <c r="F1167" i="13"/>
  <c r="E1607" i="13"/>
  <c r="D1589" i="13"/>
  <c r="G542" i="13"/>
  <c r="G1913" i="11"/>
  <c r="F960" i="13"/>
  <c r="F1803" i="10"/>
  <c r="G467" i="13"/>
  <c r="G706" i="10"/>
  <c r="D263" i="5"/>
  <c r="E1414" i="13"/>
  <c r="E600" i="10"/>
  <c r="E978" i="13"/>
  <c r="G497" i="11"/>
  <c r="E1470" i="13"/>
  <c r="E940" i="13"/>
  <c r="G591" i="13"/>
  <c r="G1067" i="13"/>
  <c r="D792" i="13"/>
  <c r="E1391" i="13"/>
  <c r="G1373" i="13"/>
  <c r="G1133" i="10"/>
  <c r="F749" i="13"/>
  <c r="G1422" i="13"/>
  <c r="F840" i="13"/>
  <c r="D1118" i="13"/>
  <c r="F1238" i="13"/>
  <c r="E1043" i="10"/>
  <c r="D1462" i="13"/>
  <c r="G428" i="7"/>
  <c r="G708" i="13"/>
  <c r="F1110" i="13"/>
  <c r="G691" i="11"/>
  <c r="F876" i="13"/>
  <c r="F1601" i="13"/>
  <c r="F1021" i="13"/>
  <c r="D248" i="13"/>
  <c r="G1749" i="10"/>
  <c r="E2214" i="10"/>
  <c r="D590" i="11"/>
  <c r="G1697" i="10"/>
  <c r="D1469" i="13"/>
  <c r="E1532" i="13"/>
  <c r="F951" i="13"/>
  <c r="D725" i="11"/>
  <c r="F299" i="10"/>
  <c r="D46" i="14"/>
  <c r="F1633" i="10"/>
  <c r="G1116" i="13"/>
  <c r="G938" i="13"/>
  <c r="D458" i="13"/>
  <c r="F1704" i="13"/>
  <c r="F22" i="11"/>
  <c r="F1434" i="13"/>
  <c r="G1584" i="13"/>
  <c r="F1412" i="13"/>
  <c r="G821" i="10"/>
  <c r="G2002" i="10"/>
  <c r="D928" i="11"/>
  <c r="D552" i="13"/>
  <c r="E2405" i="10"/>
  <c r="F1311" i="10"/>
  <c r="G2106" i="11"/>
  <c r="G1823" i="5"/>
  <c r="D1865" i="10"/>
  <c r="F1302" i="5"/>
  <c r="E731" i="13"/>
  <c r="F642" i="10"/>
  <c r="F724" i="13"/>
  <c r="F752" i="10"/>
  <c r="D1231" i="10"/>
  <c r="G1661" i="13"/>
  <c r="G749" i="13"/>
  <c r="F350" i="13"/>
  <c r="E432" i="11"/>
  <c r="D631" i="10"/>
  <c r="F351" i="10"/>
  <c r="F2567" i="7"/>
  <c r="E225" i="13"/>
  <c r="D1127" i="10"/>
  <c r="E1402" i="13"/>
  <c r="F964" i="10"/>
  <c r="G547" i="13"/>
  <c r="E1692" i="5"/>
  <c r="E1515" i="10"/>
  <c r="G651" i="13"/>
  <c r="G1090" i="11"/>
  <c r="F409" i="7"/>
  <c r="G465" i="7"/>
  <c r="E669" i="10"/>
  <c r="G2117" i="10"/>
  <c r="F246" i="7"/>
  <c r="E891" i="10"/>
  <c r="D281" i="13"/>
  <c r="D834" i="13"/>
  <c r="D924" i="13"/>
  <c r="E673" i="13"/>
  <c r="E917" i="10"/>
  <c r="F680" i="13"/>
  <c r="E651" i="13"/>
  <c r="G1457" i="10"/>
  <c r="F1549" i="11"/>
  <c r="E797" i="11"/>
  <c r="F2140" i="10"/>
  <c r="D339" i="13"/>
  <c r="E403" i="13"/>
  <c r="E1572" i="13"/>
  <c r="F1966" i="10"/>
  <c r="F1611" i="10"/>
  <c r="G448" i="13"/>
  <c r="E1206" i="13"/>
  <c r="F728" i="11"/>
  <c r="D437" i="13"/>
  <c r="E1875" i="11"/>
  <c r="D1344" i="10"/>
  <c r="E596" i="13"/>
  <c r="E1757" i="13"/>
  <c r="G385" i="13"/>
  <c r="G1461" i="11"/>
  <c r="G203" i="10"/>
  <c r="D797" i="10"/>
  <c r="G912" i="10"/>
  <c r="G805" i="11"/>
  <c r="E2045" i="7"/>
  <c r="E445" i="13"/>
  <c r="G358" i="13"/>
  <c r="G784" i="13"/>
  <c r="E2019" i="7"/>
  <c r="D1662" i="10"/>
  <c r="D2275" i="10"/>
  <c r="G699" i="13"/>
  <c r="F1159" i="10"/>
  <c r="G425" i="7"/>
  <c r="D1103" i="13"/>
  <c r="D806" i="10"/>
  <c r="F1158" i="13"/>
  <c r="F685" i="10"/>
  <c r="D1331" i="10"/>
  <c r="F797" i="13"/>
  <c r="G1557" i="13"/>
  <c r="D1121" i="13"/>
  <c r="D590" i="13"/>
  <c r="D2400" i="11"/>
  <c r="D1990" i="7"/>
  <c r="F906" i="13"/>
  <c r="D1264" i="13"/>
  <c r="E663" i="10"/>
  <c r="F763" i="10"/>
  <c r="F1016" i="13"/>
  <c r="E1363" i="13"/>
  <c r="F362" i="13"/>
  <c r="E818" i="10"/>
  <c r="F2433" i="11"/>
  <c r="F535" i="13"/>
  <c r="D1680" i="11"/>
  <c r="G1677" i="13"/>
  <c r="F1118" i="10"/>
  <c r="G564" i="11"/>
  <c r="F295" i="11"/>
  <c r="E839" i="10"/>
  <c r="E2409" i="7"/>
  <c r="D1575" i="7"/>
  <c r="F482" i="13"/>
  <c r="D711" i="13"/>
  <c r="E522" i="10"/>
  <c r="E1324" i="13"/>
  <c r="D1403" i="13"/>
  <c r="F1761" i="10"/>
  <c r="G921" i="13"/>
  <c r="G2143" i="10"/>
  <c r="D258" i="13"/>
  <c r="E1393" i="13"/>
  <c r="E1943" i="10"/>
  <c r="F550" i="10"/>
  <c r="D435" i="10"/>
  <c r="G810" i="10"/>
  <c r="F335" i="10"/>
  <c r="E734" i="10"/>
  <c r="G318" i="13"/>
  <c r="D2526" i="7"/>
  <c r="E1670" i="13"/>
  <c r="E2430" i="7"/>
  <c r="E1805" i="10"/>
  <c r="E1288" i="10"/>
  <c r="F369" i="7"/>
  <c r="G1153" i="10"/>
  <c r="G817" i="11"/>
  <c r="D622" i="10"/>
  <c r="F1269" i="13"/>
  <c r="G1799" i="7"/>
  <c r="E407" i="11"/>
  <c r="F1032" i="13"/>
  <c r="E1405" i="13"/>
  <c r="E508" i="13"/>
  <c r="D2393" i="10"/>
  <c r="D704" i="13"/>
  <c r="F1608" i="13"/>
  <c r="F870" i="10"/>
  <c r="E2119" i="11"/>
  <c r="G1712" i="13"/>
  <c r="F567" i="10"/>
  <c r="G575" i="10"/>
  <c r="E1275" i="13"/>
  <c r="G1356" i="13"/>
  <c r="D730" i="13"/>
  <c r="E379" i="13"/>
  <c r="D825" i="13"/>
  <c r="E1580" i="13"/>
  <c r="E1612" i="13"/>
  <c r="D2126" i="10"/>
  <c r="F674" i="13"/>
  <c r="D1037" i="13"/>
  <c r="F396" i="13"/>
  <c r="E1341" i="13"/>
  <c r="G549" i="13"/>
  <c r="G329" i="13"/>
  <c r="F88" i="7"/>
  <c r="F1629" i="11"/>
  <c r="E1352" i="10"/>
  <c r="E437" i="10"/>
  <c r="E1319" i="11"/>
  <c r="G1221" i="11"/>
  <c r="D786" i="13"/>
  <c r="D1051" i="13"/>
  <c r="E1477" i="13"/>
  <c r="E2323" i="10"/>
  <c r="D692" i="13"/>
  <c r="E640" i="13"/>
  <c r="F878" i="5"/>
  <c r="D1028" i="11"/>
  <c r="F1454" i="13"/>
  <c r="G1602" i="13"/>
  <c r="F705" i="10"/>
  <c r="E925" i="13"/>
  <c r="G1728" i="10"/>
  <c r="E2045" i="11"/>
  <c r="G1492" i="13"/>
  <c r="D439" i="10"/>
  <c r="D891" i="13"/>
  <c r="D1669" i="10"/>
  <c r="D473" i="11"/>
  <c r="G1764" i="13"/>
  <c r="E631" i="13"/>
  <c r="F74" i="13"/>
  <c r="E624" i="13"/>
  <c r="D1334" i="10"/>
  <c r="F2277" i="10"/>
  <c r="E479" i="11"/>
  <c r="D1830" i="11"/>
  <c r="F1231" i="11"/>
  <c r="G2227" i="10"/>
  <c r="F627" i="13"/>
  <c r="G348" i="13"/>
  <c r="F448" i="13"/>
  <c r="F1682" i="10"/>
  <c r="E1859" i="10"/>
  <c r="E716" i="11"/>
  <c r="G1031" i="10"/>
  <c r="F960" i="5"/>
  <c r="F898" i="13"/>
  <c r="G1393" i="10"/>
  <c r="G524" i="13"/>
  <c r="E42" i="13"/>
  <c r="G1413" i="10"/>
  <c r="D1361" i="13"/>
  <c r="G1727" i="13"/>
  <c r="G1082" i="13"/>
  <c r="F1142" i="10"/>
  <c r="E1690" i="13"/>
  <c r="E1383" i="13"/>
  <c r="F1246" i="10"/>
  <c r="E587" i="10"/>
  <c r="G647" i="10"/>
  <c r="E1291" i="10"/>
  <c r="G1919" i="10"/>
  <c r="F999" i="10"/>
  <c r="D904" i="13"/>
  <c r="E798" i="13"/>
  <c r="G1093" i="13"/>
  <c r="D294" i="13"/>
  <c r="D955" i="13"/>
  <c r="E1805" i="11"/>
  <c r="G780" i="11"/>
  <c r="D3280" i="7"/>
  <c r="E1715" i="13"/>
  <c r="G266" i="10"/>
  <c r="F383" i="13"/>
  <c r="G77" i="7"/>
  <c r="G576" i="10"/>
  <c r="F815" i="10"/>
  <c r="E1588" i="13"/>
  <c r="E1022" i="13"/>
  <c r="D461" i="7"/>
  <c r="E1865" i="10"/>
  <c r="E1141" i="10"/>
  <c r="F1410" i="13"/>
  <c r="G2194" i="11"/>
  <c r="D987" i="11"/>
  <c r="F32" i="13"/>
  <c r="G260" i="11"/>
  <c r="E1020" i="13"/>
  <c r="F1615" i="13"/>
  <c r="E1625" i="13"/>
  <c r="E1731" i="10"/>
  <c r="G837" i="10"/>
  <c r="G1636" i="13"/>
  <c r="G727" i="10"/>
  <c r="E331" i="13"/>
  <c r="G1554" i="10"/>
  <c r="F1159" i="13"/>
  <c r="G1440" i="10"/>
  <c r="G80" i="7"/>
  <c r="F273" i="11"/>
  <c r="F670" i="13"/>
  <c r="E2702" i="7"/>
  <c r="D1589" i="10"/>
  <c r="G430" i="11"/>
  <c r="D1065" i="10"/>
  <c r="G1644" i="10"/>
  <c r="F961" i="10"/>
  <c r="D1292" i="10"/>
  <c r="E1104" i="10"/>
  <c r="F358" i="13"/>
  <c r="G1459" i="13"/>
  <c r="F657" i="10"/>
  <c r="G1144" i="10"/>
  <c r="F785" i="13"/>
  <c r="F1061" i="11"/>
  <c r="G423" i="11"/>
  <c r="F1518" i="13"/>
  <c r="D1948" i="11"/>
  <c r="E1547" i="10"/>
  <c r="G1135" i="10"/>
  <c r="G375" i="13"/>
  <c r="G2213" i="11"/>
  <c r="G893" i="11"/>
  <c r="E260" i="11"/>
  <c r="G709" i="13"/>
  <c r="E1115" i="11"/>
  <c r="F1096" i="10"/>
  <c r="F266" i="13"/>
  <c r="D251" i="10"/>
  <c r="E551" i="10"/>
  <c r="F701" i="13"/>
  <c r="F764" i="13"/>
  <c r="E2143" i="10"/>
  <c r="E605" i="13"/>
  <c r="F1761" i="13"/>
  <c r="G1084" i="13"/>
  <c r="E2989" i="7"/>
  <c r="G1541" i="13"/>
  <c r="G587" i="13"/>
  <c r="G565" i="13"/>
  <c r="F725" i="10"/>
  <c r="D2032" i="10"/>
  <c r="E2213" i="7"/>
  <c r="F768" i="10"/>
  <c r="D12" i="13"/>
  <c r="G1665" i="10"/>
  <c r="G1729" i="10"/>
  <c r="G821" i="13"/>
  <c r="G1071" i="13"/>
  <c r="F1181" i="10"/>
  <c r="F650" i="13"/>
  <c r="E991" i="10"/>
  <c r="G636" i="10"/>
  <c r="D834" i="10"/>
  <c r="G822" i="10"/>
  <c r="D1655" i="13"/>
  <c r="G1897" i="10"/>
  <c r="D3051" i="7"/>
  <c r="D983" i="13"/>
  <c r="E729" i="13"/>
  <c r="G1494" i="13"/>
  <c r="E2454" i="10"/>
  <c r="G685" i="13"/>
  <c r="G350" i="13"/>
  <c r="F1575" i="10"/>
  <c r="F2338" i="10"/>
  <c r="G895" i="5"/>
  <c r="G1543" i="13"/>
  <c r="E1965" i="11"/>
  <c r="E448" i="13"/>
  <c r="D1212" i="10"/>
  <c r="G511" i="13"/>
  <c r="D1288" i="13"/>
  <c r="G533" i="13"/>
  <c r="D541" i="10"/>
  <c r="G1412" i="13"/>
  <c r="G2055" i="10"/>
  <c r="G2580" i="7"/>
  <c r="F1063" i="10"/>
  <c r="F996" i="13"/>
  <c r="E222" i="5"/>
  <c r="D2860" i="7"/>
  <c r="E1088" i="13"/>
  <c r="D986" i="10"/>
  <c r="E2082" i="5"/>
  <c r="F386" i="11"/>
  <c r="D2365" i="10"/>
  <c r="D130" i="5"/>
  <c r="G1741" i="13"/>
  <c r="G1456" i="13"/>
  <c r="E851" i="13"/>
  <c r="G460" i="13"/>
  <c r="G1043" i="10"/>
  <c r="D508" i="11"/>
  <c r="D1361" i="10"/>
  <c r="F1272" i="13"/>
  <c r="G1173" i="10"/>
  <c r="F1292" i="13"/>
  <c r="F1237" i="13"/>
  <c r="E1061" i="10"/>
  <c r="E1724" i="13"/>
  <c r="E1387" i="10"/>
  <c r="E1861" i="10"/>
  <c r="D1707" i="13"/>
  <c r="F1195" i="10"/>
  <c r="E1809" i="5"/>
  <c r="E383" i="10"/>
  <c r="F753" i="13"/>
  <c r="G868" i="14"/>
  <c r="F1105" i="10"/>
  <c r="E1323" i="13"/>
  <c r="G799" i="5"/>
  <c r="F800" i="10"/>
  <c r="E1202" i="13"/>
  <c r="D554" i="13"/>
  <c r="F2461" i="10"/>
  <c r="F1068" i="13"/>
  <c r="D812" i="13"/>
  <c r="F622" i="10"/>
  <c r="F1565" i="13"/>
  <c r="D1423" i="13"/>
  <c r="G1300" i="10"/>
  <c r="D738" i="10"/>
  <c r="E1086" i="10"/>
  <c r="E1608" i="13"/>
  <c r="D1306" i="13"/>
  <c r="F1887" i="11"/>
  <c r="F717" i="13"/>
  <c r="G790" i="13"/>
  <c r="D1231" i="13"/>
  <c r="D1287" i="13"/>
  <c r="G1331" i="10"/>
  <c r="D1656" i="5"/>
  <c r="D577" i="13"/>
  <c r="F622" i="13"/>
  <c r="E539" i="13"/>
  <c r="D1489" i="13"/>
  <c r="G439" i="13"/>
  <c r="F492" i="11"/>
  <c r="G864" i="13"/>
  <c r="E904" i="13"/>
  <c r="E1151" i="10"/>
  <c r="G430" i="13"/>
  <c r="G1730" i="13"/>
  <c r="F488" i="10"/>
  <c r="G494" i="13"/>
  <c r="F458" i="11"/>
  <c r="D573" i="13"/>
  <c r="E1425" i="10"/>
  <c r="F836" i="13"/>
  <c r="D556" i="13"/>
  <c r="G1697" i="13"/>
  <c r="F998" i="13"/>
  <c r="E1829" i="10"/>
  <c r="F4" i="13"/>
  <c r="D719" i="13"/>
  <c r="D1007" i="10"/>
  <c r="G1658" i="10"/>
  <c r="E688" i="13"/>
  <c r="D1508" i="13"/>
  <c r="D543" i="13"/>
  <c r="E395" i="13"/>
  <c r="E1480" i="5"/>
  <c r="F467" i="13"/>
  <c r="D997" i="13"/>
  <c r="G801" i="10"/>
  <c r="G696" i="11"/>
  <c r="F741" i="11"/>
  <c r="G2094" i="10"/>
  <c r="D284" i="13"/>
  <c r="F713" i="14"/>
  <c r="F574" i="13"/>
  <c r="D872" i="10"/>
  <c r="G475" i="13"/>
  <c r="D38" i="14"/>
  <c r="E926" i="13"/>
  <c r="G1027" i="13"/>
  <c r="F1670" i="13"/>
  <c r="G1037" i="13"/>
  <c r="D543" i="10"/>
  <c r="D876" i="13"/>
  <c r="E1664" i="13"/>
  <c r="F1327" i="13"/>
  <c r="E927" i="10"/>
  <c r="G584" i="11"/>
  <c r="G2306" i="10"/>
  <c r="F968" i="13"/>
  <c r="D2249" i="10"/>
  <c r="G1340" i="13"/>
  <c r="D506" i="10"/>
  <c r="G335" i="13"/>
  <c r="F942" i="11"/>
  <c r="G786" i="10"/>
  <c r="F868" i="10"/>
  <c r="E268" i="13"/>
  <c r="D605" i="13"/>
  <c r="F843" i="10"/>
  <c r="E1083" i="10"/>
  <c r="D281" i="10"/>
  <c r="G602" i="11"/>
  <c r="D1036" i="13"/>
  <c r="G1006" i="13"/>
  <c r="E511" i="13"/>
  <c r="F588" i="13"/>
  <c r="E662" i="13"/>
  <c r="G916" i="10"/>
  <c r="D1368" i="10"/>
  <c r="F251" i="13"/>
  <c r="E1407" i="13"/>
  <c r="E1846" i="10"/>
  <c r="D833" i="13"/>
  <c r="E3210" i="7"/>
  <c r="D509" i="10"/>
  <c r="D907" i="10"/>
  <c r="D1547" i="10"/>
  <c r="G1511" i="11"/>
  <c r="F581" i="13"/>
  <c r="E2850" i="7"/>
  <c r="F892" i="13"/>
  <c r="E1757" i="14"/>
  <c r="F2472" i="7"/>
  <c r="G907" i="10"/>
  <c r="D439" i="13"/>
  <c r="E338" i="13"/>
  <c r="D2007" i="10"/>
  <c r="E982" i="13"/>
  <c r="D713" i="13"/>
  <c r="D1352" i="13"/>
  <c r="D621" i="11"/>
  <c r="E1606" i="13"/>
  <c r="D623" i="13"/>
  <c r="E1671" i="13"/>
  <c r="F1548" i="13"/>
  <c r="F379" i="10"/>
  <c r="D2428" i="10"/>
  <c r="D1327" i="13"/>
  <c r="G948" i="10"/>
  <c r="D2825" i="7"/>
  <c r="G810" i="13"/>
  <c r="D618" i="13"/>
  <c r="G882" i="10"/>
  <c r="F2287" i="11"/>
  <c r="F10" i="10"/>
  <c r="F1528" i="13"/>
  <c r="E1738" i="11"/>
  <c r="G1212" i="11"/>
  <c r="E2082" i="10"/>
  <c r="G316" i="13"/>
  <c r="E302" i="13"/>
  <c r="E1274" i="13"/>
  <c r="G270" i="13"/>
  <c r="E194" i="7"/>
  <c r="D1819" i="10"/>
  <c r="F1820" i="11"/>
  <c r="G1394" i="11"/>
  <c r="F1495" i="10"/>
  <c r="G1581" i="10"/>
  <c r="F997" i="13"/>
  <c r="G1425" i="10"/>
  <c r="F1518" i="10"/>
  <c r="G631" i="13"/>
  <c r="E953" i="13"/>
  <c r="G1020" i="13"/>
  <c r="D350" i="13"/>
  <c r="G1178" i="13"/>
  <c r="E3227" i="7"/>
  <c r="G1630" i="13"/>
  <c r="G999" i="13"/>
  <c r="E1249" i="13"/>
  <c r="E797" i="13"/>
  <c r="D1731" i="10"/>
  <c r="G1364" i="13"/>
  <c r="D1218" i="13"/>
  <c r="F350" i="10"/>
  <c r="F512" i="13"/>
  <c r="E1707" i="13"/>
  <c r="G1125" i="13"/>
  <c r="G359" i="13"/>
  <c r="F1272" i="10"/>
  <c r="G1262" i="10"/>
  <c r="E961" i="13"/>
  <c r="G1376" i="13"/>
  <c r="D1258" i="13"/>
  <c r="E1450" i="13"/>
  <c r="F1913" i="10"/>
  <c r="F1734" i="13"/>
  <c r="G305" i="10"/>
  <c r="D1313" i="13"/>
  <c r="E1750" i="10"/>
  <c r="G619" i="13"/>
  <c r="D731" i="10"/>
  <c r="G2022" i="10"/>
  <c r="G426" i="13"/>
  <c r="G276" i="10"/>
  <c r="E2145" i="10"/>
  <c r="D546" i="13"/>
  <c r="F775" i="10"/>
  <c r="E741" i="11"/>
  <c r="G1778" i="7"/>
  <c r="E1531" i="10"/>
  <c r="F623" i="10"/>
  <c r="G1632" i="13"/>
  <c r="D1558" i="10"/>
  <c r="G713" i="13"/>
  <c r="G1394" i="10"/>
  <c r="E950" i="13"/>
  <c r="G2411" i="7"/>
  <c r="G1059" i="13"/>
  <c r="G355" i="7"/>
  <c r="D287" i="11"/>
  <c r="F491" i="13"/>
  <c r="E3091" i="7"/>
  <c r="F1170" i="13"/>
  <c r="E547" i="10"/>
  <c r="F962" i="10"/>
  <c r="F561" i="11"/>
  <c r="G643" i="13"/>
  <c r="F1947" i="11"/>
  <c r="D1094" i="14"/>
  <c r="D919" i="13"/>
  <c r="D1155" i="13"/>
  <c r="F1306" i="10"/>
  <c r="G785" i="10"/>
  <c r="D323" i="5"/>
  <c r="E1179" i="11"/>
  <c r="D1065" i="13"/>
  <c r="E657" i="13"/>
  <c r="D366" i="13"/>
  <c r="G846" i="10"/>
  <c r="E1284" i="13"/>
  <c r="G1425" i="13"/>
  <c r="F990" i="13"/>
  <c r="D530" i="13"/>
  <c r="D780" i="13"/>
  <c r="E808" i="10"/>
  <c r="G1850" i="10"/>
  <c r="E861" i="13"/>
  <c r="G577" i="11"/>
  <c r="D1058" i="10"/>
  <c r="E1781" i="10"/>
  <c r="D1281" i="13"/>
  <c r="E559" i="10"/>
  <c r="E1917" i="10"/>
  <c r="G1613" i="13"/>
  <c r="D1936" i="7"/>
  <c r="F451" i="7"/>
  <c r="F984" i="13"/>
  <c r="G298" i="10"/>
  <c r="D319" i="13"/>
  <c r="D435" i="13"/>
  <c r="F837" i="13"/>
  <c r="E1173" i="13"/>
  <c r="D1122" i="10"/>
  <c r="F394" i="10"/>
  <c r="F646" i="13"/>
  <c r="G1010" i="13"/>
  <c r="F1245" i="13"/>
  <c r="E1809" i="10"/>
  <c r="E2810" i="7"/>
  <c r="F8" i="13"/>
  <c r="F2460" i="7"/>
  <c r="G1592" i="13"/>
  <c r="D2400" i="10"/>
  <c r="E398" i="13"/>
  <c r="D837" i="13"/>
  <c r="F1278" i="7"/>
  <c r="F1269" i="5"/>
  <c r="G590" i="10"/>
  <c r="G1720" i="13"/>
  <c r="D28" i="10"/>
  <c r="F289" i="10"/>
  <c r="G567" i="10"/>
  <c r="D1783" i="13"/>
  <c r="D1114" i="13"/>
  <c r="G531" i="10"/>
  <c r="F1472" i="13"/>
  <c r="E1127" i="10"/>
  <c r="F2458" i="10"/>
  <c r="G63" i="7"/>
  <c r="F415" i="13"/>
  <c r="F775" i="13"/>
  <c r="E701" i="13"/>
  <c r="D321" i="13"/>
  <c r="F28" i="10"/>
  <c r="E480" i="7"/>
  <c r="E1014" i="13"/>
  <c r="G2855" i="7"/>
  <c r="E2337" i="10"/>
  <c r="E1910" i="7"/>
  <c r="D225" i="13"/>
  <c r="D1880" i="11"/>
  <c r="D2252" i="11"/>
  <c r="F1011" i="13"/>
  <c r="D1594" i="10"/>
  <c r="E1643" i="11"/>
  <c r="D1849" i="10"/>
  <c r="E920" i="13"/>
  <c r="F1789" i="13"/>
  <c r="F732" i="10"/>
  <c r="F934" i="13"/>
  <c r="G440" i="10"/>
  <c r="F753" i="10"/>
  <c r="D1036" i="5"/>
  <c r="G1174" i="13"/>
  <c r="D2082" i="11"/>
  <c r="D1254" i="10"/>
  <c r="E1661" i="13"/>
  <c r="F572" i="13"/>
  <c r="G801" i="13"/>
  <c r="E439" i="10"/>
  <c r="D442" i="7"/>
  <c r="E616" i="10"/>
  <c r="D1294" i="13"/>
  <c r="G922" i="13"/>
  <c r="F354" i="13"/>
  <c r="E1599" i="10"/>
  <c r="G1755" i="13"/>
  <c r="E467" i="13"/>
  <c r="D1670" i="13"/>
  <c r="E1928" i="10"/>
  <c r="F1348" i="13"/>
  <c r="E275" i="13"/>
  <c r="D1781" i="13"/>
  <c r="G890" i="13"/>
  <c r="D1825" i="7"/>
  <c r="F247" i="10"/>
  <c r="D718" i="5"/>
  <c r="D324" i="10"/>
  <c r="E1665" i="11"/>
  <c r="F2347" i="10"/>
  <c r="G1153" i="13"/>
  <c r="E1167" i="13"/>
  <c r="G1202" i="11"/>
  <c r="D1698" i="13"/>
  <c r="F1703" i="13"/>
  <c r="D1935" i="10"/>
  <c r="D628" i="13"/>
  <c r="E49" i="7"/>
  <c r="E431" i="10"/>
  <c r="D1141" i="13"/>
  <c r="G1313" i="13"/>
  <c r="E30" i="13"/>
  <c r="D32" i="13"/>
  <c r="D252" i="13"/>
  <c r="F144" i="7"/>
  <c r="G412" i="11"/>
  <c r="E637" i="13"/>
  <c r="G1466" i="10"/>
  <c r="E1441" i="10"/>
  <c r="G281" i="10"/>
  <c r="E1898" i="10"/>
  <c r="G1653" i="11"/>
  <c r="G1029" i="13"/>
  <c r="E919" i="10"/>
  <c r="D753" i="13"/>
  <c r="F425" i="13"/>
  <c r="E1027" i="13"/>
  <c r="D28" i="11"/>
  <c r="F789" i="13"/>
  <c r="F326" i="11"/>
  <c r="E1699" i="13"/>
  <c r="G1279" i="13"/>
  <c r="F1271" i="13"/>
  <c r="E3147" i="7"/>
  <c r="G1312" i="13"/>
  <c r="F1515" i="10"/>
  <c r="G1640" i="7"/>
  <c r="D1499" i="13"/>
  <c r="G780" i="13"/>
  <c r="D1318" i="13"/>
  <c r="E432" i="13"/>
  <c r="D1191" i="13"/>
  <c r="E1296" i="13"/>
  <c r="E1114" i="10"/>
  <c r="G492" i="13"/>
  <c r="G1342" i="13"/>
  <c r="D1430" i="13"/>
  <c r="F1235" i="13"/>
  <c r="E456" i="10"/>
  <c r="E843" i="13"/>
  <c r="F1117" i="13"/>
  <c r="D1081" i="10"/>
  <c r="E744" i="13"/>
  <c r="F1736" i="13"/>
  <c r="G1586" i="10"/>
  <c r="F1419" i="10"/>
  <c r="F530" i="13"/>
  <c r="F1506" i="13"/>
  <c r="G385" i="10"/>
  <c r="D700" i="13"/>
  <c r="G1290" i="13"/>
  <c r="F3070" i="7"/>
  <c r="D89" i="10"/>
  <c r="F2192" i="11"/>
  <c r="F1469" i="10"/>
  <c r="E910" i="13"/>
  <c r="F1126" i="13"/>
  <c r="F426" i="5"/>
  <c r="G2966" i="7"/>
  <c r="D1631" i="13"/>
  <c r="E2415" i="7"/>
  <c r="D262" i="10"/>
  <c r="D1343" i="11"/>
  <c r="F974" i="13"/>
  <c r="D511" i="13"/>
  <c r="F583" i="13"/>
  <c r="D2114" i="10"/>
  <c r="G471" i="11"/>
  <c r="E481" i="10"/>
  <c r="F1549" i="13"/>
  <c r="F2051" i="11"/>
  <c r="E473" i="10"/>
  <c r="E705" i="10"/>
  <c r="D2272" i="10"/>
  <c r="D2440" i="7"/>
  <c r="G1735" i="13"/>
  <c r="G1723" i="7"/>
  <c r="G1586" i="5"/>
  <c r="F2429" i="10"/>
  <c r="D1139" i="13"/>
  <c r="E462" i="10"/>
  <c r="F1311" i="13"/>
  <c r="F1562" i="13"/>
  <c r="D746" i="10"/>
  <c r="G393" i="13"/>
  <c r="F721" i="10"/>
  <c r="G2946" i="7"/>
  <c r="E2043" i="10"/>
  <c r="G1212" i="13"/>
  <c r="F1632" i="10"/>
  <c r="E289" i="13"/>
  <c r="E1762" i="7"/>
  <c r="D640" i="13"/>
  <c r="F461" i="11"/>
  <c r="D1821" i="10"/>
  <c r="D990" i="13"/>
  <c r="F364" i="13"/>
  <c r="E819" i="13"/>
  <c r="G287" i="5"/>
  <c r="G386" i="13"/>
  <c r="G712" i="13"/>
  <c r="F884" i="10"/>
  <c r="G1514" i="10"/>
  <c r="F747" i="13"/>
  <c r="D303" i="13"/>
  <c r="D525" i="11"/>
  <c r="F547" i="10"/>
  <c r="G988" i="11"/>
  <c r="G1184" i="10"/>
  <c r="E494" i="10"/>
  <c r="G2116" i="10"/>
  <c r="F624" i="13"/>
  <c r="F1558" i="10"/>
  <c r="D1447" i="13"/>
  <c r="D1032" i="10"/>
  <c r="G1800" i="13"/>
  <c r="F16" i="10"/>
  <c r="G1731" i="13"/>
  <c r="F1514" i="10"/>
  <c r="E1721" i="11"/>
  <c r="F1017" i="5"/>
  <c r="D1682" i="11"/>
  <c r="D1655" i="7"/>
  <c r="E1463" i="10"/>
  <c r="E2156" i="7"/>
  <c r="G1298" i="13"/>
  <c r="G895" i="13"/>
  <c r="E1410" i="10"/>
  <c r="E3486" i="7"/>
  <c r="E1508" i="10"/>
  <c r="D1833" i="10"/>
  <c r="D793" i="13"/>
  <c r="D1528" i="13"/>
  <c r="F531" i="11"/>
  <c r="G2007" i="10"/>
  <c r="E574" i="13"/>
  <c r="E934" i="13"/>
  <c r="D1717" i="11"/>
  <c r="E1379" i="10"/>
  <c r="F453" i="13"/>
  <c r="E1406" i="13"/>
  <c r="G1095" i="10"/>
  <c r="F2024" i="10"/>
  <c r="D259" i="13"/>
  <c r="E2414" i="11"/>
  <c r="F370" i="10"/>
  <c r="G1693" i="13"/>
  <c r="G1755" i="11"/>
  <c r="G476" i="13"/>
  <c r="E1053" i="11"/>
  <c r="E1115" i="13"/>
  <c r="F809" i="10"/>
  <c r="F1102" i="11"/>
  <c r="G2293" i="10"/>
  <c r="E1145" i="13"/>
  <c r="G863" i="10"/>
  <c r="D1395" i="10"/>
  <c r="F1701" i="13"/>
  <c r="F736" i="10"/>
  <c r="G1009" i="13"/>
  <c r="E927" i="13"/>
  <c r="F252" i="13"/>
  <c r="G314" i="13"/>
  <c r="E327" i="10"/>
  <c r="D361" i="13"/>
  <c r="E1720" i="10"/>
  <c r="E493" i="13"/>
  <c r="D597" i="13"/>
  <c r="F543" i="13"/>
  <c r="E1678" i="13"/>
  <c r="G2083" i="10"/>
  <c r="E2002" i="7"/>
  <c r="E2995" i="7"/>
  <c r="D2261" i="11"/>
  <c r="E286" i="13"/>
  <c r="E2072" i="10"/>
  <c r="G468" i="10"/>
  <c r="F626" i="13"/>
  <c r="G1242" i="10"/>
  <c r="D1428" i="13"/>
  <c r="E450" i="10"/>
  <c r="G1942" i="10"/>
  <c r="F609" i="13"/>
  <c r="G2160" i="10"/>
  <c r="D925" i="10"/>
  <c r="F1669" i="10"/>
  <c r="G883" i="10"/>
  <c r="D810" i="11"/>
  <c r="E1546" i="13"/>
  <c r="G409" i="13"/>
  <c r="F769" i="13"/>
  <c r="D1992" i="10"/>
  <c r="F1754" i="5"/>
  <c r="E621" i="13"/>
  <c r="G1311" i="10"/>
  <c r="G2185" i="10"/>
  <c r="D2276" i="5"/>
  <c r="F324" i="13"/>
  <c r="E1556" i="13"/>
  <c r="G1320" i="13"/>
  <c r="E1436" i="11"/>
  <c r="D3043" i="7"/>
  <c r="D247" i="13"/>
  <c r="D1246" i="10"/>
  <c r="E2619" i="7"/>
  <c r="G1555" i="10"/>
  <c r="F2232" i="11"/>
  <c r="F549" i="11"/>
  <c r="F1291" i="13"/>
  <c r="E484" i="13"/>
  <c r="F943" i="10"/>
  <c r="E1243" i="13"/>
  <c r="D68" i="7"/>
  <c r="G567" i="13"/>
  <c r="F781" i="10"/>
  <c r="D784" i="13"/>
  <c r="F841" i="13"/>
  <c r="F1739" i="7"/>
  <c r="D682" i="11"/>
  <c r="E411" i="10"/>
  <c r="G274" i="13"/>
  <c r="D1676" i="14"/>
  <c r="D1744" i="13"/>
  <c r="F1547" i="13"/>
  <c r="G1318" i="10"/>
  <c r="E878" i="13"/>
  <c r="D2285" i="5"/>
  <c r="F1096" i="13"/>
  <c r="D976" i="11"/>
  <c r="E1811" i="11"/>
  <c r="F861" i="13"/>
  <c r="F1443" i="13"/>
  <c r="F545" i="14"/>
  <c r="E1129" i="10"/>
  <c r="D356" i="13"/>
  <c r="D624" i="10"/>
  <c r="D1517" i="13"/>
  <c r="F889" i="13"/>
  <c r="D1696" i="10"/>
  <c r="F1222" i="10"/>
  <c r="G633" i="11"/>
  <c r="G2363" i="10"/>
  <c r="F391" i="13"/>
  <c r="E545" i="13"/>
  <c r="F666" i="10"/>
  <c r="D1207" i="13"/>
  <c r="E1455" i="10"/>
  <c r="G1377" i="10"/>
  <c r="D415" i="13"/>
  <c r="F1206" i="10"/>
  <c r="F1588" i="11"/>
  <c r="D1860" i="11"/>
  <c r="G649" i="13"/>
  <c r="D258" i="10"/>
  <c r="G998" i="11"/>
  <c r="E1770" i="10"/>
  <c r="G1671" i="10"/>
  <c r="F968" i="10"/>
  <c r="G1601" i="13"/>
  <c r="F1318" i="11"/>
  <c r="G701" i="13"/>
  <c r="F1061" i="13"/>
  <c r="F2201" i="10"/>
  <c r="E1515" i="13"/>
  <c r="G816" i="11"/>
  <c r="D248" i="10"/>
  <c r="E2106" i="11"/>
  <c r="E1161" i="13"/>
  <c r="D402" i="13"/>
  <c r="D1465" i="11"/>
  <c r="E96" i="7"/>
  <c r="G1162" i="13"/>
  <c r="F1310" i="10"/>
  <c r="G1691" i="10"/>
  <c r="F505" i="13"/>
  <c r="G2073" i="11"/>
  <c r="D401" i="10"/>
  <c r="D2020" i="10"/>
  <c r="D1117" i="13"/>
  <c r="G1117" i="13"/>
  <c r="E492" i="13"/>
  <c r="D762" i="13"/>
  <c r="E1182" i="5"/>
  <c r="E627" i="11"/>
  <c r="D1536" i="13"/>
  <c r="E282" i="13"/>
  <c r="D1307" i="13"/>
  <c r="G737" i="10"/>
  <c r="G736" i="10"/>
  <c r="E280" i="7"/>
  <c r="G510" i="13"/>
  <c r="G1607" i="13"/>
  <c r="G465" i="10"/>
  <c r="G749" i="10"/>
  <c r="E1375" i="10"/>
  <c r="G684" i="13"/>
  <c r="G1288" i="11"/>
  <c r="F574" i="10"/>
  <c r="D1779" i="13"/>
  <c r="G1107" i="10"/>
  <c r="G1778" i="13"/>
  <c r="G2089" i="11"/>
  <c r="G792" i="13"/>
  <c r="F592" i="14"/>
  <c r="E1351" i="13"/>
  <c r="E692" i="13"/>
  <c r="G987" i="10"/>
  <c r="E1720" i="11"/>
  <c r="G1528" i="13"/>
  <c r="F793" i="13"/>
  <c r="E758" i="10"/>
  <c r="E606" i="13"/>
  <c r="G289" i="10"/>
  <c r="G419" i="13"/>
  <c r="G1244" i="5"/>
  <c r="E1446" i="11"/>
  <c r="F1350" i="13"/>
  <c r="E2189" i="10"/>
  <c r="E434" i="13"/>
  <c r="G797" i="10"/>
  <c r="G896" i="10"/>
  <c r="G623" i="13"/>
  <c r="F931" i="10"/>
  <c r="D1354" i="13"/>
  <c r="G849" i="11"/>
  <c r="D1661" i="10"/>
  <c r="D1813" i="11"/>
  <c r="G287" i="10"/>
  <c r="G857" i="13"/>
  <c r="F1672" i="13"/>
  <c r="F273" i="10"/>
  <c r="G323" i="13"/>
  <c r="E326" i="10"/>
  <c r="E1520" i="13"/>
  <c r="G1863" i="11"/>
  <c r="D1576" i="10"/>
  <c r="G720" i="13"/>
  <c r="F1770" i="13"/>
  <c r="E864" i="10"/>
  <c r="D1167" i="10"/>
  <c r="D604" i="11"/>
  <c r="D1072" i="10"/>
  <c r="E369" i="5"/>
  <c r="G521" i="11"/>
  <c r="D262" i="13"/>
  <c r="G297" i="10"/>
  <c r="E1065" i="13"/>
  <c r="D988" i="10"/>
  <c r="G1896" i="11"/>
  <c r="G1244" i="13"/>
  <c r="D2306" i="7"/>
  <c r="D275" i="13"/>
  <c r="F726" i="10"/>
  <c r="F585" i="10"/>
  <c r="D446" i="10"/>
  <c r="E857" i="13"/>
  <c r="G1219" i="13"/>
  <c r="D575" i="13"/>
  <c r="F1621" i="10"/>
  <c r="E1680" i="11"/>
  <c r="F2210" i="10"/>
  <c r="F1394" i="10"/>
  <c r="D1330" i="13"/>
  <c r="F953" i="10"/>
  <c r="F1739" i="13"/>
  <c r="D1325" i="10"/>
  <c r="D3064" i="7"/>
  <c r="E1280" i="11"/>
  <c r="G299" i="13"/>
  <c r="G1191" i="13"/>
  <c r="G369" i="10"/>
  <c r="D440" i="10"/>
  <c r="G14" i="11"/>
  <c r="F1277" i="13"/>
  <c r="D1020" i="10"/>
  <c r="F433" i="10"/>
  <c r="F353" i="14"/>
  <c r="E1307" i="10"/>
  <c r="G1402" i="13"/>
  <c r="E919" i="13"/>
  <c r="F762" i="10"/>
  <c r="G660" i="10"/>
  <c r="F1003" i="13"/>
  <c r="F973" i="13"/>
  <c r="G637" i="13"/>
  <c r="G628" i="13"/>
  <c r="F1086" i="13"/>
  <c r="D74" i="7"/>
  <c r="E1727" i="13"/>
  <c r="E1850" i="10"/>
  <c r="F2159" i="10"/>
  <c r="E34" i="13"/>
  <c r="G1554" i="13"/>
  <c r="E208" i="5"/>
  <c r="F1344" i="13"/>
  <c r="F1063" i="13"/>
  <c r="E796" i="10"/>
  <c r="D1527" i="13"/>
  <c r="G1088" i="13"/>
  <c r="D2399" i="10"/>
  <c r="E640" i="10"/>
  <c r="G265" i="13"/>
  <c r="E685" i="13"/>
  <c r="D778" i="10"/>
  <c r="E1762" i="10"/>
  <c r="E2432" i="11"/>
  <c r="E562" i="13"/>
  <c r="F840" i="10"/>
  <c r="G450" i="13"/>
  <c r="F1625" i="10"/>
  <c r="G1854" i="5"/>
  <c r="D562" i="13"/>
  <c r="G506" i="11"/>
  <c r="F1077" i="13"/>
  <c r="E1454" i="14"/>
  <c r="F971" i="10"/>
  <c r="E1565" i="13"/>
  <c r="E430" i="10"/>
  <c r="E922" i="13"/>
  <c r="F2084" i="10"/>
  <c r="G1050" i="13"/>
  <c r="E1761" i="13"/>
  <c r="F1535" i="10"/>
  <c r="D775" i="10"/>
  <c r="G2044" i="7"/>
  <c r="D1806" i="7"/>
  <c r="E404" i="13"/>
  <c r="G1738" i="13"/>
  <c r="E3003" i="7"/>
  <c r="G1561" i="10"/>
  <c r="E1938" i="11"/>
  <c r="E948" i="10"/>
  <c r="F1681" i="13"/>
  <c r="G1600" i="10"/>
  <c r="E1589" i="13"/>
  <c r="F1430" i="13"/>
  <c r="G404" i="13"/>
  <c r="F1529" i="10"/>
  <c r="D502" i="10"/>
  <c r="D632" i="13"/>
  <c r="D877" i="10"/>
  <c r="F472" i="10"/>
  <c r="D2205" i="10"/>
  <c r="D497" i="7"/>
  <c r="F919" i="10"/>
  <c r="F1024" i="10"/>
  <c r="F718" i="13"/>
  <c r="F315" i="13"/>
  <c r="G795" i="10"/>
  <c r="F1726" i="13"/>
  <c r="F2222" i="7"/>
  <c r="D8" i="13"/>
  <c r="G1347" i="13"/>
  <c r="G1432" i="13"/>
  <c r="D2034" i="5"/>
  <c r="F740" i="13"/>
  <c r="G1259" i="13"/>
  <c r="D1113" i="13"/>
  <c r="E2208" i="7"/>
  <c r="E503" i="13"/>
  <c r="F23" i="13"/>
  <c r="E1504" i="10"/>
  <c r="F2436" i="10"/>
  <c r="D1137" i="10"/>
  <c r="G463" i="11"/>
  <c r="F1763" i="10"/>
  <c r="D1754" i="10"/>
  <c r="F1467" i="13"/>
  <c r="D2388" i="10"/>
  <c r="F478" i="13"/>
  <c r="E1745" i="11"/>
  <c r="D407" i="10"/>
  <c r="F355" i="13"/>
  <c r="D498" i="13"/>
  <c r="E1178" i="13"/>
  <c r="G548" i="10"/>
  <c r="G1371" i="11"/>
  <c r="F1328" i="13"/>
  <c r="G1512" i="13"/>
  <c r="E921" i="13"/>
  <c r="G1881" i="7"/>
  <c r="F855" i="13"/>
  <c r="G1586" i="13"/>
  <c r="E699" i="10"/>
  <c r="F2244" i="10"/>
  <c r="D2246" i="7"/>
  <c r="D592" i="13"/>
  <c r="D629" i="11"/>
  <c r="G1638" i="10"/>
  <c r="F2245" i="10"/>
  <c r="F754" i="13"/>
  <c r="D1770" i="13"/>
  <c r="D1418" i="10"/>
  <c r="F1180" i="10"/>
  <c r="D1764" i="13"/>
  <c r="E734" i="11"/>
  <c r="F2061" i="5"/>
  <c r="G880" i="13"/>
  <c r="D1197" i="10"/>
  <c r="G1959" i="10"/>
  <c r="G394" i="13"/>
  <c r="F553" i="13"/>
  <c r="F1876" i="10"/>
  <c r="F1072" i="10"/>
  <c r="G1791" i="10"/>
  <c r="G343" i="10"/>
  <c r="E565" i="13"/>
  <c r="G1261" i="13"/>
  <c r="E740" i="13"/>
  <c r="G342" i="13"/>
  <c r="G1584" i="11"/>
  <c r="D585" i="13"/>
  <c r="G1057" i="13"/>
  <c r="F2189" i="10"/>
  <c r="G486" i="13"/>
  <c r="D1081" i="13"/>
  <c r="G2196" i="10"/>
  <c r="G1654" i="10"/>
  <c r="E1253" i="13"/>
  <c r="F1860" i="10"/>
  <c r="G1495" i="13"/>
  <c r="G603" i="13"/>
  <c r="D473" i="13"/>
  <c r="F1301" i="10"/>
  <c r="D265" i="13"/>
  <c r="F961" i="13"/>
  <c r="D2335" i="7"/>
  <c r="D1637" i="13"/>
  <c r="G655" i="13"/>
  <c r="F1373" i="11"/>
  <c r="E671" i="10"/>
  <c r="F726" i="13"/>
  <c r="G366" i="10"/>
  <c r="D1367" i="11"/>
  <c r="D931" i="10"/>
  <c r="G218" i="7"/>
  <c r="F284" i="10"/>
  <c r="F1520" i="10"/>
  <c r="E1139" i="13"/>
  <c r="F1197" i="13"/>
  <c r="E2131" i="10"/>
  <c r="G1961" i="10"/>
  <c r="D1675" i="13"/>
  <c r="D1059" i="13"/>
  <c r="E2433" i="10"/>
  <c r="F1351" i="10"/>
  <c r="G1416" i="10"/>
  <c r="D1882" i="7"/>
  <c r="D944" i="11"/>
  <c r="E1673" i="10"/>
  <c r="F641" i="13"/>
  <c r="D1781" i="7"/>
  <c r="E348" i="10"/>
  <c r="G600" i="13"/>
  <c r="F1430" i="14"/>
  <c r="D4" i="10"/>
  <c r="D621" i="13"/>
  <c r="E681" i="13"/>
  <c r="G1510" i="13"/>
  <c r="F18" i="13"/>
  <c r="E2271" i="10"/>
  <c r="E1368" i="10"/>
  <c r="G1250" i="14"/>
  <c r="G711" i="10"/>
  <c r="E1799" i="13"/>
  <c r="G620" i="13"/>
  <c r="F715" i="13"/>
  <c r="F463" i="11"/>
  <c r="G28" i="13"/>
  <c r="G1104" i="13"/>
  <c r="G2378" i="10"/>
  <c r="E1267" i="13"/>
  <c r="D438" i="13"/>
  <c r="D1394" i="13"/>
  <c r="G1685" i="10"/>
  <c r="D2599" i="7"/>
  <c r="F1013" i="10"/>
  <c r="F798" i="13"/>
  <c r="D297" i="13"/>
  <c r="F803" i="13"/>
  <c r="G407" i="10"/>
  <c r="D476" i="11"/>
  <c r="F1782" i="13"/>
  <c r="G908" i="10"/>
  <c r="E1795" i="10"/>
  <c r="D1195" i="10"/>
  <c r="D36" i="10"/>
  <c r="G805" i="10"/>
  <c r="G700" i="13"/>
  <c r="F1497" i="5"/>
  <c r="F1113" i="13"/>
  <c r="G1704" i="13"/>
  <c r="D1000" i="11"/>
  <c r="D1095" i="10"/>
  <c r="G20" i="7"/>
  <c r="G534" i="10"/>
  <c r="G875" i="13"/>
  <c r="G1111" i="13"/>
  <c r="E1623" i="10"/>
  <c r="D1529" i="13"/>
  <c r="G1338" i="13"/>
  <c r="E1752" i="13"/>
  <c r="D1748" i="13"/>
  <c r="G1397" i="13"/>
  <c r="G1349" i="13"/>
  <c r="D1492" i="10"/>
  <c r="E513" i="10"/>
  <c r="E299" i="13"/>
  <c r="F1716" i="13"/>
  <c r="G734" i="13"/>
  <c r="F809" i="13"/>
  <c r="G1263" i="14"/>
  <c r="F3049" i="7"/>
  <c r="F1643" i="13"/>
  <c r="D306" i="11"/>
  <c r="E253" i="13"/>
  <c r="D1720" i="10"/>
  <c r="E1770" i="13"/>
  <c r="G1864" i="10"/>
  <c r="E1056" i="13"/>
  <c r="E907" i="13"/>
  <c r="D524" i="11"/>
  <c r="G263" i="10"/>
  <c r="E827" i="13"/>
  <c r="D268" i="11"/>
  <c r="F436" i="10"/>
  <c r="D245" i="13"/>
  <c r="E1778" i="10"/>
  <c r="E486" i="10"/>
  <c r="G1970" i="10"/>
  <c r="D887" i="13"/>
  <c r="F1196" i="13"/>
  <c r="E1337" i="10"/>
  <c r="D1092" i="13"/>
  <c r="F374" i="13"/>
  <c r="D963" i="13"/>
  <c r="D1821" i="11"/>
  <c r="G543" i="13"/>
  <c r="G892" i="13"/>
  <c r="F1165" i="5"/>
  <c r="D945" i="13"/>
  <c r="F1048" i="10"/>
  <c r="D1664" i="13"/>
  <c r="F1457" i="13"/>
  <c r="F1546" i="7"/>
  <c r="E1739" i="13"/>
  <c r="D938" i="5"/>
  <c r="G1719" i="13"/>
  <c r="F470" i="13"/>
  <c r="F1040" i="13"/>
  <c r="F1254" i="13"/>
  <c r="E1005" i="13"/>
  <c r="E990" i="13"/>
  <c r="D724" i="13"/>
  <c r="G355" i="10"/>
  <c r="G903" i="10"/>
  <c r="E691" i="13"/>
  <c r="F1753" i="10"/>
  <c r="E1112" i="11"/>
  <c r="E526" i="13"/>
  <c r="D1690" i="13"/>
  <c r="D1110" i="10"/>
  <c r="E1007" i="13"/>
  <c r="F563" i="13"/>
  <c r="F693" i="13"/>
  <c r="D1759" i="10"/>
  <c r="E2305" i="10"/>
  <c r="F678" i="10"/>
  <c r="G258" i="13"/>
  <c r="F1435" i="13"/>
  <c r="F495" i="13"/>
  <c r="F2188" i="10"/>
  <c r="D442" i="13"/>
  <c r="D838" i="13"/>
  <c r="D251" i="13"/>
  <c r="F2257" i="10"/>
  <c r="E1122" i="13"/>
  <c r="G1230" i="13"/>
  <c r="G1053" i="13"/>
  <c r="G1403" i="13"/>
  <c r="G902" i="11"/>
  <c r="G979" i="13"/>
  <c r="E2062" i="11"/>
  <c r="F790" i="10"/>
  <c r="F1163" i="14"/>
  <c r="G830" i="10"/>
  <c r="D2225" i="11"/>
  <c r="G1490" i="11"/>
  <c r="E638" i="13"/>
  <c r="G989" i="13"/>
  <c r="F1641" i="13"/>
  <c r="G454" i="13"/>
  <c r="D1702" i="13"/>
  <c r="G1401" i="13"/>
  <c r="F535" i="10"/>
  <c r="F1207" i="10"/>
  <c r="G1216" i="13"/>
  <c r="G897" i="11"/>
  <c r="F734" i="13"/>
  <c r="E418" i="13"/>
  <c r="D880" i="13"/>
  <c r="E1424" i="10"/>
  <c r="G560" i="13"/>
  <c r="E2185" i="11"/>
  <c r="F1201" i="10"/>
  <c r="F340" i="11"/>
  <c r="D489" i="13"/>
  <c r="E307" i="10"/>
  <c r="D1122" i="13"/>
  <c r="F778" i="13"/>
  <c r="F290" i="13"/>
  <c r="E1107" i="13"/>
  <c r="E693" i="13"/>
  <c r="D1551" i="13"/>
  <c r="G477" i="13"/>
  <c r="E1102" i="13"/>
  <c r="G1433" i="13"/>
  <c r="E459" i="13"/>
  <c r="E743" i="11"/>
  <c r="G1619" i="13"/>
  <c r="F479" i="10"/>
  <c r="E1555" i="13"/>
  <c r="E428" i="13"/>
  <c r="D671" i="13"/>
  <c r="E1166" i="11"/>
  <c r="D794" i="5"/>
  <c r="E2293" i="11"/>
  <c r="F881" i="13"/>
  <c r="E977" i="10"/>
  <c r="E816" i="13"/>
  <c r="G287" i="13"/>
  <c r="G528" i="10"/>
  <c r="F455" i="13"/>
  <c r="F741" i="13"/>
  <c r="E691" i="10"/>
  <c r="G705" i="10"/>
  <c r="E962" i="10"/>
  <c r="E2107" i="10"/>
  <c r="D1138" i="13"/>
  <c r="D359" i="7"/>
  <c r="D2320" i="11"/>
  <c r="D1849" i="11"/>
  <c r="F932" i="13"/>
  <c r="G225" i="13"/>
  <c r="D772" i="10"/>
  <c r="G2322" i="10"/>
  <c r="D613" i="10"/>
  <c r="D1691" i="10"/>
  <c r="E598" i="11"/>
  <c r="E501" i="13"/>
  <c r="G1203" i="11"/>
  <c r="E852" i="13"/>
  <c r="F492" i="13"/>
  <c r="F521" i="13"/>
  <c r="E1622" i="10"/>
  <c r="D1211" i="10"/>
  <c r="G1103" i="13"/>
  <c r="F1639" i="13"/>
  <c r="E2264" i="11"/>
  <c r="E1213" i="13"/>
  <c r="F838" i="11"/>
  <c r="F497" i="13"/>
  <c r="F388" i="13"/>
  <c r="G1608" i="11"/>
  <c r="G756" i="13"/>
  <c r="E647" i="13"/>
  <c r="D1271" i="13"/>
  <c r="G1763" i="13"/>
  <c r="F1577" i="13"/>
  <c r="G729" i="10"/>
  <c r="D1530" i="11"/>
  <c r="F435" i="10"/>
  <c r="F1309" i="13"/>
  <c r="F1899" i="10"/>
  <c r="G464" i="13"/>
  <c r="E552" i="13"/>
  <c r="E1038" i="13"/>
  <c r="D420" i="13"/>
  <c r="F1065" i="13"/>
  <c r="G1406" i="13"/>
  <c r="E1649" i="13"/>
  <c r="E648" i="11"/>
  <c r="E1573" i="13"/>
  <c r="G1112" i="13"/>
  <c r="G569" i="11"/>
  <c r="D1618" i="10"/>
  <c r="D43" i="7"/>
  <c r="E1476" i="13"/>
  <c r="F736" i="13"/>
  <c r="G1975" i="10"/>
  <c r="E1111" i="13"/>
  <c r="G1466" i="13"/>
  <c r="E1047" i="13"/>
  <c r="G1166" i="13"/>
  <c r="D1397" i="13"/>
  <c r="E2070" i="10"/>
  <c r="D768" i="10"/>
  <c r="D2181" i="7"/>
  <c r="E767" i="13"/>
  <c r="G686" i="10"/>
  <c r="F1027" i="11"/>
  <c r="D14" i="11"/>
  <c r="F1807" i="11"/>
  <c r="D940" i="13"/>
  <c r="D2214" i="10"/>
  <c r="F636" i="11"/>
  <c r="G257" i="10"/>
  <c r="G1553" i="11"/>
  <c r="E335" i="13"/>
  <c r="D1119" i="13"/>
  <c r="F1485" i="13"/>
  <c r="E631" i="10"/>
  <c r="E1422" i="13"/>
  <c r="D1432" i="10"/>
  <c r="F1604" i="13"/>
  <c r="E1533" i="13"/>
  <c r="F573" i="10"/>
  <c r="D895" i="13"/>
  <c r="D310" i="13"/>
  <c r="G1273" i="13"/>
  <c r="D2314" i="10"/>
  <c r="E863" i="13"/>
  <c r="E855" i="13"/>
  <c r="D528" i="13"/>
  <c r="G839" i="13"/>
  <c r="E1753" i="13"/>
  <c r="F2363" i="10"/>
  <c r="D734" i="10"/>
  <c r="G1085" i="13"/>
  <c r="E536" i="10"/>
  <c r="E783" i="13"/>
  <c r="D758" i="13"/>
  <c r="D1453" i="13"/>
  <c r="F1073" i="13"/>
  <c r="F927" i="10"/>
  <c r="E1590" i="10"/>
  <c r="F12" i="10"/>
  <c r="D1764" i="10"/>
  <c r="G1437" i="13"/>
  <c r="D1927" i="10"/>
  <c r="G200" i="7"/>
  <c r="G743" i="13"/>
  <c r="E353" i="10"/>
  <c r="D1697" i="10"/>
  <c r="F976" i="10"/>
  <c r="D1036" i="10"/>
  <c r="G1652" i="10"/>
  <c r="G705" i="13"/>
  <c r="F38" i="13"/>
  <c r="D1206" i="10"/>
  <c r="F20" i="13"/>
  <c r="E1257" i="10"/>
  <c r="E645" i="11"/>
  <c r="E1049" i="13"/>
  <c r="E1149" i="11"/>
  <c r="D1663" i="13"/>
  <c r="E1062" i="13"/>
  <c r="F1751" i="13"/>
  <c r="F945" i="13"/>
  <c r="G676" i="13"/>
  <c r="F782" i="11"/>
  <c r="F1395" i="10"/>
  <c r="D427" i="10"/>
  <c r="D800" i="13"/>
  <c r="F460" i="13"/>
  <c r="E363" i="13"/>
  <c r="F348" i="13"/>
  <c r="F1568" i="13"/>
  <c r="F1927" i="10"/>
  <c r="D395" i="13"/>
  <c r="F42" i="10"/>
  <c r="F1691" i="11"/>
  <c r="F503" i="10"/>
  <c r="D573" i="10"/>
  <c r="F1474" i="10"/>
  <c r="E534" i="13"/>
  <c r="F2046" i="11"/>
  <c r="G683" i="11"/>
  <c r="D207" i="5"/>
  <c r="D810" i="10"/>
  <c r="G1262" i="13"/>
  <c r="F2444" i="10"/>
  <c r="D514" i="13"/>
  <c r="D986" i="13"/>
  <c r="E796" i="11"/>
  <c r="G1626" i="13"/>
  <c r="G706" i="13"/>
  <c r="E327" i="13"/>
  <c r="G1437" i="10"/>
  <c r="D1427" i="10"/>
  <c r="D1145" i="14"/>
  <c r="G1099" i="13"/>
  <c r="E991" i="13"/>
  <c r="F264" i="5"/>
  <c r="E289" i="10"/>
  <c r="E1024" i="10"/>
  <c r="F1256" i="11"/>
  <c r="E668" i="10"/>
  <c r="G832" i="10"/>
  <c r="G399" i="13"/>
  <c r="E755" i="13"/>
  <c r="G1504" i="10"/>
  <c r="F1243" i="11"/>
  <c r="E1339" i="13"/>
  <c r="F335" i="13"/>
  <c r="E1449" i="13"/>
  <c r="G1112" i="10"/>
  <c r="E924" i="13"/>
  <c r="D1688" i="10"/>
  <c r="G1254" i="10"/>
  <c r="G714" i="13"/>
  <c r="D2915" i="7"/>
  <c r="E1006" i="13"/>
  <c r="D348" i="10"/>
  <c r="E687" i="11"/>
  <c r="G626" i="13"/>
  <c r="G689" i="11"/>
  <c r="G426" i="10"/>
  <c r="D791" i="13"/>
  <c r="G1578" i="13"/>
  <c r="E1070" i="10"/>
  <c r="G973" i="10"/>
  <c r="E1080" i="13"/>
  <c r="D2173" i="7"/>
  <c r="G761" i="10"/>
  <c r="E322" i="7"/>
  <c r="G1270" i="13"/>
  <c r="F1203" i="13"/>
  <c r="F1267" i="13"/>
  <c r="D2370" i="10"/>
  <c r="F1533" i="10"/>
  <c r="G2327" i="10"/>
  <c r="F875" i="13"/>
  <c r="D3269" i="7"/>
  <c r="G591" i="10"/>
  <c r="G1299" i="13"/>
  <c r="E2094" i="10"/>
  <c r="D2444" i="7"/>
  <c r="G498" i="10"/>
  <c r="D1610" i="13"/>
  <c r="D759" i="10"/>
  <c r="F1778" i="13"/>
  <c r="G481" i="10"/>
  <c r="G659" i="13"/>
  <c r="G2771" i="7"/>
  <c r="G647" i="13"/>
  <c r="G291" i="13"/>
  <c r="E751" i="10"/>
  <c r="E450" i="13"/>
  <c r="D2120" i="10"/>
  <c r="G2804" i="7"/>
  <c r="E1136" i="13"/>
  <c r="F1725" i="11"/>
  <c r="F276" i="13"/>
  <c r="F1125" i="13"/>
  <c r="E480" i="10"/>
  <c r="F1006" i="13"/>
  <c r="D985" i="11"/>
  <c r="F1187" i="13"/>
  <c r="G1671" i="13"/>
  <c r="D952" i="10"/>
  <c r="F40" i="13"/>
  <c r="D505" i="10"/>
  <c r="F413" i="7"/>
  <c r="E36" i="11"/>
  <c r="E718" i="13"/>
  <c r="F571" i="13"/>
  <c r="G175" i="7"/>
  <c r="D617" i="13"/>
  <c r="E2216" i="10"/>
  <c r="E311" i="13"/>
  <c r="G748" i="13"/>
  <c r="G330" i="10"/>
  <c r="F1817" i="10"/>
  <c r="F969" i="14"/>
  <c r="D992" i="11"/>
  <c r="F1512" i="13"/>
  <c r="G1606" i="10"/>
  <c r="E1545" i="13"/>
  <c r="D1679" i="13"/>
  <c r="E1332" i="13"/>
  <c r="D1845" i="10"/>
  <c r="F494" i="13"/>
  <c r="E1492" i="13"/>
  <c r="F1106" i="10"/>
  <c r="E1226" i="10"/>
  <c r="D9" i="5"/>
  <c r="D289" i="10"/>
  <c r="G364" i="5"/>
  <c r="D1324" i="10"/>
  <c r="G883" i="13"/>
  <c r="G605" i="13"/>
  <c r="F1946" i="10"/>
  <c r="E723" i="11"/>
  <c r="G1482" i="10"/>
  <c r="E620" i="13"/>
  <c r="E1364" i="10"/>
  <c r="G1493" i="10"/>
  <c r="D316" i="10"/>
  <c r="F1692" i="10"/>
  <c r="D1016" i="13"/>
  <c r="G536" i="10"/>
  <c r="F513" i="13"/>
  <c r="F831" i="13"/>
  <c r="E1045" i="10"/>
  <c r="F1128" i="10"/>
  <c r="F593" i="11"/>
  <c r="D2185" i="7"/>
  <c r="D485" i="10"/>
  <c r="D631" i="13"/>
  <c r="D347" i="10"/>
  <c r="E1713" i="7"/>
  <c r="E1654" i="10"/>
  <c r="E572" i="13"/>
  <c r="G2394" i="10"/>
  <c r="F1447" i="10"/>
  <c r="D307" i="10"/>
  <c r="F14" i="7"/>
  <c r="E812" i="13"/>
  <c r="G1760" i="10"/>
  <c r="D1877" i="10"/>
  <c r="F1361" i="10"/>
  <c r="F653" i="13"/>
  <c r="G1268" i="13"/>
  <c r="D1560" i="11"/>
  <c r="E1103" i="14"/>
  <c r="G2051" i="10"/>
  <c r="D1421" i="10"/>
  <c r="E1247" i="13"/>
  <c r="F1300" i="13"/>
  <c r="F644" i="13"/>
  <c r="F969" i="10"/>
  <c r="F1654" i="10"/>
  <c r="D2017" i="7"/>
  <c r="D1422" i="10"/>
  <c r="D2395" i="10"/>
  <c r="E1315" i="13"/>
  <c r="F1421" i="13"/>
  <c r="G1770" i="13"/>
  <c r="F1449" i="10"/>
  <c r="D1112" i="11"/>
  <c r="E843" i="11"/>
  <c r="D860" i="10"/>
  <c r="F1399" i="10"/>
  <c r="D1232" i="13"/>
  <c r="D1895" i="5"/>
  <c r="D943" i="13"/>
  <c r="D2148" i="7"/>
  <c r="E1036" i="13"/>
  <c r="G1107" i="14"/>
  <c r="F1097" i="13"/>
  <c r="D958" i="13"/>
  <c r="E594" i="10"/>
  <c r="F1204" i="13"/>
  <c r="E2229" i="11"/>
  <c r="E1438" i="13"/>
  <c r="G1102" i="13"/>
  <c r="G879" i="13"/>
  <c r="F1534" i="13"/>
  <c r="G739" i="13"/>
  <c r="G1716" i="13"/>
  <c r="G1969" i="10"/>
  <c r="F936" i="13"/>
  <c r="G338" i="13"/>
  <c r="F1055" i="13"/>
  <c r="F308" i="13"/>
  <c r="F1495" i="13"/>
  <c r="E1636" i="13"/>
  <c r="E999" i="13"/>
  <c r="E1879" i="10"/>
  <c r="G641" i="13"/>
  <c r="D1988" i="10"/>
  <c r="F1831" i="10"/>
  <c r="G844" i="13"/>
  <c r="G539" i="13"/>
  <c r="D697" i="13"/>
  <c r="D2067" i="7"/>
  <c r="D2017" i="5"/>
  <c r="E972" i="10"/>
  <c r="E1472" i="7"/>
  <c r="D1140" i="13"/>
  <c r="E1791" i="13"/>
  <c r="E2443" i="10"/>
  <c r="E1165" i="10"/>
  <c r="E1774" i="7"/>
  <c r="D898" i="13"/>
  <c r="D733" i="10"/>
  <c r="F1251" i="13"/>
  <c r="G2274" i="11"/>
  <c r="G1126" i="5"/>
  <c r="F404" i="13"/>
  <c r="F2182" i="10"/>
  <c r="D1171" i="10"/>
  <c r="D331" i="13"/>
  <c r="G1646" i="10"/>
  <c r="F971" i="13"/>
  <c r="F1256" i="13"/>
  <c r="F1979" i="10"/>
  <c r="E2344" i="7"/>
  <c r="G1517" i="13"/>
  <c r="G366" i="13"/>
  <c r="G906" i="13"/>
  <c r="F1398" i="10"/>
  <c r="G371" i="11"/>
  <c r="D2290" i="7"/>
  <c r="E1076" i="13"/>
  <c r="G939" i="13"/>
  <c r="D1531" i="10"/>
  <c r="D1799" i="13"/>
  <c r="E1658" i="13"/>
  <c r="E956" i="13"/>
  <c r="G315" i="13"/>
  <c r="E661" i="11"/>
  <c r="D2230" i="7"/>
  <c r="D818" i="11"/>
  <c r="F1114" i="13"/>
  <c r="E846" i="13"/>
  <c r="F2425" i="11"/>
  <c r="F607" i="10"/>
  <c r="G2849" i="7"/>
  <c r="F621" i="13"/>
  <c r="E716" i="13"/>
  <c r="F860" i="13"/>
  <c r="D818" i="10"/>
  <c r="G1154" i="13"/>
  <c r="G286" i="13"/>
  <c r="G588" i="10"/>
  <c r="D2377" i="10"/>
  <c r="D1183" i="10"/>
  <c r="D1935" i="5"/>
  <c r="F696" i="10"/>
  <c r="F275" i="11"/>
  <c r="D709" i="13"/>
  <c r="G1159" i="13"/>
  <c r="F1347" i="13"/>
  <c r="G546" i="10"/>
  <c r="D847" i="13"/>
  <c r="G1413" i="5"/>
  <c r="F1563" i="10"/>
  <c r="G952" i="13"/>
  <c r="G485" i="13"/>
  <c r="E24" i="13"/>
  <c r="F1355" i="13"/>
  <c r="G1315" i="10"/>
  <c r="D527" i="10"/>
  <c r="E1264" i="13"/>
  <c r="D1460" i="13"/>
  <c r="F1424" i="13"/>
  <c r="F1058" i="13"/>
  <c r="G1141" i="13"/>
  <c r="E1750" i="13"/>
  <c r="F1352" i="13"/>
  <c r="F685" i="11"/>
  <c r="D2038" i="7"/>
  <c r="E1092" i="13"/>
  <c r="F1498" i="13"/>
  <c r="F748" i="13"/>
  <c r="G417" i="13"/>
  <c r="G1622" i="13"/>
  <c r="D875" i="10"/>
  <c r="F466" i="10"/>
  <c r="G2223" i="10"/>
  <c r="E2179" i="7"/>
  <c r="F1676" i="11"/>
  <c r="G88" i="7"/>
  <c r="E885" i="10"/>
  <c r="D1229" i="13"/>
  <c r="E571" i="10"/>
  <c r="F330" i="13"/>
  <c r="E1535" i="13"/>
  <c r="E903" i="10"/>
  <c r="D1953" i="10"/>
  <c r="D1574" i="13"/>
  <c r="D1422" i="13"/>
  <c r="E599" i="13"/>
  <c r="G646" i="13"/>
  <c r="E412" i="10"/>
  <c r="G2245" i="10"/>
  <c r="G396" i="5"/>
  <c r="D396" i="13"/>
  <c r="F828" i="10"/>
  <c r="E1318" i="13"/>
  <c r="G377" i="11"/>
  <c r="F477" i="10"/>
  <c r="E26" i="13"/>
  <c r="D1735" i="10"/>
  <c r="F2186" i="10"/>
  <c r="E845" i="13"/>
  <c r="G1679" i="13"/>
  <c r="G720" i="10"/>
  <c r="E326" i="13"/>
  <c r="G826" i="10"/>
  <c r="D802" i="11"/>
  <c r="G1269" i="13"/>
  <c r="G2174" i="10"/>
  <c r="D2988" i="7"/>
  <c r="E2174" i="10"/>
  <c r="E1208" i="10"/>
  <c r="F562" i="11"/>
  <c r="D1211" i="13"/>
  <c r="F738" i="13"/>
  <c r="E1104" i="13"/>
  <c r="F2236" i="10"/>
  <c r="G945" i="11"/>
  <c r="D383" i="13"/>
  <c r="G958" i="11"/>
  <c r="D870" i="13"/>
  <c r="F471" i="13"/>
  <c r="F561" i="10"/>
  <c r="D2096" i="7"/>
  <c r="F463" i="13"/>
  <c r="G845" i="13"/>
  <c r="F300" i="10"/>
  <c r="E425" i="10"/>
  <c r="F928" i="10"/>
  <c r="E409" i="14"/>
  <c r="F1240" i="13"/>
  <c r="F1295" i="13"/>
  <c r="D1301" i="13"/>
  <c r="D1623" i="13"/>
  <c r="F463" i="7"/>
  <c r="F489" i="13"/>
  <c r="E311" i="10"/>
  <c r="D966" i="11"/>
  <c r="E390" i="13"/>
  <c r="G560" i="10"/>
  <c r="F798" i="10"/>
  <c r="E1247" i="10"/>
  <c r="G466" i="13"/>
  <c r="G1574" i="10"/>
  <c r="D906" i="13"/>
  <c r="E1362" i="10"/>
  <c r="D684" i="13"/>
  <c r="F804" i="10"/>
  <c r="E985" i="11"/>
  <c r="G969" i="13"/>
  <c r="G1930" i="5"/>
  <c r="G1109" i="13"/>
  <c r="G463" i="13"/>
  <c r="D967" i="13"/>
  <c r="E1622" i="13"/>
  <c r="D1255" i="11"/>
  <c r="G1539" i="13"/>
  <c r="F779" i="13"/>
  <c r="E1768" i="13"/>
  <c r="F1909" i="11"/>
  <c r="D1006" i="13"/>
  <c r="E1375" i="13"/>
  <c r="D1503" i="13"/>
  <c r="D1146" i="10"/>
  <c r="D23" i="13"/>
  <c r="G1327" i="11"/>
  <c r="D2019" i="10"/>
  <c r="E1314" i="13"/>
  <c r="D1513" i="10"/>
  <c r="E1589" i="10"/>
  <c r="F1053" i="13"/>
  <c r="D918" i="13"/>
  <c r="F2319" i="10"/>
  <c r="E1267" i="10"/>
  <c r="G1676" i="13"/>
  <c r="D1526" i="10"/>
  <c r="E1338" i="10"/>
  <c r="D356" i="10"/>
  <c r="E305" i="13"/>
  <c r="D1588" i="10"/>
  <c r="F1623" i="10"/>
  <c r="D1404" i="10"/>
  <c r="E1975" i="10"/>
  <c r="G1877" i="11"/>
  <c r="G1473" i="10"/>
  <c r="F1395" i="13"/>
  <c r="D472" i="10"/>
  <c r="E1121" i="13"/>
  <c r="E20" i="13"/>
  <c r="F551" i="11"/>
  <c r="F909" i="13"/>
  <c r="F1275" i="13"/>
  <c r="F2279" i="11"/>
  <c r="F2952" i="7"/>
  <c r="G358" i="10"/>
  <c r="E1593" i="7"/>
  <c r="F1268" i="10"/>
  <c r="F1071" i="13"/>
  <c r="G569" i="13"/>
  <c r="F1322" i="13"/>
  <c r="F1129" i="11"/>
  <c r="F1078" i="13"/>
  <c r="D240" i="13"/>
  <c r="D1311" i="13"/>
  <c r="E2040" i="11"/>
  <c r="D606" i="13"/>
  <c r="G593" i="13"/>
  <c r="F2224" i="11"/>
  <c r="F1697" i="11"/>
  <c r="D759" i="13"/>
  <c r="G703" i="13"/>
  <c r="D767" i="13"/>
  <c r="D1798" i="13"/>
  <c r="G902" i="13"/>
  <c r="F424" i="13"/>
  <c r="E364" i="13"/>
  <c r="F290" i="10"/>
  <c r="D1368" i="13"/>
  <c r="F565" i="10"/>
  <c r="E1756" i="10"/>
  <c r="D1414" i="13"/>
  <c r="F2374" i="7"/>
  <c r="E2826" i="7"/>
  <c r="D929" i="13"/>
  <c r="G1047" i="13"/>
  <c r="G1877" i="10"/>
  <c r="D1736" i="13"/>
  <c r="E1208" i="13"/>
  <c r="F1012" i="13"/>
  <c r="D626" i="13"/>
  <c r="D464" i="13"/>
  <c r="E571" i="13"/>
  <c r="D1332" i="13"/>
  <c r="D539" i="13"/>
  <c r="E1116" i="13"/>
  <c r="G398" i="11"/>
  <c r="G1019" i="13"/>
  <c r="G936" i="10"/>
  <c r="D1439" i="13"/>
  <c r="E960" i="5"/>
  <c r="D1730" i="7"/>
  <c r="G1023" i="13"/>
  <c r="D1622" i="13"/>
  <c r="D1667" i="13"/>
  <c r="F2378" i="10"/>
  <c r="D1045" i="13"/>
  <c r="E862" i="10"/>
  <c r="E648" i="13"/>
  <c r="F318" i="13"/>
  <c r="F22" i="13"/>
  <c r="F645" i="13"/>
  <c r="F1567" i="11"/>
  <c r="D1598" i="13"/>
  <c r="G2204" i="5"/>
  <c r="D849" i="10"/>
  <c r="F897" i="13"/>
  <c r="G1265" i="11"/>
  <c r="G1142" i="11"/>
  <c r="E649" i="13"/>
  <c r="D584" i="13"/>
  <c r="D1434" i="10"/>
  <c r="E401" i="13"/>
  <c r="E1678" i="10"/>
  <c r="D1053" i="10"/>
  <c r="E454" i="10"/>
  <c r="D1350" i="13"/>
  <c r="D744" i="10"/>
  <c r="F1892" i="7"/>
  <c r="E1466" i="10"/>
  <c r="G839" i="10"/>
  <c r="G406" i="7"/>
  <c r="E1751" i="10"/>
  <c r="G1022" i="10"/>
  <c r="F1405" i="13"/>
  <c r="G1726" i="11"/>
  <c r="E436" i="13"/>
  <c r="G1155" i="13"/>
  <c r="E1226" i="13"/>
  <c r="F491" i="10"/>
  <c r="F1108" i="13"/>
  <c r="G1489" i="13"/>
  <c r="D844" i="13"/>
  <c r="G1073" i="13"/>
  <c r="G1260" i="11"/>
  <c r="E1632" i="10"/>
  <c r="D265" i="11"/>
  <c r="G1998" i="11"/>
  <c r="D2102" i="10"/>
  <c r="D879" i="10"/>
  <c r="E1540" i="7"/>
  <c r="F1290" i="10"/>
  <c r="E1703" i="13"/>
  <c r="F258" i="13"/>
  <c r="G1737" i="13"/>
  <c r="E760" i="11"/>
  <c r="D1688" i="13"/>
  <c r="E430" i="13"/>
  <c r="F1712" i="13"/>
  <c r="D563" i="10"/>
  <c r="F848" i="13"/>
  <c r="E1190" i="13"/>
  <c r="G1224" i="13"/>
  <c r="E834" i="11"/>
  <c r="F659" i="10"/>
  <c r="F1231" i="13"/>
  <c r="F1516" i="13"/>
  <c r="D295" i="13"/>
  <c r="F1773" i="13"/>
  <c r="D845" i="13"/>
  <c r="D254" i="10"/>
  <c r="G629" i="13"/>
  <c r="F740" i="10"/>
  <c r="E1098" i="13"/>
  <c r="G2141" i="11"/>
  <c r="G1548" i="13"/>
  <c r="E911" i="13"/>
  <c r="D885" i="13"/>
  <c r="F873" i="13"/>
  <c r="D2141" i="7"/>
  <c r="D1073" i="13"/>
  <c r="F126" i="5"/>
  <c r="G452" i="13"/>
  <c r="D460" i="11"/>
  <c r="F1000" i="13"/>
  <c r="E340" i="13"/>
  <c r="F827" i="13"/>
  <c r="D133" i="5"/>
  <c r="D1004" i="13"/>
  <c r="E1161" i="10"/>
  <c r="D1399" i="13"/>
  <c r="D782" i="13"/>
  <c r="F2422" i="7"/>
  <c r="D331" i="10"/>
  <c r="D243" i="13"/>
  <c r="E1366" i="13"/>
  <c r="E807" i="13"/>
  <c r="D850" i="10"/>
  <c r="E2588" i="7"/>
  <c r="G1694" i="10"/>
  <c r="D1932" i="10"/>
  <c r="F1337" i="13"/>
  <c r="G1388" i="10"/>
  <c r="G1059" i="10"/>
  <c r="D1144" i="11"/>
  <c r="F890" i="13"/>
  <c r="F1671" i="10"/>
  <c r="F1602" i="10"/>
  <c r="G1323" i="13"/>
  <c r="E1211" i="13"/>
  <c r="G2040" i="7"/>
  <c r="F868" i="11"/>
  <c r="F1567" i="10"/>
  <c r="E590" i="11"/>
  <c r="F294" i="10"/>
  <c r="E2714" i="7"/>
  <c r="F2047" i="5"/>
  <c r="D904" i="10"/>
  <c r="D2449" i="10"/>
  <c r="G1503" i="11"/>
  <c r="G211" i="5"/>
  <c r="G2300" i="10"/>
  <c r="F1591" i="13"/>
  <c r="F221" i="7"/>
  <c r="F629" i="13"/>
  <c r="E1216" i="11"/>
  <c r="E1519" i="10"/>
  <c r="F1620" i="7"/>
  <c r="D1105" i="10"/>
  <c r="E804" i="13"/>
  <c r="D745" i="13"/>
  <c r="G914" i="13"/>
  <c r="G556" i="13"/>
  <c r="D1525" i="13"/>
  <c r="E799" i="11"/>
  <c r="F1666" i="13"/>
  <c r="D1874" i="11"/>
  <c r="F1173" i="13"/>
  <c r="D2321" i="7"/>
  <c r="F1258" i="10"/>
  <c r="F1779" i="13"/>
  <c r="G2072" i="10"/>
  <c r="D270" i="13"/>
  <c r="E2026" i="10"/>
  <c r="E906" i="13"/>
  <c r="F319" i="10"/>
  <c r="E1154" i="13"/>
  <c r="G1091" i="13"/>
  <c r="D1710" i="13"/>
  <c r="F1975" i="11"/>
  <c r="G449" i="13"/>
  <c r="E482" i="13"/>
  <c r="F1342" i="13"/>
  <c r="G1619" i="10"/>
  <c r="E855" i="10"/>
  <c r="E760" i="10"/>
  <c r="F1639" i="11"/>
  <c r="F258" i="10"/>
  <c r="F1519" i="13"/>
  <c r="F1115" i="13"/>
  <c r="E1265" i="13"/>
  <c r="G1104" i="10"/>
  <c r="G513" i="13"/>
  <c r="G917" i="13"/>
  <c r="G542" i="10"/>
  <c r="F946" i="10"/>
  <c r="E1060" i="13"/>
  <c r="D619" i="13"/>
  <c r="E369" i="10"/>
  <c r="D1452" i="13"/>
  <c r="G750" i="13"/>
  <c r="E741" i="13"/>
  <c r="F406" i="11"/>
  <c r="G664" i="13"/>
  <c r="D2444" i="10"/>
  <c r="E297" i="13"/>
  <c r="D1718" i="11"/>
  <c r="G26" i="13"/>
  <c r="D326" i="13"/>
  <c r="G456" i="13"/>
  <c r="F504" i="13"/>
  <c r="D991" i="13"/>
  <c r="F1153" i="10"/>
  <c r="G616" i="10"/>
  <c r="E291" i="13"/>
  <c r="F403" i="13"/>
  <c r="E378" i="13"/>
  <c r="D2218" i="11"/>
  <c r="D424" i="10"/>
  <c r="E1571" i="13"/>
  <c r="F1041" i="13"/>
  <c r="F1796" i="13"/>
  <c r="F612" i="11"/>
  <c r="G645" i="13"/>
  <c r="D2224" i="10"/>
  <c r="G850" i="13"/>
  <c r="F465" i="11"/>
  <c r="F243" i="11"/>
  <c r="D1022" i="10"/>
  <c r="E1731" i="13"/>
  <c r="D1554" i="13"/>
  <c r="G283" i="13"/>
  <c r="F1296" i="13"/>
  <c r="F931" i="13"/>
  <c r="F1422" i="13"/>
  <c r="G550" i="11"/>
  <c r="D1284" i="13"/>
  <c r="G661" i="11"/>
  <c r="E710" i="13"/>
  <c r="E697" i="10"/>
  <c r="G742" i="13"/>
  <c r="G1272" i="13"/>
  <c r="F903" i="10"/>
  <c r="D1219" i="13"/>
  <c r="G1664" i="7"/>
  <c r="F918" i="13"/>
  <c r="G1762" i="11"/>
  <c r="E1398" i="13"/>
  <c r="F274" i="11"/>
  <c r="G256" i="5"/>
  <c r="F599" i="13"/>
  <c r="D488" i="10"/>
  <c r="E781" i="13"/>
  <c r="D551" i="13"/>
  <c r="G702" i="10"/>
  <c r="F356" i="13"/>
  <c r="G1765" i="13"/>
  <c r="F1076" i="10"/>
  <c r="D481" i="13"/>
  <c r="E903" i="13"/>
  <c r="D2268" i="7"/>
  <c r="D657" i="13"/>
  <c r="D474" i="13"/>
  <c r="D1273" i="13"/>
  <c r="E535" i="10"/>
  <c r="E245" i="10"/>
  <c r="D951" i="10"/>
  <c r="F533" i="11"/>
  <c r="D34" i="13"/>
  <c r="D1939" i="10"/>
  <c r="E998" i="10"/>
  <c r="F583" i="11"/>
  <c r="D1493" i="10"/>
  <c r="G733" i="13"/>
  <c r="G592" i="13"/>
  <c r="G1258" i="11"/>
  <c r="G1113" i="13"/>
  <c r="E502" i="10"/>
  <c r="D1068" i="13"/>
  <c r="D810" i="13"/>
  <c r="F517" i="13"/>
  <c r="F633" i="10"/>
  <c r="F1233" i="10"/>
  <c r="E581" i="13"/>
  <c r="G62" i="7"/>
  <c r="F49" i="7"/>
  <c r="E171" i="5"/>
  <c r="E2163" i="10"/>
  <c r="D434" i="13"/>
  <c r="D13" i="7"/>
  <c r="F1443" i="5"/>
  <c r="E667" i="13"/>
  <c r="D390" i="13"/>
  <c r="E1207" i="10"/>
  <c r="E666" i="13"/>
  <c r="D624" i="13"/>
  <c r="D2019" i="7"/>
  <c r="F2276" i="10"/>
  <c r="E1117" i="10"/>
  <c r="F1554" i="10"/>
  <c r="E594" i="13"/>
  <c r="E1021" i="13"/>
  <c r="G570" i="13"/>
  <c r="G862" i="13"/>
  <c r="E790" i="13"/>
  <c r="D1816" i="7"/>
  <c r="F2305" i="10"/>
  <c r="G1745" i="7"/>
  <c r="G1593" i="13"/>
  <c r="D1778" i="13"/>
  <c r="G1069" i="13"/>
  <c r="F469" i="10"/>
  <c r="F1760" i="10"/>
  <c r="F1625" i="5"/>
  <c r="G1048" i="13"/>
  <c r="G2018" i="10"/>
  <c r="D805" i="13"/>
  <c r="F958" i="14"/>
  <c r="D484" i="13"/>
  <c r="G1680" i="13"/>
  <c r="E314" i="13"/>
  <c r="E377" i="13"/>
  <c r="F1213" i="13"/>
  <c r="E409" i="13"/>
  <c r="E1617" i="10"/>
  <c r="E770" i="13"/>
  <c r="F727" i="11"/>
  <c r="E243" i="10"/>
  <c r="F1118" i="13"/>
  <c r="G2057" i="10"/>
  <c r="F1720" i="13"/>
  <c r="G1277" i="13"/>
  <c r="F1449" i="13"/>
  <c r="G1297" i="10"/>
  <c r="F1900" i="11"/>
  <c r="G2020" i="10"/>
  <c r="G465" i="13"/>
  <c r="D1730" i="13"/>
  <c r="F24" i="10"/>
  <c r="E1057" i="10"/>
  <c r="D286" i="11"/>
  <c r="F1614" i="11"/>
  <c r="F1602" i="13"/>
  <c r="D1155" i="10"/>
  <c r="E2466" i="7"/>
  <c r="E1150" i="5"/>
  <c r="D2333" i="10"/>
  <c r="F577" i="10"/>
  <c r="F548" i="13"/>
  <c r="E206" i="7"/>
  <c r="D965" i="13"/>
  <c r="F438" i="10"/>
  <c r="F351" i="13"/>
  <c r="G340" i="10"/>
  <c r="F440" i="10"/>
  <c r="D705" i="13"/>
  <c r="D1607" i="13"/>
  <c r="G605" i="11"/>
  <c r="D694" i="13"/>
  <c r="G310" i="11"/>
  <c r="E566" i="11"/>
  <c r="F1143" i="13"/>
  <c r="F2255" i="7"/>
  <c r="D2104" i="10"/>
  <c r="E603" i="13"/>
  <c r="G889" i="11"/>
  <c r="G919" i="13"/>
  <c r="D823" i="10"/>
  <c r="D473" i="10"/>
  <c r="E2458" i="10"/>
  <c r="F1511" i="13"/>
  <c r="D966" i="13"/>
  <c r="D630" i="10"/>
  <c r="E946" i="10"/>
  <c r="F1386" i="13"/>
  <c r="G632" i="13"/>
  <c r="F1514" i="13"/>
  <c r="G311" i="5"/>
  <c r="F1217" i="13"/>
  <c r="G2428" i="10"/>
  <c r="E1556" i="11"/>
  <c r="D610" i="13"/>
  <c r="D797" i="13"/>
  <c r="D1031" i="10"/>
  <c r="F1513" i="13"/>
  <c r="G1411" i="13"/>
  <c r="D273" i="13"/>
  <c r="D843" i="13"/>
  <c r="E1786" i="11"/>
  <c r="G1518" i="13"/>
  <c r="E1237" i="10"/>
  <c r="E1617" i="11"/>
  <c r="F1479" i="13"/>
  <c r="G2150" i="10"/>
  <c r="E627" i="13"/>
  <c r="E1651" i="5"/>
  <c r="D347" i="7"/>
  <c r="E917" i="13"/>
  <c r="F1893" i="10"/>
  <c r="F2092" i="10"/>
  <c r="F1422" i="11"/>
  <c r="F1104" i="10"/>
  <c r="E569" i="13"/>
  <c r="D787" i="13"/>
  <c r="G364" i="13"/>
  <c r="G773" i="13"/>
  <c r="F415" i="10"/>
  <c r="F2405" i="11"/>
  <c r="G1677" i="7"/>
  <c r="D1906" i="10"/>
  <c r="D830" i="10"/>
  <c r="D508" i="10"/>
  <c r="D1734" i="13"/>
  <c r="D2187" i="10"/>
  <c r="E582" i="13"/>
  <c r="E1531" i="13"/>
  <c r="D1375" i="13"/>
  <c r="E1120" i="13"/>
  <c r="D1822" i="10"/>
  <c r="F300" i="11"/>
  <c r="D370" i="13"/>
  <c r="E2330" i="7"/>
  <c r="G1331" i="13"/>
  <c r="D1786" i="13"/>
  <c r="F737" i="13"/>
  <c r="F2095" i="10"/>
  <c r="G2049" i="10"/>
  <c r="D1470" i="13"/>
  <c r="D476" i="13"/>
  <c r="G1969" i="11"/>
  <c r="G589" i="13"/>
  <c r="E24" i="10"/>
  <c r="D1938" i="10"/>
  <c r="D636" i="13"/>
  <c r="D2073" i="10"/>
  <c r="D653" i="13"/>
  <c r="E1380" i="13"/>
  <c r="D741" i="13"/>
  <c r="G670" i="13"/>
  <c r="F260" i="13"/>
  <c r="F2101" i="10"/>
  <c r="F297" i="10"/>
  <c r="E1644" i="10"/>
  <c r="D724" i="10"/>
  <c r="D1427" i="11"/>
  <c r="E971" i="13"/>
  <c r="E1412" i="5"/>
  <c r="F1289" i="13"/>
  <c r="D2109" i="10"/>
  <c r="F1924" i="11"/>
  <c r="F1828" i="10"/>
  <c r="G544" i="13"/>
  <c r="E1157" i="10"/>
  <c r="G1427" i="13"/>
  <c r="E601" i="10"/>
  <c r="F1788" i="13"/>
  <c r="F708" i="13"/>
  <c r="G2218" i="11"/>
  <c r="G1468" i="13"/>
  <c r="D1523" i="13"/>
  <c r="G993" i="13"/>
  <c r="G1780" i="13"/>
  <c r="E356" i="13"/>
  <c r="F406" i="10"/>
  <c r="G1528" i="10"/>
  <c r="D1081" i="11"/>
  <c r="D1001" i="13"/>
  <c r="F2174" i="11"/>
  <c r="G854" i="5"/>
  <c r="G26" i="10"/>
  <c r="G347" i="13"/>
  <c r="D40" i="10"/>
  <c r="F1434" i="11"/>
  <c r="E1598" i="10"/>
  <c r="F620" i="13"/>
  <c r="E1073" i="13"/>
  <c r="F769" i="10"/>
  <c r="F420" i="10"/>
  <c r="E348" i="13"/>
  <c r="D305" i="13"/>
  <c r="F1650" i="10"/>
  <c r="E655" i="10"/>
  <c r="D957" i="10"/>
  <c r="G1357" i="13"/>
  <c r="G1844" i="10"/>
  <c r="F2101" i="11"/>
  <c r="G435" i="7"/>
  <c r="E1507" i="11"/>
  <c r="E810" i="14"/>
  <c r="E538" i="13"/>
  <c r="D973" i="11"/>
  <c r="D2124" i="10"/>
  <c r="E1987" i="10"/>
  <c r="D1079" i="13"/>
  <c r="E1361" i="10"/>
  <c r="E458" i="13"/>
  <c r="F386" i="13"/>
  <c r="F1763" i="13"/>
  <c r="D1547" i="13"/>
  <c r="F1264" i="13"/>
  <c r="D10" i="11"/>
  <c r="D675" i="13"/>
  <c r="F930" i="13"/>
  <c r="D2170" i="11"/>
  <c r="F427" i="10"/>
  <c r="E2419" i="10"/>
  <c r="G355" i="13"/>
  <c r="F2624" i="7"/>
  <c r="F1288" i="5"/>
  <c r="G1733" i="13"/>
  <c r="E1489" i="13"/>
  <c r="E1498" i="13"/>
  <c r="E248" i="10"/>
  <c r="F1431" i="13"/>
  <c r="E636" i="11"/>
  <c r="F1842" i="10"/>
  <c r="D1530" i="10"/>
  <c r="F827" i="10"/>
  <c r="F1731" i="13"/>
  <c r="E1571" i="11"/>
  <c r="D994" i="10"/>
  <c r="D1443" i="13"/>
  <c r="E515" i="10"/>
  <c r="F1248" i="13"/>
  <c r="E274" i="13"/>
  <c r="E531" i="13"/>
  <c r="G524" i="10"/>
  <c r="F1129" i="13"/>
  <c r="D455" i="13"/>
  <c r="E761" i="13"/>
  <c r="D761" i="13"/>
  <c r="G417" i="10"/>
  <c r="G2285" i="10"/>
  <c r="F276" i="10"/>
  <c r="G506" i="13"/>
  <c r="D504" i="11"/>
  <c r="G418" i="10"/>
  <c r="E849" i="13"/>
  <c r="D1233" i="13"/>
  <c r="F1299" i="10"/>
  <c r="F539" i="13"/>
  <c r="F872" i="13"/>
  <c r="F1318" i="13"/>
  <c r="F1622" i="13"/>
  <c r="F1358" i="10"/>
  <c r="F649" i="13"/>
  <c r="E18" i="10"/>
  <c r="D734" i="13"/>
  <c r="G1090" i="10"/>
  <c r="G575" i="13"/>
  <c r="F995" i="10"/>
  <c r="E737" i="10"/>
  <c r="F1103" i="10"/>
  <c r="E1982" i="10"/>
  <c r="D1927" i="11"/>
  <c r="F302" i="10"/>
  <c r="E511" i="10"/>
  <c r="E1120" i="11"/>
  <c r="E1250" i="13"/>
  <c r="F411" i="13"/>
  <c r="G1321" i="10"/>
  <c r="E1226" i="11"/>
  <c r="E1160" i="10"/>
  <c r="E1109" i="13"/>
  <c r="D566" i="13"/>
  <c r="G841" i="10"/>
  <c r="F460" i="10"/>
  <c r="G1556" i="11"/>
  <c r="G428" i="13"/>
  <c r="D453" i="10"/>
  <c r="D1571" i="13"/>
  <c r="F1483" i="13"/>
  <c r="F894" i="11"/>
  <c r="F1119" i="13"/>
  <c r="E1312" i="13"/>
  <c r="F3312" i="7"/>
  <c r="E1732" i="11"/>
  <c r="G904" i="13"/>
  <c r="G1286" i="11"/>
  <c r="D1615" i="11"/>
  <c r="E636" i="13"/>
  <c r="D702" i="13"/>
  <c r="E874" i="5"/>
  <c r="G42" i="13"/>
  <c r="F1007" i="13"/>
  <c r="D1487" i="13"/>
  <c r="E670" i="13"/>
  <c r="G2326" i="7"/>
  <c r="D675" i="11"/>
  <c r="F2141" i="10"/>
  <c r="D766" i="10"/>
  <c r="D1795" i="13"/>
  <c r="D1276" i="13"/>
  <c r="D912" i="10"/>
  <c r="E3181" i="7"/>
  <c r="G2106" i="7"/>
  <c r="G260" i="13"/>
  <c r="D548" i="13"/>
  <c r="F1243" i="13"/>
  <c r="D1758" i="13"/>
  <c r="E1386" i="13"/>
  <c r="E1381" i="13"/>
  <c r="F1582" i="10"/>
  <c r="G725" i="13"/>
  <c r="D975" i="13"/>
  <c r="F528" i="13"/>
  <c r="D1650" i="11"/>
  <c r="E1918" i="11"/>
  <c r="E406" i="10"/>
  <c r="F707" i="13"/>
  <c r="D343" i="13"/>
  <c r="F1139" i="11"/>
  <c r="G531" i="13"/>
  <c r="G1256" i="13"/>
  <c r="D1648" i="13"/>
  <c r="D104" i="5"/>
  <c r="E260" i="13"/>
  <c r="F1473" i="13"/>
  <c r="D1658" i="14"/>
  <c r="E1432" i="11"/>
  <c r="E253" i="10"/>
  <c r="E1152" i="13"/>
  <c r="E1468" i="10"/>
  <c r="G1174" i="10"/>
  <c r="D604" i="13"/>
  <c r="F687" i="11"/>
  <c r="D2404" i="10"/>
  <c r="G1013" i="10"/>
  <c r="E1064" i="13"/>
  <c r="E356" i="10"/>
  <c r="D574" i="13"/>
  <c r="G1186" i="13"/>
  <c r="G1290" i="10"/>
  <c r="F651" i="13"/>
  <c r="D602" i="10"/>
  <c r="F1289" i="11"/>
  <c r="D1025" i="10"/>
  <c r="F132" i="7"/>
  <c r="D1637" i="10"/>
  <c r="E393" i="13"/>
  <c r="F275" i="13"/>
  <c r="F898" i="11"/>
  <c r="D1446" i="13"/>
  <c r="G1363" i="10"/>
  <c r="E1541" i="10"/>
  <c r="D664" i="13"/>
  <c r="E940" i="10"/>
  <c r="G1160" i="13"/>
  <c r="G834" i="10"/>
  <c r="E602" i="11"/>
  <c r="E1151" i="13"/>
  <c r="D1030" i="13"/>
  <c r="D2967" i="7"/>
  <c r="E329" i="13"/>
  <c r="F266" i="10"/>
  <c r="D773" i="10"/>
  <c r="G1706" i="13"/>
  <c r="E1102" i="10"/>
  <c r="D270" i="10"/>
  <c r="E2215" i="10"/>
  <c r="E755" i="11"/>
  <c r="F1262" i="13"/>
  <c r="E494" i="13"/>
  <c r="D559" i="13"/>
  <c r="E585" i="13"/>
  <c r="G1001" i="13"/>
  <c r="E1978" i="10"/>
  <c r="E1497" i="13"/>
  <c r="G461" i="13"/>
  <c r="F2120" i="11"/>
  <c r="E316" i="13"/>
  <c r="D531" i="10"/>
  <c r="E813" i="11"/>
  <c r="F763" i="13"/>
  <c r="D938" i="11"/>
  <c r="E345" i="7"/>
  <c r="F594" i="10"/>
  <c r="D642" i="13"/>
  <c r="D1629" i="13"/>
  <c r="E333" i="7"/>
  <c r="E3317" i="7"/>
  <c r="G1208" i="11"/>
  <c r="G2375" i="7"/>
  <c r="F1172" i="13"/>
  <c r="E3247" i="7"/>
  <c r="E890" i="14"/>
  <c r="G490" i="10"/>
  <c r="G1502" i="13"/>
  <c r="E838" i="13"/>
  <c r="D708" i="11"/>
  <c r="D1369" i="14"/>
  <c r="E140" i="13"/>
  <c r="D509" i="13"/>
  <c r="E3191" i="7"/>
  <c r="F683" i="11"/>
  <c r="E187" i="5"/>
  <c r="E2635" i="7"/>
  <c r="G1787" i="13"/>
  <c r="D517" i="13"/>
  <c r="D451" i="13"/>
  <c r="D865" i="13"/>
  <c r="F66" i="7"/>
  <c r="F287" i="13"/>
  <c r="G284" i="11"/>
  <c r="G395" i="10"/>
  <c r="D537" i="5"/>
  <c r="D299" i="13"/>
  <c r="E830" i="10"/>
  <c r="D1629" i="11"/>
  <c r="G752" i="13"/>
  <c r="F773" i="10"/>
  <c r="F464" i="10"/>
  <c r="D662" i="13"/>
  <c r="E723" i="13"/>
  <c r="D1070" i="10"/>
  <c r="E1333" i="13"/>
  <c r="F2167" i="5"/>
  <c r="G1623" i="10"/>
  <c r="G1705" i="10"/>
  <c r="G350" i="11"/>
  <c r="D1041" i="13"/>
  <c r="F2897" i="7"/>
  <c r="F444" i="10"/>
  <c r="F1142" i="13"/>
  <c r="F819" i="13"/>
  <c r="G1245" i="10"/>
  <c r="D635" i="10"/>
  <c r="D2414" i="10"/>
  <c r="D1173" i="10"/>
  <c r="F1743" i="7"/>
  <c r="D1984" i="7"/>
  <c r="F1800" i="13"/>
  <c r="F374" i="10"/>
  <c r="G1701" i="13"/>
  <c r="G711" i="13"/>
  <c r="D1903" i="10"/>
  <c r="D682" i="13"/>
  <c r="E743" i="10"/>
  <c r="D1668" i="13"/>
  <c r="D1381" i="10"/>
  <c r="F1282" i="13"/>
  <c r="G1641" i="10"/>
  <c r="F2367" i="10"/>
  <c r="F475" i="10"/>
  <c r="F1576" i="13"/>
  <c r="D1152" i="13"/>
  <c r="G908" i="13"/>
  <c r="G483" i="10"/>
  <c r="E549" i="10"/>
  <c r="F899" i="10"/>
  <c r="E16" i="10"/>
  <c r="G501" i="10"/>
  <c r="E1131" i="10"/>
  <c r="E701" i="10"/>
  <c r="F1863" i="5"/>
  <c r="E354" i="13"/>
  <c r="G1772" i="13"/>
  <c r="G2217" i="10"/>
  <c r="G774" i="13"/>
  <c r="F1026" i="13"/>
  <c r="E949" i="10"/>
  <c r="D685" i="13"/>
  <c r="E1378" i="10"/>
  <c r="G248" i="11"/>
  <c r="E652" i="13"/>
  <c r="F586" i="13"/>
  <c r="D329" i="11"/>
  <c r="G834" i="13"/>
  <c r="F1659" i="13"/>
  <c r="D1414" i="10"/>
  <c r="F587" i="13"/>
  <c r="D433" i="10"/>
  <c r="F1955" i="5"/>
  <c r="D2079" i="7"/>
  <c r="D1263" i="13"/>
  <c r="D1013" i="13"/>
  <c r="E1394" i="13"/>
  <c r="F2286" i="10"/>
  <c r="D1026" i="13"/>
  <c r="F1824" i="11"/>
  <c r="F1760" i="13"/>
  <c r="G329" i="10"/>
  <c r="G1285" i="13"/>
  <c r="G1405" i="13"/>
  <c r="G1177" i="10"/>
  <c r="F1727" i="10"/>
  <c r="E1730" i="13"/>
  <c r="G1214" i="10"/>
  <c r="D394" i="13"/>
  <c r="D951" i="13"/>
  <c r="G1569" i="13"/>
  <c r="F364" i="10"/>
  <c r="D1372" i="13"/>
  <c r="F249" i="13"/>
  <c r="D521" i="13"/>
  <c r="D2334" i="10"/>
  <c r="D1027" i="11"/>
  <c r="F1594" i="7"/>
  <c r="G367" i="11"/>
  <c r="F432" i="10"/>
  <c r="D1221" i="13"/>
  <c r="F1471" i="13"/>
  <c r="G311" i="10"/>
  <c r="G1339" i="13"/>
  <c r="F1986" i="7"/>
  <c r="G1724" i="10"/>
  <c r="E870" i="13"/>
  <c r="F838" i="13"/>
  <c r="F1329" i="13"/>
  <c r="E659" i="13"/>
  <c r="D651" i="10"/>
  <c r="E840" i="13"/>
  <c r="F1417" i="13"/>
  <c r="F1081" i="13"/>
  <c r="G1750" i="11"/>
  <c r="D832" i="10"/>
  <c r="F992" i="13"/>
  <c r="G351" i="13"/>
  <c r="E936" i="10"/>
  <c r="E523" i="13"/>
  <c r="G302" i="10"/>
  <c r="E933" i="13"/>
  <c r="G2190" i="10"/>
  <c r="D701" i="10"/>
  <c r="D77" i="7"/>
  <c r="E367" i="13"/>
  <c r="D634" i="11"/>
  <c r="G618" i="13"/>
  <c r="E419" i="5"/>
  <c r="E1291" i="13"/>
  <c r="D553" i="13"/>
  <c r="F1178" i="13"/>
  <c r="D1570" i="13"/>
  <c r="F253" i="13"/>
  <c r="F263" i="13"/>
  <c r="D2285" i="10"/>
  <c r="D1272" i="13"/>
  <c r="F825" i="13"/>
  <c r="D1120" i="10"/>
  <c r="E1826" i="10"/>
  <c r="F1587" i="13"/>
  <c r="G365" i="7"/>
  <c r="G1221" i="10"/>
  <c r="E1923" i="7"/>
  <c r="D2105" i="7"/>
  <c r="F1390" i="10"/>
  <c r="E598" i="13"/>
  <c r="G717" i="10"/>
  <c r="G1513" i="13"/>
  <c r="D1646" i="10"/>
  <c r="E699" i="13"/>
  <c r="D2201" i="10"/>
  <c r="F1321" i="10"/>
  <c r="G1211" i="13"/>
  <c r="G1172" i="11"/>
  <c r="D311" i="13"/>
  <c r="E1784" i="11"/>
  <c r="F1505" i="10"/>
  <c r="G1786" i="13"/>
  <c r="F752" i="11"/>
  <c r="G1322" i="13"/>
  <c r="G903" i="13"/>
  <c r="G1205" i="13"/>
  <c r="E346" i="10"/>
  <c r="D824" i="13"/>
  <c r="E1036" i="10"/>
  <c r="D801" i="13"/>
  <c r="F1455" i="13"/>
  <c r="F597" i="13"/>
  <c r="D616" i="13"/>
  <c r="F1716" i="10"/>
  <c r="G267" i="13"/>
  <c r="D1223" i="13"/>
  <c r="E1475" i="13"/>
  <c r="F433" i="13"/>
  <c r="F1961" i="7"/>
  <c r="F749" i="10"/>
  <c r="D873" i="13"/>
  <c r="F1341" i="13"/>
  <c r="F833" i="13"/>
  <c r="F2281" i="7"/>
  <c r="G1534" i="5"/>
  <c r="E342" i="13"/>
  <c r="G1258" i="13"/>
  <c r="G1169" i="13"/>
  <c r="G778" i="13"/>
  <c r="E1266" i="13"/>
  <c r="D2259" i="11"/>
  <c r="E694" i="13"/>
  <c r="E1319" i="10"/>
  <c r="G494" i="10"/>
  <c r="D2148" i="10"/>
  <c r="D38" i="13"/>
  <c r="F430" i="10"/>
  <c r="F1099" i="13"/>
  <c r="D1504" i="10"/>
  <c r="F760" i="13"/>
  <c r="F2131" i="11"/>
  <c r="D2145" i="5"/>
  <c r="E1614" i="13"/>
  <c r="F537" i="11"/>
  <c r="F1644" i="13"/>
  <c r="E537" i="13"/>
  <c r="G412" i="13"/>
  <c r="D1039" i="10"/>
  <c r="G1507" i="10"/>
  <c r="E11" i="5"/>
  <c r="F359" i="13"/>
  <c r="F1094" i="13"/>
  <c r="G769" i="13"/>
  <c r="D1477" i="13"/>
  <c r="F1093" i="13"/>
  <c r="G332" i="10"/>
  <c r="G2221" i="10"/>
  <c r="G361" i="13"/>
  <c r="G1466" i="14"/>
  <c r="E617" i="13"/>
  <c r="F944" i="13"/>
  <c r="E932" i="13"/>
  <c r="F1168" i="13"/>
  <c r="D503" i="13"/>
  <c r="G677" i="10"/>
  <c r="E2182" i="11"/>
  <c r="F834" i="13"/>
  <c r="G717" i="13"/>
  <c r="D926" i="10"/>
  <c r="F3287" i="7"/>
  <c r="F2848" i="7"/>
  <c r="D747" i="10"/>
  <c r="E1227" i="10"/>
  <c r="D598" i="11"/>
  <c r="F890" i="10"/>
  <c r="D40" i="13"/>
  <c r="F943" i="13"/>
  <c r="G1762" i="13"/>
  <c r="G2048" i="10"/>
  <c r="F3490" i="7"/>
  <c r="G432" i="11"/>
  <c r="D548" i="10"/>
  <c r="F964" i="13"/>
  <c r="E1054" i="10"/>
  <c r="E461" i="13"/>
  <c r="E796" i="13"/>
  <c r="D460" i="10"/>
  <c r="D1021" i="5"/>
  <c r="E614" i="14"/>
  <c r="E497" i="13"/>
  <c r="G536" i="13"/>
  <c r="D1482" i="13"/>
  <c r="E1100" i="13"/>
  <c r="F989" i="13"/>
  <c r="G1270" i="11"/>
  <c r="G2198" i="11"/>
  <c r="E351" i="7"/>
  <c r="D710" i="13"/>
  <c r="D406" i="13"/>
  <c r="E1585" i="10"/>
  <c r="F1544" i="13"/>
  <c r="D1601" i="10"/>
  <c r="D1022" i="13"/>
  <c r="E345" i="13"/>
  <c r="G431" i="13"/>
  <c r="D372" i="13"/>
  <c r="E943" i="13"/>
  <c r="E873" i="11"/>
  <c r="F468" i="10"/>
  <c r="D316" i="13"/>
  <c r="E469" i="10"/>
  <c r="F1487" i="13"/>
  <c r="E1530" i="10"/>
  <c r="G1190" i="13"/>
  <c r="D403" i="13"/>
  <c r="F1746" i="13"/>
  <c r="E676" i="10"/>
  <c r="F1105" i="13"/>
  <c r="D483" i="13"/>
  <c r="F1063" i="11"/>
  <c r="F1065" i="10"/>
  <c r="G541" i="10"/>
  <c r="E283" i="13"/>
  <c r="F1110" i="10"/>
  <c r="E1192" i="10"/>
  <c r="G1603" i="13"/>
  <c r="E656" i="11"/>
  <c r="F1223" i="13"/>
  <c r="E899" i="13"/>
  <c r="D1315" i="13"/>
  <c r="E1118" i="10"/>
  <c r="E733" i="10"/>
  <c r="E986" i="13"/>
  <c r="E414" i="5"/>
  <c r="G1335" i="5"/>
  <c r="G1656" i="13"/>
  <c r="D1048" i="11"/>
  <c r="E433" i="14"/>
  <c r="G778" i="11"/>
  <c r="E1936" i="10"/>
  <c r="D497" i="13"/>
  <c r="E1081" i="10"/>
  <c r="F716" i="10"/>
  <c r="G926" i="13"/>
  <c r="G1892" i="10"/>
  <c r="D2134" i="7"/>
  <c r="D669" i="10"/>
  <c r="E720" i="10"/>
  <c r="D1289" i="13"/>
  <c r="E669" i="13"/>
  <c r="F652" i="13"/>
  <c r="D441" i="10"/>
  <c r="F353" i="10"/>
  <c r="D1150" i="10"/>
  <c r="F921" i="13"/>
  <c r="F1666" i="10"/>
  <c r="F639" i="13"/>
  <c r="E501" i="10"/>
  <c r="D1405" i="13"/>
  <c r="G1100" i="11"/>
  <c r="G935" i="10"/>
  <c r="F1401" i="13"/>
  <c r="E1530" i="13"/>
  <c r="G874" i="10"/>
  <c r="D2186" i="11"/>
  <c r="E1346" i="10"/>
  <c r="F711" i="13"/>
  <c r="F1164" i="13"/>
  <c r="G1508" i="10"/>
  <c r="F1496" i="11"/>
  <c r="E1666" i="13"/>
  <c r="F1133" i="11"/>
  <c r="F1675" i="13"/>
  <c r="D1605" i="13"/>
  <c r="G2028" i="7"/>
  <c r="D1423" i="11"/>
  <c r="D1588" i="13"/>
  <c r="F1029" i="10"/>
  <c r="D2043" i="5"/>
  <c r="G377" i="7"/>
  <c r="D2368" i="7"/>
  <c r="E1212" i="10"/>
  <c r="E366" i="13"/>
  <c r="D518" i="13"/>
  <c r="D1459" i="13"/>
  <c r="G1627" i="13"/>
  <c r="D1413" i="10"/>
  <c r="D1533" i="13"/>
  <c r="F340" i="13"/>
  <c r="D1345" i="13"/>
  <c r="G2451" i="10"/>
  <c r="D728" i="13"/>
  <c r="D667" i="10"/>
  <c r="E2290" i="5"/>
  <c r="D1556" i="10"/>
  <c r="E1194" i="11"/>
  <c r="G434" i="11"/>
  <c r="F1301" i="13"/>
  <c r="F1165" i="13"/>
  <c r="G606" i="13"/>
  <c r="G2056" i="7"/>
  <c r="G899" i="13"/>
  <c r="D894" i="13"/>
  <c r="D467" i="13"/>
  <c r="D1100" i="13"/>
  <c r="D899" i="13"/>
  <c r="D954" i="10"/>
  <c r="G2148" i="10"/>
  <c r="G321" i="13"/>
  <c r="F1311" i="11"/>
  <c r="E177" i="7"/>
  <c r="F840" i="11"/>
  <c r="G571" i="13"/>
  <c r="E942" i="10"/>
  <c r="F356" i="10"/>
  <c r="D703" i="13"/>
  <c r="G553" i="13"/>
  <c r="F1116" i="11"/>
  <c r="G1102" i="11"/>
  <c r="F1277" i="10"/>
  <c r="E406" i="13"/>
  <c r="F1419" i="13"/>
  <c r="E1174" i="13"/>
  <c r="D432" i="13"/>
  <c r="F559" i="13"/>
  <c r="D266" i="11"/>
  <c r="D399" i="13"/>
  <c r="G779" i="10"/>
  <c r="E1907" i="10"/>
  <c r="F694" i="10"/>
  <c r="E1066" i="10"/>
  <c r="E395" i="10"/>
  <c r="F1273" i="11"/>
  <c r="E1600" i="10"/>
  <c r="G488" i="13"/>
  <c r="G298" i="11"/>
  <c r="E962" i="13"/>
  <c r="D10" i="10"/>
  <c r="D1440" i="7"/>
  <c r="G628" i="10"/>
  <c r="F222" i="7"/>
  <c r="G2298" i="10"/>
  <c r="F1010" i="11"/>
  <c r="G50" i="7"/>
  <c r="D1148" i="13"/>
  <c r="D896" i="13"/>
  <c r="F1315" i="13"/>
  <c r="E797" i="10"/>
  <c r="F1060" i="13"/>
  <c r="E1539" i="13"/>
  <c r="G1628" i="13"/>
  <c r="D480" i="13"/>
  <c r="D2411" i="10"/>
  <c r="G2187" i="11"/>
  <c r="F4" i="7"/>
  <c r="E765" i="13"/>
  <c r="F575" i="13"/>
  <c r="D1159" i="13"/>
  <c r="D2163" i="10"/>
  <c r="E1266" i="11"/>
  <c r="E1507" i="10"/>
  <c r="G1165" i="10"/>
  <c r="E319" i="10"/>
  <c r="E1523" i="13"/>
  <c r="F1237" i="10"/>
  <c r="G2440" i="7"/>
  <c r="D1150" i="13"/>
  <c r="E1356" i="13"/>
  <c r="F1184" i="13"/>
  <c r="D1421" i="13"/>
  <c r="G730" i="11"/>
  <c r="E739" i="10"/>
  <c r="E324" i="13"/>
  <c r="E545" i="10"/>
  <c r="F2042" i="5"/>
  <c r="E1704" i="13"/>
  <c r="G2427" i="11"/>
  <c r="D1557" i="7"/>
  <c r="G715" i="13"/>
  <c r="G785" i="11"/>
  <c r="G1260" i="10"/>
  <c r="G1305" i="10"/>
  <c r="F474" i="11"/>
  <c r="F337" i="13"/>
  <c r="F1708" i="10"/>
  <c r="E964" i="10"/>
  <c r="G2898" i="7"/>
  <c r="D1321" i="10"/>
  <c r="F480" i="13"/>
  <c r="F967" i="13"/>
  <c r="E1597" i="7"/>
  <c r="F1606" i="13"/>
  <c r="D794" i="13"/>
  <c r="F1101" i="11"/>
  <c r="F900" i="10"/>
  <c r="D1524" i="13"/>
  <c r="D1227" i="11"/>
  <c r="E372" i="13"/>
  <c r="E2185" i="10"/>
  <c r="D878" i="11"/>
  <c r="D1257" i="11"/>
  <c r="D922" i="10"/>
  <c r="F630" i="13"/>
  <c r="D386" i="13"/>
  <c r="G1501" i="13"/>
  <c r="F109" i="7"/>
  <c r="F439" i="10"/>
  <c r="G760" i="10"/>
  <c r="F1294" i="11"/>
  <c r="D2253" i="10"/>
  <c r="G1383" i="13"/>
  <c r="E1198" i="11"/>
  <c r="G1319" i="10"/>
  <c r="E581" i="10"/>
  <c r="D476" i="10"/>
  <c r="D1198" i="10"/>
  <c r="G964" i="13"/>
  <c r="G754" i="13"/>
  <c r="E1723" i="10"/>
  <c r="G454" i="10"/>
  <c r="E963" i="13"/>
  <c r="E1729" i="10"/>
  <c r="F810" i="13"/>
  <c r="F2651" i="7"/>
  <c r="E737" i="13"/>
  <c r="E831" i="13"/>
  <c r="D742" i="11"/>
  <c r="D1227" i="13"/>
  <c r="D1227" i="10"/>
  <c r="F1210" i="13"/>
  <c r="E1245" i="13"/>
  <c r="E572" i="10"/>
  <c r="G39" i="10"/>
  <c r="G1647" i="13"/>
  <c r="D1063" i="11"/>
  <c r="F2252" i="7"/>
  <c r="D1400" i="10"/>
  <c r="D2310" i="10"/>
  <c r="F545" i="13"/>
  <c r="D1437" i="14"/>
  <c r="F1166" i="14"/>
  <c r="G710" i="13"/>
  <c r="D1159" i="10"/>
  <c r="E909" i="13"/>
  <c r="E1061" i="11"/>
  <c r="F705" i="13"/>
  <c r="D1321" i="11"/>
  <c r="F2424" i="10"/>
  <c r="D323" i="11"/>
  <c r="D937" i="13"/>
  <c r="F996" i="11"/>
  <c r="D574" i="14"/>
  <c r="G1105" i="13"/>
  <c r="G1468" i="10"/>
  <c r="F1232" i="10"/>
  <c r="D1631" i="10"/>
  <c r="F601" i="13"/>
  <c r="D1280" i="13"/>
  <c r="E932" i="10"/>
  <c r="E728" i="13"/>
  <c r="E223" i="5"/>
  <c r="D1226" i="13"/>
  <c r="G472" i="13"/>
  <c r="F2233" i="10"/>
  <c r="E1626" i="13"/>
  <c r="F432" i="13"/>
  <c r="F1500" i="5"/>
  <c r="D314" i="11"/>
  <c r="F254" i="11"/>
  <c r="E499" i="13"/>
  <c r="F1607" i="7"/>
  <c r="G757" i="13"/>
  <c r="G884" i="13"/>
  <c r="D268" i="13"/>
  <c r="F754" i="10"/>
  <c r="D1131" i="13"/>
  <c r="F1663" i="13"/>
  <c r="F2227" i="10"/>
  <c r="G1159" i="10"/>
  <c r="D1245" i="10"/>
  <c r="G539" i="10"/>
  <c r="D621" i="10"/>
  <c r="D1281" i="11"/>
  <c r="E763" i="13"/>
  <c r="F1729" i="13"/>
  <c r="E449" i="13"/>
  <c r="G928" i="13"/>
  <c r="D1494" i="13"/>
  <c r="D1715" i="13"/>
  <c r="E1500" i="13"/>
  <c r="D1486" i="13"/>
  <c r="G1081" i="14"/>
  <c r="E1777" i="7"/>
  <c r="D367" i="5"/>
  <c r="G821" i="11"/>
  <c r="F430" i="13"/>
  <c r="D1892" i="11"/>
  <c r="F2734" i="7"/>
  <c r="F331" i="13"/>
  <c r="E2129" i="10"/>
  <c r="D566" i="10"/>
  <c r="F1537" i="7"/>
  <c r="F34" i="5"/>
  <c r="F979" i="13"/>
  <c r="D338" i="13"/>
  <c r="D2457" i="10"/>
  <c r="G1507" i="7"/>
  <c r="G663" i="11"/>
  <c r="E1891" i="11"/>
  <c r="F454" i="11"/>
  <c r="E559" i="13"/>
  <c r="D1409" i="11"/>
  <c r="G2062" i="10"/>
  <c r="G909" i="10"/>
  <c r="D340" i="14"/>
  <c r="D1229" i="10"/>
  <c r="F1004" i="13"/>
  <c r="D1180" i="10"/>
  <c r="D18" i="13"/>
  <c r="F1875" i="10"/>
  <c r="F1219" i="13"/>
  <c r="G1927" i="7"/>
  <c r="F952" i="13"/>
  <c r="F1170" i="10"/>
  <c r="G942" i="13"/>
  <c r="F30" i="11"/>
  <c r="D1701" i="10"/>
  <c r="G1488" i="13"/>
  <c r="F445" i="10"/>
  <c r="G2234" i="10"/>
  <c r="E655" i="13"/>
  <c r="D1174" i="13"/>
  <c r="F401" i="13"/>
  <c r="E2434" i="10"/>
  <c r="F1221" i="10"/>
  <c r="F888" i="10"/>
  <c r="E1440" i="10"/>
  <c r="G1383" i="11"/>
  <c r="G458" i="13"/>
  <c r="F624" i="11"/>
  <c r="F2396" i="10"/>
  <c r="F856" i="10"/>
  <c r="F1103" i="11"/>
  <c r="E300" i="13"/>
  <c r="E650" i="13"/>
  <c r="E756" i="13"/>
  <c r="G2782" i="7"/>
  <c r="D1230" i="10"/>
  <c r="D3395" i="7"/>
  <c r="D394" i="10"/>
  <c r="F428" i="13"/>
  <c r="E1509" i="11"/>
  <c r="G588" i="13"/>
  <c r="G1264" i="10"/>
  <c r="D1199" i="10"/>
  <c r="G1455" i="10"/>
  <c r="D808" i="13"/>
  <c r="F2320" i="10"/>
  <c r="D1455" i="11"/>
  <c r="F669" i="13"/>
  <c r="E690" i="13"/>
  <c r="E544" i="13"/>
  <c r="D1438" i="10"/>
  <c r="G1688" i="7"/>
  <c r="D308" i="13"/>
  <c r="D860" i="13"/>
  <c r="E1229" i="13"/>
  <c r="E1749" i="13"/>
  <c r="D1320" i="10"/>
  <c r="G910" i="13"/>
  <c r="D2212" i="10"/>
  <c r="G262" i="13"/>
  <c r="D979" i="10"/>
  <c r="E873" i="13"/>
  <c r="E929" i="13"/>
  <c r="D1363" i="13"/>
  <c r="F913" i="13"/>
  <c r="F1496" i="13"/>
  <c r="D881" i="13"/>
  <c r="G1792" i="10"/>
  <c r="F672" i="10"/>
  <c r="G1375" i="13"/>
  <c r="F1181" i="13"/>
  <c r="G262" i="10"/>
  <c r="E1682" i="10"/>
  <c r="D1852" i="10"/>
  <c r="G1572" i="10"/>
  <c r="F2323" i="10"/>
  <c r="E1498" i="10"/>
  <c r="E1113" i="13"/>
  <c r="F1305" i="11"/>
  <c r="E2201" i="11"/>
  <c r="F664" i="13"/>
  <c r="G951" i="13"/>
  <c r="E386" i="10"/>
  <c r="E344" i="7"/>
  <c r="D1587" i="11"/>
  <c r="F1924" i="10"/>
  <c r="F907" i="13"/>
  <c r="G751" i="10"/>
  <c r="E457" i="13"/>
  <c r="D1933" i="14"/>
  <c r="G496" i="13"/>
  <c r="D536" i="13"/>
  <c r="D1222" i="11"/>
  <c r="E500" i="11"/>
  <c r="E1882" i="11"/>
  <c r="G852" i="13"/>
  <c r="D1424" i="10"/>
  <c r="E1925" i="11"/>
  <c r="G944" i="13"/>
  <c r="D583" i="13"/>
  <c r="G738" i="13"/>
  <c r="G1251" i="10"/>
  <c r="E1792" i="10"/>
  <c r="D1817" i="10"/>
  <c r="G1282" i="11"/>
  <c r="E327" i="11"/>
  <c r="G1227" i="13"/>
  <c r="F1363" i="13"/>
  <c r="G965" i="11"/>
  <c r="E1288" i="13"/>
  <c r="E1568" i="13"/>
  <c r="G864" i="10"/>
  <c r="G346" i="13"/>
  <c r="E842" i="13"/>
  <c r="D512" i="10"/>
  <c r="F1488" i="13"/>
  <c r="E386" i="13"/>
  <c r="F1119" i="11"/>
  <c r="F1265" i="13"/>
  <c r="D479" i="10"/>
  <c r="G1793" i="11"/>
  <c r="F1584" i="13"/>
  <c r="D544" i="13"/>
  <c r="D1195" i="13"/>
  <c r="E593" i="13"/>
  <c r="D1871" i="10"/>
  <c r="E658" i="10"/>
  <c r="F2337" i="10"/>
  <c r="F323" i="13"/>
  <c r="D1182" i="10"/>
  <c r="F723" i="13"/>
  <c r="D751" i="13"/>
  <c r="G1909" i="10"/>
  <c r="E1992" i="7"/>
  <c r="G2018" i="7"/>
  <c r="G427" i="13"/>
  <c r="G307" i="13"/>
  <c r="F1968" i="10"/>
  <c r="G2371" i="10"/>
  <c r="G1280" i="13"/>
  <c r="G1589" i="11"/>
  <c r="E1537" i="13"/>
  <c r="F446" i="13"/>
  <c r="F879" i="10"/>
  <c r="G299" i="10"/>
  <c r="E2530" i="7"/>
  <c r="F248" i="13"/>
  <c r="F750" i="10"/>
  <c r="D307" i="7"/>
  <c r="E1726" i="10"/>
  <c r="G194" i="7"/>
  <c r="F1617" i="13"/>
  <c r="E1006" i="10"/>
  <c r="G1385" i="13"/>
  <c r="E817" i="10"/>
  <c r="E642" i="13"/>
  <c r="F857" i="10"/>
  <c r="E460" i="13"/>
  <c r="G1470" i="11"/>
  <c r="E687" i="13"/>
  <c r="G1188" i="13"/>
  <c r="F2033" i="10"/>
  <c r="E596" i="10"/>
  <c r="G1650" i="11"/>
  <c r="F263" i="10"/>
  <c r="F1638" i="13"/>
  <c r="D1628" i="10"/>
  <c r="D1030" i="10"/>
  <c r="E1271" i="7"/>
  <c r="E1678" i="11"/>
  <c r="G997" i="13"/>
  <c r="E861" i="10"/>
  <c r="D1240" i="13"/>
  <c r="G2039" i="10"/>
  <c r="F452" i="13"/>
  <c r="D85" i="7"/>
  <c r="F468" i="7"/>
  <c r="F1367" i="11"/>
  <c r="D1005" i="13"/>
  <c r="D501" i="13"/>
  <c r="G1057" i="10"/>
  <c r="E579" i="14"/>
  <c r="E711" i="13"/>
  <c r="F1033" i="10"/>
  <c r="D568" i="13"/>
  <c r="E1379" i="13"/>
  <c r="E1182" i="10"/>
  <c r="E549" i="13"/>
  <c r="E1663" i="13"/>
  <c r="G153" i="11"/>
  <c r="G752" i="10"/>
  <c r="E2035" i="10"/>
  <c r="G2319" i="10"/>
  <c r="E363" i="7"/>
  <c r="E1413" i="13"/>
  <c r="F686" i="13"/>
  <c r="E266" i="13"/>
  <c r="G444" i="10"/>
  <c r="D562" i="11"/>
  <c r="D2226" i="11"/>
  <c r="D2144" i="10"/>
  <c r="D1187" i="13"/>
  <c r="E1160" i="13"/>
  <c r="E464" i="13"/>
  <c r="D949" i="14"/>
  <c r="F1336" i="13"/>
  <c r="D1726" i="10"/>
  <c r="D1559" i="10"/>
  <c r="D1121" i="10"/>
  <c r="F1631" i="13"/>
  <c r="G789" i="10"/>
  <c r="G919" i="5"/>
  <c r="D1067" i="13"/>
  <c r="F584" i="13"/>
  <c r="F824" i="10"/>
  <c r="F3086" i="7"/>
  <c r="E1918" i="10"/>
  <c r="G562" i="10"/>
  <c r="F461" i="7"/>
  <c r="D442" i="10"/>
  <c r="F1834" i="10"/>
  <c r="D699" i="10"/>
  <c r="F1743" i="11"/>
  <c r="G370" i="10"/>
  <c r="E1177" i="13"/>
  <c r="E815" i="13"/>
  <c r="F718" i="10"/>
  <c r="F780" i="13"/>
  <c r="E2056" i="10"/>
  <c r="G1499" i="10"/>
  <c r="G535" i="13"/>
  <c r="E732" i="10"/>
  <c r="F1737" i="7"/>
  <c r="E915" i="13"/>
  <c r="D1475" i="13"/>
  <c r="F716" i="13"/>
  <c r="E443" i="10"/>
  <c r="F1402" i="10"/>
  <c r="D1572" i="13"/>
  <c r="F634" i="10"/>
  <c r="F305" i="11"/>
  <c r="G1656" i="10"/>
  <c r="D1320" i="11"/>
  <c r="E886" i="10"/>
  <c r="D820" i="13"/>
  <c r="F1323" i="13"/>
  <c r="E380" i="13"/>
  <c r="G1779" i="10"/>
  <c r="G2490" i="7"/>
  <c r="E976" i="10"/>
  <c r="E1417" i="10"/>
  <c r="E2531" i="7"/>
  <c r="G558" i="13"/>
  <c r="E1014" i="10"/>
  <c r="G1317" i="13"/>
  <c r="D361" i="7"/>
  <c r="D1715" i="10"/>
  <c r="G776" i="13"/>
  <c r="F1384" i="13"/>
  <c r="G501" i="11"/>
  <c r="F856" i="13"/>
  <c r="F2120" i="10"/>
  <c r="E1764" i="13"/>
  <c r="E1635" i="10"/>
  <c r="D1222" i="13"/>
  <c r="E1320" i="13"/>
  <c r="G1565" i="13"/>
  <c r="F2441" i="10"/>
  <c r="F1561" i="13"/>
  <c r="G1200" i="10"/>
  <c r="E441" i="10"/>
  <c r="G595" i="10"/>
  <c r="G552" i="13"/>
  <c r="F859" i="13"/>
  <c r="F3126" i="7"/>
  <c r="E1133" i="11"/>
  <c r="G54" i="7"/>
  <c r="F273" i="13"/>
  <c r="D583" i="10"/>
  <c r="D627" i="10"/>
  <c r="E487" i="11"/>
  <c r="G529" i="13"/>
  <c r="G2356" i="11"/>
  <c r="G879" i="10"/>
  <c r="E2317" i="11"/>
  <c r="G1351" i="10"/>
  <c r="D899" i="5"/>
  <c r="D571" i="13"/>
  <c r="E660" i="13"/>
  <c r="G955" i="10"/>
  <c r="G1503" i="13"/>
  <c r="F270" i="7"/>
  <c r="D2923" i="7"/>
  <c r="E1166" i="13"/>
  <c r="F1291" i="10"/>
  <c r="D423" i="10"/>
  <c r="D2061" i="10"/>
  <c r="E1524" i="13"/>
  <c r="E702" i="10"/>
  <c r="F1085" i="13"/>
  <c r="F1080" i="13"/>
  <c r="E347" i="7"/>
  <c r="G526" i="13"/>
  <c r="F1359" i="11"/>
  <c r="D244" i="13"/>
  <c r="F1667" i="5"/>
  <c r="D1770" i="10"/>
  <c r="F2137" i="10"/>
  <c r="G390" i="13"/>
  <c r="D945" i="10"/>
  <c r="G35" i="5"/>
  <c r="F414" i="13"/>
  <c r="F752" i="13"/>
  <c r="F1171" i="10"/>
  <c r="E8" i="13"/>
  <c r="F552" i="10"/>
  <c r="G1081" i="10"/>
  <c r="D410" i="13"/>
  <c r="F807" i="13"/>
  <c r="G1939" i="7"/>
  <c r="D498" i="10"/>
  <c r="E1827" i="10"/>
  <c r="G621" i="13"/>
  <c r="E1495" i="13"/>
  <c r="G1505" i="13"/>
  <c r="E987" i="10"/>
  <c r="G502" i="10"/>
  <c r="F1379" i="10"/>
  <c r="F404" i="7"/>
  <c r="D433" i="13"/>
  <c r="D895" i="11"/>
  <c r="G1094" i="13"/>
  <c r="E1260" i="10"/>
  <c r="G1964" i="10"/>
  <c r="E682" i="10"/>
  <c r="F651" i="10"/>
  <c r="D859" i="13"/>
  <c r="D2342" i="11"/>
  <c r="D1370" i="10"/>
  <c r="F1299" i="13"/>
  <c r="E2141" i="7"/>
  <c r="E1221" i="13"/>
  <c r="F620" i="11"/>
  <c r="G1360" i="10"/>
  <c r="E1191" i="13"/>
  <c r="F1801" i="10"/>
  <c r="E1037" i="10"/>
  <c r="E823" i="10"/>
  <c r="F286" i="11"/>
  <c r="D1052" i="10"/>
  <c r="D1653" i="10"/>
  <c r="E913" i="13"/>
  <c r="F924" i="10"/>
  <c r="E632" i="13"/>
  <c r="E1452" i="10"/>
  <c r="G1674" i="11"/>
  <c r="E300" i="10"/>
  <c r="E475" i="10"/>
  <c r="G1011" i="11"/>
  <c r="E414" i="13"/>
  <c r="G1420" i="10"/>
  <c r="F1353" i="10"/>
  <c r="F342" i="11"/>
  <c r="G609" i="13"/>
  <c r="D2018" i="10"/>
  <c r="G272" i="5"/>
  <c r="D1944" i="10"/>
  <c r="G859" i="13"/>
  <c r="D1848" i="10"/>
  <c r="G247" i="13"/>
  <c r="F472" i="13"/>
  <c r="G2277" i="11"/>
  <c r="F406" i="13"/>
  <c r="F487" i="13"/>
  <c r="F660" i="10"/>
  <c r="G615" i="10"/>
  <c r="D1077" i="13"/>
  <c r="F1805" i="10"/>
  <c r="D1732" i="10"/>
  <c r="E1506" i="10"/>
  <c r="D2263" i="10"/>
  <c r="F536" i="13"/>
  <c r="G1244" i="10"/>
  <c r="G470" i="11"/>
  <c r="F1888" i="7"/>
  <c r="D253" i="11"/>
  <c r="G689" i="13"/>
  <c r="D276" i="13"/>
  <c r="D335" i="13"/>
  <c r="G1737" i="7"/>
  <c r="D735" i="13"/>
  <c r="G501" i="13"/>
  <c r="G1370" i="10"/>
  <c r="F1801" i="11"/>
  <c r="E1286" i="13"/>
  <c r="F1034" i="11"/>
  <c r="D1544" i="13"/>
  <c r="F1749" i="13"/>
  <c r="F2431" i="10"/>
  <c r="G3440" i="7"/>
  <c r="F268" i="11"/>
  <c r="G422" i="10"/>
  <c r="G726" i="13"/>
  <c r="G1304" i="13"/>
  <c r="E1397" i="13"/>
  <c r="E989" i="13"/>
  <c r="D683" i="13"/>
  <c r="F1172" i="10"/>
  <c r="D944" i="13"/>
  <c r="G495" i="5"/>
  <c r="G1081" i="13"/>
  <c r="D217" i="7"/>
  <c r="E284" i="10"/>
  <c r="F311" i="10"/>
  <c r="E613" i="10"/>
  <c r="E960" i="13"/>
  <c r="D1814" i="7"/>
  <c r="D2005" i="10"/>
  <c r="D14" i="13"/>
  <c r="G1334" i="10"/>
  <c r="G1025" i="11"/>
  <c r="G34" i="13"/>
  <c r="E1183" i="14"/>
  <c r="F527" i="13"/>
  <c r="F1628" i="13"/>
  <c r="E322" i="10"/>
  <c r="D863" i="10"/>
  <c r="E1067" i="10"/>
  <c r="E1547" i="13"/>
  <c r="F1265" i="10"/>
  <c r="G1251" i="13"/>
  <c r="D454" i="7"/>
  <c r="F1518" i="11"/>
  <c r="D487" i="10"/>
  <c r="G2159" i="10"/>
  <c r="E762" i="14"/>
  <c r="D950" i="13"/>
  <c r="E1210" i="13"/>
  <c r="F1418" i="13"/>
  <c r="G823" i="10"/>
  <c r="G383" i="11"/>
  <c r="G538" i="13"/>
  <c r="G970" i="13"/>
  <c r="F456" i="10"/>
  <c r="G1601" i="10"/>
  <c r="F816" i="10"/>
  <c r="G1530" i="10"/>
  <c r="E728" i="10"/>
  <c r="D1350" i="11"/>
  <c r="E298" i="7"/>
  <c r="G2367" i="10"/>
  <c r="F2112" i="11"/>
  <c r="E273" i="13"/>
  <c r="G755" i="10"/>
  <c r="E650" i="5"/>
  <c r="F783" i="13"/>
  <c r="G2369" i="7"/>
  <c r="G1884" i="7"/>
  <c r="E2377" i="10"/>
  <c r="F691" i="13"/>
  <c r="D879" i="13"/>
  <c r="D633" i="10"/>
  <c r="F1075" i="13"/>
  <c r="E2470" i="7"/>
  <c r="E1613" i="7"/>
  <c r="E707" i="11"/>
  <c r="D1990" i="5"/>
  <c r="F1177" i="11"/>
  <c r="G597" i="13"/>
  <c r="F757" i="11"/>
  <c r="D1070" i="13"/>
  <c r="D1020" i="13"/>
  <c r="E1583" i="11"/>
  <c r="E746" i="13"/>
  <c r="E355" i="13"/>
  <c r="E1559" i="10"/>
  <c r="E2742" i="7"/>
  <c r="F1546" i="13"/>
  <c r="F2102" i="10"/>
  <c r="G1390" i="10"/>
  <c r="E1133" i="13"/>
  <c r="F1207" i="13"/>
  <c r="G933" i="13"/>
  <c r="F848" i="10"/>
  <c r="G895" i="10"/>
  <c r="G483" i="11"/>
  <c r="D1673" i="10"/>
  <c r="D1206" i="13"/>
  <c r="D3006" i="7"/>
  <c r="F1703" i="10"/>
  <c r="D522" i="10"/>
  <c r="F266" i="11"/>
  <c r="E459" i="11"/>
  <c r="F1832" i="10"/>
  <c r="E693" i="11"/>
  <c r="E414" i="10"/>
  <c r="D1003" i="11"/>
  <c r="G2202" i="10"/>
  <c r="D869" i="13"/>
  <c r="E862" i="13"/>
  <c r="F1392" i="13"/>
  <c r="E2109" i="10"/>
  <c r="E777" i="13"/>
  <c r="E2031" i="11"/>
  <c r="D1591" i="10"/>
  <c r="G748" i="11"/>
  <c r="D286" i="13"/>
  <c r="E569" i="10"/>
  <c r="D1646" i="13"/>
  <c r="D475" i="13"/>
  <c r="G1134" i="10"/>
  <c r="G1351" i="13"/>
  <c r="F873" i="10"/>
  <c r="G976" i="13"/>
  <c r="F400" i="7"/>
  <c r="G963" i="13"/>
  <c r="E435" i="13"/>
  <c r="F1208" i="10"/>
  <c r="D2179" i="10"/>
  <c r="E313" i="13"/>
  <c r="G1897" i="5"/>
  <c r="D1096" i="11"/>
  <c r="G443" i="10"/>
  <c r="G1257" i="13"/>
  <c r="E1001" i="10"/>
  <c r="D417" i="13"/>
  <c r="E817" i="5"/>
  <c r="G1293" i="13"/>
  <c r="D271" i="11"/>
  <c r="F299" i="13"/>
  <c r="D108" i="5"/>
  <c r="G956" i="13"/>
  <c r="F779" i="10"/>
  <c r="G754" i="11"/>
  <c r="E183" i="7"/>
  <c r="E1496" i="13"/>
  <c r="F1883" i="10"/>
  <c r="F773" i="11"/>
  <c r="G1830" i="11"/>
  <c r="E2085" i="10"/>
  <c r="G662" i="11"/>
  <c r="E567" i="11"/>
  <c r="G1686" i="13"/>
  <c r="E579" i="13"/>
  <c r="E835" i="11"/>
  <c r="F1409" i="10"/>
  <c r="D1659" i="11"/>
  <c r="G787" i="11"/>
  <c r="D1860" i="10"/>
  <c r="D497" i="5"/>
  <c r="D2448" i="10"/>
  <c r="E420" i="13"/>
  <c r="G779" i="13"/>
  <c r="D1024" i="13"/>
  <c r="E2121" i="11"/>
  <c r="D2006" i="10"/>
  <c r="F832" i="11"/>
  <c r="G1593" i="11"/>
  <c r="D1608" i="13"/>
  <c r="D1151" i="11"/>
  <c r="D1047" i="11"/>
  <c r="G740" i="10"/>
  <c r="F2180" i="10"/>
  <c r="E935" i="13"/>
  <c r="D1109" i="13"/>
  <c r="G393" i="7"/>
  <c r="E938" i="11"/>
  <c r="G488" i="10"/>
  <c r="F1335" i="13"/>
  <c r="F894" i="13"/>
  <c r="G1429" i="14"/>
  <c r="F743" i="13"/>
  <c r="E2349" i="10"/>
  <c r="G1629" i="10"/>
  <c r="D1698" i="5"/>
  <c r="E788" i="10"/>
  <c r="D1355" i="13"/>
  <c r="E848" i="10"/>
  <c r="D752" i="11"/>
  <c r="F688" i="13"/>
  <c r="D1083" i="13"/>
  <c r="F766" i="13"/>
  <c r="D1426" i="13"/>
  <c r="F348" i="7"/>
  <c r="D451" i="10"/>
  <c r="D2216" i="10"/>
  <c r="D545" i="10"/>
  <c r="D1197" i="11"/>
  <c r="E298" i="11"/>
  <c r="F2426" i="10"/>
  <c r="F404" i="11"/>
  <c r="G1691" i="13"/>
  <c r="G1090" i="13"/>
  <c r="D462" i="13"/>
  <c r="F1623" i="13"/>
  <c r="D1348" i="10"/>
  <c r="G1761" i="10"/>
  <c r="E399" i="13"/>
  <c r="F866" i="10"/>
  <c r="E2316" i="10"/>
  <c r="F503" i="13"/>
  <c r="F844" i="11"/>
  <c r="F1060" i="11"/>
  <c r="G788" i="11"/>
  <c r="F709" i="13"/>
  <c r="D2140" i="10"/>
  <c r="G243" i="13"/>
  <c r="D1270" i="10"/>
  <c r="E827" i="10"/>
  <c r="E1790" i="10"/>
  <c r="D2157" i="10"/>
  <c r="G1665" i="11"/>
  <c r="G525" i="13"/>
  <c r="D976" i="13"/>
  <c r="D2621" i="7"/>
  <c r="D147" i="7"/>
  <c r="F1881" i="11"/>
  <c r="F2388" i="7"/>
  <c r="E382" i="7"/>
  <c r="G1300" i="13"/>
  <c r="G1095" i="13"/>
  <c r="E833" i="13"/>
  <c r="F1760" i="11"/>
  <c r="G1276" i="13"/>
  <c r="F741" i="10"/>
  <c r="F820" i="10"/>
  <c r="F2048" i="10"/>
  <c r="D355" i="13"/>
  <c r="F1083" i="11"/>
  <c r="G875" i="11"/>
  <c r="E799" i="5"/>
  <c r="G1123" i="10"/>
  <c r="F427" i="13"/>
  <c r="E1898" i="11"/>
  <c r="F1093" i="10"/>
  <c r="E355" i="10"/>
  <c r="G794" i="13"/>
  <c r="G753" i="13"/>
  <c r="G2016" i="10"/>
  <c r="F544" i="13"/>
  <c r="G120" i="5"/>
  <c r="G1573" i="10"/>
  <c r="G369" i="11"/>
  <c r="F1475" i="13"/>
  <c r="F1430" i="10"/>
  <c r="G871" i="13"/>
  <c r="F34" i="13"/>
  <c r="D489" i="10"/>
  <c r="E350" i="10"/>
  <c r="G602" i="13"/>
  <c r="D1169" i="10"/>
  <c r="D562" i="10"/>
  <c r="E724" i="10"/>
  <c r="E490" i="11"/>
  <c r="G1676" i="10"/>
  <c r="F1523" i="10"/>
  <c r="D1075" i="10"/>
  <c r="E579" i="10"/>
  <c r="F1641" i="10"/>
  <c r="F463" i="10"/>
  <c r="D1756" i="13"/>
  <c r="E658" i="13"/>
  <c r="D422" i="10"/>
  <c r="F450" i="10"/>
  <c r="G1727" i="10"/>
  <c r="D1419" i="13"/>
  <c r="D756" i="13"/>
  <c r="F419" i="13"/>
  <c r="G1566" i="13"/>
  <c r="F575" i="10"/>
  <c r="D764" i="10"/>
  <c r="D1407" i="10"/>
  <c r="E2295" i="11"/>
  <c r="D1009" i="10"/>
  <c r="E867" i="10"/>
  <c r="D10" i="13"/>
  <c r="D3340" i="7"/>
  <c r="D755" i="13"/>
  <c r="F2426" i="11"/>
  <c r="F1722" i="13"/>
  <c r="G1311" i="11"/>
  <c r="F1406" i="13"/>
  <c r="E550" i="10"/>
  <c r="D1946" i="10"/>
  <c r="E1024" i="11"/>
  <c r="E1170" i="13"/>
  <c r="G1109" i="10"/>
  <c r="D1083" i="11"/>
  <c r="F18" i="5"/>
  <c r="F1642" i="11"/>
  <c r="G416" i="14"/>
  <c r="E1126" i="13"/>
  <c r="F838" i="10"/>
  <c r="E624" i="10"/>
  <c r="E1553" i="11"/>
  <c r="D669" i="13"/>
  <c r="D1269" i="7"/>
  <c r="F1091" i="13"/>
  <c r="D1033" i="5"/>
  <c r="F1774" i="14"/>
  <c r="D1331" i="7"/>
  <c r="F1073" i="10"/>
  <c r="G1034" i="13"/>
  <c r="G278" i="10"/>
  <c r="G1086" i="13"/>
  <c r="D1347" i="7"/>
  <c r="G440" i="13"/>
  <c r="G1381" i="13"/>
  <c r="E1631" i="13"/>
  <c r="D1268" i="13"/>
  <c r="G1249" i="10"/>
  <c r="E2103" i="10"/>
  <c r="D1755" i="11"/>
  <c r="G451" i="10"/>
  <c r="F576" i="10"/>
  <c r="F1482" i="10"/>
  <c r="F329" i="10"/>
  <c r="E1802" i="10"/>
  <c r="F305" i="5"/>
  <c r="G1839" i="10"/>
  <c r="F705" i="11"/>
  <c r="E1969" i="11"/>
  <c r="D388" i="10"/>
  <c r="E340" i="10"/>
  <c r="E258" i="13"/>
  <c r="E1304" i="13"/>
  <c r="F1939" i="11"/>
  <c r="D674" i="13"/>
  <c r="E1581" i="10"/>
  <c r="F1507" i="13"/>
  <c r="D1500" i="7"/>
  <c r="D708" i="10"/>
  <c r="E565" i="10"/>
  <c r="D279" i="13"/>
  <c r="F358" i="10"/>
  <c r="D549" i="13"/>
  <c r="D1015" i="13"/>
  <c r="F1248" i="10"/>
  <c r="D2250" i="10"/>
  <c r="F326" i="13"/>
  <c r="E543" i="13"/>
  <c r="G764" i="13"/>
  <c r="G1379" i="13"/>
  <c r="E529" i="13"/>
  <c r="G889" i="13"/>
  <c r="G1984" i="10"/>
  <c r="G728" i="10"/>
  <c r="D465" i="13"/>
  <c r="E1159" i="13"/>
  <c r="G1580" i="10"/>
  <c r="E1269" i="13"/>
  <c r="D1789" i="5"/>
  <c r="F1366" i="13"/>
  <c r="D2947" i="7"/>
  <c r="F870" i="13"/>
  <c r="F1540" i="13"/>
  <c r="E759" i="13"/>
  <c r="F247" i="13"/>
  <c r="G1818" i="11"/>
  <c r="D910" i="11"/>
  <c r="D2321" i="10"/>
  <c r="E2110" i="10"/>
  <c r="D390" i="10"/>
  <c r="D1524" i="7"/>
  <c r="E42" i="10"/>
  <c r="G481" i="7"/>
  <c r="F628" i="10"/>
  <c r="G1564" i="13"/>
  <c r="E436" i="10"/>
  <c r="G775" i="10"/>
  <c r="D1638" i="13"/>
  <c r="G1017" i="13"/>
  <c r="G1008" i="5"/>
  <c r="G457" i="10"/>
  <c r="D3255" i="7"/>
  <c r="D324" i="11"/>
  <c r="D1252" i="10"/>
  <c r="G268" i="13"/>
  <c r="F454" i="10"/>
  <c r="F1783" i="13"/>
  <c r="G889" i="10"/>
  <c r="F885" i="10"/>
  <c r="E1561" i="13"/>
  <c r="E1815" i="10"/>
  <c r="D1511" i="13"/>
  <c r="E1694" i="10"/>
  <c r="D817" i="13"/>
  <c r="F1887" i="10"/>
  <c r="E254" i="13"/>
  <c r="G1530" i="5"/>
  <c r="D2232" i="10"/>
  <c r="E779" i="13"/>
  <c r="G766" i="11"/>
  <c r="F977" i="13"/>
  <c r="F1620" i="10"/>
  <c r="E36" i="13"/>
  <c r="F1066" i="13"/>
  <c r="F1498" i="10"/>
  <c r="G1604" i="13"/>
  <c r="D1753" i="10"/>
  <c r="G807" i="13"/>
  <c r="D1647" i="11"/>
  <c r="E790" i="11"/>
  <c r="G1253" i="13"/>
  <c r="G248" i="13"/>
  <c r="G1169" i="10"/>
  <c r="G1611" i="13"/>
  <c r="E1679" i="13"/>
  <c r="E22" i="13"/>
  <c r="G1243" i="13"/>
  <c r="D1014" i="10"/>
  <c r="E2289" i="10"/>
  <c r="G489" i="13"/>
  <c r="G581" i="10"/>
  <c r="F363" i="10"/>
  <c r="F1152" i="10"/>
  <c r="D355" i="10"/>
  <c r="G1543" i="10"/>
  <c r="D2181" i="10"/>
  <c r="E813" i="13"/>
  <c r="G1487" i="13"/>
  <c r="F612" i="13"/>
  <c r="D1692" i="10"/>
  <c r="E1028" i="10"/>
  <c r="D714" i="13"/>
  <c r="G640" i="13"/>
  <c r="G1018" i="10"/>
  <c r="D737" i="13"/>
  <c r="F1441" i="10"/>
  <c r="G454" i="5"/>
  <c r="G1252" i="13"/>
  <c r="D477" i="13"/>
  <c r="F1597" i="10"/>
  <c r="F2025" i="11"/>
  <c r="G3408" i="7"/>
  <c r="E1025" i="13"/>
  <c r="F1385" i="11"/>
  <c r="D668" i="13"/>
  <c r="D561" i="13"/>
  <c r="D2009" i="7"/>
  <c r="E583" i="10"/>
  <c r="D1999" i="7"/>
  <c r="F1755" i="13"/>
  <c r="E635" i="11"/>
  <c r="E1289" i="13"/>
  <c r="F1411" i="13"/>
  <c r="G1175" i="10"/>
  <c r="F417" i="13"/>
  <c r="G1199" i="10"/>
  <c r="E885" i="11"/>
  <c r="G1044" i="10"/>
  <c r="F1928" i="10"/>
  <c r="F1689" i="10"/>
  <c r="E202" i="11"/>
  <c r="D897" i="14"/>
  <c r="G1245" i="13"/>
  <c r="G637" i="10"/>
  <c r="D1697" i="7"/>
  <c r="E915" i="11"/>
  <c r="D1449" i="10"/>
  <c r="F2302" i="10"/>
  <c r="G268" i="10"/>
  <c r="G29" i="5"/>
  <c r="D1009" i="13"/>
  <c r="F2154" i="10"/>
  <c r="E674" i="10"/>
  <c r="F906" i="10"/>
  <c r="G823" i="13"/>
  <c r="F1740" i="11"/>
  <c r="D1507" i="7"/>
  <c r="G723" i="13"/>
  <c r="G1777" i="10"/>
  <c r="D1387" i="13"/>
  <c r="E1540" i="10"/>
  <c r="E887" i="13"/>
  <c r="F624" i="10"/>
  <c r="E281" i="11"/>
  <c r="E1575" i="11"/>
  <c r="D593" i="10"/>
  <c r="F467" i="11"/>
  <c r="E696" i="13"/>
  <c r="E1471" i="13"/>
  <c r="E263" i="13"/>
  <c r="G579" i="10"/>
  <c r="D496" i="13"/>
  <c r="G1339" i="10"/>
  <c r="G947" i="13"/>
  <c r="F973" i="5"/>
  <c r="E770" i="10"/>
  <c r="G295" i="10"/>
  <c r="E886" i="11"/>
  <c r="F2177" i="11"/>
  <c r="G983" i="13"/>
  <c r="G1904" i="10"/>
  <c r="D1166" i="10"/>
  <c r="E478" i="10"/>
  <c r="G2244" i="10"/>
  <c r="E1906" i="10"/>
  <c r="E2090" i="10"/>
  <c r="D484" i="5"/>
  <c r="F1267" i="7"/>
  <c r="G650" i="13"/>
  <c r="D1380" i="13"/>
  <c r="G411" i="10"/>
  <c r="D246" i="13"/>
  <c r="G1305" i="13"/>
  <c r="G2011" i="10"/>
  <c r="D2176" i="10"/>
  <c r="G380" i="13"/>
  <c r="E822" i="13"/>
  <c r="D871" i="13"/>
  <c r="G1094" i="10"/>
  <c r="F2198" i="10"/>
  <c r="G1433" i="10"/>
  <c r="D501" i="10"/>
  <c r="G1550" i="10"/>
  <c r="G1078" i="13"/>
  <c r="E517" i="13"/>
  <c r="D1835" i="7"/>
  <c r="F686" i="10"/>
  <c r="F1462" i="11"/>
  <c r="D806" i="13"/>
  <c r="G1783" i="10"/>
  <c r="E1819" i="11"/>
  <c r="E1106" i="11"/>
  <c r="F1581" i="10"/>
  <c r="E1518" i="13"/>
  <c r="F334" i="13"/>
  <c r="G953" i="10"/>
  <c r="D1197" i="13"/>
  <c r="F1762" i="13"/>
  <c r="G2374" i="10"/>
  <c r="E643" i="10"/>
  <c r="G856" i="13"/>
  <c r="G622" i="13"/>
  <c r="G1013" i="13"/>
  <c r="G426" i="5"/>
  <c r="F1088" i="14"/>
  <c r="D315" i="5"/>
  <c r="G2162" i="10"/>
  <c r="D1692" i="13"/>
  <c r="D2034" i="11"/>
  <c r="D2082" i="10"/>
  <c r="D2064" i="10"/>
  <c r="F623" i="13"/>
  <c r="G383" i="10"/>
  <c r="D425" i="10"/>
  <c r="F2179" i="10"/>
  <c r="E1454" i="13"/>
  <c r="F662" i="13"/>
  <c r="G1115" i="10"/>
  <c r="F1315" i="10"/>
  <c r="G1384" i="13"/>
  <c r="E1685" i="13"/>
  <c r="G2037" i="5"/>
  <c r="G1157" i="13"/>
  <c r="E2184" i="11"/>
  <c r="E1129" i="13"/>
  <c r="D982" i="13"/>
  <c r="G1077" i="10"/>
  <c r="G254" i="13"/>
  <c r="E1021" i="10"/>
  <c r="F1531" i="10"/>
  <c r="G249" i="7"/>
  <c r="D1950" i="10"/>
  <c r="F626" i="10"/>
  <c r="D1780" i="10"/>
  <c r="E449" i="11"/>
  <c r="G1261" i="5"/>
  <c r="D1077" i="11"/>
  <c r="F1650" i="13"/>
  <c r="F456" i="13"/>
  <c r="D382" i="10"/>
  <c r="E1401" i="10"/>
  <c r="E1647" i="11"/>
  <c r="D707" i="13"/>
  <c r="G1250" i="13"/>
  <c r="E2147" i="10"/>
  <c r="E1971" i="10"/>
  <c r="F524" i="11"/>
  <c r="F1994" i="10"/>
  <c r="D645" i="10"/>
  <c r="G1639" i="13"/>
  <c r="E1154" i="10"/>
  <c r="E6" i="13"/>
  <c r="E1651" i="13"/>
  <c r="D394" i="11"/>
  <c r="G866" i="10"/>
  <c r="F889" i="10"/>
  <c r="D1811" i="10"/>
  <c r="G1291" i="13"/>
  <c r="G1629" i="13"/>
  <c r="F39" i="7"/>
  <c r="F302" i="11"/>
  <c r="E2351" i="10"/>
  <c r="G2084" i="10"/>
  <c r="D989" i="13"/>
  <c r="G774" i="10"/>
  <c r="D460" i="13"/>
  <c r="D885" i="10"/>
  <c r="E2348" i="7"/>
  <c r="D10" i="14"/>
  <c r="F1313" i="10"/>
  <c r="D1339" i="13"/>
  <c r="D334" i="13"/>
  <c r="E618" i="10"/>
  <c r="D534" i="13"/>
  <c r="D1404" i="13"/>
  <c r="G20" i="11"/>
  <c r="E2049" i="5"/>
  <c r="E760" i="13"/>
  <c r="D1482" i="11"/>
  <c r="F399" i="13"/>
  <c r="E888" i="10"/>
  <c r="E1789" i="13"/>
  <c r="E6" i="11"/>
  <c r="D634" i="13"/>
  <c r="D1035" i="10"/>
  <c r="G1289" i="10"/>
  <c r="E864" i="13"/>
  <c r="G2310" i="11"/>
  <c r="E270" i="13"/>
  <c r="E966" i="5"/>
  <c r="D1181" i="13"/>
  <c r="D428" i="13"/>
  <c r="E1285" i="13"/>
  <c r="F1454" i="10"/>
  <c r="E986" i="10"/>
  <c r="E558" i="13"/>
  <c r="D444" i="13"/>
  <c r="E1497" i="10"/>
  <c r="G572" i="11"/>
  <c r="D722" i="13"/>
  <c r="F967" i="11"/>
  <c r="D884" i="10"/>
  <c r="E3347" i="7"/>
  <c r="D1982" i="7"/>
  <c r="D906" i="10"/>
  <c r="F1601" i="10"/>
  <c r="D2651" i="7"/>
  <c r="E1692" i="13"/>
  <c r="G1649" i="10"/>
  <c r="G1410" i="11"/>
  <c r="G2138" i="5"/>
  <c r="E937" i="13"/>
  <c r="D1624" i="7"/>
  <c r="E79" i="7"/>
  <c r="D663" i="13"/>
  <c r="F3347" i="7"/>
  <c r="F717" i="10"/>
  <c r="G562" i="11"/>
  <c r="G1270" i="5"/>
  <c r="F1035" i="10"/>
  <c r="F551" i="13"/>
  <c r="E378" i="11"/>
  <c r="E463" i="13"/>
  <c r="G1560" i="13"/>
  <c r="G338" i="10"/>
  <c r="F2206" i="5"/>
  <c r="D1965" i="10"/>
  <c r="F978" i="13"/>
  <c r="E854" i="13"/>
  <c r="F635" i="13"/>
  <c r="G548" i="11"/>
  <c r="E1326" i="11"/>
  <c r="D1078" i="10"/>
  <c r="G1825" i="5"/>
  <c r="F1483" i="10"/>
  <c r="G699" i="10"/>
  <c r="E938" i="10"/>
  <c r="G2272" i="11"/>
  <c r="G856" i="11"/>
  <c r="E1565" i="10"/>
  <c r="D934" i="10"/>
  <c r="E1391" i="10"/>
  <c r="F633" i="13"/>
  <c r="G1170" i="13"/>
  <c r="G576" i="13"/>
  <c r="G894" i="5"/>
  <c r="D425" i="13"/>
  <c r="D2126" i="7"/>
  <c r="G985" i="13"/>
  <c r="E992" i="10"/>
  <c r="F246" i="10"/>
  <c r="D1457" i="14"/>
  <c r="F1680" i="7"/>
  <c r="G411" i="13"/>
  <c r="E1361" i="13"/>
  <c r="F1293" i="5"/>
  <c r="E48" i="7"/>
  <c r="E788" i="13"/>
  <c r="G3268" i="7"/>
  <c r="E275" i="7"/>
  <c r="E1779" i="13"/>
  <c r="E752" i="13"/>
  <c r="F1953" i="10"/>
  <c r="F1215" i="13"/>
  <c r="D1474" i="13"/>
  <c r="E776" i="10"/>
  <c r="D445" i="10"/>
  <c r="G761" i="13"/>
  <c r="E1656" i="11"/>
  <c r="F1128" i="13"/>
  <c r="E1313" i="13"/>
  <c r="F1686" i="11"/>
  <c r="G782" i="13"/>
  <c r="G1022" i="13"/>
  <c r="E1820" i="10"/>
  <c r="F1380" i="13"/>
  <c r="E676" i="13"/>
  <c r="F1829" i="10"/>
  <c r="G1375" i="11"/>
  <c r="G2395" i="7"/>
  <c r="E1135" i="10"/>
  <c r="E1684" i="13"/>
  <c r="D1257" i="13"/>
  <c r="E450" i="7"/>
  <c r="F2094" i="10"/>
  <c r="G1038" i="13"/>
  <c r="D807" i="10"/>
  <c r="D14" i="10"/>
  <c r="E809" i="13"/>
  <c r="G553" i="11"/>
  <c r="D2268" i="10"/>
  <c r="D1390" i="13"/>
  <c r="F1931" i="11"/>
  <c r="D327" i="14"/>
  <c r="D1027" i="5"/>
  <c r="D385" i="10"/>
  <c r="D168" i="7"/>
  <c r="F1586" i="7"/>
  <c r="G2030" i="11"/>
  <c r="F1303" i="11"/>
  <c r="E892" i="13"/>
  <c r="G248" i="10"/>
  <c r="E1103" i="13"/>
  <c r="G1161" i="10"/>
  <c r="G1817" i="11"/>
  <c r="D1335" i="13"/>
  <c r="E780" i="13"/>
  <c r="E921" i="10"/>
  <c r="G1517" i="10"/>
  <c r="F608" i="13"/>
  <c r="E987" i="13"/>
  <c r="F1842" i="7"/>
  <c r="D1452" i="10"/>
  <c r="D391" i="10"/>
  <c r="F2640" i="7"/>
  <c r="F580" i="13"/>
  <c r="E2460" i="10"/>
  <c r="D2417" i="10"/>
  <c r="F2172" i="10"/>
  <c r="G1275" i="11"/>
  <c r="G431" i="10"/>
  <c r="F433" i="7"/>
  <c r="E556" i="10"/>
  <c r="F719" i="10"/>
  <c r="D1470" i="10"/>
  <c r="G1061" i="13"/>
  <c r="G762" i="11"/>
  <c r="F2134" i="10"/>
  <c r="F929" i="13"/>
  <c r="F485" i="10"/>
  <c r="D1616" i="13"/>
  <c r="D1398" i="13"/>
  <c r="E896" i="13"/>
  <c r="E1856" i="11"/>
  <c r="E1756" i="13"/>
  <c r="E2079" i="10"/>
  <c r="E1689" i="10"/>
  <c r="G583" i="10"/>
  <c r="D1416" i="13"/>
  <c r="D1680" i="13"/>
  <c r="E1297" i="13"/>
  <c r="D770" i="5"/>
  <c r="E289" i="14"/>
  <c r="G691" i="13"/>
  <c r="D1502" i="11"/>
  <c r="D623" i="10"/>
  <c r="D1126" i="13"/>
  <c r="D719" i="10"/>
  <c r="E321" i="13"/>
  <c r="G1266" i="10"/>
  <c r="D897" i="10"/>
  <c r="D727" i="11"/>
  <c r="F922" i="13"/>
  <c r="D291" i="11"/>
  <c r="E1233" i="13"/>
  <c r="G2141" i="10"/>
  <c r="G1997" i="10"/>
  <c r="F373" i="7"/>
  <c r="F299" i="11"/>
  <c r="E1283" i="14"/>
  <c r="E2034" i="11"/>
  <c r="E1319" i="13"/>
  <c r="F817" i="13"/>
  <c r="D1642" i="5"/>
  <c r="E495" i="13"/>
  <c r="E1377" i="13"/>
  <c r="F1157" i="13"/>
  <c r="F2111" i="11"/>
  <c r="F1673" i="13"/>
  <c r="G1847" i="10"/>
  <c r="F678" i="13"/>
  <c r="G849" i="13"/>
  <c r="F788" i="13"/>
  <c r="E1659" i="13"/>
  <c r="G722" i="13"/>
  <c r="D868" i="10"/>
  <c r="G1623" i="13"/>
  <c r="G4" i="7"/>
  <c r="F1462" i="13"/>
  <c r="E730" i="13"/>
  <c r="D612" i="13"/>
  <c r="D2111" i="11"/>
  <c r="G2130" i="10"/>
  <c r="D1063" i="13"/>
  <c r="G6" i="13"/>
  <c r="F980" i="13"/>
  <c r="F1042" i="13"/>
  <c r="D1583" i="10"/>
  <c r="D529" i="13"/>
  <c r="E1042" i="13"/>
  <c r="E1075" i="10"/>
  <c r="F1599" i="13"/>
  <c r="D375" i="10"/>
  <c r="G2207" i="10"/>
  <c r="F749" i="5"/>
  <c r="D1158" i="13"/>
  <c r="F760" i="10"/>
  <c r="G453" i="10"/>
  <c r="F812" i="13"/>
  <c r="F1084" i="13"/>
  <c r="F337" i="10"/>
  <c r="F2345" i="7"/>
  <c r="D1529" i="10"/>
  <c r="G2752" i="7"/>
  <c r="E1674" i="7"/>
  <c r="D1060" i="13"/>
  <c r="G1705" i="13"/>
  <c r="F991" i="13"/>
  <c r="G1189" i="10"/>
  <c r="F488" i="13"/>
  <c r="E1186" i="10"/>
  <c r="D701" i="13"/>
  <c r="F1329" i="10"/>
  <c r="E2221" i="7"/>
  <c r="F1121" i="10"/>
  <c r="G1281" i="13"/>
  <c r="D6" i="13"/>
  <c r="D1472" i="13"/>
  <c r="F2274" i="10"/>
  <c r="D1562" i="13"/>
  <c r="E639" i="13"/>
  <c r="G812" i="10"/>
  <c r="G1197" i="13"/>
  <c r="F2454" i="10"/>
  <c r="G836" i="13"/>
  <c r="F1329" i="11"/>
  <c r="E686" i="13"/>
  <c r="E992" i="13"/>
  <c r="E1483" i="13"/>
  <c r="G1042" i="13"/>
  <c r="G1744" i="14"/>
  <c r="G2030" i="10"/>
  <c r="D946" i="13"/>
  <c r="F2433" i="10"/>
  <c r="G982" i="13"/>
  <c r="G559" i="13"/>
  <c r="G1800" i="10"/>
  <c r="F524" i="13"/>
  <c r="G1708" i="13"/>
  <c r="D411" i="13"/>
  <c r="D1389" i="13"/>
  <c r="E1131" i="13"/>
  <c r="E1112" i="13"/>
  <c r="F2124" i="7"/>
  <c r="G934" i="13"/>
  <c r="E812" i="10"/>
  <c r="D461" i="10"/>
  <c r="E2285" i="10"/>
  <c r="G1862" i="10"/>
  <c r="E531" i="11"/>
  <c r="F523" i="13"/>
  <c r="F316" i="13"/>
  <c r="D353" i="13"/>
  <c r="D1573" i="13"/>
  <c r="F1724" i="10"/>
  <c r="F1061" i="10"/>
  <c r="G669" i="11"/>
  <c r="G255" i="13"/>
  <c r="E2158" i="11"/>
  <c r="D3383" i="7"/>
  <c r="D499" i="13"/>
  <c r="G1790" i="10"/>
  <c r="F1784" i="10"/>
  <c r="G612" i="13"/>
  <c r="G887" i="13"/>
  <c r="D1658" i="13"/>
  <c r="G996" i="13"/>
  <c r="D359" i="13"/>
  <c r="F319" i="11"/>
  <c r="G1785" i="13"/>
  <c r="E2186" i="7"/>
  <c r="G1736" i="10"/>
  <c r="D430" i="13"/>
  <c r="D1086" i="11"/>
  <c r="E1759" i="10"/>
  <c r="F313" i="13"/>
  <c r="E626" i="10"/>
  <c r="E966" i="11"/>
  <c r="F1448" i="13"/>
  <c r="E2152" i="10"/>
  <c r="D1056" i="13"/>
  <c r="D1431" i="13"/>
  <c r="E722" i="13"/>
  <c r="F2235" i="7"/>
  <c r="D1323" i="10"/>
  <c r="F211" i="11"/>
  <c r="D900" i="11"/>
  <c r="F396" i="11"/>
  <c r="G837" i="13"/>
  <c r="E500" i="10"/>
  <c r="E941" i="13"/>
  <c r="F513" i="10"/>
  <c r="D342" i="13"/>
  <c r="G4" i="13"/>
  <c r="D54" i="10"/>
  <c r="F806" i="10"/>
  <c r="E1858" i="10"/>
  <c r="D725" i="10"/>
  <c r="E763" i="11"/>
  <c r="E1403" i="11"/>
  <c r="G1530" i="13"/>
  <c r="D1309" i="13"/>
  <c r="E1199" i="11"/>
  <c r="D449" i="13"/>
  <c r="E457" i="11"/>
  <c r="E1534" i="11"/>
  <c r="D853" i="13"/>
  <c r="E1089" i="10"/>
  <c r="E567" i="13"/>
  <c r="F519" i="13"/>
  <c r="D751" i="11"/>
  <c r="F458" i="10"/>
  <c r="F306" i="11"/>
  <c r="D417" i="10"/>
  <c r="E377" i="10"/>
  <c r="F596" i="11"/>
  <c r="F319" i="13"/>
  <c r="G1359" i="10"/>
  <c r="F992" i="10"/>
  <c r="D257" i="11"/>
  <c r="E955" i="10"/>
  <c r="G1635" i="10"/>
  <c r="E1298" i="10"/>
  <c r="D1251" i="13"/>
  <c r="D586" i="10"/>
  <c r="F442" i="13"/>
  <c r="E1663" i="10"/>
  <c r="G307" i="11"/>
  <c r="E3214" i="7"/>
  <c r="F443" i="13"/>
  <c r="G2386" i="10"/>
  <c r="F1865" i="10"/>
  <c r="F255" i="13"/>
  <c r="G521" i="10"/>
  <c r="D1728" i="13"/>
  <c r="F2335" i="10"/>
  <c r="E700" i="13"/>
  <c r="G1407" i="11"/>
  <c r="D1142" i="13"/>
  <c r="D1797" i="7"/>
  <c r="E1086" i="13"/>
  <c r="D1987" i="11"/>
  <c r="G437" i="13"/>
  <c r="G680" i="13"/>
  <c r="F1020" i="13"/>
  <c r="E1158" i="13"/>
  <c r="E1721" i="14"/>
  <c r="D917" i="13"/>
  <c r="E959" i="10"/>
  <c r="F947" i="11"/>
  <c r="G1281" i="10"/>
  <c r="E1445" i="10"/>
  <c r="F292" i="13"/>
  <c r="E1514" i="10"/>
  <c r="E727" i="10"/>
  <c r="D1652" i="10"/>
  <c r="G859" i="5"/>
  <c r="E769" i="11"/>
  <c r="G1438" i="13"/>
  <c r="D553" i="10"/>
  <c r="E906" i="10"/>
  <c r="D1085" i="13"/>
  <c r="D330" i="10"/>
  <c r="F2821" i="7"/>
  <c r="E294" i="11"/>
  <c r="E2121" i="10"/>
  <c r="F42" i="7"/>
  <c r="E2097" i="11"/>
  <c r="G1065" i="13"/>
  <c r="E1616" i="7"/>
  <c r="D1392" i="13"/>
  <c r="F1324" i="13"/>
  <c r="D874" i="10"/>
  <c r="E244" i="13"/>
  <c r="G630" i="10"/>
  <c r="G1023" i="5"/>
  <c r="G20" i="13"/>
  <c r="E1602" i="7"/>
  <c r="G1168" i="13"/>
  <c r="E2019" i="10"/>
  <c r="F2259" i="10"/>
  <c r="D380" i="13"/>
  <c r="F748" i="10"/>
  <c r="F501" i="13"/>
  <c r="D550" i="13"/>
  <c r="G1974" i="7"/>
  <c r="D1631" i="7"/>
  <c r="E361" i="13"/>
  <c r="F1785" i="10"/>
  <c r="F988" i="14"/>
  <c r="F637" i="10"/>
  <c r="D795" i="11"/>
  <c r="G1170" i="11"/>
  <c r="E303" i="10"/>
  <c r="D353" i="10"/>
  <c r="F882" i="13"/>
  <c r="D580" i="11"/>
  <c r="E1344" i="13"/>
  <c r="D2703" i="7"/>
  <c r="D863" i="13"/>
  <c r="D3083" i="7"/>
  <c r="E1199" i="13"/>
  <c r="E1444" i="13"/>
  <c r="E1460" i="13"/>
  <c r="F520" i="10"/>
  <c r="D1426" i="10"/>
  <c r="F1015" i="13"/>
  <c r="D686" i="13"/>
  <c r="F1555" i="13"/>
  <c r="F2346" i="10"/>
  <c r="G1412" i="14"/>
  <c r="E1681" i="13"/>
  <c r="G1884" i="14"/>
  <c r="F577" i="13"/>
  <c r="F908" i="13"/>
  <c r="D969" i="10"/>
  <c r="E1729" i="13"/>
  <c r="E1582" i="13"/>
  <c r="D1451" i="11"/>
  <c r="E970" i="10"/>
  <c r="D2902" i="7"/>
  <c r="G275" i="11"/>
  <c r="G1721" i="7"/>
  <c r="E626" i="13"/>
  <c r="D668" i="14"/>
  <c r="F916" i="13"/>
  <c r="F2246" i="11"/>
  <c r="D1924" i="10"/>
  <c r="E671" i="13"/>
  <c r="F1684" i="13"/>
  <c r="E412" i="13"/>
  <c r="G1481" i="13"/>
  <c r="D1090" i="13"/>
  <c r="F1344" i="10"/>
  <c r="D706" i="13"/>
  <c r="G1670" i="13"/>
  <c r="D1282" i="10"/>
  <c r="G656" i="10"/>
  <c r="F806" i="13"/>
  <c r="D1888" i="10"/>
  <c r="F1000" i="10"/>
  <c r="D2462" i="7"/>
  <c r="E557" i="13"/>
  <c r="G413" i="7"/>
  <c r="F1220" i="13"/>
  <c r="D921" i="5"/>
  <c r="E789" i="13"/>
  <c r="G910" i="10"/>
  <c r="G1881" i="10"/>
  <c r="G2173" i="10"/>
  <c r="F769" i="11"/>
  <c r="E1623" i="13"/>
  <c r="D292" i="10"/>
  <c r="D715" i="13"/>
  <c r="F1124" i="13"/>
  <c r="F268" i="7"/>
  <c r="F1045" i="13"/>
  <c r="E1934" i="10"/>
  <c r="E1332" i="5"/>
  <c r="G1422" i="10"/>
  <c r="D248" i="14"/>
  <c r="D149" i="14"/>
  <c r="G1330" i="13"/>
  <c r="D363" i="7"/>
  <c r="E1747" i="10"/>
  <c r="E2437" i="10"/>
  <c r="F1224" i="13"/>
  <c r="D67" i="10"/>
  <c r="E1619" i="10"/>
  <c r="E1367" i="13"/>
  <c r="E350" i="11"/>
  <c r="F1033" i="13"/>
  <c r="E650" i="10"/>
  <c r="F10" i="11"/>
  <c r="G1710" i="5"/>
  <c r="G319" i="10"/>
  <c r="D1597" i="13"/>
  <c r="G939" i="11"/>
  <c r="E591" i="13"/>
  <c r="D1333" i="11"/>
  <c r="E1415" i="10"/>
  <c r="G62" i="5"/>
  <c r="E799" i="13"/>
  <c r="D1053" i="11"/>
  <c r="G243" i="7"/>
  <c r="D1700" i="13"/>
  <c r="D774" i="11"/>
  <c r="F1226" i="13"/>
  <c r="D1905" i="10"/>
  <c r="G536" i="11"/>
  <c r="F2117" i="10"/>
  <c r="F1127" i="10"/>
  <c r="G1454" i="10"/>
  <c r="G1470" i="13"/>
  <c r="D1755" i="10"/>
  <c r="D1101" i="10"/>
  <c r="G991" i="5"/>
  <c r="G627" i="13"/>
  <c r="E1321" i="13"/>
  <c r="E695" i="13"/>
  <c r="E471" i="13"/>
  <c r="G366" i="7"/>
  <c r="E921" i="11"/>
  <c r="D679" i="13"/>
  <c r="D1370" i="13"/>
  <c r="D399" i="10"/>
  <c r="E625" i="13"/>
  <c r="D1323" i="13"/>
  <c r="D1055" i="13"/>
  <c r="D329" i="13"/>
  <c r="E2408" i="11"/>
  <c r="F2391" i="10"/>
  <c r="E1293" i="10"/>
  <c r="E1025" i="11"/>
  <c r="D482" i="10"/>
  <c r="E620" i="10"/>
  <c r="D443" i="10"/>
  <c r="D1727" i="10"/>
  <c r="G375" i="10"/>
  <c r="E273" i="10"/>
  <c r="D409" i="13"/>
  <c r="G2160" i="11"/>
  <c r="D1604" i="13"/>
  <c r="E2861" i="7"/>
  <c r="F604" i="10"/>
  <c r="D2080" i="10"/>
  <c r="G482" i="11"/>
  <c r="E1569" i="10"/>
  <c r="E169" i="7"/>
  <c r="G1074" i="11"/>
  <c r="D1591" i="13"/>
  <c r="E1587" i="13"/>
  <c r="G245" i="13"/>
  <c r="E2424" i="10"/>
  <c r="F607" i="13"/>
  <c r="G777" i="13"/>
  <c r="G652" i="10"/>
  <c r="F719" i="13"/>
  <c r="D271" i="13"/>
  <c r="F1066" i="10"/>
  <c r="D465" i="10"/>
  <c r="G965" i="13"/>
  <c r="F1833" i="11"/>
  <c r="F1302" i="13"/>
  <c r="G496" i="10"/>
  <c r="E1269" i="10"/>
  <c r="E1884" i="10"/>
  <c r="G614" i="13"/>
  <c r="E3072" i="7"/>
  <c r="G1949" i="10"/>
  <c r="F2238" i="11"/>
  <c r="G604" i="10"/>
  <c r="D400" i="7"/>
  <c r="G686" i="13"/>
  <c r="D721" i="13"/>
  <c r="F804" i="11"/>
  <c r="D557" i="13"/>
  <c r="F1340" i="13"/>
  <c r="G1742" i="11"/>
  <c r="G1590" i="13"/>
  <c r="G395" i="13"/>
  <c r="F1684" i="7"/>
  <c r="D456" i="13"/>
  <c r="F1050" i="13"/>
  <c r="F1637" i="13"/>
  <c r="D779" i="13"/>
  <c r="D2474" i="7"/>
  <c r="G2528" i="7"/>
  <c r="D2051" i="10"/>
  <c r="D661" i="13"/>
  <c r="F108" i="7"/>
  <c r="G2194" i="7"/>
  <c r="F2330" i="10"/>
  <c r="E1644" i="13"/>
  <c r="D1472" i="10"/>
  <c r="G566" i="10"/>
  <c r="E976" i="13"/>
  <c r="F1266" i="13"/>
  <c r="G878" i="13"/>
  <c r="F2231" i="11"/>
  <c r="F1145" i="11"/>
  <c r="G553" i="10"/>
  <c r="F1399" i="13"/>
  <c r="E1185" i="13"/>
  <c r="G747" i="13"/>
  <c r="F735" i="5"/>
  <c r="E748" i="11"/>
  <c r="E611" i="13"/>
  <c r="F1059" i="13"/>
  <c r="D861" i="14"/>
  <c r="F585" i="13"/>
  <c r="F1916" i="14"/>
  <c r="G437" i="10"/>
  <c r="E1665" i="13"/>
  <c r="E632" i="11"/>
  <c r="G1594" i="13"/>
  <c r="E2980" i="7"/>
  <c r="F1034" i="13"/>
  <c r="E2087" i="10"/>
  <c r="G443" i="7"/>
  <c r="E519" i="13"/>
  <c r="G2808" i="7"/>
  <c r="D1376" i="13"/>
  <c r="G1502" i="11"/>
  <c r="G1570" i="10"/>
  <c r="G2895" i="7"/>
  <c r="D1130" i="5"/>
  <c r="E1157" i="13"/>
  <c r="D840" i="13"/>
  <c r="D1632" i="13"/>
  <c r="F1016" i="11"/>
  <c r="E1840" i="10"/>
  <c r="D865" i="11"/>
  <c r="F1564" i="13"/>
  <c r="E1838" i="5"/>
  <c r="G1052" i="13"/>
  <c r="G2289" i="7"/>
  <c r="D1963" i="7"/>
  <c r="E504" i="13"/>
  <c r="G468" i="13"/>
  <c r="E1862" i="10"/>
  <c r="F1474" i="13"/>
  <c r="E1604" i="7"/>
  <c r="F2118" i="10"/>
  <c r="F422" i="13"/>
  <c r="F1550" i="10"/>
  <c r="F451" i="13"/>
  <c r="F904" i="10"/>
  <c r="D1977" i="7"/>
  <c r="E615" i="13"/>
  <c r="F777" i="11"/>
  <c r="D1200" i="13"/>
  <c r="F1421" i="11"/>
  <c r="F1444" i="13"/>
  <c r="F1152" i="13"/>
  <c r="D1856" i="11"/>
  <c r="F1373" i="13"/>
  <c r="D564" i="13"/>
  <c r="F447" i="11"/>
  <c r="F731" i="13"/>
  <c r="D426" i="13"/>
  <c r="E2121" i="7"/>
  <c r="G745" i="13"/>
  <c r="E2318" i="10"/>
  <c r="F916" i="10"/>
  <c r="E1400" i="14"/>
  <c r="G1303" i="10"/>
  <c r="D490" i="10"/>
  <c r="F937" i="13"/>
  <c r="D1701" i="11"/>
  <c r="G3269" i="7"/>
  <c r="E247" i="7"/>
  <c r="E2428" i="7"/>
  <c r="G258" i="10"/>
  <c r="G411" i="5"/>
  <c r="E308" i="13"/>
  <c r="F466" i="13"/>
  <c r="G1505" i="14"/>
  <c r="F709" i="10"/>
  <c r="G1727" i="11"/>
  <c r="G651" i="11"/>
  <c r="F1282" i="10"/>
  <c r="F1725" i="10"/>
  <c r="E989" i="11"/>
  <c r="F1722" i="11"/>
  <c r="G1548" i="10"/>
  <c r="D464" i="10"/>
  <c r="F977" i="5"/>
  <c r="G843" i="13"/>
  <c r="G1964" i="11"/>
  <c r="D1776" i="13"/>
  <c r="G1088" i="10"/>
  <c r="F685" i="13"/>
  <c r="E1523" i="11"/>
  <c r="E1746" i="13"/>
  <c r="F744" i="11"/>
  <c r="F1381" i="10"/>
  <c r="G329" i="7"/>
  <c r="G1382" i="10"/>
  <c r="D30" i="5"/>
  <c r="D1734" i="5"/>
  <c r="G1535" i="13"/>
  <c r="E540" i="13"/>
  <c r="E653" i="10"/>
  <c r="E472" i="10"/>
  <c r="F880" i="13"/>
  <c r="F1721" i="13"/>
  <c r="F1630" i="13"/>
  <c r="D2025" i="7"/>
  <c r="G584" i="13"/>
  <c r="F569" i="10"/>
  <c r="G249" i="10"/>
  <c r="G789" i="13"/>
  <c r="E1597" i="13"/>
  <c r="G593" i="11"/>
  <c r="F1532" i="11"/>
  <c r="G775" i="5"/>
  <c r="D1505" i="7"/>
  <c r="G1118" i="13"/>
  <c r="F1414" i="10"/>
  <c r="F1685" i="10"/>
  <c r="E243" i="13"/>
  <c r="E1768" i="11"/>
  <c r="E1738" i="13"/>
  <c r="E157" i="10"/>
  <c r="E1519" i="13"/>
  <c r="E1224" i="10"/>
  <c r="D1639" i="13"/>
  <c r="D1591" i="11"/>
  <c r="E875" i="13"/>
  <c r="D1758" i="7"/>
  <c r="E1398" i="11"/>
  <c r="G156" i="7"/>
  <c r="F2160" i="7"/>
  <c r="D1185" i="10"/>
  <c r="E2790" i="7"/>
  <c r="G504" i="13"/>
  <c r="D32" i="11"/>
  <c r="G1596" i="10"/>
  <c r="G271" i="13"/>
  <c r="F810" i="5"/>
  <c r="G881" i="10"/>
  <c r="G881" i="13"/>
  <c r="D1631" i="11"/>
  <c r="G1709" i="13"/>
  <c r="E407" i="13"/>
  <c r="G393" i="10"/>
  <c r="D1420" i="13"/>
  <c r="E490" i="13"/>
  <c r="D322" i="5"/>
  <c r="E1571" i="10"/>
  <c r="E1937" i="10"/>
  <c r="G1929" i="10"/>
  <c r="G1569" i="11"/>
  <c r="E589" i="13"/>
  <c r="D1269" i="13"/>
  <c r="G407" i="13"/>
  <c r="G1502" i="14"/>
  <c r="D970" i="13"/>
  <c r="G498" i="11"/>
  <c r="D876" i="10"/>
  <c r="E1983" i="10"/>
  <c r="F1214" i="13"/>
  <c r="F1705" i="10"/>
  <c r="E1135" i="13"/>
  <c r="E1022" i="10"/>
  <c r="G846" i="13"/>
  <c r="G731" i="11"/>
  <c r="D364" i="13"/>
  <c r="G1540" i="13"/>
  <c r="G1329" i="13"/>
  <c r="G2508" i="7"/>
  <c r="G1723" i="13"/>
  <c r="E551" i="13"/>
  <c r="D856" i="13"/>
  <c r="F18" i="11"/>
  <c r="D2280" i="10"/>
  <c r="G868" i="13"/>
  <c r="E1070" i="13"/>
  <c r="G2328" i="10"/>
  <c r="D54" i="13"/>
  <c r="G472" i="7"/>
  <c r="G594" i="13"/>
  <c r="F498" i="10"/>
  <c r="E883" i="13"/>
  <c r="F32" i="10"/>
  <c r="F558" i="13"/>
  <c r="G719" i="13"/>
  <c r="G1208" i="5"/>
  <c r="G697" i="13"/>
  <c r="D487" i="13"/>
  <c r="E322" i="11"/>
  <c r="G1752" i="7"/>
  <c r="E509" i="13"/>
  <c r="G266" i="13"/>
  <c r="D788" i="13"/>
  <c r="F1050" i="10"/>
  <c r="E1106" i="13"/>
  <c r="E1099" i="13"/>
  <c r="D2391" i="10"/>
  <c r="E429" i="11"/>
  <c r="G937" i="13"/>
  <c r="G662" i="13"/>
  <c r="E1672" i="10"/>
  <c r="G1469" i="10"/>
  <c r="F1744" i="11"/>
  <c r="F1057" i="13"/>
  <c r="G419" i="10"/>
  <c r="E382" i="10"/>
  <c r="G1807" i="11"/>
  <c r="E2149" i="10"/>
  <c r="D1473" i="13"/>
  <c r="E1159" i="11"/>
  <c r="E1026" i="13"/>
  <c r="G1065" i="10"/>
  <c r="E1743" i="10"/>
  <c r="F684" i="13"/>
  <c r="D1866" i="10"/>
  <c r="F1521" i="10"/>
  <c r="F865" i="10"/>
  <c r="D252" i="10"/>
  <c r="F393" i="13"/>
  <c r="E758" i="11"/>
  <c r="G1873" i="10"/>
  <c r="G2422" i="10"/>
  <c r="E642" i="11"/>
  <c r="E1642" i="10"/>
  <c r="F329" i="13"/>
  <c r="D347" i="13"/>
  <c r="G434" i="13"/>
  <c r="D1565" i="13"/>
  <c r="D550" i="10"/>
  <c r="E2255" i="10"/>
  <c r="D2062" i="10"/>
  <c r="F1420" i="10"/>
  <c r="F375" i="13"/>
  <c r="E698" i="13"/>
  <c r="E1146" i="13"/>
  <c r="F2265" i="10"/>
  <c r="D988" i="13"/>
  <c r="D1521" i="13"/>
  <c r="D910" i="13"/>
  <c r="G2110" i="7"/>
  <c r="F970" i="13"/>
  <c r="D690" i="14"/>
  <c r="E149" i="10"/>
  <c r="D1201" i="13"/>
  <c r="G2369" i="10"/>
  <c r="F1505" i="7"/>
  <c r="G2319" i="11"/>
  <c r="F698" i="10"/>
  <c r="D363" i="13"/>
  <c r="D1019" i="11"/>
  <c r="F251" i="10"/>
  <c r="D1538" i="13"/>
  <c r="E852" i="10"/>
  <c r="G282" i="7"/>
  <c r="D935" i="10"/>
  <c r="G370" i="13"/>
  <c r="F720" i="13"/>
  <c r="D2435" i="10"/>
  <c r="D1941" i="11"/>
  <c r="F483" i="5"/>
  <c r="F442" i="10"/>
  <c r="E1248" i="10"/>
  <c r="G906" i="11"/>
  <c r="D1098" i="10"/>
  <c r="G388" i="13"/>
  <c r="D1466" i="10"/>
  <c r="E927" i="11"/>
  <c r="E3194" i="7"/>
  <c r="G2460" i="10"/>
  <c r="E1161" i="11"/>
  <c r="E1039" i="13"/>
  <c r="F911" i="10"/>
  <c r="D1099" i="13"/>
  <c r="F2010" i="10"/>
  <c r="E744" i="10"/>
  <c r="F818" i="13"/>
  <c r="D429" i="11"/>
  <c r="D648" i="14"/>
  <c r="F1221" i="13"/>
  <c r="D1265" i="10"/>
  <c r="E895" i="14"/>
  <c r="E306" i="13"/>
  <c r="F1736" i="10"/>
  <c r="D545" i="13"/>
  <c r="D1237" i="10"/>
  <c r="G89" i="10"/>
  <c r="G574" i="13"/>
  <c r="F704" i="13"/>
  <c r="D1706" i="13"/>
  <c r="G1405" i="11"/>
  <c r="F1517" i="11"/>
  <c r="D2185" i="10"/>
  <c r="F1230" i="11"/>
  <c r="F502" i="11"/>
  <c r="E268" i="11"/>
  <c r="D1300" i="11"/>
  <c r="D1743" i="10"/>
  <c r="G2061" i="7"/>
  <c r="E1578" i="13"/>
  <c r="E2931" i="7"/>
  <c r="D1218" i="10"/>
  <c r="D3299" i="7"/>
  <c r="G2405" i="10"/>
  <c r="D1147" i="13"/>
  <c r="E469" i="13"/>
  <c r="F1276" i="13"/>
  <c r="F681" i="13"/>
  <c r="D1064" i="13"/>
  <c r="E1263" i="13"/>
  <c r="G1947" i="7"/>
  <c r="E375" i="7"/>
  <c r="G443" i="13"/>
  <c r="E2811" i="7"/>
  <c r="E1977" i="10"/>
  <c r="D396" i="11"/>
  <c r="F923" i="13"/>
  <c r="F1530" i="10"/>
  <c r="F1159" i="11"/>
  <c r="E1910" i="10"/>
  <c r="F700" i="11"/>
  <c r="E1177" i="11"/>
  <c r="F970" i="10"/>
  <c r="D431" i="13"/>
  <c r="G1190" i="10"/>
  <c r="D927" i="13"/>
  <c r="E1930" i="10"/>
  <c r="G765" i="11"/>
  <c r="G1532" i="13"/>
  <c r="D371" i="13"/>
  <c r="G1497" i="10"/>
  <c r="E1430" i="10"/>
  <c r="E1218" i="14"/>
  <c r="F541" i="10"/>
  <c r="D778" i="13"/>
  <c r="D1202" i="13"/>
  <c r="D1564" i="13"/>
  <c r="F670" i="10"/>
  <c r="E1712" i="13"/>
  <c r="D383" i="10"/>
  <c r="D1757" i="11"/>
  <c r="E721" i="13"/>
  <c r="E468" i="11"/>
  <c r="G1279" i="10"/>
  <c r="D892" i="10"/>
  <c r="D961" i="13"/>
  <c r="E527" i="13"/>
  <c r="E18" i="13"/>
  <c r="G275" i="13"/>
  <c r="G441" i="11"/>
  <c r="D2047" i="7"/>
  <c r="F399" i="10"/>
  <c r="D1305" i="13"/>
  <c r="G1167" i="13"/>
  <c r="E2773" i="7"/>
  <c r="E267" i="11"/>
  <c r="G1536" i="10"/>
  <c r="D1438" i="13"/>
  <c r="E2243" i="10"/>
  <c r="D737" i="10"/>
  <c r="G1494" i="10"/>
  <c r="E535" i="13"/>
  <c r="D1907" i="11"/>
  <c r="E858" i="13"/>
  <c r="E2047" i="10"/>
  <c r="F1158" i="10"/>
  <c r="E1211" i="11"/>
  <c r="G740" i="11"/>
  <c r="E1847" i="10"/>
  <c r="G1554" i="7"/>
  <c r="E2207" i="10"/>
  <c r="D738" i="13"/>
  <c r="E841" i="10"/>
  <c r="E1609" i="13"/>
  <c r="G762" i="10"/>
  <c r="F994" i="14"/>
  <c r="E2248" i="10"/>
  <c r="E101" i="14"/>
  <c r="G2465" i="7"/>
  <c r="D1497" i="13"/>
  <c r="D1791" i="13"/>
  <c r="D826" i="13"/>
  <c r="E1076" i="11"/>
  <c r="F559" i="10"/>
  <c r="G853" i="13"/>
  <c r="F1702" i="10"/>
  <c r="G2077" i="10"/>
  <c r="E1518" i="10"/>
  <c r="G688" i="13"/>
  <c r="E828" i="13"/>
  <c r="E948" i="13"/>
  <c r="G292" i="10"/>
  <c r="D1018" i="13"/>
  <c r="D1791" i="11"/>
  <c r="F1583" i="7"/>
  <c r="D236" i="11"/>
  <c r="D1582" i="10"/>
  <c r="F174" i="7"/>
  <c r="E666" i="10"/>
  <c r="F149" i="7"/>
  <c r="E2299" i="11"/>
  <c r="F1696" i="7"/>
  <c r="E980" i="13"/>
  <c r="F3498" i="7"/>
  <c r="E1282" i="13"/>
  <c r="D1666" i="13"/>
  <c r="D1261" i="10"/>
  <c r="E1338" i="13"/>
  <c r="F813" i="10"/>
  <c r="D2193" i="7"/>
  <c r="E1737" i="11"/>
  <c r="E1264" i="10"/>
  <c r="F1970" i="5"/>
  <c r="D1806" i="11"/>
  <c r="D1660" i="13"/>
  <c r="E843" i="10"/>
  <c r="F640" i="13"/>
  <c r="D857" i="10"/>
  <c r="E872" i="11"/>
  <c r="E1838" i="10"/>
  <c r="D1571" i="7"/>
  <c r="G1340" i="14"/>
  <c r="E832" i="10"/>
  <c r="G406" i="13"/>
  <c r="E805" i="13"/>
  <c r="D2022" i="11"/>
  <c r="F673" i="10"/>
  <c r="F1297" i="10"/>
  <c r="E1350" i="13"/>
  <c r="D685" i="10"/>
  <c r="F878" i="13"/>
  <c r="F1056" i="10"/>
  <c r="G896" i="5"/>
  <c r="F905" i="13"/>
  <c r="F1524" i="7"/>
  <c r="F291" i="13"/>
  <c r="G1690" i="7"/>
  <c r="F808" i="13"/>
  <c r="D1455" i="10"/>
  <c r="D576" i="10"/>
  <c r="E1411" i="13"/>
  <c r="G583" i="13"/>
  <c r="D281" i="7"/>
  <c r="G964" i="10"/>
  <c r="F610" i="14"/>
  <c r="G721" i="10"/>
  <c r="G935" i="13"/>
  <c r="G310" i="10"/>
  <c r="G1824" i="11"/>
  <c r="D1056" i="10"/>
  <c r="E1745" i="7"/>
  <c r="F12" i="11"/>
  <c r="D294" i="10"/>
  <c r="G1474" i="13"/>
  <c r="D1589" i="7"/>
  <c r="D1764" i="7"/>
  <c r="E1328" i="10"/>
  <c r="G2301" i="10"/>
  <c r="G1775" i="13"/>
  <c r="D2192" i="11"/>
  <c r="D2255" i="10"/>
  <c r="D12" i="11"/>
  <c r="F896" i="11"/>
  <c r="G1496" i="13"/>
  <c r="D34" i="11"/>
  <c r="E3207" i="7"/>
  <c r="D633" i="13"/>
  <c r="G12" i="10"/>
  <c r="E608" i="13"/>
  <c r="D1559" i="13"/>
  <c r="E461" i="10"/>
  <c r="G2295" i="10"/>
  <c r="D445" i="13"/>
  <c r="D2238" i="10"/>
  <c r="E1013" i="10"/>
  <c r="E1096" i="13"/>
  <c r="D1693" i="10"/>
  <c r="F538" i="10"/>
  <c r="F2086" i="10"/>
  <c r="D608" i="11"/>
  <c r="D1310" i="10"/>
  <c r="E766" i="10"/>
  <c r="E446" i="11"/>
  <c r="F1098" i="13"/>
  <c r="F441" i="11"/>
  <c r="E868" i="10"/>
  <c r="F1535" i="13"/>
  <c r="F556" i="10"/>
  <c r="E432" i="10"/>
  <c r="G975" i="10"/>
  <c r="G837" i="11"/>
  <c r="F2029" i="7"/>
  <c r="G1265" i="10"/>
  <c r="D2022" i="10"/>
  <c r="F735" i="14"/>
  <c r="E1733" i="13"/>
  <c r="F1409" i="13"/>
  <c r="E106" i="14"/>
  <c r="E1727" i="10"/>
  <c r="E1114" i="13"/>
  <c r="D1439" i="10"/>
  <c r="G564" i="10"/>
  <c r="E295" i="7"/>
  <c r="E1610" i="13"/>
  <c r="D1308" i="10"/>
  <c r="E1364" i="13"/>
  <c r="E1010" i="11"/>
  <c r="E1117" i="13"/>
  <c r="G1808" i="10"/>
  <c r="D2080" i="7"/>
  <c r="F1625" i="13"/>
  <c r="G1806" i="10"/>
  <c r="E453" i="10"/>
  <c r="D1362" i="13"/>
  <c r="D654" i="10"/>
  <c r="G273" i="13"/>
  <c r="F788" i="10"/>
  <c r="G1609" i="13"/>
  <c r="G1117" i="11"/>
  <c r="E471" i="10"/>
  <c r="F500" i="11"/>
  <c r="E2225" i="11"/>
  <c r="G480" i="13"/>
  <c r="G418" i="14"/>
  <c r="E2302" i="10"/>
  <c r="E2061" i="7"/>
  <c r="D1532" i="13"/>
  <c r="G24" i="13"/>
  <c r="D379" i="13"/>
  <c r="F1123" i="10"/>
  <c r="F919" i="13"/>
  <c r="G319" i="13"/>
  <c r="D689" i="13"/>
  <c r="G1372" i="13"/>
  <c r="D2095" i="11"/>
  <c r="F1369" i="13"/>
  <c r="D500" i="13"/>
  <c r="D1110" i="14"/>
  <c r="E2179" i="11"/>
  <c r="F268" i="13"/>
  <c r="F1741" i="13"/>
  <c r="F2065" i="11"/>
  <c r="E1368" i="13"/>
  <c r="D266" i="7"/>
  <c r="D297" i="10"/>
  <c r="E617" i="10"/>
  <c r="G1492" i="10"/>
  <c r="G2382" i="10"/>
  <c r="D435" i="5"/>
  <c r="G1098" i="11"/>
  <c r="D1655" i="10"/>
  <c r="E839" i="11"/>
  <c r="E1122" i="10"/>
  <c r="E1648" i="10"/>
  <c r="D1205" i="10"/>
  <c r="E359" i="13"/>
  <c r="G1289" i="13"/>
  <c r="G1400" i="13"/>
  <c r="D723" i="10"/>
  <c r="G840" i="10"/>
  <c r="E1044" i="14"/>
  <c r="D1033" i="10"/>
  <c r="D491" i="10"/>
  <c r="F668" i="13"/>
  <c r="G2709" i="7"/>
  <c r="G281" i="13"/>
  <c r="G1232" i="10"/>
  <c r="G1346" i="13"/>
  <c r="F884" i="11"/>
  <c r="F1001" i="13"/>
  <c r="E2143" i="11"/>
  <c r="D2299" i="10"/>
  <c r="F2344" i="10"/>
  <c r="D1035" i="13"/>
  <c r="G2081" i="7"/>
  <c r="E810" i="13"/>
  <c r="F1059" i="10"/>
  <c r="D497" i="11"/>
  <c r="F2468" i="7"/>
  <c r="G521" i="13"/>
  <c r="G1006" i="10"/>
  <c r="G1472" i="13"/>
  <c r="F2345" i="10"/>
  <c r="F679" i="13"/>
  <c r="D2328" i="10"/>
  <c r="D1718" i="13"/>
  <c r="D2302" i="7"/>
  <c r="E1279" i="13"/>
  <c r="F776" i="13"/>
  <c r="F619" i="13"/>
  <c r="F259" i="13"/>
  <c r="F887" i="13"/>
  <c r="F238" i="7"/>
  <c r="G1392" i="13"/>
  <c r="F967" i="10"/>
  <c r="G252" i="7"/>
  <c r="E1255" i="13"/>
  <c r="G337" i="13"/>
  <c r="E2245" i="10"/>
  <c r="E1222" i="10"/>
  <c r="G535" i="14"/>
  <c r="D600" i="13"/>
  <c r="G1631" i="7"/>
  <c r="G2326" i="10"/>
  <c r="G1739" i="10"/>
  <c r="D374" i="13"/>
  <c r="D1340" i="13"/>
  <c r="G849" i="10"/>
  <c r="G1382" i="13"/>
  <c r="E364" i="11"/>
  <c r="G1079" i="13"/>
  <c r="E2322" i="11"/>
  <c r="E111" i="7"/>
  <c r="F1691" i="10"/>
  <c r="D1579" i="11"/>
  <c r="F1888" i="5"/>
  <c r="D586" i="13"/>
  <c r="F707" i="11"/>
  <c r="E1256" i="13"/>
  <c r="G1788" i="10"/>
  <c r="F1545" i="13"/>
  <c r="E383" i="7"/>
  <c r="E1426" i="10"/>
  <c r="G1542" i="13"/>
  <c r="D838" i="10"/>
  <c r="D1365" i="13"/>
  <c r="E252" i="13"/>
  <c r="F1312" i="13"/>
  <c r="E2076" i="10"/>
  <c r="G471" i="10"/>
  <c r="E306" i="10"/>
  <c r="G1815" i="11"/>
  <c r="F1255" i="13"/>
  <c r="E1309" i="10"/>
  <c r="F1047" i="13"/>
  <c r="G1164" i="5"/>
  <c r="D1372" i="11"/>
  <c r="F2110" i="7"/>
  <c r="E23" i="13"/>
  <c r="F633" i="11"/>
  <c r="G2382" i="7"/>
  <c r="E597" i="10"/>
  <c r="E1196" i="10"/>
  <c r="G1467" i="10"/>
  <c r="E868" i="13"/>
  <c r="E2996" i="7"/>
  <c r="E1509" i="5"/>
  <c r="E1640" i="7"/>
  <c r="F534" i="10"/>
  <c r="F1371" i="13"/>
  <c r="F925" i="10"/>
  <c r="D2081" i="10"/>
  <c r="G2089" i="10"/>
  <c r="G1139" i="13"/>
  <c r="D1596" i="13"/>
  <c r="G1735" i="10"/>
  <c r="F524" i="10"/>
  <c r="E345" i="10"/>
  <c r="E1741" i="13"/>
  <c r="D377" i="10"/>
  <c r="D1071" i="13"/>
  <c r="F267" i="13"/>
  <c r="E1574" i="13"/>
  <c r="E2407" i="10"/>
  <c r="F861" i="10"/>
  <c r="D330" i="14"/>
  <c r="F853" i="13"/>
  <c r="D1303" i="10"/>
  <c r="D1034" i="13"/>
  <c r="E310" i="13"/>
  <c r="G1121" i="10"/>
  <c r="D1967" i="11"/>
  <c r="F1377" i="10"/>
  <c r="G1055" i="13"/>
  <c r="E2884" i="7"/>
  <c r="E1818" i="5"/>
  <c r="D1475" i="10"/>
  <c r="E1765" i="13"/>
  <c r="D655" i="10"/>
  <c r="E1423" i="13"/>
  <c r="D1477" i="10"/>
  <c r="G492" i="10"/>
  <c r="G8" i="13"/>
  <c r="D1068" i="10"/>
  <c r="F2252" i="10"/>
  <c r="G1223" i="10"/>
  <c r="D636" i="10"/>
  <c r="G367" i="13"/>
  <c r="F1757" i="11"/>
  <c r="D858" i="13"/>
  <c r="E1294" i="13"/>
  <c r="G1357" i="10"/>
  <c r="D1199" i="11"/>
  <c r="G662" i="10"/>
  <c r="E1442" i="13"/>
  <c r="D1283" i="13"/>
  <c r="F1781" i="13"/>
  <c r="D790" i="13"/>
  <c r="F1995" i="10"/>
  <c r="E764" i="13"/>
  <c r="F687" i="13"/>
  <c r="E279" i="13"/>
  <c r="F1645" i="10"/>
  <c r="D3266" i="7"/>
  <c r="F977" i="11"/>
  <c r="E435" i="11"/>
  <c r="E539" i="10"/>
  <c r="D644" i="13"/>
  <c r="F1198" i="10"/>
  <c r="G507" i="10"/>
  <c r="E351" i="10"/>
  <c r="D1033" i="13"/>
  <c r="F2743" i="7"/>
  <c r="E1764" i="10"/>
  <c r="D1097" i="10"/>
  <c r="F1578" i="13"/>
  <c r="D776" i="13"/>
  <c r="E4" i="14"/>
  <c r="D537" i="13"/>
  <c r="D449" i="10"/>
  <c r="F2241" i="11"/>
  <c r="G382" i="13"/>
  <c r="F1107" i="11"/>
  <c r="F892" i="5"/>
  <c r="F519" i="11"/>
  <c r="F322" i="13"/>
  <c r="D2088" i="5"/>
  <c r="F338" i="13"/>
  <c r="G1609" i="10"/>
  <c r="F700" i="10"/>
  <c r="G968" i="13"/>
  <c r="F578" i="13"/>
  <c r="F1901" i="10"/>
  <c r="D2135" i="11"/>
  <c r="D1892" i="10"/>
  <c r="E1486" i="13"/>
  <c r="E62" i="5"/>
  <c r="E274" i="5"/>
  <c r="E2314" i="10"/>
  <c r="D209" i="5"/>
  <c r="E592" i="10"/>
  <c r="D758" i="11"/>
  <c r="F1778" i="10"/>
  <c r="G1871" i="11"/>
  <c r="G1196" i="13"/>
  <c r="G1076" i="10"/>
  <c r="F3150" i="7"/>
  <c r="E1303" i="14"/>
  <c r="G1194" i="10"/>
  <c r="F434" i="10"/>
  <c r="D452" i="13"/>
  <c r="D1049" i="13"/>
  <c r="E1592" i="13"/>
  <c r="D284" i="11"/>
  <c r="F1127" i="13"/>
  <c r="G2050" i="10"/>
  <c r="E516" i="10"/>
  <c r="D490" i="13"/>
  <c r="G1315" i="13"/>
  <c r="F418" i="5"/>
  <c r="D1673" i="7"/>
  <c r="E1311" i="13"/>
  <c r="F1260" i="10"/>
  <c r="E474" i="13"/>
  <c r="F1549" i="10"/>
  <c r="F2413" i="11"/>
  <c r="E886" i="5"/>
  <c r="F504" i="10"/>
  <c r="E271" i="10"/>
  <c r="G745" i="10"/>
  <c r="D830" i="13"/>
  <c r="D1645" i="13"/>
  <c r="F1715" i="13"/>
  <c r="E1239" i="13"/>
  <c r="F691" i="10"/>
  <c r="D1898" i="10"/>
  <c r="F1781" i="10"/>
  <c r="E633" i="10"/>
  <c r="G2254" i="5"/>
  <c r="F1067" i="13"/>
  <c r="F424" i="10"/>
  <c r="F327" i="10"/>
  <c r="D472" i="13"/>
  <c r="F1008" i="13"/>
  <c r="G687" i="13"/>
  <c r="D1724" i="13"/>
  <c r="E1877" i="10"/>
  <c r="F1118" i="5"/>
  <c r="G993" i="10"/>
  <c r="G1393" i="13"/>
  <c r="D474" i="10"/>
  <c r="G716" i="13"/>
  <c r="E2188" i="7"/>
  <c r="D645" i="13"/>
  <c r="E2321" i="10"/>
  <c r="F1177" i="13"/>
  <c r="D449" i="5"/>
  <c r="D36" i="11"/>
  <c r="F1334" i="10"/>
  <c r="F868" i="13"/>
  <c r="D1454" i="13"/>
  <c r="D1248" i="13"/>
  <c r="E644" i="11"/>
  <c r="G1172" i="10"/>
  <c r="F1308" i="13"/>
  <c r="D1170" i="13"/>
  <c r="D1747" i="5"/>
  <c r="F6" i="13"/>
  <c r="G1203" i="13"/>
  <c r="D688" i="13"/>
  <c r="E1258" i="13"/>
  <c r="G1491" i="13"/>
  <c r="G211" i="7"/>
  <c r="D100" i="7"/>
  <c r="E602" i="13"/>
  <c r="D605" i="10"/>
  <c r="E1385" i="13"/>
  <c r="G1703" i="11"/>
  <c r="G724" i="10"/>
  <c r="G1374" i="11"/>
  <c r="G30" i="13"/>
  <c r="E1577" i="13"/>
  <c r="F2362" i="11"/>
  <c r="G1421" i="13"/>
  <c r="G1798" i="10"/>
  <c r="E767" i="10"/>
  <c r="F252" i="10"/>
  <c r="D907" i="5"/>
  <c r="F260" i="7"/>
  <c r="E1090" i="13"/>
  <c r="E619" i="10"/>
  <c r="E1408" i="13"/>
  <c r="F1739" i="10"/>
  <c r="E682" i="13"/>
  <c r="D760" i="13"/>
  <c r="F1085" i="10"/>
  <c r="F346" i="13"/>
  <c r="G1127" i="13"/>
  <c r="F1626" i="13"/>
  <c r="F776" i="10"/>
  <c r="G1127" i="10"/>
  <c r="F578" i="10"/>
  <c r="F1132" i="13"/>
  <c r="G227" i="5"/>
  <c r="D224" i="5"/>
  <c r="E1125" i="13"/>
  <c r="E2195" i="10"/>
  <c r="D2043" i="10"/>
  <c r="E1677" i="13"/>
  <c r="E812" i="5"/>
  <c r="G1206" i="10"/>
  <c r="E2011" i="10"/>
  <c r="F176" i="7"/>
  <c r="F1182" i="10"/>
  <c r="D2282" i="10"/>
  <c r="F390" i="11"/>
  <c r="G568" i="13"/>
  <c r="E690" i="10"/>
  <c r="F843" i="13"/>
  <c r="E624" i="5"/>
  <c r="F1098" i="10"/>
  <c r="G1729" i="13"/>
  <c r="E1760" i="10"/>
  <c r="D589" i="13"/>
  <c r="E2431" i="7"/>
  <c r="F1280" i="14"/>
  <c r="E1732" i="10"/>
  <c r="D1927" i="5"/>
  <c r="G430" i="10"/>
  <c r="F1925" i="10"/>
  <c r="D313" i="13"/>
  <c r="D923" i="10"/>
  <c r="G42" i="10"/>
  <c r="F1591" i="5"/>
  <c r="D1973" i="10"/>
  <c r="F1612" i="13"/>
  <c r="E2527" i="7"/>
  <c r="E1788" i="13"/>
  <c r="G1561" i="13"/>
  <c r="G1033" i="5"/>
  <c r="F1524" i="11"/>
  <c r="D2252" i="7"/>
  <c r="G830" i="13"/>
  <c r="E2600" i="7"/>
  <c r="E361" i="10"/>
  <c r="G1920" i="11"/>
  <c r="F557" i="13"/>
  <c r="G419" i="11"/>
  <c r="G1391" i="10"/>
  <c r="D1720" i="13"/>
  <c r="D1285" i="13"/>
  <c r="D2094" i="10"/>
  <c r="D1400" i="14"/>
  <c r="D1074" i="10"/>
  <c r="D1300" i="10"/>
  <c r="F2417" i="10"/>
  <c r="F1616" i="13"/>
  <c r="F1180" i="13"/>
  <c r="F514" i="13"/>
  <c r="D1397" i="11"/>
  <c r="D1021" i="10"/>
  <c r="D1875" i="7"/>
  <c r="E604" i="10"/>
  <c r="D358" i="13"/>
  <c r="F1738" i="13"/>
  <c r="E1552" i="10"/>
  <c r="G34" i="10"/>
  <c r="E1777" i="10"/>
  <c r="D1136" i="5"/>
  <c r="D1724" i="7"/>
  <c r="F1088" i="13"/>
  <c r="E1176" i="13"/>
  <c r="E1548" i="13"/>
  <c r="G1595" i="10"/>
  <c r="F2505" i="7"/>
  <c r="G694" i="13"/>
  <c r="D34" i="10"/>
  <c r="D2151" i="10"/>
  <c r="E1177" i="14"/>
  <c r="G693" i="13"/>
  <c r="E1474" i="13"/>
  <c r="F849" i="13"/>
  <c r="E3059" i="7"/>
  <c r="G564" i="13"/>
  <c r="D1176" i="13"/>
  <c r="F2017" i="7"/>
  <c r="F1037" i="13"/>
  <c r="E2090" i="5"/>
  <c r="D2094" i="11"/>
  <c r="E849" i="10"/>
  <c r="E1566" i="13"/>
  <c r="E3370" i="7"/>
  <c r="D388" i="13"/>
  <c r="D1476" i="10"/>
  <c r="F2040" i="11"/>
  <c r="F631" i="13"/>
  <c r="F3363" i="7"/>
  <c r="E2393" i="10"/>
  <c r="F1463" i="13"/>
  <c r="F1125" i="11"/>
  <c r="E1257" i="5"/>
  <c r="E88" i="5"/>
  <c r="G2746" i="7"/>
  <c r="G899" i="10"/>
  <c r="E954" i="10"/>
  <c r="F2606" i="7"/>
  <c r="F1014" i="13"/>
  <c r="E1185" i="5"/>
  <c r="E295" i="5"/>
  <c r="E2724" i="7"/>
  <c r="F816" i="11"/>
  <c r="D1043" i="13"/>
  <c r="G2151" i="10"/>
  <c r="G1005" i="13"/>
  <c r="D1347" i="13"/>
  <c r="D219" i="5"/>
  <c r="E1535" i="10"/>
  <c r="F1040" i="10"/>
  <c r="F380" i="11"/>
  <c r="G918" i="10"/>
  <c r="D569" i="14"/>
  <c r="E1134" i="10"/>
  <c r="E538" i="10"/>
  <c r="D907" i="13"/>
  <c r="G1643" i="13"/>
  <c r="D1824" i="10"/>
  <c r="G2299" i="10"/>
  <c r="F1445" i="13"/>
  <c r="D406" i="10"/>
  <c r="G442" i="10"/>
  <c r="E454" i="13"/>
  <c r="F673" i="13"/>
  <c r="G627" i="10"/>
  <c r="G2339" i="10"/>
  <c r="F1527" i="11"/>
  <c r="E343" i="10"/>
  <c r="D3259" i="7"/>
  <c r="D1957" i="10"/>
  <c r="E1477" i="10"/>
  <c r="G51" i="7"/>
  <c r="E1290" i="13"/>
  <c r="D3252" i="7"/>
  <c r="F1039" i="13"/>
  <c r="D453" i="5"/>
  <c r="D785" i="13"/>
  <c r="F2340" i="10"/>
  <c r="E1340" i="11"/>
  <c r="E792" i="11"/>
  <c r="D447" i="7"/>
  <c r="F931" i="11"/>
  <c r="E1756" i="11"/>
  <c r="D106" i="14"/>
  <c r="D833" i="10"/>
  <c r="E654" i="11"/>
  <c r="E1817" i="7"/>
  <c r="E546" i="13"/>
  <c r="F1490" i="11"/>
  <c r="D1474" i="10"/>
  <c r="F2359" i="10"/>
  <c r="D617" i="11"/>
  <c r="F1937" i="10"/>
  <c r="G1515" i="13"/>
  <c r="G1948" i="10"/>
  <c r="G1439" i="13"/>
  <c r="F911" i="13"/>
  <c r="F1310" i="13"/>
  <c r="D1082" i="13"/>
  <c r="G1001" i="11"/>
  <c r="D494" i="13"/>
  <c r="G775" i="13"/>
  <c r="D468" i="13"/>
  <c r="D1626" i="10"/>
  <c r="G1350" i="11"/>
  <c r="E1469" i="5"/>
  <c r="F1645" i="11"/>
  <c r="G679" i="10"/>
  <c r="D1714" i="11"/>
  <c r="D1817" i="7"/>
  <c r="E633" i="13"/>
  <c r="E1032" i="11"/>
  <c r="F1502" i="10"/>
  <c r="E1462" i="5"/>
  <c r="E979" i="10"/>
  <c r="D545" i="11"/>
  <c r="E2378" i="7"/>
  <c r="F533" i="13"/>
  <c r="F1790" i="10"/>
  <c r="E1195" i="11"/>
  <c r="G915" i="13"/>
  <c r="D1813" i="7"/>
  <c r="D2234" i="7"/>
  <c r="E1230" i="13"/>
  <c r="D1748" i="7"/>
  <c r="F900" i="13"/>
  <c r="E214" i="7"/>
  <c r="D1784" i="11"/>
  <c r="G1135" i="13"/>
  <c r="F1398" i="13"/>
  <c r="D623" i="11"/>
  <c r="F1285" i="13"/>
  <c r="G1552" i="13"/>
  <c r="E945" i="13"/>
  <c r="G1664" i="13"/>
  <c r="G959" i="13"/>
  <c r="F1136" i="13"/>
  <c r="E1327" i="13"/>
  <c r="E1567" i="10"/>
  <c r="E1758" i="13"/>
  <c r="F1189" i="13"/>
  <c r="D639" i="13"/>
  <c r="D1108" i="10"/>
  <c r="D928" i="10"/>
  <c r="F731" i="10"/>
  <c r="E1220" i="11"/>
  <c r="G2211" i="11"/>
  <c r="F684" i="10"/>
  <c r="E2137" i="11"/>
  <c r="F1393" i="11"/>
  <c r="E394" i="11"/>
  <c r="F183" i="7"/>
  <c r="D2453" i="7"/>
  <c r="E118" i="13"/>
  <c r="G1374" i="13"/>
  <c r="D302" i="10"/>
  <c r="D1316" i="10"/>
  <c r="G1599" i="5"/>
  <c r="E147" i="7"/>
  <c r="E452" i="13"/>
  <c r="G610" i="13"/>
  <c r="E1725" i="13"/>
  <c r="G1137" i="13"/>
  <c r="E1250" i="10"/>
  <c r="D2170" i="10"/>
  <c r="E1532" i="10"/>
  <c r="D2057" i="5"/>
  <c r="D2353" i="10"/>
  <c r="D2269" i="10"/>
  <c r="E1667" i="13"/>
  <c r="D897" i="13"/>
  <c r="E353" i="13"/>
  <c r="D2705" i="7"/>
  <c r="G989" i="10"/>
  <c r="D1277" i="13"/>
  <c r="D678" i="13"/>
  <c r="G1368" i="13"/>
  <c r="F1264" i="10"/>
  <c r="F294" i="5"/>
  <c r="E14" i="10"/>
  <c r="F345" i="13"/>
  <c r="G1220" i="13"/>
  <c r="D2097" i="10"/>
  <c r="G1278" i="10"/>
  <c r="D1793" i="10"/>
  <c r="D1381" i="13"/>
  <c r="F1615" i="10"/>
  <c r="E1585" i="11"/>
  <c r="G1599" i="10"/>
  <c r="D691" i="14"/>
  <c r="F1109" i="13"/>
  <c r="D2554" i="7"/>
  <c r="G1089" i="13"/>
  <c r="F683" i="13"/>
  <c r="G1669" i="13"/>
  <c r="F2403" i="10"/>
  <c r="F2019" i="7"/>
  <c r="D2309" i="11"/>
  <c r="F2944" i="7"/>
  <c r="F12" i="13"/>
  <c r="G1530" i="11"/>
  <c r="D592" i="10"/>
  <c r="E1767" i="13"/>
  <c r="F1648" i="13"/>
  <c r="E1725" i="10"/>
  <c r="F1436" i="13"/>
  <c r="F419" i="10"/>
  <c r="E1191" i="10"/>
  <c r="D1126" i="10"/>
  <c r="E462" i="7"/>
  <c r="F1513" i="10"/>
  <c r="D1701" i="13"/>
  <c r="G1121" i="5"/>
  <c r="D1161" i="10"/>
  <c r="G259" i="10"/>
  <c r="D2051" i="11"/>
  <c r="F2232" i="10"/>
  <c r="F2392" i="7"/>
  <c r="E323" i="10"/>
  <c r="F134" i="14"/>
  <c r="E447" i="10"/>
  <c r="G619" i="10"/>
  <c r="G508" i="10"/>
  <c r="D3262" i="7"/>
  <c r="E1479" i="11"/>
  <c r="E1985" i="7"/>
  <c r="F502" i="13"/>
  <c r="G1078" i="10"/>
  <c r="G1503" i="10"/>
  <c r="F2199" i="11"/>
  <c r="G824" i="11"/>
  <c r="D1023" i="10"/>
  <c r="D1742" i="11"/>
  <c r="F690" i="13"/>
  <c r="F294" i="11"/>
  <c r="F674" i="10"/>
  <c r="D479" i="13"/>
  <c r="E66" i="14"/>
  <c r="E1835" i="7"/>
  <c r="D263" i="10"/>
  <c r="G1718" i="11"/>
  <c r="F998" i="10"/>
  <c r="D1672" i="13"/>
  <c r="D1174" i="10"/>
  <c r="E707" i="13"/>
  <c r="F658" i="13"/>
  <c r="D2210" i="10"/>
  <c r="D692" i="11"/>
  <c r="F2041" i="10"/>
  <c r="F1432" i="13"/>
  <c r="F321" i="13"/>
  <c r="D1813" i="10"/>
  <c r="D832" i="13"/>
  <c r="D1204" i="13"/>
  <c r="F2168" i="11"/>
  <c r="F22" i="10"/>
  <c r="G1702" i="13"/>
  <c r="F1111" i="13"/>
  <c r="F1687" i="13"/>
  <c r="D1849" i="7"/>
  <c r="E3067" i="7"/>
  <c r="F1400" i="14"/>
  <c r="F929" i="10"/>
  <c r="F1597" i="11"/>
  <c r="F1083" i="13"/>
  <c r="E231" i="11"/>
  <c r="D1045" i="11"/>
  <c r="G1005" i="10"/>
  <c r="G1248" i="13"/>
  <c r="F2393" i="7"/>
  <c r="E1074" i="13"/>
  <c r="F1304" i="13"/>
  <c r="F305" i="13"/>
  <c r="G353" i="11"/>
  <c r="E1990" i="7"/>
  <c r="F2452" i="10"/>
  <c r="E573" i="14"/>
  <c r="D689" i="10"/>
  <c r="F1586" i="10"/>
  <c r="E136" i="7"/>
  <c r="F1606" i="10"/>
  <c r="F518" i="10"/>
  <c r="G527" i="10"/>
  <c r="D1699" i="10"/>
  <c r="F1523" i="7"/>
  <c r="G1621" i="11"/>
  <c r="E2139" i="11"/>
  <c r="D935" i="13"/>
  <c r="D827" i="13"/>
  <c r="E784" i="13"/>
  <c r="D243" i="10"/>
  <c r="G1064" i="13"/>
  <c r="G577" i="10"/>
  <c r="G1355" i="10"/>
  <c r="G1498" i="13"/>
  <c r="G695" i="13"/>
  <c r="E1257" i="13"/>
  <c r="F476" i="10"/>
  <c r="E467" i="10"/>
  <c r="G896" i="13"/>
  <c r="G1933" i="10"/>
  <c r="D1132" i="13"/>
  <c r="D1230" i="11"/>
  <c r="D380" i="10"/>
  <c r="E1399" i="13"/>
  <c r="D307" i="13"/>
  <c r="D770" i="13"/>
  <c r="D2161" i="11"/>
  <c r="D2222" i="5"/>
  <c r="D440" i="11"/>
  <c r="E445" i="7"/>
  <c r="E362" i="13"/>
  <c r="G1179" i="13"/>
  <c r="E1584" i="10"/>
  <c r="G2305" i="11"/>
  <c r="G915" i="10"/>
  <c r="D949" i="13"/>
  <c r="G1249" i="11"/>
  <c r="E2259" i="10"/>
  <c r="F1030" i="13"/>
  <c r="D1367" i="13"/>
  <c r="F1542" i="11"/>
  <c r="D1209" i="11"/>
  <c r="E1782" i="11"/>
  <c r="G1044" i="14"/>
  <c r="D231" i="5"/>
  <c r="E1067" i="13"/>
  <c r="E1046" i="13"/>
  <c r="F1524" i="10"/>
  <c r="E1131" i="5"/>
  <c r="D1708" i="11"/>
  <c r="D1835" i="11"/>
  <c r="D1326" i="10"/>
  <c r="F1247" i="13"/>
  <c r="F1731" i="7"/>
  <c r="D620" i="10"/>
  <c r="D1728" i="10"/>
  <c r="F2383" i="10"/>
  <c r="D42" i="13"/>
  <c r="F1346" i="10"/>
  <c r="D1752" i="11"/>
  <c r="E1564" i="10"/>
  <c r="E2174" i="7"/>
  <c r="F395" i="10"/>
  <c r="E1771" i="7"/>
  <c r="F410" i="13"/>
  <c r="E2203" i="10"/>
  <c r="F706" i="13"/>
  <c r="E1373" i="11"/>
  <c r="E3068" i="7"/>
  <c r="F1920" i="10"/>
  <c r="G2157" i="11"/>
  <c r="D1586" i="10"/>
  <c r="D1993" i="10"/>
  <c r="G1002" i="13"/>
  <c r="E938" i="13"/>
  <c r="D3475" i="7"/>
  <c r="E1582" i="11"/>
  <c r="D974" i="13"/>
  <c r="G1401" i="10"/>
  <c r="F1376" i="11"/>
  <c r="D1594" i="13"/>
  <c r="G1274" i="13"/>
  <c r="E1721" i="13"/>
  <c r="E1640" i="13"/>
  <c r="E310" i="7"/>
  <c r="E1511" i="10"/>
  <c r="E1090" i="14"/>
  <c r="D643" i="11"/>
  <c r="E1215" i="13"/>
  <c r="D1292" i="13"/>
  <c r="F638" i="10"/>
  <c r="E576" i="10"/>
  <c r="F1931" i="10"/>
  <c r="E1216" i="10"/>
  <c r="D1692" i="14"/>
  <c r="F617" i="13"/>
  <c r="E36" i="7"/>
  <c r="F2082" i="10"/>
  <c r="D1388" i="10"/>
  <c r="G273" i="10"/>
  <c r="F1288" i="10"/>
  <c r="D1178" i="13"/>
  <c r="F667" i="5"/>
  <c r="E900" i="13"/>
  <c r="F676" i="10"/>
  <c r="G2349" i="11"/>
  <c r="E1242" i="13"/>
  <c r="E790" i="5"/>
  <c r="D493" i="10"/>
  <c r="G332" i="13"/>
  <c r="G907" i="13"/>
  <c r="F448" i="11"/>
  <c r="E945" i="11"/>
  <c r="G1753" i="13"/>
  <c r="D903" i="13"/>
  <c r="D1014" i="13"/>
  <c r="E1052" i="13"/>
  <c r="F246" i="13"/>
  <c r="F355" i="7"/>
  <c r="E1932" i="11"/>
  <c r="E1453" i="10"/>
  <c r="D914" i="13"/>
  <c r="D2355" i="10"/>
  <c r="E1345" i="14"/>
  <c r="D490" i="7"/>
  <c r="E1272" i="11"/>
  <c r="D2396" i="10"/>
  <c r="F1672" i="10"/>
  <c r="E546" i="11"/>
  <c r="E1044" i="10"/>
  <c r="E1549" i="10"/>
  <c r="F575" i="11"/>
  <c r="E247" i="10"/>
  <c r="G1233" i="11"/>
  <c r="E624" i="11"/>
  <c r="F2931" i="7"/>
  <c r="G771" i="10"/>
  <c r="G2401" i="11"/>
  <c r="E1885" i="10"/>
  <c r="E542" i="13"/>
  <c r="D1815" i="10"/>
  <c r="D372" i="10"/>
  <c r="F314" i="10"/>
  <c r="F582" i="13"/>
  <c r="F829" i="13"/>
  <c r="G1068" i="13"/>
  <c r="E2091" i="10"/>
  <c r="G852" i="10"/>
  <c r="G1855" i="7"/>
  <c r="F1672" i="11"/>
  <c r="E485" i="13"/>
  <c r="G1692" i="10"/>
  <c r="D1489" i="5"/>
  <c r="E1109" i="10"/>
  <c r="F1281" i="11"/>
  <c r="E1534" i="13"/>
  <c r="D791" i="11"/>
  <c r="G441" i="10"/>
  <c r="G1263" i="13"/>
  <c r="G1152" i="13"/>
  <c r="G2816" i="7"/>
  <c r="E2396" i="10"/>
  <c r="D1023" i="13"/>
  <c r="F756" i="11"/>
  <c r="D3077" i="7"/>
  <c r="G1750" i="13"/>
  <c r="D1096" i="10"/>
  <c r="F1259" i="7"/>
  <c r="F1244" i="13"/>
  <c r="G1195" i="13"/>
  <c r="D1592" i="13"/>
  <c r="F215" i="7"/>
  <c r="G1073" i="11"/>
  <c r="F1126" i="10"/>
  <c r="D1568" i="7"/>
  <c r="G966" i="13"/>
  <c r="G630" i="13"/>
  <c r="D877" i="13"/>
  <c r="F954" i="11"/>
  <c r="G925" i="13"/>
  <c r="G440" i="11"/>
  <c r="E2099" i="11"/>
  <c r="E1260" i="13"/>
  <c r="D1146" i="13"/>
  <c r="E887" i="11"/>
  <c r="E1990" i="5"/>
  <c r="F1450" i="13"/>
  <c r="D1685" i="10"/>
  <c r="D1089" i="11"/>
  <c r="D85" i="5"/>
  <c r="D1213" i="13"/>
  <c r="G158" i="13"/>
  <c r="G1558" i="13"/>
  <c r="E1521" i="13"/>
  <c r="G1503" i="7"/>
  <c r="D893" i="14"/>
  <c r="D2323" i="7"/>
  <c r="G962" i="10"/>
  <c r="F517" i="11"/>
  <c r="F1529" i="13"/>
  <c r="E246" i="11"/>
  <c r="F1470" i="13"/>
  <c r="F988" i="13"/>
  <c r="E422" i="10"/>
  <c r="D1244" i="10"/>
  <c r="G709" i="11"/>
  <c r="D1090" i="11"/>
  <c r="E458" i="10"/>
  <c r="F1140" i="11"/>
  <c r="E773" i="10"/>
  <c r="E751" i="11"/>
  <c r="F215" i="5"/>
  <c r="E1152" i="10"/>
  <c r="G1714" i="13"/>
  <c r="F1303" i="10"/>
  <c r="F1139" i="13"/>
  <c r="D1858" i="11"/>
  <c r="G268" i="11"/>
  <c r="D1651" i="13"/>
  <c r="G48" i="7"/>
  <c r="F2285" i="10"/>
  <c r="D414" i="13"/>
  <c r="F815" i="13"/>
  <c r="G1672" i="13"/>
  <c r="G735" i="13"/>
  <c r="D2110" i="11"/>
  <c r="G473" i="10"/>
  <c r="E1137" i="11"/>
  <c r="F509" i="10"/>
  <c r="D1149" i="13"/>
  <c r="E1583" i="5"/>
  <c r="E1771" i="10"/>
  <c r="E1195" i="13"/>
  <c r="F1545" i="11"/>
  <c r="G2191" i="10"/>
  <c r="D1592" i="11"/>
  <c r="E1029" i="13"/>
  <c r="F656" i="10"/>
  <c r="G1481" i="10"/>
  <c r="D1343" i="13"/>
  <c r="F1340" i="11"/>
  <c r="F1945" i="11"/>
  <c r="D523" i="10"/>
  <c r="D779" i="10"/>
  <c r="G1531" i="13"/>
  <c r="D629" i="10"/>
  <c r="E1194" i="10"/>
  <c r="F912" i="5"/>
  <c r="E3472" i="7"/>
  <c r="D2429" i="7"/>
  <c r="D2019" i="11"/>
  <c r="E1274" i="11"/>
  <c r="F38" i="11"/>
  <c r="E1831" i="7"/>
  <c r="E1701" i="13"/>
  <c r="F1478" i="13"/>
  <c r="E667" i="11"/>
  <c r="F1053" i="10"/>
  <c r="G1268" i="10"/>
  <c r="G1334" i="13"/>
  <c r="D2372" i="10"/>
  <c r="F2246" i="7"/>
  <c r="G1092" i="10"/>
  <c r="E879" i="13"/>
  <c r="F1343" i="11"/>
  <c r="D483" i="10"/>
  <c r="F2997" i="7"/>
  <c r="F956" i="5"/>
  <c r="F2016" i="7"/>
  <c r="F584" i="10"/>
  <c r="G946" i="13"/>
  <c r="D1301" i="11"/>
  <c r="G1100" i="13"/>
  <c r="G1498" i="10"/>
  <c r="E2366" i="11"/>
  <c r="D450" i="10"/>
  <c r="F1909" i="10"/>
  <c r="G679" i="11"/>
  <c r="F396" i="10"/>
  <c r="E1065" i="10"/>
  <c r="E445" i="5"/>
  <c r="G540" i="13"/>
  <c r="G1210" i="10"/>
  <c r="E4" i="13"/>
  <c r="G2838" i="7"/>
  <c r="F2038" i="10"/>
  <c r="E1539" i="5"/>
  <c r="G1992" i="10"/>
  <c r="E619" i="11"/>
  <c r="E339" i="10"/>
  <c r="F956" i="10"/>
  <c r="E375" i="13"/>
  <c r="E64" i="5"/>
  <c r="F704" i="11"/>
  <c r="D797" i="11"/>
  <c r="E2788" i="7"/>
  <c r="F295" i="13"/>
  <c r="F1391" i="5"/>
  <c r="D788" i="10"/>
  <c r="G825" i="11"/>
  <c r="D1256" i="10"/>
  <c r="D2039" i="10"/>
  <c r="G10" i="13"/>
  <c r="F1705" i="7"/>
  <c r="F1590" i="13"/>
  <c r="F458" i="13"/>
  <c r="D778" i="5"/>
  <c r="F1285" i="10"/>
  <c r="D1229" i="11"/>
  <c r="F1921" i="7"/>
  <c r="D1846" i="7"/>
  <c r="E2166" i="10"/>
  <c r="F1923" i="10"/>
  <c r="E871" i="10"/>
  <c r="F1968" i="14"/>
  <c r="F469" i="13"/>
  <c r="G1721" i="10"/>
  <c r="G1647" i="11"/>
  <c r="E529" i="10"/>
  <c r="F1269" i="10"/>
  <c r="D2427" i="10"/>
  <c r="F1502" i="13"/>
  <c r="F363" i="13"/>
  <c r="F657" i="13"/>
  <c r="E701" i="11"/>
  <c r="E1229" i="10"/>
  <c r="E1724" i="10"/>
  <c r="E1106" i="10"/>
  <c r="E2114" i="5"/>
  <c r="F474" i="10"/>
  <c r="E1566" i="11"/>
  <c r="D1609" i="10"/>
  <c r="E1948" i="10"/>
  <c r="F398" i="13"/>
  <c r="F1349" i="10"/>
  <c r="D414" i="14"/>
  <c r="G413" i="5"/>
  <c r="F72" i="7"/>
  <c r="G624" i="13"/>
  <c r="D1221" i="5"/>
  <c r="D1545" i="10"/>
  <c r="E330" i="11"/>
  <c r="F1544" i="10"/>
  <c r="D1739" i="13"/>
  <c r="E1134" i="13"/>
  <c r="D977" i="13"/>
  <c r="G1011" i="13"/>
  <c r="D1545" i="13"/>
  <c r="F1302" i="11"/>
  <c r="E1943" i="11"/>
  <c r="F948" i="13"/>
  <c r="E1321" i="10"/>
  <c r="F999" i="13"/>
  <c r="G2112" i="10"/>
  <c r="E1543" i="11"/>
  <c r="G433" i="11"/>
  <c r="G363" i="7"/>
  <c r="F1316" i="13"/>
  <c r="G1160" i="10"/>
  <c r="E1923" i="10"/>
  <c r="D1516" i="13"/>
  <c r="D273" i="10"/>
  <c r="D1140" i="11"/>
  <c r="G485" i="10"/>
  <c r="G2237" i="7"/>
  <c r="D2428" i="11"/>
  <c r="E978" i="10"/>
  <c r="E1893" i="10"/>
  <c r="E3416" i="7"/>
  <c r="F1485" i="10"/>
  <c r="D842" i="13"/>
  <c r="F457" i="10"/>
  <c r="F315" i="5"/>
  <c r="D120" i="5"/>
  <c r="E661" i="10"/>
  <c r="E261" i="7"/>
  <c r="G676" i="10"/>
  <c r="D332" i="13"/>
  <c r="G2145" i="11"/>
  <c r="E1310" i="10"/>
  <c r="D1279" i="13"/>
  <c r="F2035" i="10"/>
  <c r="E282" i="11"/>
  <c r="E1531" i="11"/>
  <c r="D304" i="14"/>
  <c r="F834" i="10"/>
  <c r="E2050" i="7"/>
  <c r="D780" i="10"/>
  <c r="D1397" i="10"/>
  <c r="G687" i="10"/>
  <c r="D547" i="10"/>
  <c r="F1610" i="13"/>
  <c r="G1023" i="10"/>
  <c r="G2068" i="10"/>
  <c r="E1108" i="13"/>
  <c r="G1224" i="10"/>
  <c r="D686" i="10"/>
  <c r="D1269" i="11"/>
  <c r="G763" i="13"/>
  <c r="E1543" i="10"/>
  <c r="F1257" i="13"/>
  <c r="F696" i="13"/>
  <c r="G1450" i="13"/>
  <c r="G657" i="11"/>
  <c r="D1690" i="11"/>
  <c r="E999" i="11"/>
  <c r="F1486" i="13"/>
  <c r="D651" i="13"/>
  <c r="E174" i="13"/>
  <c r="F1095" i="10"/>
  <c r="D998" i="10"/>
  <c r="F1585" i="7"/>
  <c r="E586" i="10"/>
  <c r="F1695" i="10"/>
  <c r="G1229" i="5"/>
  <c r="G1500" i="13"/>
  <c r="D1373" i="13"/>
  <c r="D2394" i="7"/>
  <c r="G245" i="5"/>
  <c r="E913" i="10"/>
  <c r="D2914" i="7"/>
  <c r="F939" i="13"/>
  <c r="D1238" i="10"/>
  <c r="G1341" i="13"/>
  <c r="G868" i="5"/>
  <c r="F426" i="13"/>
  <c r="G545" i="13"/>
  <c r="G455" i="10"/>
  <c r="F262" i="13"/>
  <c r="E1283" i="13"/>
  <c r="F2071" i="7"/>
  <c r="G2172" i="7"/>
  <c r="G639" i="13"/>
  <c r="E747" i="10"/>
  <c r="F745" i="10"/>
  <c r="E1760" i="13"/>
  <c r="E1518" i="7"/>
  <c r="F1146" i="14"/>
  <c r="D1590" i="10"/>
  <c r="E1331" i="13"/>
  <c r="F529" i="10"/>
  <c r="D583" i="11"/>
  <c r="G1118" i="11"/>
  <c r="D1086" i="10"/>
  <c r="D377" i="13"/>
  <c r="G2108" i="10"/>
  <c r="D408" i="14"/>
  <c r="F657" i="11"/>
  <c r="D742" i="10"/>
  <c r="F791" i="11"/>
  <c r="E374" i="10"/>
  <c r="E598" i="10"/>
  <c r="G2359" i="10"/>
  <c r="E1573" i="10"/>
  <c r="D1410" i="10"/>
  <c r="F2355" i="10"/>
  <c r="F580" i="14"/>
  <c r="D1322" i="13"/>
  <c r="E795" i="13"/>
  <c r="D1831" i="10"/>
  <c r="D2165" i="10"/>
  <c r="D663" i="10"/>
  <c r="E2145" i="7"/>
  <c r="D755" i="10"/>
  <c r="G3044" i="7"/>
  <c r="E1992" i="11"/>
  <c r="E1314" i="10"/>
  <c r="G1588" i="13"/>
  <c r="E2333" i="11"/>
  <c r="G1336" i="13"/>
  <c r="F901" i="10"/>
  <c r="E1446" i="13"/>
  <c r="G772" i="10"/>
  <c r="E2186" i="10"/>
  <c r="G1257" i="10"/>
  <c r="G75" i="10"/>
  <c r="G1141" i="10"/>
  <c r="F1397" i="11"/>
  <c r="F1225" i="13"/>
  <c r="F1699" i="13"/>
  <c r="G1539" i="7"/>
  <c r="E646" i="14"/>
  <c r="G1220" i="10"/>
  <c r="D1586" i="11"/>
  <c r="F1787" i="11"/>
  <c r="E1153" i="5"/>
  <c r="E443" i="13"/>
  <c r="F1285" i="5"/>
  <c r="F114" i="5"/>
  <c r="G1159" i="11"/>
  <c r="G429" i="10"/>
  <c r="D1546" i="11"/>
  <c r="E326" i="11"/>
  <c r="E1951" i="14"/>
  <c r="E32" i="10"/>
  <c r="F292" i="7"/>
  <c r="E1189" i="13"/>
  <c r="F2325" i="10"/>
  <c r="E800" i="13"/>
  <c r="E1187" i="13"/>
  <c r="G292" i="13"/>
  <c r="F2377" i="10"/>
  <c r="F314" i="13"/>
  <c r="E2180" i="10"/>
  <c r="D306" i="13"/>
  <c r="G2068" i="7"/>
  <c r="G1262" i="11"/>
  <c r="F719" i="11"/>
  <c r="D1185" i="13"/>
  <c r="G826" i="13"/>
  <c r="D1148" i="10"/>
  <c r="G621" i="11"/>
  <c r="F1219" i="10"/>
  <c r="E1240" i="11"/>
  <c r="E290" i="10"/>
  <c r="G2092" i="11"/>
  <c r="D1264" i="14"/>
  <c r="G2444" i="7"/>
  <c r="F1501" i="11"/>
  <c r="E2006" i="10"/>
  <c r="G2043" i="10"/>
  <c r="D654" i="13"/>
  <c r="G546" i="11"/>
  <c r="F1489" i="13"/>
  <c r="G683" i="13"/>
  <c r="G1080" i="10"/>
  <c r="E1178" i="5"/>
  <c r="D1067" i="14"/>
  <c r="E973" i="13"/>
  <c r="F1655" i="10"/>
  <c r="G1177" i="13"/>
  <c r="D1982" i="10"/>
  <c r="D492" i="13"/>
  <c r="E1433" i="13"/>
  <c r="G709" i="10"/>
  <c r="G1028" i="13"/>
  <c r="E410" i="11"/>
  <c r="E904" i="10"/>
  <c r="G3364" i="7"/>
  <c r="F1655" i="13"/>
  <c r="E609" i="13"/>
  <c r="D1069" i="13"/>
  <c r="G493" i="13"/>
  <c r="G484" i="7"/>
  <c r="G1026" i="13"/>
  <c r="D314" i="10"/>
  <c r="E1968" i="10"/>
  <c r="E677" i="13"/>
  <c r="G1143" i="5"/>
  <c r="E954" i="13"/>
  <c r="D1795" i="7"/>
  <c r="F555" i="10"/>
  <c r="F1364" i="13"/>
  <c r="G2267" i="10"/>
  <c r="E546" i="14"/>
  <c r="D1268" i="7"/>
  <c r="G596" i="13"/>
  <c r="G944" i="10"/>
  <c r="E1436" i="10"/>
  <c r="G2212" i="10"/>
  <c r="F1222" i="13"/>
  <c r="G953" i="11"/>
  <c r="D871" i="10"/>
  <c r="E2086" i="10"/>
  <c r="E836" i="13"/>
  <c r="F518" i="13"/>
  <c r="F434" i="13"/>
  <c r="F2137" i="11"/>
  <c r="G3382" i="7"/>
  <c r="F1552" i="13"/>
  <c r="G1651" i="13"/>
  <c r="G470" i="7"/>
  <c r="D952" i="11"/>
  <c r="E408" i="7"/>
  <c r="G2674" i="7"/>
  <c r="E1711" i="10"/>
  <c r="E1856" i="10"/>
  <c r="G12" i="13"/>
  <c r="E1054" i="13"/>
  <c r="E657" i="11"/>
  <c r="F985" i="13"/>
  <c r="D954" i="13"/>
  <c r="F1436" i="11"/>
  <c r="D558" i="11"/>
  <c r="F2631" i="7"/>
  <c r="G1274" i="10"/>
  <c r="G1585" i="10"/>
  <c r="G2358" i="7"/>
  <c r="D2044" i="11"/>
  <c r="G2648" i="7"/>
  <c r="D825" i="14"/>
  <c r="F1627" i="13"/>
  <c r="G474" i="13"/>
  <c r="E1020" i="11"/>
  <c r="G351" i="10"/>
  <c r="D886" i="13"/>
  <c r="D1266" i="13"/>
  <c r="F735" i="13"/>
  <c r="D890" i="11"/>
  <c r="F675" i="13"/>
  <c r="E457" i="10"/>
  <c r="F1054" i="10"/>
  <c r="F791" i="13"/>
  <c r="E1415" i="13"/>
  <c r="D38" i="10"/>
  <c r="D2800" i="7"/>
  <c r="G1610" i="10"/>
  <c r="D110" i="7"/>
  <c r="D1683" i="5"/>
  <c r="D458" i="11"/>
  <c r="G1003" i="13"/>
  <c r="G1681" i="10"/>
  <c r="D648" i="10"/>
  <c r="D174" i="7"/>
  <c r="G1328" i="13"/>
  <c r="D1066" i="13"/>
  <c r="F360" i="14"/>
  <c r="E1256" i="10"/>
  <c r="D1887" i="7"/>
  <c r="E2869" i="7"/>
  <c r="G1304" i="14"/>
  <c r="E319" i="13"/>
  <c r="G1510" i="10"/>
  <c r="F1339" i="10"/>
  <c r="E2258" i="11"/>
  <c r="F469" i="11"/>
  <c r="D1239" i="10"/>
  <c r="G398" i="13"/>
  <c r="D1435" i="5"/>
  <c r="E1704" i="11"/>
  <c r="D765" i="13"/>
  <c r="D1483" i="11"/>
  <c r="E2413" i="7"/>
  <c r="G214" i="11"/>
  <c r="F630" i="11"/>
  <c r="F1390" i="11"/>
  <c r="F1564" i="10"/>
  <c r="F2767" i="7"/>
  <c r="D2447" i="10"/>
  <c r="F1151" i="10"/>
  <c r="D2139" i="11"/>
  <c r="G696" i="14"/>
  <c r="F380" i="13"/>
  <c r="E914" i="10"/>
  <c r="E18" i="14"/>
  <c r="E1564" i="11"/>
  <c r="G497" i="13"/>
  <c r="G762" i="13"/>
  <c r="E1370" i="13"/>
  <c r="D646" i="13"/>
  <c r="G2292" i="7"/>
  <c r="D766" i="13"/>
  <c r="G675" i="10"/>
  <c r="D2843" i="7"/>
  <c r="F1977" i="10"/>
  <c r="D1829" i="7"/>
  <c r="D1585" i="13"/>
  <c r="E1478" i="11"/>
  <c r="D1073" i="10"/>
  <c r="G577" i="13"/>
  <c r="G971" i="10"/>
  <c r="D301" i="7"/>
  <c r="D1477" i="11"/>
  <c r="D1230" i="13"/>
  <c r="E1265" i="10"/>
  <c r="F695" i="13"/>
  <c r="D407" i="13"/>
  <c r="F871" i="10"/>
  <c r="E1665" i="10"/>
  <c r="G77" i="5"/>
  <c r="E2362" i="10"/>
  <c r="D1983" i="14"/>
  <c r="G1451" i="13"/>
  <c r="D335" i="10"/>
  <c r="G803" i="10"/>
  <c r="E1167" i="10"/>
  <c r="E665" i="13"/>
  <c r="G1486" i="10"/>
  <c r="E1056" i="11"/>
  <c r="E74" i="14"/>
  <c r="F1361" i="13"/>
  <c r="F1154" i="11"/>
  <c r="G1661" i="7"/>
  <c r="E1986" i="10"/>
  <c r="D315" i="10"/>
  <c r="F2027" i="10"/>
  <c r="G445" i="11"/>
  <c r="F168" i="5"/>
  <c r="E2066" i="10"/>
  <c r="E977" i="5"/>
  <c r="G498" i="13"/>
  <c r="D942" i="13"/>
  <c r="F1396" i="13"/>
  <c r="G1863" i="10"/>
  <c r="D1733" i="13"/>
  <c r="G2094" i="7"/>
  <c r="E1743" i="13"/>
  <c r="D32" i="10"/>
  <c r="E256" i="13"/>
  <c r="F500" i="10"/>
  <c r="D629" i="13"/>
  <c r="G1323" i="10"/>
  <c r="E1601" i="13"/>
  <c r="E1126" i="10"/>
  <c r="F1064" i="13"/>
  <c r="G1499" i="11"/>
  <c r="D1299" i="10"/>
  <c r="D1178" i="10"/>
  <c r="F270" i="10"/>
  <c r="F800" i="13"/>
  <c r="D846" i="13"/>
  <c r="E1903" i="10"/>
  <c r="E825" i="13"/>
  <c r="F390" i="10"/>
  <c r="E672" i="13"/>
  <c r="F1790" i="14"/>
  <c r="F54" i="13"/>
  <c r="G457" i="13"/>
  <c r="E1094" i="13"/>
  <c r="E2047" i="11"/>
  <c r="F2208" i="10"/>
  <c r="F1543" i="13"/>
  <c r="D374" i="10"/>
  <c r="D2116" i="11"/>
  <c r="F268" i="10"/>
  <c r="G1365" i="10"/>
  <c r="E955" i="13"/>
  <c r="D2767" i="7"/>
  <c r="G616" i="5"/>
  <c r="G1624" i="13"/>
  <c r="F1135" i="10"/>
  <c r="E865" i="13"/>
  <c r="G1303" i="13"/>
  <c r="G1699" i="13"/>
  <c r="E1785" i="13"/>
  <c r="D1366" i="13"/>
  <c r="F1585" i="5"/>
  <c r="G604" i="13"/>
  <c r="D608" i="10"/>
  <c r="D956" i="13"/>
  <c r="D484" i="10"/>
  <c r="E554" i="13"/>
  <c r="F306" i="10"/>
  <c r="E1698" i="13"/>
  <c r="E684" i="13"/>
  <c r="F1633" i="14"/>
  <c r="D1655" i="14"/>
  <c r="F1025" i="13"/>
  <c r="D1162" i="11"/>
  <c r="F2081" i="11"/>
  <c r="D172" i="7"/>
  <c r="G1427" i="11"/>
  <c r="E794" i="13"/>
  <c r="F1160" i="10"/>
  <c r="E2356" i="10"/>
  <c r="D219" i="7"/>
  <c r="E1072" i="11"/>
  <c r="E1110" i="10"/>
  <c r="E751" i="13"/>
  <c r="D540" i="13"/>
  <c r="G1035" i="5"/>
  <c r="E758" i="13"/>
  <c r="E488" i="7"/>
  <c r="E1341" i="10"/>
  <c r="F854" i="10"/>
  <c r="E2407" i="11"/>
  <c r="E603" i="10"/>
  <c r="G2441" i="10"/>
  <c r="F751" i="10"/>
  <c r="E1640" i="10"/>
  <c r="G1164" i="13"/>
  <c r="E257" i="10"/>
  <c r="E1734" i="10"/>
  <c r="D2146" i="5"/>
  <c r="F1446" i="10"/>
  <c r="G236" i="13"/>
  <c r="F422" i="10"/>
  <c r="E832" i="13"/>
  <c r="F1816" i="11"/>
  <c r="D507" i="11"/>
  <c r="E1720" i="7"/>
  <c r="D1941" i="14"/>
  <c r="D938" i="13"/>
  <c r="D1221" i="11"/>
  <c r="G1174" i="11"/>
  <c r="D1377" i="7"/>
  <c r="D715" i="10"/>
  <c r="D2142" i="7"/>
  <c r="G532" i="14"/>
  <c r="D2790" i="7"/>
  <c r="D2084" i="11"/>
  <c r="F723" i="10"/>
  <c r="D1501" i="11"/>
  <c r="D1719" i="10"/>
  <c r="E1960" i="7"/>
  <c r="F267" i="11"/>
  <c r="D1116" i="10"/>
  <c r="E815" i="10"/>
  <c r="D1069" i="11"/>
  <c r="E1718" i="10"/>
  <c r="F1382" i="13"/>
  <c r="E14" i="13"/>
  <c r="G253" i="10"/>
  <c r="D838" i="11"/>
  <c r="G1715" i="13"/>
  <c r="D1722" i="13"/>
  <c r="E1706" i="11"/>
  <c r="D1757" i="7"/>
  <c r="D1609" i="13"/>
  <c r="E1249" i="10"/>
  <c r="E446" i="10"/>
  <c r="G468" i="7"/>
  <c r="G327" i="10"/>
  <c r="D2070" i="10"/>
  <c r="D2352" i="7"/>
  <c r="E718" i="11"/>
  <c r="G1591" i="5"/>
  <c r="E1677" i="7"/>
  <c r="F2703" i="7"/>
  <c r="D1337" i="10"/>
  <c r="D532" i="13"/>
  <c r="E1272" i="13"/>
  <c r="G1161" i="14"/>
  <c r="D892" i="13"/>
  <c r="F3394" i="7"/>
  <c r="G1446" i="10"/>
  <c r="E1455" i="5"/>
  <c r="E2493" i="7"/>
  <c r="F3223" i="7"/>
  <c r="F932" i="11"/>
  <c r="E1371" i="5"/>
  <c r="G1135" i="11"/>
  <c r="F1469" i="11"/>
  <c r="D1481" i="11"/>
  <c r="D1248" i="11"/>
  <c r="F1337" i="11"/>
  <c r="F702" i="13"/>
  <c r="G867" i="13"/>
  <c r="G1709" i="11"/>
  <c r="F645" i="10"/>
  <c r="G1196" i="11"/>
  <c r="D1024" i="11"/>
  <c r="E756" i="10"/>
  <c r="F595" i="13"/>
  <c r="D1552" i="11"/>
  <c r="G666" i="13"/>
  <c r="G967" i="13"/>
  <c r="F54" i="10"/>
  <c r="D1192" i="10"/>
  <c r="G1579" i="14"/>
  <c r="E1390" i="5"/>
  <c r="D1679" i="10"/>
  <c r="G1126" i="11"/>
  <c r="G725" i="11"/>
  <c r="F160" i="7"/>
  <c r="E2293" i="7"/>
  <c r="F605" i="13"/>
  <c r="F649" i="10"/>
  <c r="E1615" i="13"/>
  <c r="F281" i="13"/>
  <c r="F338" i="10"/>
  <c r="D1388" i="13"/>
  <c r="F1179" i="13"/>
  <c r="F864" i="11"/>
  <c r="E1827" i="7"/>
  <c r="F1313" i="13"/>
  <c r="G306" i="10"/>
  <c r="D1285" i="10"/>
  <c r="D2972" i="7"/>
  <c r="D282" i="11"/>
  <c r="F563" i="5"/>
  <c r="D1952" i="10"/>
  <c r="G558" i="10"/>
  <c r="G1118" i="10"/>
  <c r="G1421" i="10"/>
  <c r="F177" i="11"/>
  <c r="F1429" i="10"/>
  <c r="D1488" i="10"/>
  <c r="E673" i="10"/>
  <c r="G181" i="13"/>
  <c r="E2275" i="7"/>
  <c r="G1153" i="11"/>
  <c r="D1700" i="10"/>
  <c r="D866" i="10"/>
  <c r="F2555" i="7"/>
  <c r="G445" i="13"/>
  <c r="F1157" i="14"/>
  <c r="E1527" i="10"/>
  <c r="E526" i="11"/>
  <c r="E3487" i="7"/>
  <c r="G315" i="10"/>
  <c r="G585" i="10"/>
  <c r="E2073" i="10"/>
  <c r="D1913" i="7"/>
  <c r="F1218" i="10"/>
  <c r="F330" i="11"/>
  <c r="F1189" i="11"/>
  <c r="D934" i="13"/>
  <c r="D1694" i="13"/>
  <c r="D1189" i="13"/>
  <c r="G742" i="5"/>
  <c r="D1169" i="13"/>
  <c r="G3384" i="7"/>
  <c r="D2969" i="7"/>
  <c r="F794" i="11"/>
  <c r="D1235" i="14"/>
  <c r="F1059" i="11"/>
  <c r="G1683" i="10"/>
  <c r="E1985" i="11"/>
  <c r="E476" i="13"/>
  <c r="F564" i="13"/>
  <c r="D1050" i="10"/>
  <c r="F464" i="11"/>
  <c r="D1144" i="14"/>
  <c r="D2388" i="7"/>
  <c r="G1461" i="13"/>
  <c r="F2025" i="7"/>
  <c r="F1113" i="11"/>
  <c r="F974" i="10"/>
  <c r="G971" i="11"/>
  <c r="G1551" i="14"/>
  <c r="F1764" i="10"/>
  <c r="D1691" i="13"/>
  <c r="D1519" i="11"/>
  <c r="E629" i="10"/>
  <c r="E2128" i="10"/>
  <c r="E1763" i="10"/>
  <c r="G977" i="11"/>
  <c r="E844" i="13"/>
  <c r="G1442" i="13"/>
  <c r="F1457" i="10"/>
  <c r="E290" i="11"/>
  <c r="G1326" i="10"/>
  <c r="D1136" i="11"/>
  <c r="F939" i="14"/>
  <c r="G2606" i="7"/>
  <c r="E1969" i="10"/>
  <c r="G1823" i="10"/>
  <c r="E635" i="13"/>
  <c r="D1346" i="13"/>
  <c r="G2021" i="5"/>
  <c r="G635" i="11"/>
  <c r="D1442" i="10"/>
  <c r="F2331" i="11"/>
  <c r="D1854" i="5"/>
  <c r="F1186" i="10"/>
  <c r="F480" i="10"/>
  <c r="E132" i="10"/>
  <c r="G852" i="11"/>
  <c r="E1388" i="10"/>
  <c r="E2272" i="11"/>
  <c r="F473" i="13"/>
  <c r="E1416" i="10"/>
  <c r="G1993" i="7"/>
  <c r="D1242" i="10"/>
  <c r="G1248" i="10"/>
  <c r="E754" i="13"/>
  <c r="E2100" i="10"/>
  <c r="D256" i="11"/>
  <c r="D266" i="13"/>
  <c r="G1601" i="14"/>
  <c r="G1370" i="13"/>
  <c r="E440" i="14"/>
  <c r="F454" i="13"/>
  <c r="E825" i="11"/>
  <c r="F2075" i="7"/>
  <c r="G435" i="13"/>
  <c r="E508" i="10"/>
  <c r="F1020" i="5"/>
  <c r="G952" i="10"/>
  <c r="D488" i="11"/>
  <c r="D492" i="7"/>
  <c r="G414" i="13"/>
  <c r="F377" i="13"/>
  <c r="G1232" i="11"/>
  <c r="D1908" i="14"/>
  <c r="F3067" i="7"/>
  <c r="D660" i="13"/>
  <c r="G737" i="13"/>
  <c r="G678" i="10"/>
  <c r="G435" i="11"/>
  <c r="G2250" i="10"/>
  <c r="D2078" i="7"/>
  <c r="G347" i="11"/>
  <c r="E971" i="14"/>
  <c r="F1862" i="11"/>
  <c r="F821" i="13"/>
  <c r="D556" i="11"/>
  <c r="D1379" i="13"/>
  <c r="E1072" i="13"/>
  <c r="D2068" i="7"/>
  <c r="E1513" i="10"/>
  <c r="F481" i="10"/>
  <c r="D404" i="11"/>
  <c r="F2022" i="11"/>
  <c r="D1797" i="10"/>
  <c r="G378" i="10"/>
  <c r="D1166" i="13"/>
  <c r="F1225" i="10"/>
  <c r="D1876" i="11"/>
  <c r="D523" i="13"/>
  <c r="F271" i="5"/>
  <c r="G551" i="11"/>
  <c r="D1796" i="13"/>
  <c r="G305" i="13"/>
  <c r="G461" i="11"/>
  <c r="D2375" i="11"/>
  <c r="E1716" i="11"/>
  <c r="E1170" i="11"/>
  <c r="E759" i="10"/>
  <c r="G1424" i="10"/>
  <c r="E1700" i="13"/>
  <c r="G283" i="7"/>
  <c r="F2273" i="5"/>
  <c r="G1866" i="10"/>
  <c r="D1981" i="10"/>
  <c r="G904" i="11"/>
  <c r="D641" i="13"/>
  <c r="D922" i="14"/>
  <c r="F83" i="5"/>
  <c r="D1994" i="5"/>
  <c r="F1190" i="14"/>
  <c r="D1526" i="13"/>
  <c r="E753" i="13"/>
  <c r="G1165" i="13"/>
  <c r="D712" i="11"/>
  <c r="G289" i="7"/>
  <c r="E2408" i="10"/>
  <c r="G1347" i="10"/>
  <c r="F925" i="13"/>
  <c r="E1550" i="13"/>
  <c r="E1284" i="10"/>
  <c r="E2202" i="10"/>
  <c r="G795" i="13"/>
  <c r="E831" i="10"/>
  <c r="D546" i="10"/>
  <c r="F1851" i="10"/>
  <c r="F1120" i="13"/>
  <c r="G3315" i="7"/>
  <c r="G2294" i="10"/>
  <c r="G1769" i="13"/>
  <c r="D634" i="10"/>
  <c r="E1954" i="10"/>
  <c r="G474" i="11"/>
  <c r="D1721" i="13"/>
  <c r="G2273" i="10"/>
  <c r="E372" i="10"/>
  <c r="G1836" i="5"/>
  <c r="F307" i="11"/>
  <c r="F1333" i="10"/>
  <c r="D939" i="13"/>
  <c r="F431" i="10"/>
  <c r="F339" i="13"/>
  <c r="E1003" i="13"/>
  <c r="D1018" i="11"/>
  <c r="E1112" i="10"/>
  <c r="F401" i="7"/>
  <c r="E1691" i="13"/>
  <c r="E2562" i="7"/>
  <c r="F245" i="13"/>
  <c r="G770" i="10"/>
  <c r="G2231" i="10"/>
  <c r="F1558" i="13"/>
  <c r="G923" i="10"/>
  <c r="F484" i="13"/>
  <c r="G279" i="13"/>
  <c r="D2125" i="10"/>
  <c r="D2194" i="11"/>
  <c r="D996" i="13"/>
  <c r="F1974" i="10"/>
  <c r="F2489" i="7"/>
  <c r="F721" i="13"/>
  <c r="G1475" i="5"/>
  <c r="E1015" i="10"/>
  <c r="F1852" i="5"/>
  <c r="D1789" i="10"/>
  <c r="G279" i="10"/>
  <c r="E1172" i="14"/>
  <c r="E2010" i="10"/>
  <c r="D1047" i="10"/>
  <c r="F883" i="13"/>
  <c r="G797" i="13"/>
  <c r="E996" i="13"/>
  <c r="E1506" i="13"/>
  <c r="G1746" i="13"/>
  <c r="E249" i="10"/>
  <c r="G1747" i="13"/>
  <c r="F1646" i="13"/>
  <c r="F1592" i="11"/>
  <c r="D839" i="11"/>
  <c r="E247" i="13"/>
  <c r="F1579" i="13"/>
  <c r="F784" i="14"/>
  <c r="D269" i="5"/>
  <c r="G749" i="11"/>
  <c r="F542" i="13"/>
  <c r="D1652" i="13"/>
  <c r="D279" i="10"/>
  <c r="F134" i="7"/>
  <c r="D1630" i="13"/>
  <c r="G1161" i="13"/>
  <c r="E1744" i="13"/>
  <c r="D995" i="10"/>
  <c r="E2167" i="11"/>
  <c r="D677" i="13"/>
  <c r="E1017" i="11"/>
  <c r="D1945" i="10"/>
  <c r="G1828" i="11"/>
  <c r="E370" i="7"/>
  <c r="E2075" i="5"/>
  <c r="D579" i="10"/>
  <c r="F2227" i="11"/>
  <c r="G1613" i="11"/>
  <c r="D1375" i="11"/>
  <c r="D435" i="11"/>
  <c r="G1625" i="13"/>
  <c r="G27" i="10"/>
  <c r="E677" i="10"/>
  <c r="E872" i="10"/>
  <c r="F2191" i="10"/>
  <c r="G1241" i="10"/>
  <c r="E1450" i="11"/>
  <c r="E2717" i="7"/>
  <c r="E2287" i="7"/>
  <c r="F963" i="10"/>
  <c r="F1747" i="13"/>
  <c r="F1930" i="11"/>
  <c r="G2118" i="10"/>
  <c r="G805" i="13"/>
  <c r="D2004" i="10"/>
  <c r="E1542" i="13"/>
  <c r="F1116" i="13"/>
  <c r="E1484" i="11"/>
  <c r="E1464" i="11"/>
  <c r="D685" i="11"/>
  <c r="G744" i="10"/>
  <c r="F1362" i="11"/>
  <c r="G2425" i="7"/>
  <c r="D60" i="5"/>
  <c r="E159" i="5"/>
  <c r="D1739" i="7"/>
  <c r="D1409" i="5"/>
  <c r="E613" i="13"/>
  <c r="G1791" i="11"/>
  <c r="F1958" i="7"/>
  <c r="D2216" i="7"/>
  <c r="E825" i="10"/>
  <c r="G1524" i="13"/>
  <c r="E1511" i="5"/>
  <c r="G3415" i="7"/>
  <c r="G1158" i="13"/>
  <c r="G417" i="11"/>
  <c r="E2209" i="10"/>
  <c r="D418" i="13"/>
  <c r="D1835" i="10"/>
  <c r="F667" i="13"/>
  <c r="E1354" i="5"/>
  <c r="F2362" i="10"/>
  <c r="E1326" i="13"/>
  <c r="E1993" i="10"/>
  <c r="E1668" i="7"/>
  <c r="D889" i="11"/>
  <c r="D846" i="10"/>
  <c r="G11" i="7"/>
  <c r="F869" i="11"/>
  <c r="G851" i="13"/>
  <c r="D1338" i="13"/>
  <c r="F3053" i="7"/>
  <c r="E549" i="11"/>
  <c r="E1773" i="11"/>
  <c r="F1182" i="11"/>
  <c r="E816" i="11"/>
  <c r="E2487" i="7"/>
  <c r="F525" i="13"/>
  <c r="D1727" i="13"/>
  <c r="G1488" i="10"/>
  <c r="D604" i="10"/>
  <c r="E460" i="7"/>
  <c r="E561" i="13"/>
  <c r="D2074" i="10"/>
  <c r="D622" i="13"/>
  <c r="F1469" i="5"/>
  <c r="E1836" i="11"/>
  <c r="F2354" i="10"/>
  <c r="F1848" i="11"/>
  <c r="F604" i="11"/>
  <c r="D1488" i="13"/>
  <c r="F2069" i="10"/>
  <c r="F310" i="13"/>
  <c r="F1800" i="5"/>
  <c r="E1967" i="10"/>
  <c r="D1274" i="5"/>
  <c r="E761" i="5"/>
  <c r="G581" i="13"/>
  <c r="E1207" i="5"/>
  <c r="D249" i="13"/>
  <c r="D717" i="13"/>
  <c r="D567" i="13"/>
  <c r="E1430" i="11"/>
  <c r="E249" i="13"/>
  <c r="G640" i="14"/>
  <c r="E2284" i="10"/>
  <c r="E1671" i="10"/>
  <c r="G488" i="11"/>
  <c r="F6" i="11"/>
  <c r="E1670" i="11"/>
  <c r="G2638" i="7"/>
  <c r="G705" i="11"/>
  <c r="G2376" i="7"/>
  <c r="D771" i="10"/>
  <c r="D777" i="10"/>
  <c r="G1580" i="5"/>
  <c r="D355" i="11"/>
  <c r="D1507" i="5"/>
  <c r="E1118" i="13"/>
  <c r="D733" i="14"/>
  <c r="E1316" i="13"/>
  <c r="D387" i="13"/>
  <c r="G308" i="11"/>
  <c r="D1505" i="13"/>
  <c r="F1742" i="10"/>
  <c r="G286" i="5"/>
  <c r="E2080" i="7"/>
  <c r="E801" i="13"/>
  <c r="D1640" i="10"/>
  <c r="F516" i="13"/>
  <c r="E1811" i="7"/>
  <c r="E442" i="14"/>
  <c r="D385" i="11"/>
  <c r="E282" i="10"/>
  <c r="D992" i="13"/>
  <c r="F2386" i="10"/>
  <c r="E1300" i="10"/>
  <c r="E1694" i="13"/>
  <c r="F1616" i="11"/>
  <c r="F1510" i="13"/>
  <c r="F909" i="11"/>
  <c r="G2389" i="7"/>
  <c r="G32" i="13"/>
  <c r="D345" i="13"/>
  <c r="F322" i="10"/>
  <c r="D936" i="13"/>
  <c r="F2003" i="10"/>
  <c r="E1816" i="10"/>
  <c r="F1105" i="11"/>
  <c r="F753" i="11"/>
  <c r="E2383" i="7"/>
  <c r="D752" i="13"/>
  <c r="D795" i="13"/>
  <c r="G1389" i="13"/>
  <c r="D784" i="14"/>
  <c r="D769" i="13"/>
  <c r="E562" i="10"/>
  <c r="E1277" i="13"/>
  <c r="F2091" i="10"/>
  <c r="F801" i="14"/>
  <c r="F917" i="13"/>
  <c r="E528" i="13"/>
  <c r="E696" i="10"/>
  <c r="G1136" i="13"/>
  <c r="F1913" i="11"/>
  <c r="E2289" i="7"/>
  <c r="E1597" i="11"/>
  <c r="G2057" i="11"/>
  <c r="D1901" i="10"/>
  <c r="G388" i="5"/>
  <c r="D1149" i="10"/>
  <c r="E1768" i="10"/>
  <c r="E2137" i="5"/>
  <c r="E907" i="11"/>
  <c r="G503" i="13"/>
  <c r="E1163" i="11"/>
  <c r="F1357" i="13"/>
  <c r="G469" i="13"/>
  <c r="G2008" i="10"/>
  <c r="F2029" i="10"/>
  <c r="D1082" i="11"/>
  <c r="D744" i="13"/>
  <c r="G396" i="13"/>
  <c r="F1861" i="10"/>
  <c r="F1372" i="10"/>
  <c r="G1178" i="10"/>
  <c r="D2194" i="10"/>
  <c r="G1406" i="10"/>
  <c r="F1598" i="13"/>
  <c r="E486" i="13"/>
  <c r="E1529" i="11"/>
  <c r="G432" i="13"/>
  <c r="G2261" i="10"/>
  <c r="G2269" i="10"/>
  <c r="D926" i="11"/>
  <c r="G1675" i="13"/>
  <c r="F1345" i="10"/>
  <c r="F1436" i="10"/>
  <c r="G2134" i="11"/>
  <c r="E1709" i="7"/>
  <c r="E1412" i="10"/>
  <c r="G976" i="10"/>
  <c r="E748" i="13"/>
  <c r="E704" i="11"/>
  <c r="F1041" i="11"/>
  <c r="E10" i="13"/>
  <c r="G447" i="14"/>
  <c r="G1918" i="10"/>
  <c r="F1973" i="10"/>
  <c r="E1798" i="10"/>
  <c r="G1436" i="11"/>
  <c r="F1236" i="13"/>
  <c r="F1410" i="5"/>
  <c r="G530" i="10"/>
  <c r="D783" i="11"/>
  <c r="F438" i="7"/>
  <c r="E1772" i="13"/>
  <c r="F248" i="10"/>
  <c r="F2300" i="10"/>
  <c r="G243" i="11"/>
  <c r="E396" i="13"/>
  <c r="F1539" i="13"/>
  <c r="F1847" i="7"/>
  <c r="E1505" i="13"/>
  <c r="E1567" i="7"/>
  <c r="F660" i="13"/>
  <c r="E1179" i="13"/>
  <c r="G603" i="10"/>
  <c r="E1230" i="5"/>
  <c r="D281" i="11"/>
  <c r="E62" i="13"/>
  <c r="F1599" i="10"/>
  <c r="E454" i="5"/>
  <c r="F568" i="13"/>
  <c r="G725" i="10"/>
  <c r="G887" i="10"/>
  <c r="E2582" i="7"/>
  <c r="E2934" i="7"/>
  <c r="E480" i="13"/>
  <c r="E1124" i="13"/>
  <c r="G512" i="11"/>
  <c r="E747" i="13"/>
  <c r="F1024" i="11"/>
  <c r="G1925" i="11"/>
  <c r="G1435" i="11"/>
  <c r="D1007" i="13"/>
  <c r="D1371" i="11"/>
  <c r="E1789" i="10"/>
  <c r="F2372" i="10"/>
  <c r="F412" i="14"/>
  <c r="F1963" i="10"/>
  <c r="D1558" i="13"/>
  <c r="D1605" i="10"/>
  <c r="E1430" i="13"/>
  <c r="G884" i="10"/>
  <c r="G1033" i="13"/>
  <c r="E123" i="11"/>
  <c r="D1067" i="11"/>
  <c r="E338" i="10"/>
  <c r="E1616" i="13"/>
  <c r="D1413" i="13"/>
  <c r="E255" i="13"/>
  <c r="D1759" i="13"/>
  <c r="D708" i="13"/>
  <c r="G1956" i="10"/>
  <c r="E514" i="11"/>
  <c r="G1791" i="13"/>
  <c r="G611" i="10"/>
  <c r="E1510" i="10"/>
  <c r="F845" i="13"/>
  <c r="F1771" i="13"/>
  <c r="F1696" i="13"/>
  <c r="G639" i="10"/>
  <c r="G1526" i="11"/>
  <c r="E1083" i="13"/>
  <c r="F525" i="5"/>
  <c r="D1411" i="13"/>
  <c r="F283" i="13"/>
  <c r="E1077" i="13"/>
  <c r="F1251" i="7"/>
  <c r="F681" i="10"/>
  <c r="F987" i="13"/>
  <c r="D298" i="10"/>
  <c r="D980" i="10"/>
  <c r="G1843" i="10"/>
  <c r="F1715" i="7"/>
  <c r="E2172" i="10"/>
  <c r="G2348" i="10"/>
  <c r="D1420" i="10"/>
  <c r="E1016" i="13"/>
  <c r="F1845" i="11"/>
  <c r="E1796" i="11"/>
  <c r="F1017" i="10"/>
  <c r="F1771" i="10"/>
  <c r="D1814" i="10"/>
  <c r="F2382" i="7"/>
  <c r="G1457" i="11"/>
  <c r="D1289" i="10"/>
  <c r="E218" i="7"/>
  <c r="G1452" i="11"/>
  <c r="G1353" i="13"/>
  <c r="D1622" i="10"/>
  <c r="D1188" i="13"/>
  <c r="F522" i="10"/>
  <c r="E703" i="13"/>
  <c r="F1084" i="10"/>
  <c r="E460" i="10"/>
  <c r="F2098" i="11"/>
  <c r="D757" i="13"/>
  <c r="F918" i="10"/>
  <c r="D1336" i="13"/>
  <c r="E512" i="13"/>
  <c r="G1749" i="13"/>
  <c r="G747" i="10"/>
  <c r="F1188" i="10"/>
  <c r="E873" i="10"/>
  <c r="E2592" i="7"/>
  <c r="G1255" i="13"/>
  <c r="G1630" i="10"/>
  <c r="F820" i="13"/>
  <c r="F1788" i="11"/>
  <c r="F1826" i="10"/>
  <c r="G613" i="10"/>
  <c r="G1834" i="7"/>
  <c r="G472" i="10"/>
  <c r="F1229" i="13"/>
  <c r="G658" i="13"/>
  <c r="D1258" i="10"/>
  <c r="F1716" i="7"/>
  <c r="D1185" i="11"/>
  <c r="F2262" i="10"/>
  <c r="E295" i="10"/>
  <c r="D729" i="13"/>
  <c r="D620" i="13"/>
  <c r="F1625" i="11"/>
  <c r="E1059" i="10"/>
  <c r="E3276" i="7"/>
  <c r="F837" i="11"/>
  <c r="F1392" i="10"/>
  <c r="E2035" i="11"/>
  <c r="E323" i="13"/>
  <c r="D888" i="13"/>
  <c r="G1149" i="11"/>
  <c r="G2333" i="10"/>
  <c r="D1096" i="13"/>
  <c r="F273" i="14"/>
  <c r="F372" i="5"/>
  <c r="F1155" i="5"/>
  <c r="F508" i="10"/>
  <c r="E40" i="5"/>
  <c r="G596" i="10"/>
  <c r="E524" i="10"/>
  <c r="D944" i="10"/>
  <c r="G818" i="10"/>
  <c r="F1916" i="10"/>
  <c r="F1412" i="11"/>
  <c r="D2291" i="10"/>
  <c r="G703" i="10"/>
  <c r="E2433" i="7"/>
  <c r="F1168" i="11"/>
  <c r="F1360" i="13"/>
  <c r="G2256" i="10"/>
  <c r="E874" i="10"/>
  <c r="E1072" i="10"/>
  <c r="E702" i="13"/>
  <c r="G1097" i="11"/>
  <c r="F1336" i="10"/>
  <c r="D901" i="13"/>
  <c r="E374" i="13"/>
  <c r="F1198" i="11"/>
  <c r="D1943" i="14"/>
  <c r="E1423" i="11"/>
  <c r="E1396" i="13"/>
  <c r="D2056" i="10"/>
  <c r="E1219" i="5"/>
  <c r="G1286" i="13"/>
  <c r="E1667" i="10"/>
  <c r="F1636" i="13"/>
  <c r="G429" i="11"/>
  <c r="E1683" i="13"/>
  <c r="D1668" i="5"/>
  <c r="G2189" i="10"/>
  <c r="F1799" i="7"/>
  <c r="G263" i="13"/>
  <c r="D1682" i="7"/>
  <c r="D1061" i="5"/>
  <c r="D968" i="10"/>
  <c r="D2167" i="7"/>
  <c r="E1479" i="10"/>
  <c r="E716" i="10"/>
  <c r="G887" i="11"/>
  <c r="F1385" i="13"/>
  <c r="F3189" i="7"/>
  <c r="E1984" i="10"/>
  <c r="F541" i="13"/>
  <c r="G1240" i="13"/>
  <c r="E1281" i="13"/>
  <c r="F1961" i="5"/>
  <c r="E2362" i="7"/>
  <c r="D1234" i="10"/>
  <c r="E1378" i="11"/>
  <c r="G1785" i="10"/>
  <c r="E383" i="13"/>
  <c r="F440" i="13"/>
  <c r="E836" i="10"/>
  <c r="G2035" i="11"/>
  <c r="G1390" i="13"/>
  <c r="G1037" i="11"/>
  <c r="E607" i="13"/>
  <c r="D816" i="13"/>
  <c r="G675" i="13"/>
  <c r="F2029" i="5"/>
  <c r="E2007" i="7"/>
  <c r="D1724" i="11"/>
  <c r="G1411" i="5"/>
  <c r="D1607" i="7"/>
  <c r="D300" i="7"/>
  <c r="F468" i="13"/>
  <c r="E2194" i="10"/>
  <c r="G1072" i="13"/>
  <c r="F438" i="13"/>
  <c r="G1477" i="10"/>
  <c r="D1297" i="10"/>
  <c r="E972" i="13"/>
  <c r="G158" i="7"/>
  <c r="G937" i="10"/>
  <c r="G1158" i="10"/>
  <c r="D1419" i="10"/>
  <c r="F1521" i="13"/>
  <c r="F2130" i="5"/>
  <c r="G1237" i="13"/>
  <c r="F1388" i="10"/>
  <c r="G2965" i="7"/>
  <c r="D427" i="13"/>
  <c r="F484" i="10"/>
  <c r="G1440" i="13"/>
  <c r="D1104" i="13"/>
  <c r="G612" i="10"/>
  <c r="G1215" i="10"/>
  <c r="G2095" i="10"/>
  <c r="F1822" i="10"/>
  <c r="D1966" i="10"/>
  <c r="G827" i="13"/>
  <c r="D967" i="5"/>
  <c r="D843" i="10"/>
  <c r="G2049" i="7"/>
  <c r="G19" i="5"/>
  <c r="D1932" i="7"/>
  <c r="E561" i="10"/>
  <c r="E541" i="13"/>
  <c r="E2627" i="7"/>
  <c r="D1327" i="10"/>
  <c r="F2348" i="10"/>
  <c r="D1625" i="10"/>
  <c r="D1744" i="5"/>
  <c r="F243" i="10"/>
  <c r="E910" i="11"/>
  <c r="E847" i="13"/>
  <c r="D2159" i="10"/>
  <c r="F946" i="13"/>
  <c r="D1853" i="10"/>
  <c r="E263" i="7"/>
  <c r="F451" i="10"/>
  <c r="G313" i="13"/>
  <c r="G1112" i="11"/>
  <c r="D1841" i="11"/>
  <c r="D1099" i="10"/>
  <c r="E1276" i="10"/>
  <c r="F1856" i="10"/>
  <c r="E1571" i="7"/>
  <c r="E1390" i="10"/>
  <c r="F1256" i="10"/>
  <c r="E1548" i="14"/>
  <c r="F1477" i="13"/>
  <c r="G22" i="13"/>
  <c r="D389" i="5"/>
  <c r="D1577" i="13"/>
  <c r="D672" i="13"/>
  <c r="E1929" i="10"/>
  <c r="D927" i="5"/>
  <c r="G872" i="13"/>
  <c r="G704" i="13"/>
  <c r="D2222" i="10"/>
  <c r="E1728" i="13"/>
  <c r="G335" i="7"/>
  <c r="F393" i="11"/>
  <c r="E1656" i="10"/>
  <c r="D1620" i="13"/>
  <c r="F1148" i="10"/>
  <c r="F1439" i="13"/>
  <c r="F729" i="13"/>
  <c r="F348" i="10"/>
  <c r="D630" i="13"/>
  <c r="E10" i="10"/>
  <c r="G1754" i="13"/>
  <c r="F1665" i="13"/>
  <c r="G1521" i="13"/>
  <c r="G2225" i="5"/>
  <c r="G880" i="10"/>
  <c r="F1476" i="10"/>
  <c r="D1393" i="10"/>
  <c r="D1210" i="14"/>
  <c r="G1847" i="7"/>
  <c r="G1384" i="11"/>
  <c r="G1204" i="13"/>
  <c r="E984" i="13"/>
  <c r="G14" i="13"/>
  <c r="F2833" i="7"/>
  <c r="D382" i="13"/>
  <c r="E1374" i="13"/>
  <c r="G54" i="10"/>
  <c r="E853" i="13"/>
  <c r="G1452" i="13"/>
  <c r="D1930" i="10"/>
  <c r="G1030" i="11"/>
  <c r="F537" i="10"/>
  <c r="E1742" i="13"/>
  <c r="F204" i="5"/>
  <c r="E956" i="10"/>
  <c r="F777" i="13"/>
  <c r="E1599" i="13"/>
  <c r="G1744" i="7"/>
  <c r="D1190" i="10"/>
  <c r="G2182" i="7"/>
  <c r="D773" i="13"/>
  <c r="G724" i="13"/>
  <c r="F459" i="11"/>
  <c r="G1374" i="10"/>
  <c r="D916" i="10"/>
  <c r="G1229" i="13"/>
  <c r="F1613" i="10"/>
  <c r="E1138" i="10"/>
  <c r="E604" i="11"/>
  <c r="G32" i="7"/>
  <c r="E1413" i="11"/>
  <c r="E415" i="13"/>
  <c r="F1005" i="13"/>
  <c r="D1684" i="10"/>
  <c r="F2369" i="7"/>
  <c r="F450" i="5"/>
  <c r="G394" i="14"/>
  <c r="F1850" i="11"/>
  <c r="D614" i="10"/>
  <c r="D273" i="11"/>
  <c r="D1246" i="13"/>
  <c r="G203" i="7"/>
  <c r="G2217" i="11"/>
  <c r="E1776" i="7"/>
  <c r="F618" i="10"/>
  <c r="F2438" i="10"/>
  <c r="E782" i="13"/>
  <c r="G1974" i="11"/>
  <c r="D1768" i="13"/>
  <c r="E1445" i="14"/>
  <c r="E1047" i="11"/>
  <c r="D481" i="10"/>
  <c r="E2268" i="5"/>
  <c r="E709" i="13"/>
  <c r="D1337" i="13"/>
  <c r="D1054" i="10"/>
  <c r="G829" i="13"/>
  <c r="D549" i="11"/>
  <c r="E3396" i="7"/>
  <c r="D1756" i="10"/>
  <c r="E1465" i="13"/>
  <c r="D13" i="5"/>
  <c r="D2302" i="10"/>
  <c r="D2248" i="7"/>
  <c r="D323" i="10"/>
  <c r="G672" i="11"/>
  <c r="D1605" i="5"/>
  <c r="D1678" i="5"/>
  <c r="F990" i="10"/>
  <c r="G256" i="7"/>
  <c r="E1328" i="13"/>
  <c r="F1420" i="11"/>
  <c r="E1614" i="10"/>
  <c r="D1617" i="7"/>
  <c r="D998" i="13"/>
  <c r="E1253" i="11"/>
  <c r="G1866" i="14"/>
  <c r="E703" i="10"/>
  <c r="D136" i="7"/>
  <c r="E572" i="11"/>
  <c r="E1619" i="13"/>
  <c r="D1419" i="14"/>
  <c r="E1650" i="13"/>
  <c r="D1846" i="10"/>
  <c r="D315" i="7"/>
  <c r="E1087" i="13"/>
  <c r="F1451" i="13"/>
  <c r="D286" i="10"/>
  <c r="F2106" i="7"/>
  <c r="F2099" i="10"/>
  <c r="D308" i="10"/>
  <c r="D366" i="10"/>
  <c r="E1409" i="13"/>
  <c r="F157" i="13"/>
  <c r="E431" i="13"/>
  <c r="F1584" i="10"/>
  <c r="F739" i="13"/>
  <c r="E1397" i="10"/>
  <c r="D1124" i="13"/>
  <c r="F634" i="13"/>
  <c r="D510" i="13"/>
  <c r="D2322" i="7"/>
  <c r="G2198" i="10"/>
  <c r="F2488" i="7"/>
  <c r="D1519" i="13"/>
  <c r="F910" i="10"/>
  <c r="F493" i="10"/>
  <c r="G1695" i="13"/>
  <c r="G210" i="7"/>
  <c r="E1570" i="5"/>
  <c r="F658" i="11"/>
  <c r="E1310" i="13"/>
  <c r="D1292" i="11"/>
  <c r="F1623" i="7"/>
  <c r="D1203" i="11"/>
  <c r="G1338" i="10"/>
  <c r="E1547" i="11"/>
  <c r="G572" i="13"/>
  <c r="D581" i="13"/>
  <c r="E2949" i="7"/>
  <c r="D1881" i="11"/>
  <c r="G917" i="11"/>
  <c r="G1049" i="13"/>
  <c r="D362" i="5"/>
  <c r="E1447" i="11"/>
  <c r="F1888" i="10"/>
  <c r="G1598" i="11"/>
  <c r="F2726" i="7"/>
  <c r="D371" i="10"/>
  <c r="F3130" i="7"/>
  <c r="G1520" i="13"/>
  <c r="F435" i="13"/>
  <c r="F1503" i="13"/>
  <c r="D1557" i="10"/>
  <c r="F2174" i="7"/>
  <c r="E954" i="5"/>
  <c r="D1687" i="7"/>
  <c r="F1350" i="5"/>
  <c r="G971" i="13"/>
  <c r="F1704" i="7"/>
  <c r="E80" i="11"/>
  <c r="D1125" i="10"/>
  <c r="F610" i="10"/>
  <c r="E1520" i="7"/>
  <c r="G1684" i="13"/>
  <c r="D2332" i="10"/>
  <c r="E1420" i="5"/>
  <c r="F490" i="10"/>
  <c r="D1293" i="13"/>
  <c r="E1355" i="13"/>
  <c r="E966" i="13"/>
  <c r="G297" i="13"/>
  <c r="F1347" i="14"/>
  <c r="F1574" i="13"/>
  <c r="E712" i="10"/>
  <c r="D538" i="13"/>
  <c r="F1737" i="13"/>
  <c r="D1441" i="11"/>
  <c r="E2706" i="7"/>
  <c r="F1457" i="7"/>
  <c r="G1831" i="10"/>
  <c r="D3190" i="7"/>
  <c r="G1725" i="10"/>
  <c r="G2012" i="7"/>
  <c r="G2430" i="11"/>
  <c r="G516" i="13"/>
  <c r="F2397" i="10"/>
  <c r="G562" i="13"/>
  <c r="F487" i="11"/>
  <c r="F2432" i="10"/>
  <c r="E856" i="13"/>
  <c r="D1187" i="10"/>
  <c r="F2295" i="7"/>
  <c r="F1100" i="13"/>
  <c r="F30" i="10"/>
  <c r="D1908" i="11"/>
  <c r="D1258" i="14"/>
  <c r="D469" i="11"/>
  <c r="D570" i="10"/>
  <c r="G1505" i="10"/>
  <c r="F2275" i="10"/>
  <c r="G2001" i="10"/>
  <c r="F1989" i="10"/>
  <c r="F1183" i="13"/>
  <c r="E1422" i="11"/>
  <c r="D746" i="11"/>
  <c r="D641" i="14"/>
  <c r="D452" i="11"/>
  <c r="D658" i="11"/>
  <c r="E1153" i="13"/>
  <c r="G800" i="13"/>
  <c r="D126" i="5"/>
  <c r="D2357" i="7"/>
  <c r="E1781" i="7"/>
  <c r="D313" i="10"/>
  <c r="E351" i="5"/>
  <c r="F703" i="10"/>
  <c r="D247" i="10"/>
  <c r="F1034" i="10"/>
  <c r="G1926" i="5"/>
  <c r="G2988" i="7"/>
  <c r="E1750" i="11"/>
  <c r="D855" i="13"/>
  <c r="F1045" i="11"/>
  <c r="F244" i="10"/>
  <c r="F383" i="11"/>
  <c r="G811" i="11"/>
  <c r="F1293" i="11"/>
  <c r="D1153" i="10"/>
  <c r="G769" i="10"/>
  <c r="E1818" i="11"/>
  <c r="G1398" i="13"/>
  <c r="E1118" i="11"/>
  <c r="D1769" i="14"/>
  <c r="G687" i="14"/>
  <c r="E764" i="11"/>
  <c r="D1741" i="11"/>
  <c r="F2110" i="11"/>
  <c r="E857" i="5"/>
  <c r="E1479" i="13"/>
  <c r="D2422" i="10"/>
  <c r="E1800" i="7"/>
  <c r="D2156" i="11"/>
  <c r="G353" i="13"/>
  <c r="F1758" i="10"/>
  <c r="F1048" i="13"/>
  <c r="G848" i="11"/>
  <c r="E1636" i="10"/>
  <c r="E113" i="11"/>
  <c r="E1499" i="14"/>
  <c r="E1831" i="10"/>
  <c r="D1660" i="10"/>
  <c r="F1688" i="5"/>
  <c r="E287" i="5"/>
  <c r="D1568" i="11"/>
  <c r="D593" i="13"/>
  <c r="G1841" i="10"/>
  <c r="G418" i="11"/>
  <c r="F42" i="11"/>
  <c r="D2345" i="11"/>
  <c r="E253" i="11"/>
  <c r="F1769" i="13"/>
  <c r="G2252" i="5"/>
  <c r="D243" i="11"/>
  <c r="E1795" i="13"/>
  <c r="D284" i="10"/>
  <c r="F1952" i="14"/>
  <c r="D2517" i="7"/>
  <c r="D982" i="10"/>
  <c r="D1003" i="13"/>
  <c r="F1695" i="13"/>
  <c r="F1249" i="11"/>
  <c r="D2149" i="11"/>
  <c r="E403" i="5"/>
  <c r="G1892" i="11"/>
  <c r="F2360" i="10"/>
  <c r="G1752" i="13"/>
  <c r="F1202" i="13"/>
  <c r="F29" i="13"/>
  <c r="F2016" i="11"/>
  <c r="E1697" i="13"/>
  <c r="G438" i="7"/>
  <c r="D1989" i="5"/>
  <c r="E2914" i="7"/>
  <c r="D751" i="10"/>
  <c r="F2004" i="10"/>
  <c r="E97" i="7"/>
  <c r="D743" i="13"/>
  <c r="E1239" i="10"/>
  <c r="D661" i="10"/>
  <c r="G1559" i="7"/>
  <c r="E491" i="13"/>
  <c r="D1329" i="10"/>
  <c r="D3199" i="7"/>
  <c r="G1820" i="5"/>
  <c r="F2175" i="10"/>
  <c r="F387" i="13"/>
  <c r="D1520" i="13"/>
  <c r="G113" i="7"/>
  <c r="E835" i="13"/>
  <c r="D2316" i="7"/>
  <c r="E1011" i="10"/>
  <c r="E2024" i="11"/>
  <c r="E2102" i="7"/>
  <c r="F1423" i="13"/>
  <c r="E265" i="13"/>
  <c r="F474" i="14"/>
  <c r="D311" i="10"/>
  <c r="F2399" i="11"/>
  <c r="G1430" i="10"/>
  <c r="F382" i="5"/>
  <c r="E2279" i="7"/>
  <c r="G337" i="10"/>
  <c r="G799" i="10"/>
  <c r="F243" i="13"/>
  <c r="F1744" i="10"/>
  <c r="G2351" i="7"/>
  <c r="F2022" i="10"/>
  <c r="G1296" i="13"/>
  <c r="F1553" i="10"/>
  <c r="F653" i="10"/>
  <c r="D2105" i="11"/>
  <c r="D720" i="13"/>
  <c r="D521" i="10"/>
  <c r="D1684" i="11"/>
  <c r="F1783" i="10"/>
  <c r="E1872" i="5"/>
  <c r="E1215" i="11"/>
  <c r="D1245" i="5"/>
  <c r="E1299" i="7"/>
  <c r="F315" i="11"/>
  <c r="E1187" i="11"/>
  <c r="F8" i="7"/>
  <c r="E442" i="11"/>
  <c r="D2373" i="10"/>
  <c r="E1616" i="11"/>
  <c r="E2301" i="10"/>
  <c r="D74" i="13"/>
  <c r="D1921" i="7"/>
  <c r="G1235" i="10"/>
  <c r="G1995" i="14"/>
  <c r="G109" i="5"/>
  <c r="F2934" i="7"/>
  <c r="D798" i="13"/>
  <c r="D1905" i="14"/>
  <c r="E1985" i="14"/>
  <c r="D2231" i="7"/>
  <c r="D1763" i="11"/>
  <c r="G1326" i="13"/>
  <c r="G1842" i="7"/>
  <c r="F86" i="11"/>
  <c r="D3337" i="7"/>
  <c r="F165" i="5"/>
  <c r="D1194" i="13"/>
  <c r="F2327" i="7"/>
  <c r="D2786" i="7"/>
  <c r="D782" i="10"/>
  <c r="F303" i="10"/>
  <c r="E1798" i="13"/>
  <c r="D659" i="10"/>
  <c r="G2700" i="7"/>
  <c r="F2293" i="10"/>
  <c r="D1275" i="7"/>
  <c r="G292" i="7"/>
  <c r="F1547" i="10"/>
  <c r="D841" i="13"/>
  <c r="G446" i="13"/>
  <c r="F1604" i="7"/>
  <c r="D1473" i="10"/>
  <c r="G1679" i="11"/>
  <c r="F418" i="13"/>
  <c r="D504" i="13"/>
  <c r="D1553" i="5"/>
  <c r="D2108" i="7"/>
  <c r="F1156" i="13"/>
  <c r="E1307" i="13"/>
  <c r="F1264" i="11"/>
  <c r="E2117" i="11"/>
  <c r="E588" i="13"/>
  <c r="G1321" i="11"/>
  <c r="F616" i="13"/>
  <c r="D2424" i="11"/>
  <c r="G2404" i="10"/>
  <c r="G1071" i="5"/>
  <c r="E1517" i="10"/>
  <c r="G1546" i="13"/>
  <c r="F1017" i="13"/>
  <c r="D1891" i="11"/>
  <c r="F1825" i="10"/>
  <c r="D1721" i="7"/>
  <c r="F699" i="10"/>
  <c r="F2034" i="5"/>
  <c r="D362" i="13"/>
  <c r="F1344" i="11"/>
  <c r="D374" i="5"/>
  <c r="F2565" i="7"/>
  <c r="D1688" i="11"/>
  <c r="D853" i="11"/>
  <c r="D361" i="11"/>
  <c r="E347" i="13"/>
  <c r="D1085" i="5"/>
  <c r="F1522" i="13"/>
  <c r="G518" i="10"/>
  <c r="F1664" i="13"/>
  <c r="D1286" i="5"/>
  <c r="F513" i="11"/>
  <c r="G1900" i="10"/>
  <c r="D1610" i="11"/>
  <c r="G1252" i="10"/>
  <c r="E1528" i="5"/>
  <c r="F87" i="10"/>
  <c r="G1646" i="13"/>
  <c r="E1833" i="14"/>
  <c r="D2108" i="10"/>
  <c r="D2269" i="5"/>
  <c r="D860" i="11"/>
  <c r="F1449" i="11"/>
  <c r="G787" i="10"/>
  <c r="G2329" i="10"/>
  <c r="G2225" i="11"/>
  <c r="E1075" i="11"/>
  <c r="G1155" i="10"/>
  <c r="D1550" i="10"/>
  <c r="F2857" i="7"/>
  <c r="D2518" i="7"/>
  <c r="E1263" i="7"/>
  <c r="F250" i="7"/>
  <c r="E1590" i="13"/>
  <c r="F2136" i="10"/>
  <c r="G451" i="13"/>
  <c r="E755" i="14"/>
  <c r="D1595" i="13"/>
  <c r="E2146" i="7"/>
  <c r="F1226" i="11"/>
  <c r="E1618" i="13"/>
  <c r="D2127" i="10"/>
  <c r="E2452" i="10"/>
  <c r="E749" i="10"/>
  <c r="G477" i="10"/>
  <c r="D1650" i="5"/>
  <c r="D1563" i="13"/>
  <c r="G897" i="13"/>
  <c r="D570" i="13"/>
  <c r="E1821" i="11"/>
  <c r="F444" i="13"/>
  <c r="G803" i="13"/>
  <c r="D1851" i="11"/>
  <c r="E26" i="10"/>
  <c r="D2448" i="7"/>
  <c r="D291" i="13"/>
  <c r="F1937" i="14"/>
  <c r="E464" i="7"/>
  <c r="F1169" i="13"/>
  <c r="F1462" i="14"/>
  <c r="F2615" i="7"/>
  <c r="E2372" i="7"/>
  <c r="F1161" i="13"/>
  <c r="F1286" i="11"/>
  <c r="E1806" i="10"/>
  <c r="F2816" i="7"/>
  <c r="D994" i="13"/>
  <c r="E2401" i="7"/>
  <c r="D2439" i="7"/>
  <c r="G1746" i="10"/>
  <c r="E1481" i="13"/>
  <c r="G427" i="5"/>
  <c r="G1542" i="5"/>
  <c r="D1832" i="10"/>
  <c r="E1551" i="7"/>
  <c r="E1320" i="7"/>
  <c r="F178" i="7"/>
  <c r="G913" i="13"/>
  <c r="F389" i="14"/>
  <c r="G1359" i="13"/>
  <c r="D1773" i="10"/>
  <c r="F1983" i="10"/>
  <c r="F2114" i="5"/>
  <c r="F1200" i="11"/>
  <c r="D1058" i="13"/>
  <c r="F1396" i="5"/>
  <c r="D1408" i="10"/>
  <c r="G2141" i="7"/>
  <c r="G2262" i="7"/>
  <c r="D527" i="13"/>
  <c r="F98" i="7"/>
  <c r="G2724" i="7"/>
  <c r="F1657" i="10"/>
  <c r="F2109" i="10"/>
  <c r="E1371" i="13"/>
  <c r="D1204" i="10"/>
  <c r="G1611" i="11"/>
  <c r="G1720" i="7"/>
  <c r="F1538" i="10"/>
  <c r="E2173" i="10"/>
  <c r="F279" i="13"/>
  <c r="D486" i="13"/>
  <c r="D904" i="11"/>
  <c r="G793" i="10"/>
  <c r="F1643" i="14"/>
  <c r="G2314" i="10"/>
  <c r="G1585" i="5"/>
  <c r="E1088" i="11"/>
  <c r="G920" i="14"/>
  <c r="G1683" i="13"/>
  <c r="G1783" i="13"/>
  <c r="D2981" i="7"/>
  <c r="E854" i="10"/>
  <c r="D1774" i="13"/>
  <c r="D1686" i="10"/>
  <c r="F1352" i="10"/>
  <c r="E1071" i="11"/>
  <c r="E853" i="5"/>
  <c r="F1636" i="10"/>
  <c r="E258" i="7"/>
  <c r="G1759" i="13"/>
  <c r="F1728" i="10"/>
  <c r="E258" i="11"/>
  <c r="D1405" i="5"/>
  <c r="D1904" i="11"/>
  <c r="E1911" i="5"/>
  <c r="G531" i="5"/>
  <c r="D733" i="11"/>
  <c r="G1598" i="13"/>
  <c r="G1718" i="13"/>
  <c r="F933" i="10"/>
  <c r="D1498" i="7"/>
  <c r="D446" i="7"/>
  <c r="F1934" i="5"/>
  <c r="G1426" i="13"/>
  <c r="D1297" i="7"/>
  <c r="D1898" i="11"/>
  <c r="E663" i="13"/>
  <c r="E108" i="13"/>
  <c r="D1041" i="10"/>
  <c r="F2326" i="11"/>
  <c r="G969" i="10"/>
  <c r="F251" i="5"/>
  <c r="E3051" i="7"/>
  <c r="D1708" i="5"/>
  <c r="G1109" i="11"/>
  <c r="D2285" i="7"/>
  <c r="G306" i="13"/>
  <c r="F1677" i="7"/>
  <c r="E43" i="10"/>
  <c r="E503" i="11"/>
  <c r="D658" i="13"/>
  <c r="F1140" i="5"/>
  <c r="G934" i="10"/>
  <c r="E464" i="10"/>
  <c r="E900" i="10"/>
  <c r="F981" i="13"/>
  <c r="F1460" i="11"/>
  <c r="E2339" i="7"/>
  <c r="E2106" i="10"/>
  <c r="F507" i="13"/>
  <c r="D1754" i="13"/>
  <c r="F581" i="11"/>
  <c r="E1103" i="10"/>
  <c r="F380" i="10"/>
  <c r="E1948" i="5"/>
  <c r="F2960" i="7"/>
  <c r="D1933" i="7"/>
  <c r="F256" i="13"/>
  <c r="D861" i="13"/>
  <c r="D704" i="10"/>
  <c r="D527" i="11"/>
  <c r="D52" i="7"/>
  <c r="F736" i="5"/>
  <c r="E429" i="5"/>
  <c r="D1699" i="11"/>
  <c r="D1363" i="10"/>
  <c r="E1318" i="10"/>
  <c r="D2488" i="7"/>
  <c r="F443" i="11"/>
  <c r="D1780" i="13"/>
  <c r="G342" i="11"/>
  <c r="F50" i="7"/>
  <c r="G1795" i="10"/>
  <c r="F1577" i="10"/>
  <c r="D525" i="13"/>
  <c r="D611" i="13"/>
  <c r="G1077" i="13"/>
  <c r="G1945" i="5"/>
  <c r="G1566" i="10"/>
  <c r="D248" i="11"/>
  <c r="F129" i="5"/>
  <c r="D635" i="13"/>
  <c r="G1574" i="13"/>
  <c r="D101" i="13"/>
  <c r="G464" i="11"/>
  <c r="D1051" i="10"/>
  <c r="G276" i="11"/>
  <c r="D253" i="7"/>
  <c r="D1028" i="13"/>
  <c r="G1019" i="11"/>
  <c r="G760" i="13"/>
  <c r="E520" i="13"/>
  <c r="F1190" i="11"/>
  <c r="F1490" i="10"/>
  <c r="D2173" i="10"/>
  <c r="D1879" i="10"/>
  <c r="F1990" i="10"/>
  <c r="F1224" i="5"/>
  <c r="F1530" i="13"/>
  <c r="E1925" i="10"/>
  <c r="D1341" i="5"/>
  <c r="F461" i="10"/>
  <c r="G1016" i="11"/>
  <c r="D1406" i="10"/>
  <c r="E473" i="13"/>
  <c r="G1764" i="11"/>
  <c r="D1015" i="11"/>
  <c r="F1340" i="14"/>
  <c r="F534" i="14"/>
  <c r="D292" i="13"/>
  <c r="G831" i="13"/>
  <c r="D1794" i="5"/>
  <c r="F1677" i="10"/>
  <c r="D314" i="13"/>
  <c r="G546" i="14"/>
  <c r="G2334" i="10"/>
  <c r="G115" i="11"/>
  <c r="F1719" i="13"/>
  <c r="D1746" i="13"/>
  <c r="E898" i="13"/>
  <c r="G1362" i="5"/>
  <c r="D2049" i="7"/>
  <c r="G1286" i="10"/>
  <c r="G877" i="13"/>
  <c r="G2403" i="10"/>
  <c r="F910" i="11"/>
  <c r="G338" i="11"/>
  <c r="D963" i="10"/>
  <c r="F1043" i="11"/>
  <c r="F1207" i="11"/>
  <c r="E803" i="10"/>
  <c r="F441" i="13"/>
  <c r="D666" i="13"/>
  <c r="F387" i="10"/>
  <c r="E763" i="10"/>
  <c r="G2424" i="10"/>
  <c r="E804" i="10"/>
  <c r="E385" i="13"/>
  <c r="E1451" i="10"/>
  <c r="G523" i="13"/>
  <c r="D529" i="10"/>
  <c r="E1759" i="11"/>
  <c r="F173" i="5"/>
  <c r="E1000" i="13"/>
  <c r="E1300" i="7"/>
  <c r="F1039" i="10"/>
  <c r="D1382" i="13"/>
  <c r="E1653" i="7"/>
  <c r="D2466" i="7"/>
  <c r="E1994" i="10"/>
  <c r="E1512" i="7"/>
  <c r="G1533" i="13"/>
  <c r="D939" i="11"/>
  <c r="D1499" i="10"/>
  <c r="F127" i="5"/>
  <c r="D254" i="11"/>
  <c r="D609" i="10"/>
  <c r="G1435" i="13"/>
  <c r="D1829" i="10"/>
  <c r="G2197" i="10"/>
  <c r="D1766" i="13"/>
  <c r="E583" i="13"/>
  <c r="G324" i="13"/>
  <c r="F1742" i="11"/>
  <c r="E1436" i="7"/>
  <c r="D2467" i="7"/>
  <c r="G1275" i="13"/>
  <c r="D2197" i="10"/>
  <c r="E2325" i="7"/>
  <c r="G1541" i="10"/>
  <c r="F520" i="13"/>
  <c r="E869" i="13"/>
  <c r="G1859" i="11"/>
  <c r="F1193" i="10"/>
  <c r="G607" i="5"/>
  <c r="E77" i="7"/>
  <c r="G1085" i="11"/>
  <c r="D721" i="10"/>
  <c r="F1425" i="13"/>
  <c r="F1657" i="13"/>
  <c r="D1400" i="13"/>
  <c r="E1717" i="13"/>
  <c r="G403" i="10"/>
  <c r="D2292" i="11"/>
  <c r="G686" i="11"/>
  <c r="G1707" i="11"/>
  <c r="E1669" i="13"/>
  <c r="F280" i="14"/>
  <c r="D1816" i="14"/>
  <c r="D2165" i="5"/>
  <c r="D2979" i="7"/>
  <c r="F1988" i="10"/>
  <c r="F611" i="11"/>
  <c r="D1267" i="13"/>
  <c r="F2073" i="10"/>
  <c r="D821" i="13"/>
  <c r="G2983" i="7"/>
  <c r="F855" i="5"/>
  <c r="D2078" i="11"/>
  <c r="E1872" i="10"/>
  <c r="D995" i="13"/>
  <c r="G1708" i="11"/>
  <c r="E1434" i="13"/>
  <c r="G1509" i="10"/>
  <c r="E2082" i="7"/>
  <c r="F97" i="11"/>
  <c r="G2719" i="7"/>
  <c r="G1667" i="13"/>
  <c r="E1721" i="10"/>
  <c r="G484" i="13"/>
  <c r="E526" i="10"/>
  <c r="G900" i="10"/>
  <c r="G15" i="10"/>
  <c r="G955" i="11"/>
  <c r="G1626" i="10"/>
  <c r="F418" i="14"/>
  <c r="D1276" i="10"/>
  <c r="E1345" i="13"/>
  <c r="G665" i="10"/>
  <c r="E823" i="13"/>
  <c r="D1926" i="10"/>
  <c r="F470" i="5"/>
  <c r="G367" i="10"/>
  <c r="D572" i="13"/>
  <c r="F203" i="7"/>
  <c r="D89" i="5"/>
  <c r="F319" i="14"/>
  <c r="E1655" i="13"/>
  <c r="D1672" i="10"/>
  <c r="G1769" i="10"/>
  <c r="D2239" i="7"/>
  <c r="E88" i="10"/>
  <c r="E592" i="11"/>
  <c r="G2331" i="10"/>
  <c r="G1922" i="11"/>
  <c r="E750" i="10"/>
  <c r="D494" i="5"/>
  <c r="D1343" i="14"/>
  <c r="D2850" i="7"/>
  <c r="G1003" i="10"/>
  <c r="F1839" i="10"/>
  <c r="E1040" i="10"/>
  <c r="F380" i="7"/>
  <c r="D1640" i="13"/>
  <c r="E1563" i="10"/>
  <c r="D1196" i="10"/>
  <c r="G2386" i="11"/>
  <c r="E968" i="13"/>
  <c r="E1339" i="10"/>
  <c r="F1299" i="5"/>
  <c r="E1245" i="11"/>
  <c r="E2198" i="10"/>
  <c r="F2037" i="11"/>
  <c r="F2254" i="10"/>
  <c r="D2103" i="11"/>
  <c r="E1261" i="10"/>
  <c r="E2014" i="10"/>
  <c r="D1751" i="10"/>
  <c r="E2159" i="10"/>
  <c r="D337" i="13"/>
  <c r="E1536" i="14"/>
  <c r="D785" i="10"/>
  <c r="F2206" i="11"/>
  <c r="F1746" i="5"/>
  <c r="G1735" i="7"/>
  <c r="E578" i="10"/>
  <c r="D1684" i="13"/>
  <c r="E1492" i="7"/>
  <c r="F1407" i="10"/>
  <c r="D1322" i="10"/>
  <c r="G1501" i="7"/>
  <c r="F1943" i="10"/>
  <c r="E970" i="11"/>
  <c r="G2452" i="7"/>
  <c r="D726" i="13"/>
  <c r="D1243" i="10"/>
  <c r="G754" i="10"/>
  <c r="D1228" i="13"/>
  <c r="D2121" i="11"/>
  <c r="E1238" i="10"/>
  <c r="G825" i="13"/>
  <c r="F66" i="10"/>
  <c r="F530" i="5"/>
  <c r="D990" i="10"/>
  <c r="D710" i="10"/>
  <c r="F1314" i="13"/>
  <c r="G850" i="11"/>
  <c r="D673" i="13"/>
  <c r="F730" i="13"/>
  <c r="G2408" i="7"/>
  <c r="E1218" i="5"/>
  <c r="E1828" i="11"/>
  <c r="E1829" i="7"/>
  <c r="G1395" i="10"/>
  <c r="D2242" i="10"/>
  <c r="D1145" i="13"/>
  <c r="F10" i="5"/>
  <c r="F62" i="10"/>
  <c r="E1379" i="11"/>
  <c r="D362" i="10"/>
  <c r="D345" i="10"/>
  <c r="E925" i="11"/>
  <c r="G1983" i="10"/>
  <c r="G2146" i="7"/>
  <c r="E2013" i="10"/>
  <c r="G324" i="11"/>
  <c r="D1118" i="11"/>
  <c r="E2405" i="7"/>
  <c r="G1318" i="13"/>
  <c r="D3442" i="7"/>
  <c r="E1488" i="13"/>
  <c r="G741" i="13"/>
  <c r="G1499" i="13"/>
  <c r="F625" i="13"/>
  <c r="D1629" i="10"/>
  <c r="G2190" i="11"/>
  <c r="G955" i="13"/>
  <c r="G730" i="13"/>
  <c r="D2027" i="7"/>
  <c r="F1001" i="11"/>
  <c r="E2204" i="7"/>
  <c r="F1323" i="10"/>
  <c r="G315" i="11"/>
  <c r="G294" i="10"/>
  <c r="G1054" i="13"/>
  <c r="F411" i="10"/>
  <c r="E1901" i="10"/>
  <c r="E1802" i="7"/>
  <c r="G59" i="5"/>
  <c r="D1509" i="13"/>
  <c r="D822" i="13"/>
  <c r="E1767" i="10"/>
  <c r="E2126" i="10"/>
  <c r="G2140" i="7"/>
  <c r="E668" i="14"/>
  <c r="F965" i="14"/>
  <c r="F1928" i="11"/>
  <c r="F2356" i="10"/>
  <c r="E2423" i="11"/>
  <c r="E491" i="14"/>
  <c r="E1974" i="7"/>
  <c r="G1696" i="13"/>
  <c r="D365" i="5"/>
  <c r="F2982" i="7"/>
  <c r="E1278" i="10"/>
  <c r="G491" i="13"/>
  <c r="D1068" i="11"/>
  <c r="G770" i="5"/>
  <c r="D1799" i="11"/>
  <c r="G2129" i="7"/>
  <c r="D310" i="10"/>
  <c r="G199" i="5"/>
  <c r="D1711" i="10"/>
  <c r="G995" i="13"/>
  <c r="E20" i="10"/>
  <c r="D231" i="10"/>
  <c r="D456" i="11"/>
  <c r="E678" i="10"/>
  <c r="D422" i="13"/>
  <c r="F317" i="14"/>
  <c r="D294" i="11"/>
  <c r="G1225" i="13"/>
  <c r="F3311" i="7"/>
  <c r="E635" i="10"/>
  <c r="D2226" i="10"/>
  <c r="F2305" i="11"/>
  <c r="D1943" i="10"/>
  <c r="F1660" i="7"/>
  <c r="E774" i="13"/>
  <c r="G1573" i="13"/>
  <c r="D691" i="13"/>
  <c r="E656" i="10"/>
  <c r="G279" i="11"/>
  <c r="F1511" i="10"/>
  <c r="E593" i="10"/>
  <c r="G2289" i="10"/>
  <c r="F2924" i="7"/>
  <c r="E1262" i="10"/>
  <c r="G2210" i="11"/>
  <c r="G1748" i="13"/>
  <c r="E1669" i="10"/>
  <c r="G1181" i="10"/>
  <c r="G724" i="11"/>
  <c r="F1473" i="10"/>
  <c r="E430" i="11"/>
  <c r="E423" i="13"/>
  <c r="G667" i="13"/>
  <c r="F1293" i="13"/>
  <c r="G726" i="11"/>
  <c r="D1463" i="10"/>
  <c r="G961" i="13"/>
  <c r="F782" i="13"/>
  <c r="D1286" i="13"/>
  <c r="D1308" i="13"/>
  <c r="F1427" i="11"/>
  <c r="G636" i="11"/>
  <c r="D2037" i="10"/>
  <c r="F2173" i="10"/>
  <c r="G671" i="10"/>
  <c r="D1729" i="14"/>
  <c r="D1472" i="11"/>
  <c r="G2230" i="11"/>
  <c r="E665" i="11"/>
  <c r="E1772" i="10"/>
  <c r="G2239" i="11"/>
  <c r="E2044" i="10"/>
  <c r="F439" i="13"/>
  <c r="E1453" i="13"/>
  <c r="D1017" i="13"/>
  <c r="F2020" i="5"/>
  <c r="D2150" i="7"/>
  <c r="F1728" i="13"/>
  <c r="E1008" i="10"/>
  <c r="F799" i="14"/>
  <c r="F1197" i="10"/>
  <c r="G681" i="10"/>
  <c r="D783" i="10"/>
  <c r="G1049" i="10"/>
  <c r="G998" i="13"/>
  <c r="F1233" i="13"/>
  <c r="D1730" i="11"/>
  <c r="D210" i="10"/>
  <c r="D1933" i="11"/>
  <c r="D43" i="13"/>
  <c r="G1509" i="5"/>
  <c r="F1377" i="14"/>
  <c r="G2337" i="10"/>
  <c r="D1310" i="11"/>
  <c r="G2126" i="10"/>
  <c r="G1818" i="10"/>
  <c r="G1306" i="10"/>
  <c r="G2212" i="11"/>
  <c r="F1312" i="10"/>
  <c r="F516" i="5"/>
  <c r="D84" i="11"/>
  <c r="G2393" i="7"/>
  <c r="G866" i="13"/>
  <c r="F1786" i="11"/>
  <c r="D1007" i="5"/>
  <c r="G759" i="13"/>
  <c r="E628" i="10"/>
  <c r="D1445" i="13"/>
  <c r="G49" i="14"/>
  <c r="D1293" i="5"/>
  <c r="G1202" i="10"/>
  <c r="D1971" i="7"/>
  <c r="D1294" i="10"/>
  <c r="F338" i="7"/>
  <c r="D670" i="10"/>
  <c r="E427" i="10"/>
  <c r="E1710" i="5"/>
  <c r="G1279" i="11"/>
  <c r="F2084" i="5"/>
  <c r="E390" i="10"/>
  <c r="D1897" i="10"/>
  <c r="E1350" i="10"/>
  <c r="D3303" i="7"/>
  <c r="E3407" i="7"/>
  <c r="E2324" i="10"/>
  <c r="G2170" i="10"/>
  <c r="E2206" i="10"/>
  <c r="E1595" i="10"/>
  <c r="E1137" i="10"/>
  <c r="E1916" i="11"/>
  <c r="F799" i="13"/>
  <c r="E54" i="7"/>
  <c r="D2086" i="10"/>
  <c r="D676" i="10"/>
  <c r="E1538" i="13"/>
  <c r="F922" i="10"/>
  <c r="G740" i="13"/>
  <c r="E1736" i="11"/>
  <c r="E383" i="5"/>
  <c r="F26" i="11"/>
  <c r="F2043" i="7"/>
  <c r="E138" i="7"/>
  <c r="G668" i="13"/>
  <c r="G18" i="11"/>
  <c r="G1287" i="14"/>
  <c r="G1206" i="13"/>
  <c r="E696" i="11"/>
  <c r="E2052" i="10"/>
  <c r="G932" i="13"/>
  <c r="E518" i="13"/>
  <c r="G1543" i="14"/>
  <c r="G995" i="10"/>
  <c r="D459" i="13"/>
  <c r="G1325" i="10"/>
  <c r="F1257" i="10"/>
  <c r="F1600" i="10"/>
  <c r="E1468" i="13"/>
  <c r="E725" i="10"/>
  <c r="E1742" i="10"/>
  <c r="F1428" i="7"/>
  <c r="G1749" i="11"/>
  <c r="D1460" i="10"/>
  <c r="G923" i="13"/>
  <c r="E1203" i="13"/>
  <c r="F567" i="13"/>
  <c r="E2135" i="11"/>
  <c r="D1850" i="7"/>
  <c r="G362" i="10"/>
  <c r="G1677" i="10"/>
  <c r="E1525" i="13"/>
  <c r="G1849" i="14"/>
  <c r="E1713" i="13"/>
  <c r="F1334" i="13"/>
  <c r="D1215" i="10"/>
  <c r="E255" i="7"/>
  <c r="F1014" i="5"/>
  <c r="F818" i="10"/>
  <c r="D930" i="10"/>
  <c r="D2639" i="7"/>
  <c r="G920" i="13"/>
  <c r="D1420" i="5"/>
  <c r="F748" i="5"/>
  <c r="D1625" i="7"/>
  <c r="E2561" i="7"/>
  <c r="D1792" i="11"/>
  <c r="E2665" i="7"/>
  <c r="G1783" i="5"/>
  <c r="G2135" i="7"/>
  <c r="D985" i="10"/>
  <c r="E2144" i="7"/>
  <c r="F886" i="13"/>
  <c r="D1123" i="10"/>
  <c r="D1208" i="13"/>
  <c r="D1319" i="14"/>
  <c r="F997" i="10"/>
  <c r="D1546" i="5"/>
  <c r="E1507" i="13"/>
  <c r="F1252" i="13"/>
  <c r="D1695" i="10"/>
  <c r="D358" i="10"/>
  <c r="G1378" i="13"/>
  <c r="F1855" i="7"/>
  <c r="E1143" i="10"/>
  <c r="G2055" i="7"/>
  <c r="F1581" i="14"/>
  <c r="G654" i="10"/>
  <c r="G869" i="14"/>
  <c r="F2152" i="10"/>
  <c r="G520" i="13"/>
  <c r="D569" i="11"/>
  <c r="E502" i="13"/>
  <c r="F1550" i="13"/>
  <c r="E536" i="13"/>
  <c r="E292" i="13"/>
  <c r="E560" i="13"/>
  <c r="E1737" i="13"/>
  <c r="G1140" i="13"/>
  <c r="E1348" i="11"/>
  <c r="F159" i="5"/>
  <c r="E298" i="10"/>
  <c r="G90" i="5"/>
  <c r="D2424" i="10"/>
  <c r="D1342" i="11"/>
  <c r="F1006" i="10"/>
  <c r="F2809" i="7"/>
  <c r="F247" i="11"/>
  <c r="F991" i="10"/>
  <c r="D256" i="13"/>
  <c r="F3435" i="7"/>
  <c r="F535" i="11"/>
  <c r="F1149" i="13"/>
  <c r="D807" i="13"/>
  <c r="G1146" i="13"/>
  <c r="D816" i="10"/>
  <c r="G796" i="13"/>
  <c r="G2069" i="5"/>
  <c r="G599" i="11"/>
  <c r="E1262" i="13"/>
  <c r="G828" i="13"/>
  <c r="E700" i="11"/>
  <c r="E1416" i="14"/>
  <c r="F1150" i="11"/>
  <c r="G1028" i="5"/>
  <c r="D343" i="10"/>
  <c r="F2318" i="10"/>
  <c r="D2178" i="10"/>
  <c r="F932" i="14"/>
  <c r="F867" i="13"/>
  <c r="E748" i="10"/>
  <c r="D1333" i="13"/>
  <c r="G1668" i="11"/>
  <c r="F772" i="13"/>
  <c r="E1448" i="11"/>
  <c r="D1538" i="10"/>
  <c r="G946" i="11"/>
  <c r="G2099" i="10"/>
  <c r="G1282" i="13"/>
  <c r="E729" i="10"/>
  <c r="E964" i="14"/>
  <c r="D1992" i="5"/>
  <c r="G374" i="13"/>
  <c r="G668" i="10"/>
  <c r="E1352" i="11"/>
  <c r="E841" i="13"/>
  <c r="G764" i="10"/>
  <c r="E2104" i="11"/>
  <c r="D813" i="10"/>
  <c r="F332" i="10"/>
  <c r="G1314" i="11"/>
  <c r="G2175" i="10"/>
  <c r="E2258" i="10"/>
  <c r="G874" i="13"/>
  <c r="G54" i="13"/>
  <c r="G1653" i="13"/>
  <c r="E208" i="7"/>
  <c r="E947" i="13"/>
  <c r="F1232" i="13"/>
  <c r="G642" i="13"/>
  <c r="D2070" i="5"/>
  <c r="D2255" i="11"/>
  <c r="D2059" i="5"/>
  <c r="E1404" i="13"/>
  <c r="G646" i="10"/>
  <c r="D1310" i="13"/>
  <c r="D2619" i="7"/>
  <c r="G1365" i="11"/>
  <c r="E1796" i="13"/>
  <c r="G1380" i="13"/>
  <c r="G920" i="10"/>
  <c r="E2439" i="10"/>
  <c r="G1625" i="10"/>
  <c r="E196" i="11"/>
  <c r="E2122" i="10"/>
  <c r="G702" i="13"/>
  <c r="G394" i="10"/>
  <c r="G1743" i="10"/>
  <c r="E477" i="13"/>
  <c r="D1932" i="14"/>
  <c r="D1605" i="14"/>
  <c r="G1606" i="11"/>
  <c r="F945" i="5"/>
  <c r="F256" i="5"/>
  <c r="E625" i="10"/>
  <c r="G1341" i="10"/>
  <c r="D1561" i="5"/>
  <c r="G2681" i="7"/>
  <c r="E2355" i="10"/>
  <c r="D659" i="14"/>
  <c r="G94" i="14"/>
  <c r="G1979" i="10"/>
  <c r="G1589" i="13"/>
  <c r="F187" i="7"/>
  <c r="G1915" i="10"/>
  <c r="G422" i="13"/>
  <c r="G3320" i="7"/>
  <c r="G1788" i="13"/>
  <c r="D900" i="10"/>
  <c r="E3335" i="7"/>
  <c r="D2003" i="7"/>
  <c r="D798" i="11"/>
  <c r="E1212" i="13"/>
  <c r="F1095" i="11"/>
  <c r="G313" i="10"/>
  <c r="F766" i="5"/>
  <c r="E2129" i="11"/>
  <c r="D361" i="10"/>
  <c r="D412" i="11"/>
  <c r="D1644" i="7"/>
  <c r="G325" i="7"/>
  <c r="G1582" i="13"/>
  <c r="G339" i="11"/>
  <c r="E998" i="5"/>
  <c r="F1915" i="11"/>
  <c r="F407" i="10"/>
  <c r="F2069" i="7"/>
  <c r="E1450" i="10"/>
  <c r="F1506" i="5"/>
  <c r="G1852" i="10"/>
  <c r="F274" i="13"/>
  <c r="D653" i="10"/>
  <c r="E2195" i="7"/>
  <c r="D3233" i="7"/>
  <c r="D189" i="7"/>
  <c r="G1545" i="7"/>
  <c r="G1376" i="11"/>
  <c r="E1068" i="10"/>
  <c r="E2140" i="11"/>
  <c r="G1009" i="10"/>
  <c r="G1072" i="11"/>
  <c r="F1317" i="10"/>
  <c r="G1430" i="13"/>
  <c r="G2615" i="7"/>
  <c r="E179" i="5"/>
  <c r="F1776" i="13"/>
  <c r="E1120" i="10"/>
  <c r="F1345" i="11"/>
  <c r="F3387" i="7"/>
  <c r="E1610" i="14"/>
  <c r="D533" i="11"/>
  <c r="D2598" i="7"/>
  <c r="G1384" i="14"/>
  <c r="G2208" i="10"/>
  <c r="D577" i="10"/>
  <c r="F367" i="11"/>
  <c r="G324" i="10"/>
  <c r="G1409" i="5"/>
  <c r="F2026" i="10"/>
  <c r="F748" i="14"/>
  <c r="E1873" i="14"/>
  <c r="F381" i="5"/>
  <c r="G322" i="13"/>
  <c r="D2072" i="10"/>
  <c r="D920" i="13"/>
  <c r="G1657" i="14"/>
  <c r="E771" i="13"/>
  <c r="F3215" i="7"/>
  <c r="G1744" i="10"/>
  <c r="G520" i="11"/>
  <c r="F1401" i="10"/>
  <c r="D969" i="11"/>
  <c r="G2109" i="11"/>
  <c r="F638" i="13"/>
  <c r="F1536" i="13"/>
  <c r="E850" i="13"/>
  <c r="F274" i="10"/>
  <c r="F518" i="11"/>
  <c r="G1256" i="10"/>
  <c r="E828" i="11"/>
  <c r="D375" i="13"/>
  <c r="F1018" i="13"/>
  <c r="E1546" i="7"/>
  <c r="F640" i="10"/>
  <c r="G977" i="10"/>
  <c r="F765" i="13"/>
  <c r="F423" i="7"/>
  <c r="D1436" i="13"/>
  <c r="F2188" i="11"/>
  <c r="F1097" i="10"/>
  <c r="D1373" i="11"/>
  <c r="G1216" i="11"/>
  <c r="G2330" i="10"/>
  <c r="G784" i="10"/>
  <c r="F1719" i="10"/>
  <c r="E1610" i="11"/>
  <c r="D693" i="13"/>
  <c r="E1202" i="10"/>
  <c r="D170" i="10"/>
  <c r="E414" i="14"/>
  <c r="G1182" i="10"/>
  <c r="E1236" i="13"/>
  <c r="F750" i="5"/>
  <c r="D1476" i="5"/>
  <c r="F1376" i="13"/>
  <c r="E1473" i="13"/>
  <c r="D2079" i="10"/>
  <c r="G990" i="5"/>
  <c r="F1969" i="11"/>
  <c r="F2770" i="7"/>
  <c r="G1577" i="13"/>
  <c r="D1802" i="10"/>
  <c r="F1169" i="14"/>
  <c r="D930" i="11"/>
  <c r="G625" i="10"/>
  <c r="F1268" i="13"/>
  <c r="E735" i="13"/>
  <c r="F1438" i="13"/>
  <c r="G1745" i="13"/>
  <c r="F499" i="13"/>
  <c r="D1569" i="13"/>
  <c r="F1422" i="10"/>
  <c r="D2272" i="11"/>
  <c r="D516" i="13"/>
  <c r="G1811" i="10"/>
  <c r="F947" i="13"/>
  <c r="D2449" i="7"/>
  <c r="G682" i="13"/>
  <c r="E2872" i="7"/>
  <c r="F2457" i="10"/>
  <c r="D908" i="13"/>
  <c r="D1317" i="10"/>
  <c r="F1765" i="10"/>
  <c r="G1240" i="10"/>
  <c r="F1766" i="11"/>
  <c r="F1476" i="13"/>
  <c r="F1748" i="11"/>
  <c r="E1041" i="13"/>
  <c r="G877" i="10"/>
  <c r="E2390" i="10"/>
  <c r="F972" i="10"/>
  <c r="E1735" i="10"/>
  <c r="E655" i="5"/>
  <c r="F531" i="10"/>
  <c r="E1530" i="7"/>
  <c r="F707" i="10"/>
  <c r="E442" i="7"/>
  <c r="G1012" i="13"/>
  <c r="G1679" i="7"/>
  <c r="G2938" i="7"/>
  <c r="E869" i="10"/>
  <c r="D1550" i="5"/>
  <c r="G1538" i="7"/>
  <c r="G1637" i="5"/>
  <c r="F685" i="5"/>
  <c r="E1062" i="10"/>
  <c r="G16" i="10"/>
  <c r="G976" i="11"/>
  <c r="D1396" i="13"/>
  <c r="F2121" i="10"/>
  <c r="E905" i="5"/>
  <c r="F2164" i="11"/>
  <c r="D1679" i="14"/>
  <c r="F2112" i="10"/>
  <c r="G992" i="13"/>
  <c r="F1424" i="10"/>
  <c r="E1315" i="7"/>
  <c r="E352" i="5"/>
  <c r="F2106" i="10"/>
  <c r="F885" i="5"/>
  <c r="F1823" i="10"/>
  <c r="F2410" i="7"/>
  <c r="F648" i="11"/>
  <c r="D1653" i="13"/>
  <c r="G2139" i="5"/>
  <c r="E1012" i="13"/>
  <c r="D1573" i="10"/>
  <c r="D1396" i="10"/>
  <c r="G401" i="13"/>
  <c r="E779" i="10"/>
  <c r="F2041" i="11"/>
  <c r="F991" i="11"/>
  <c r="E1033" i="10"/>
  <c r="G601" i="11"/>
  <c r="F6" i="10"/>
  <c r="E1015" i="14"/>
  <c r="G427" i="10"/>
  <c r="E2776" i="7"/>
  <c r="G470" i="13"/>
  <c r="D959" i="13"/>
  <c r="E648" i="10"/>
  <c r="F2108" i="10"/>
  <c r="D1840" i="10"/>
  <c r="E1193" i="10"/>
  <c r="D471" i="10"/>
  <c r="G855" i="13"/>
  <c r="F1541" i="10"/>
  <c r="G314" i="7"/>
  <c r="F1671" i="13"/>
  <c r="D671" i="11"/>
  <c r="F1270" i="10"/>
  <c r="F367" i="10"/>
  <c r="G793" i="13"/>
  <c r="E437" i="13"/>
  <c r="E3461" i="7"/>
  <c r="F702" i="10"/>
  <c r="G1200" i="13"/>
  <c r="G1660" i="13"/>
  <c r="E332" i="13"/>
  <c r="F68" i="7"/>
  <c r="G678" i="13"/>
  <c r="F1721" i="10"/>
  <c r="D474" i="5"/>
  <c r="E1164" i="10"/>
  <c r="D2021" i="10"/>
  <c r="G1025" i="10"/>
  <c r="E562" i="11"/>
  <c r="D1553" i="10"/>
  <c r="D1031" i="13"/>
  <c r="D298" i="13"/>
  <c r="F1525" i="13"/>
  <c r="G2885" i="7"/>
  <c r="E1113" i="14"/>
  <c r="D706" i="10"/>
  <c r="G2477" i="7"/>
  <c r="E1457" i="10"/>
  <c r="F1951" i="14"/>
  <c r="E1296" i="5"/>
  <c r="F2542" i="7"/>
  <c r="D1762" i="10"/>
  <c r="F1992" i="10"/>
  <c r="G1173" i="13"/>
  <c r="D1787" i="10"/>
  <c r="D1120" i="14"/>
  <c r="F981" i="11"/>
  <c r="D417" i="11"/>
  <c r="G1957" i="11"/>
  <c r="D1526" i="7"/>
  <c r="G1583" i="10"/>
  <c r="D1092" i="5"/>
  <c r="G1350" i="7"/>
  <c r="G58" i="10"/>
  <c r="F839" i="11"/>
  <c r="G600" i="14"/>
  <c r="F594" i="11"/>
  <c r="G1872" i="10"/>
  <c r="D2412" i="10"/>
  <c r="D1929" i="5"/>
  <c r="G1231" i="13"/>
  <c r="E1616" i="14"/>
  <c r="E1538" i="11"/>
  <c r="G1773" i="11"/>
  <c r="F1845" i="7"/>
  <c r="D1192" i="13"/>
  <c r="E1482" i="13"/>
  <c r="D1212" i="11"/>
  <c r="F2069" i="11"/>
  <c r="F1298" i="10"/>
  <c r="G3065" i="7"/>
  <c r="F669" i="10"/>
  <c r="D1673" i="13"/>
  <c r="D1983" i="5"/>
  <c r="G1221" i="13"/>
  <c r="E532" i="10"/>
  <c r="G515" i="13"/>
  <c r="G733" i="10"/>
  <c r="D615" i="13"/>
  <c r="D1878" i="14"/>
  <c r="G652" i="13"/>
  <c r="D1566" i="13"/>
  <c r="G601" i="13"/>
  <c r="G653" i="13"/>
  <c r="F1697" i="13"/>
  <c r="D783" i="13"/>
  <c r="D543" i="5"/>
  <c r="D2233" i="10"/>
  <c r="G1186" i="11"/>
  <c r="D2032" i="5"/>
  <c r="D330" i="13"/>
  <c r="D1509" i="10"/>
  <c r="G244" i="5"/>
  <c r="D572" i="10"/>
  <c r="G1069" i="10"/>
  <c r="D989" i="10"/>
  <c r="F233" i="13"/>
  <c r="D3" i="7"/>
  <c r="G442" i="11"/>
  <c r="E505" i="10"/>
  <c r="E1179" i="14"/>
  <c r="E427" i="11"/>
  <c r="G835" i="13"/>
  <c r="F1129" i="10"/>
  <c r="F2065" i="10"/>
  <c r="F793" i="10"/>
  <c r="F500" i="13"/>
  <c r="E929" i="10"/>
  <c r="G549" i="10"/>
  <c r="F1588" i="10"/>
  <c r="G1124" i="13"/>
  <c r="D1320" i="13"/>
  <c r="D2276" i="10"/>
  <c r="D1807" i="11"/>
  <c r="E887" i="10"/>
  <c r="E459" i="10"/>
  <c r="F1184" i="11"/>
  <c r="F1661" i="13"/>
  <c r="F1460" i="13"/>
  <c r="G1551" i="10"/>
  <c r="D942" i="11"/>
  <c r="G1580" i="11"/>
  <c r="D1857" i="10"/>
  <c r="E1634" i="14"/>
  <c r="E402" i="13"/>
  <c r="D1497" i="10"/>
  <c r="D1749" i="10"/>
  <c r="D914" i="10"/>
  <c r="E1822" i="7"/>
  <c r="E2693" i="7"/>
  <c r="D1249" i="13"/>
  <c r="F3194" i="7"/>
  <c r="E717" i="13"/>
  <c r="E1270" i="13"/>
  <c r="D1737" i="7"/>
  <c r="D1535" i="13"/>
  <c r="G3027" i="7"/>
  <c r="G2463" i="7"/>
  <c r="D2112" i="10"/>
  <c r="G614" i="11"/>
  <c r="G1654" i="13"/>
  <c r="G867" i="10"/>
  <c r="F342" i="13"/>
  <c r="D2432" i="11"/>
  <c r="D738" i="11"/>
  <c r="F1107" i="5"/>
  <c r="D652" i="11"/>
  <c r="F1469" i="13"/>
  <c r="E2050" i="5"/>
  <c r="F1750" i="10"/>
  <c r="G2142" i="10"/>
  <c r="E1735" i="13"/>
  <c r="F588" i="10"/>
  <c r="E1593" i="13"/>
  <c r="E2832" i="7"/>
  <c r="G519" i="13"/>
  <c r="D265" i="7"/>
  <c r="D1047" i="13"/>
  <c r="F1302" i="10"/>
  <c r="D1364" i="13"/>
  <c r="D1093" i="13"/>
  <c r="G704" i="10"/>
  <c r="E1201" i="13"/>
  <c r="G2171" i="10"/>
  <c r="E1042" i="10"/>
  <c r="G1205" i="11"/>
  <c r="F291" i="5"/>
  <c r="G2032" i="10"/>
  <c r="F2059" i="5"/>
  <c r="D148" i="13"/>
  <c r="G1997" i="11"/>
  <c r="F759" i="10"/>
  <c r="D1217" i="13"/>
  <c r="D1233" i="11"/>
  <c r="G2266" i="11"/>
  <c r="F2315" i="7"/>
  <c r="F384" i="7"/>
  <c r="G1690" i="13"/>
  <c r="G1518" i="10"/>
  <c r="D611" i="10"/>
  <c r="D2381" i="7"/>
  <c r="D610" i="11"/>
  <c r="G1226" i="13"/>
  <c r="F842" i="11"/>
  <c r="G363" i="14"/>
  <c r="E1803" i="10"/>
  <c r="D1463" i="13"/>
  <c r="G2345" i="10"/>
  <c r="F1319" i="7"/>
  <c r="E1293" i="13"/>
  <c r="F2369" i="10"/>
  <c r="D2183" i="10"/>
  <c r="F271" i="13"/>
  <c r="E2257" i="5"/>
  <c r="G608" i="13"/>
  <c r="D1377" i="13"/>
  <c r="G1756" i="7"/>
  <c r="E2162" i="7"/>
  <c r="E874" i="13"/>
  <c r="G1392" i="10"/>
  <c r="F406" i="7"/>
  <c r="E533" i="10"/>
  <c r="G716" i="5"/>
  <c r="G1220" i="5"/>
  <c r="E531" i="14"/>
  <c r="D3147" i="7"/>
  <c r="E330" i="10"/>
  <c r="F314" i="7"/>
  <c r="E1377" i="5"/>
  <c r="D1190" i="13"/>
  <c r="F1598" i="11"/>
  <c r="G1637" i="10"/>
  <c r="F1815" i="5"/>
  <c r="G1956" i="11"/>
  <c r="E1246" i="13"/>
  <c r="F1359" i="13"/>
  <c r="D975" i="14"/>
  <c r="F375" i="10"/>
  <c r="D1653" i="11"/>
  <c r="D2126" i="11"/>
  <c r="G257" i="14"/>
  <c r="E1323" i="10"/>
  <c r="G2200" i="7"/>
  <c r="F1532" i="10"/>
  <c r="E574" i="10"/>
  <c r="D26" i="10"/>
  <c r="D2367" i="10"/>
  <c r="G1469" i="11"/>
  <c r="F1828" i="5"/>
  <c r="F509" i="14"/>
  <c r="D106" i="5"/>
  <c r="F1513" i="7"/>
  <c r="E415" i="5"/>
  <c r="E856" i="10"/>
  <c r="G1608" i="10"/>
  <c r="E1872" i="7"/>
  <c r="D551" i="11"/>
  <c r="E500" i="13"/>
  <c r="D1359" i="10"/>
  <c r="E618" i="14"/>
  <c r="D2110" i="7"/>
  <c r="F2400" i="7"/>
  <c r="D872" i="13"/>
  <c r="G2380" i="10"/>
  <c r="G448" i="10"/>
  <c r="F2410" i="10"/>
  <c r="F1353" i="13"/>
  <c r="E419" i="11"/>
  <c r="E1617" i="13"/>
  <c r="D1304" i="10"/>
  <c r="F160" i="5"/>
  <c r="D680" i="13"/>
  <c r="G2175" i="5"/>
  <c r="D1785" i="11"/>
  <c r="E74" i="5"/>
  <c r="G796" i="10"/>
  <c r="E1647" i="13"/>
  <c r="D659" i="13"/>
  <c r="E399" i="7"/>
  <c r="F1891" i="10"/>
  <c r="E1179" i="5"/>
  <c r="D2167" i="11"/>
  <c r="E64" i="13"/>
  <c r="D2462" i="10"/>
  <c r="F2427" i="11"/>
  <c r="G990" i="13"/>
  <c r="D2154" i="10"/>
  <c r="E2299" i="7"/>
  <c r="F453" i="11"/>
  <c r="G1418" i="13"/>
  <c r="F879" i="13"/>
  <c r="G2282" i="10"/>
  <c r="F984" i="10"/>
  <c r="D1706" i="11"/>
  <c r="D694" i="11"/>
  <c r="G210" i="10"/>
  <c r="F282" i="13"/>
  <c r="E856" i="11"/>
  <c r="E1438" i="10"/>
  <c r="E405" i="7"/>
  <c r="G1526" i="13"/>
  <c r="D2044" i="7"/>
  <c r="D2461" i="10"/>
  <c r="F1357" i="10"/>
  <c r="G176" i="5"/>
  <c r="F383" i="10"/>
  <c r="F2234" i="10"/>
  <c r="G1249" i="13"/>
  <c r="E1994" i="5"/>
  <c r="E1728" i="11"/>
  <c r="E1785" i="10"/>
  <c r="F1677" i="13"/>
  <c r="F3392" i="7"/>
  <c r="E1771" i="13"/>
  <c r="G960" i="10"/>
  <c r="F2634" i="7"/>
  <c r="E917" i="11"/>
  <c r="F81" i="14"/>
  <c r="F1842" i="11"/>
  <c r="E2979" i="7"/>
  <c r="F3115" i="7"/>
  <c r="F1557" i="7"/>
  <c r="G2259" i="11"/>
  <c r="D419" i="11"/>
  <c r="F260" i="10"/>
  <c r="D1535" i="10"/>
  <c r="F1275" i="10"/>
  <c r="E1609" i="14"/>
  <c r="E1461" i="13"/>
  <c r="F1211" i="13"/>
  <c r="D821" i="10"/>
  <c r="F497" i="10"/>
  <c r="F654" i="10"/>
  <c r="D1494" i="11"/>
  <c r="E700" i="10"/>
  <c r="G551" i="13"/>
  <c r="F565" i="14"/>
  <c r="F1027" i="13"/>
  <c r="G985" i="10"/>
  <c r="F2487" i="7"/>
  <c r="D650" i="13"/>
  <c r="F2334" i="11"/>
  <c r="G174" i="7"/>
  <c r="E346" i="13"/>
  <c r="D1576" i="11"/>
  <c r="G1041" i="13"/>
  <c r="D3384" i="7"/>
  <c r="D819" i="13"/>
  <c r="E1305" i="13"/>
  <c r="F1257" i="14"/>
  <c r="F1638" i="10"/>
  <c r="E2046" i="11"/>
  <c r="D513" i="13"/>
  <c r="F457" i="13"/>
  <c r="D1115" i="5"/>
  <c r="G677" i="13"/>
  <c r="E2787" i="7"/>
  <c r="G1458" i="11"/>
  <c r="G1256" i="14"/>
  <c r="F1732" i="10"/>
  <c r="D1206" i="11"/>
  <c r="G13" i="13"/>
  <c r="E259" i="10"/>
  <c r="E2208" i="10"/>
  <c r="F1918" i="5"/>
  <c r="G1726" i="13"/>
  <c r="E1025" i="10"/>
  <c r="D287" i="5"/>
  <c r="E1749" i="10"/>
  <c r="G103" i="13"/>
  <c r="G1314" i="13"/>
  <c r="E1212" i="14"/>
  <c r="D1054" i="5"/>
  <c r="G1157" i="14"/>
  <c r="G984" i="13"/>
  <c r="E2191" i="11"/>
  <c r="E842" i="10"/>
  <c r="D890" i="13"/>
  <c r="D397" i="14"/>
  <c r="G782" i="10"/>
  <c r="F1115" i="11"/>
  <c r="D2041" i="11"/>
  <c r="G1982" i="10"/>
  <c r="F959" i="13"/>
  <c r="G958" i="14"/>
  <c r="G2262" i="11"/>
  <c r="F1911" i="10"/>
  <c r="G815" i="10"/>
  <c r="D1168" i="10"/>
  <c r="F993" i="10"/>
  <c r="D1745" i="13"/>
  <c r="G1849" i="5"/>
  <c r="E764" i="14"/>
  <c r="E2125" i="7"/>
  <c r="D1527" i="10"/>
  <c r="D1985" i="5"/>
  <c r="E956" i="11"/>
  <c r="E1517" i="13"/>
  <c r="E1821" i="10"/>
  <c r="E3034" i="7"/>
  <c r="E1089" i="11"/>
  <c r="E1790" i="13"/>
  <c r="F989" i="14"/>
  <c r="G2856" i="7"/>
  <c r="D1881" i="10"/>
  <c r="F1568" i="7"/>
  <c r="F703" i="13"/>
  <c r="E438" i="10"/>
  <c r="G38" i="14"/>
  <c r="G287" i="11"/>
  <c r="E3117" i="7"/>
  <c r="G1607" i="10"/>
  <c r="F395" i="13"/>
  <c r="G1419" i="14"/>
  <c r="D775" i="5"/>
  <c r="E266" i="11"/>
  <c r="G377" i="13"/>
  <c r="F778" i="11"/>
  <c r="D1878" i="11"/>
  <c r="F525" i="10"/>
  <c r="E128" i="5"/>
  <c r="E1528" i="13"/>
  <c r="E901" i="13"/>
  <c r="G282" i="5"/>
  <c r="F1295" i="11"/>
  <c r="D1917" i="11"/>
  <c r="G391" i="10"/>
  <c r="F1202" i="5"/>
  <c r="G625" i="13"/>
  <c r="G1571" i="13"/>
  <c r="E1139" i="5"/>
  <c r="E1146" i="10"/>
  <c r="G1369" i="10"/>
  <c r="D1226" i="11"/>
  <c r="G1757" i="13"/>
  <c r="E1950" i="10"/>
  <c r="G1681" i="11"/>
  <c r="E2234" i="11"/>
  <c r="E257" i="13"/>
  <c r="E903" i="11"/>
  <c r="G438" i="13"/>
  <c r="E1841" i="10"/>
  <c r="G498" i="14"/>
  <c r="E569" i="11"/>
  <c r="F756" i="10"/>
  <c r="G1858" i="11"/>
  <c r="G578" i="11"/>
  <c r="F2108" i="7"/>
  <c r="G517" i="10"/>
  <c r="G1567" i="13"/>
  <c r="G999" i="10"/>
  <c r="G1014" i="13"/>
  <c r="G1293" i="10"/>
  <c r="F668" i="11"/>
  <c r="E281" i="13"/>
  <c r="D2013" i="7"/>
  <c r="D69" i="10"/>
  <c r="D2101" i="11"/>
  <c r="D2258" i="10"/>
  <c r="G1700" i="7"/>
  <c r="F321" i="10"/>
  <c r="E1300" i="11"/>
  <c r="E1236" i="10"/>
  <c r="D2286" i="7"/>
  <c r="D1540" i="10"/>
  <c r="G1517" i="7"/>
  <c r="G1652" i="11"/>
  <c r="F736" i="14"/>
  <c r="F1694" i="10"/>
  <c r="F621" i="10"/>
  <c r="E2123" i="11"/>
  <c r="G2511" i="7"/>
  <c r="F2515" i="7"/>
  <c r="D448" i="11"/>
  <c r="D2005" i="11"/>
  <c r="D1639" i="10"/>
  <c r="E590" i="13"/>
  <c r="G1052" i="11"/>
  <c r="D699" i="13"/>
  <c r="D2237" i="10"/>
  <c r="D1601" i="13"/>
  <c r="D2183" i="11"/>
  <c r="D30" i="13"/>
  <c r="D1234" i="13"/>
  <c r="E273" i="11"/>
  <c r="G32" i="11"/>
  <c r="G1280" i="10"/>
  <c r="G1935" i="10"/>
  <c r="F1185" i="10"/>
  <c r="E888" i="13"/>
  <c r="G316" i="14"/>
  <c r="E575" i="13"/>
  <c r="F217" i="5"/>
  <c r="F1771" i="5"/>
  <c r="F682" i="13"/>
  <c r="F1607" i="10"/>
  <c r="G1324" i="11"/>
  <c r="F1078" i="10"/>
  <c r="F3415" i="7"/>
  <c r="F3454" i="7"/>
  <c r="D1279" i="10"/>
  <c r="F1087" i="13"/>
  <c r="D1291" i="10"/>
  <c r="D328" i="14"/>
  <c r="E1608" i="7"/>
  <c r="F1878" i="11"/>
  <c r="F1855" i="10"/>
  <c r="F2604" i="7"/>
  <c r="E313" i="10"/>
  <c r="F246" i="14"/>
  <c r="D1225" i="11"/>
  <c r="D691" i="10"/>
  <c r="G771" i="13"/>
  <c r="E543" i="10"/>
  <c r="D1495" i="13"/>
  <c r="D1179" i="10"/>
  <c r="F947" i="10"/>
  <c r="E226" i="10"/>
  <c r="F1932" i="5"/>
  <c r="D894" i="11"/>
  <c r="E544" i="11"/>
  <c r="G997" i="10"/>
  <c r="G2104" i="11"/>
  <c r="F2090" i="7"/>
  <c r="D2129" i="10"/>
  <c r="G734" i="10"/>
  <c r="G1756" i="10"/>
  <c r="F1418" i="10"/>
  <c r="G546" i="13"/>
  <c r="G2731" i="7"/>
  <c r="F1756" i="13"/>
  <c r="D3296" i="7"/>
  <c r="F1952" i="10"/>
  <c r="G1893" i="11"/>
  <c r="E1494" i="11"/>
  <c r="F545" i="5"/>
  <c r="E3140" i="7"/>
  <c r="F1158" i="5"/>
  <c r="D1416" i="10"/>
  <c r="F1765" i="13"/>
  <c r="D2389" i="7"/>
  <c r="D2043" i="11"/>
  <c r="G1456" i="10"/>
  <c r="E1247" i="11"/>
  <c r="F265" i="10"/>
  <c r="E890" i="10"/>
  <c r="G3102" i="7"/>
  <c r="G2046" i="7"/>
  <c r="F311" i="13"/>
  <c r="F1044" i="11"/>
  <c r="G1634" i="10"/>
  <c r="G2207" i="7"/>
  <c r="G2395" i="10"/>
  <c r="D2327" i="7"/>
  <c r="F1514" i="14"/>
  <c r="E159" i="7"/>
  <c r="D1492" i="13"/>
  <c r="G1591" i="10"/>
  <c r="E2169" i="11"/>
  <c r="F1783" i="7"/>
  <c r="D983" i="10"/>
  <c r="D2369" i="7"/>
  <c r="G741" i="5"/>
  <c r="D581" i="11"/>
  <c r="D436" i="11"/>
  <c r="G1681" i="13"/>
  <c r="E1681" i="10"/>
  <c r="F659" i="14"/>
  <c r="E2267" i="11"/>
  <c r="E1647" i="10"/>
  <c r="E1165" i="13"/>
  <c r="G3048" i="7"/>
  <c r="G639" i="11"/>
  <c r="D146" i="11"/>
  <c r="F388" i="14"/>
  <c r="G1730" i="10"/>
  <c r="D421" i="14"/>
  <c r="F2239" i="10"/>
  <c r="E2261" i="11"/>
  <c r="G1004" i="13"/>
  <c r="E289" i="11"/>
  <c r="D38" i="7"/>
  <c r="D1471" i="10"/>
  <c r="D535" i="13"/>
  <c r="F1503" i="14"/>
  <c r="E1687" i="11"/>
  <c r="F1889" i="11"/>
  <c r="E949" i="13"/>
  <c r="D1790" i="13"/>
  <c r="D1561" i="10"/>
  <c r="D1698" i="14"/>
  <c r="D354" i="7"/>
  <c r="G900" i="11"/>
  <c r="F952" i="10"/>
  <c r="G1887" i="5"/>
  <c r="E1487" i="10"/>
  <c r="D2208" i="7"/>
  <c r="G1276" i="10"/>
  <c r="D12" i="10"/>
  <c r="F3274" i="7"/>
  <c r="F201" i="14"/>
  <c r="E1531" i="7"/>
  <c r="E3228" i="7"/>
  <c r="F63" i="10"/>
  <c r="E1181" i="10"/>
  <c r="G563" i="11"/>
  <c r="D3437" i="7"/>
  <c r="F1415" i="14"/>
  <c r="D930" i="13"/>
  <c r="G275" i="10"/>
  <c r="E386" i="7"/>
  <c r="F619" i="5"/>
  <c r="G831" i="10"/>
  <c r="F3389" i="7"/>
  <c r="D1534" i="11"/>
  <c r="D440" i="13"/>
  <c r="F1524" i="13"/>
  <c r="E2099" i="5"/>
  <c r="D378" i="7"/>
  <c r="G2242" i="10"/>
  <c r="E2147" i="7"/>
  <c r="D1012" i="13"/>
  <c r="D680" i="10"/>
  <c r="F2139" i="7"/>
  <c r="D735" i="10"/>
  <c r="G1049" i="11"/>
  <c r="D928" i="14"/>
  <c r="G1324" i="13"/>
  <c r="G2122" i="10"/>
  <c r="F865" i="13"/>
  <c r="F2181" i="7"/>
  <c r="E709" i="11"/>
  <c r="F761" i="13"/>
  <c r="F811" i="10"/>
  <c r="F462" i="10"/>
  <c r="E1684" i="10"/>
  <c r="G1993" i="10"/>
  <c r="D333" i="13"/>
  <c r="E1155" i="10"/>
  <c r="E795" i="10"/>
  <c r="G1553" i="13"/>
  <c r="F2010" i="11"/>
  <c r="D30" i="10"/>
  <c r="D1879" i="11"/>
  <c r="E2236" i="10"/>
  <c r="D302" i="13"/>
  <c r="F1306" i="7"/>
  <c r="E1010" i="13"/>
  <c r="D263" i="13"/>
  <c r="F1574" i="10"/>
  <c r="G657" i="10"/>
  <c r="G2360" i="7"/>
  <c r="F1775" i="10"/>
  <c r="F993" i="11"/>
  <c r="G641" i="11"/>
  <c r="F826" i="11"/>
  <c r="D1432" i="11"/>
  <c r="E2312" i="11"/>
  <c r="E788" i="14"/>
  <c r="D2188" i="11"/>
  <c r="F2249" i="10"/>
  <c r="F1188" i="11"/>
  <c r="E732" i="13"/>
  <c r="F1709" i="13"/>
  <c r="G2361" i="10"/>
  <c r="E2217" i="7"/>
  <c r="E1685" i="14"/>
  <c r="D1550" i="7"/>
  <c r="G696" i="13"/>
  <c r="E638" i="10"/>
  <c r="D2040" i="11"/>
  <c r="E2429" i="10"/>
  <c r="G706" i="5"/>
  <c r="G910" i="11"/>
  <c r="E21" i="13"/>
  <c r="G2783" i="7"/>
  <c r="E252" i="10"/>
  <c r="D1296" i="10"/>
  <c r="E429" i="13"/>
  <c r="G3473" i="7"/>
  <c r="E508" i="11"/>
  <c r="E2236" i="11"/>
  <c r="G586" i="13"/>
  <c r="D1027" i="10"/>
  <c r="F2180" i="11"/>
  <c r="D1389" i="7"/>
  <c r="F2029" i="11"/>
  <c r="F1437" i="13"/>
  <c r="G2438" i="10"/>
  <c r="E2282" i="11"/>
  <c r="E2823" i="7"/>
  <c r="F322" i="14"/>
  <c r="D2847" i="7"/>
  <c r="D688" i="10"/>
  <c r="F973" i="11"/>
  <c r="G362" i="11"/>
  <c r="F647" i="13"/>
  <c r="E1485" i="14"/>
  <c r="F603" i="11"/>
  <c r="D1852" i="11"/>
  <c r="E1246" i="10"/>
  <c r="E1416" i="11"/>
  <c r="D369" i="14"/>
  <c r="E1419" i="7"/>
  <c r="E1983" i="14"/>
  <c r="D2387" i="7"/>
  <c r="G1182" i="5"/>
  <c r="G1291" i="10"/>
  <c r="G2105" i="10"/>
  <c r="D2801" i="7"/>
  <c r="G2336" i="10"/>
  <c r="D253" i="10"/>
  <c r="G737" i="11"/>
  <c r="G273" i="11"/>
  <c r="G1595" i="13"/>
  <c r="E407" i="7"/>
  <c r="E2251" i="10"/>
  <c r="D539" i="5"/>
  <c r="D430" i="10"/>
  <c r="G1163" i="13"/>
  <c r="E619" i="5"/>
  <c r="D1886" i="11"/>
  <c r="E1454" i="5"/>
  <c r="E1989" i="10"/>
  <c r="E337" i="7"/>
  <c r="D1761" i="10"/>
  <c r="G1108" i="13"/>
  <c r="G1258" i="14"/>
  <c r="F941" i="11"/>
  <c r="E565" i="11"/>
  <c r="F657" i="5"/>
  <c r="F1674" i="11"/>
  <c r="D1543" i="11"/>
  <c r="D2105" i="10"/>
  <c r="D1196" i="13"/>
  <c r="D282" i="5"/>
  <c r="F1630" i="10"/>
  <c r="F727" i="13"/>
  <c r="D1567" i="13"/>
  <c r="G256" i="13"/>
  <c r="G1605" i="11"/>
  <c r="G2437" i="10"/>
  <c r="F1028" i="14"/>
  <c r="F417" i="10"/>
  <c r="G2176" i="10"/>
  <c r="F891" i="10"/>
  <c r="G1648" i="13"/>
  <c r="G1977" i="5"/>
  <c r="D1597" i="10"/>
  <c r="E2105" i="7"/>
  <c r="F636" i="13"/>
  <c r="E912" i="13"/>
  <c r="E1966" i="10"/>
  <c r="F2114" i="10"/>
  <c r="E116" i="11"/>
  <c r="G674" i="13"/>
  <c r="G1964" i="7"/>
  <c r="D2354" i="10"/>
  <c r="G1234" i="10"/>
  <c r="F616" i="10"/>
  <c r="F1510" i="7"/>
  <c r="F2056" i="11"/>
  <c r="G2246" i="10"/>
  <c r="E670" i="5"/>
  <c r="F1333" i="11"/>
  <c r="G1399" i="10"/>
  <c r="E891" i="13"/>
  <c r="D1540" i="13"/>
  <c r="G1807" i="10"/>
  <c r="E1749" i="14"/>
  <c r="G2390" i="10"/>
  <c r="D2423" i="7"/>
  <c r="D531" i="13"/>
  <c r="E310" i="5"/>
  <c r="E3260" i="7"/>
  <c r="E1348" i="13"/>
  <c r="D889" i="13"/>
  <c r="F1999" i="10"/>
  <c r="D1783" i="7"/>
  <c r="E1627" i="13"/>
  <c r="E724" i="13"/>
  <c r="D969" i="14"/>
  <c r="F2328" i="10"/>
  <c r="F1481" i="5"/>
  <c r="F1168" i="10"/>
  <c r="E1793" i="7"/>
  <c r="F255" i="7"/>
  <c r="E2295" i="7"/>
  <c r="F50" i="10"/>
  <c r="E1181" i="13"/>
  <c r="D1869" i="11"/>
  <c r="E89" i="14"/>
  <c r="E2145" i="11"/>
  <c r="E1540" i="11"/>
  <c r="D541" i="13"/>
  <c r="G968" i="10"/>
  <c r="F1163" i="13"/>
  <c r="F785" i="10"/>
  <c r="F1375" i="10"/>
  <c r="E450" i="11"/>
  <c r="F3430" i="7"/>
  <c r="F362" i="10"/>
  <c r="D2372" i="11"/>
  <c r="F611" i="13"/>
  <c r="G1394" i="13"/>
  <c r="F2238" i="10"/>
  <c r="G926" i="5"/>
  <c r="G1485" i="13"/>
  <c r="F1362" i="10"/>
  <c r="G1722" i="7"/>
  <c r="E1638" i="10"/>
  <c r="F166" i="5"/>
  <c r="F1664" i="7"/>
  <c r="E294" i="13"/>
  <c r="G1582" i="11"/>
  <c r="F2908" i="7"/>
  <c r="G2279" i="11"/>
  <c r="E299" i="10"/>
  <c r="D1628" i="13"/>
  <c r="F594" i="13"/>
  <c r="F1339" i="14"/>
  <c r="D1177" i="11"/>
  <c r="G1267" i="11"/>
  <c r="D173" i="5"/>
  <c r="D2119" i="11"/>
  <c r="F1100" i="10"/>
  <c r="G617" i="11"/>
  <c r="F1502" i="5"/>
  <c r="E156" i="11"/>
  <c r="D2434" i="7"/>
  <c r="D2207" i="11"/>
  <c r="F3175" i="7"/>
  <c r="D1583" i="5"/>
  <c r="G166" i="7"/>
  <c r="D430" i="14"/>
  <c r="G1775" i="10"/>
  <c r="F1184" i="10"/>
  <c r="G781" i="10"/>
  <c r="E768" i="10"/>
  <c r="G1575" i="5"/>
  <c r="G356" i="10"/>
  <c r="G1580" i="13"/>
  <c r="D3146" i="7"/>
  <c r="F1930" i="5"/>
  <c r="E2168" i="10"/>
  <c r="F1605" i="13"/>
  <c r="E1363" i="5"/>
  <c r="G1575" i="7"/>
  <c r="E2023" i="5"/>
  <c r="F1826" i="11"/>
  <c r="G459" i="13"/>
  <c r="D1097" i="13"/>
  <c r="E1057" i="13"/>
  <c r="E880" i="13"/>
  <c r="G260" i="10"/>
  <c r="E303" i="11"/>
  <c r="G1301" i="10"/>
  <c r="G1749" i="5"/>
  <c r="F52" i="5"/>
  <c r="D1681" i="11"/>
  <c r="E1523" i="10"/>
  <c r="E1658" i="5"/>
  <c r="D114" i="7"/>
  <c r="G530" i="13"/>
  <c r="E54" i="13"/>
  <c r="D1677" i="13"/>
  <c r="G2998" i="7"/>
  <c r="G2233" i="7"/>
  <c r="G161" i="7"/>
  <c r="G2807" i="7"/>
  <c r="D3453" i="7"/>
  <c r="D1940" i="14"/>
  <c r="E1810" i="14"/>
  <c r="F1591" i="10"/>
  <c r="F1266" i="10"/>
  <c r="D860" i="14"/>
  <c r="D515" i="5"/>
  <c r="F1752" i="11"/>
  <c r="D981" i="10"/>
  <c r="E1884" i="14"/>
  <c r="F629" i="10"/>
  <c r="D1500" i="11"/>
  <c r="D153" i="14"/>
  <c r="E832" i="11"/>
  <c r="G426" i="11"/>
  <c r="D1537" i="14"/>
  <c r="F533" i="10"/>
  <c r="F1643" i="5"/>
  <c r="E1676" i="10"/>
  <c r="G423" i="10"/>
  <c r="G694" i="11"/>
  <c r="G2304" i="11"/>
  <c r="D1782" i="10"/>
  <c r="D444" i="7"/>
  <c r="G2178" i="5"/>
  <c r="F2364" i="7"/>
  <c r="F1173" i="5"/>
  <c r="E2136" i="11"/>
  <c r="G1683" i="14"/>
  <c r="F1629" i="13"/>
  <c r="F1867" i="11"/>
  <c r="G629" i="10"/>
  <c r="F176" i="10"/>
  <c r="D852" i="5"/>
  <c r="F1646" i="10"/>
  <c r="D1214" i="13"/>
  <c r="F1478" i="5"/>
  <c r="F2014" i="11"/>
  <c r="F1078" i="11"/>
  <c r="G1116" i="10"/>
  <c r="E1091" i="10"/>
  <c r="G493" i="7"/>
  <c r="D520" i="13"/>
  <c r="D1576" i="13"/>
  <c r="F708" i="5"/>
  <c r="F536" i="10"/>
  <c r="F1227" i="13"/>
  <c r="D964" i="13"/>
  <c r="D920" i="14"/>
  <c r="F3104" i="7"/>
  <c r="D123" i="14"/>
  <c r="G820" i="10"/>
  <c r="D1355" i="10"/>
  <c r="G1113" i="10"/>
  <c r="F318" i="10"/>
  <c r="E1365" i="10"/>
  <c r="E1534" i="14"/>
  <c r="F1326" i="13"/>
  <c r="E1377" i="10"/>
  <c r="D1739" i="10"/>
  <c r="E1976" i="10"/>
  <c r="E252" i="11"/>
  <c r="G1459" i="11"/>
  <c r="F948" i="11"/>
  <c r="D1417" i="10"/>
  <c r="G1851" i="10"/>
  <c r="E99" i="13"/>
  <c r="G901" i="10"/>
  <c r="F1797" i="10"/>
  <c r="E930" i="11"/>
  <c r="D1061" i="13"/>
  <c r="E1245" i="14"/>
  <c r="E1670" i="10"/>
  <c r="E743" i="14"/>
  <c r="D1296" i="13"/>
  <c r="F1943" i="5"/>
  <c r="G2361" i="11"/>
  <c r="D959" i="10"/>
  <c r="D999" i="13"/>
  <c r="F1866" i="10"/>
  <c r="G729" i="14"/>
  <c r="D3171" i="7"/>
  <c r="D1657" i="11"/>
  <c r="F814" i="10"/>
  <c r="D2205" i="7"/>
  <c r="D295" i="7"/>
  <c r="D359" i="10"/>
  <c r="D1544" i="10"/>
  <c r="D942" i="10"/>
  <c r="D2367" i="7"/>
  <c r="G951" i="11"/>
  <c r="D46" i="11"/>
  <c r="E982" i="5"/>
  <c r="F1798" i="7"/>
  <c r="D594" i="10"/>
  <c r="D875" i="13"/>
  <c r="E1419" i="13"/>
  <c r="D597" i="11"/>
  <c r="F2128" i="5"/>
  <c r="D925" i="13"/>
  <c r="G2267" i="11"/>
  <c r="D2927" i="7"/>
  <c r="F1148" i="13"/>
  <c r="D1892" i="5"/>
  <c r="D287" i="13"/>
  <c r="D1727" i="11"/>
  <c r="E2007" i="10"/>
  <c r="G1366" i="10"/>
  <c r="E498" i="11"/>
  <c r="F1956" i="7"/>
  <c r="E823" i="11"/>
  <c r="F522" i="13"/>
  <c r="F1766" i="10"/>
  <c r="F1435" i="11"/>
  <c r="G2281" i="10"/>
  <c r="E2376" i="10"/>
  <c r="G755" i="11"/>
  <c r="F663" i="13"/>
  <c r="D2784" i="7"/>
  <c r="G1986" i="7"/>
  <c r="G511" i="11"/>
  <c r="G26" i="11"/>
  <c r="F38" i="14"/>
  <c r="E316" i="10"/>
  <c r="F1378" i="13"/>
  <c r="G371" i="13"/>
  <c r="F1092" i="10"/>
  <c r="F262" i="10"/>
  <c r="E455" i="13"/>
  <c r="D1019" i="13"/>
  <c r="F1586" i="11"/>
  <c r="G2452" i="10"/>
  <c r="G910" i="14"/>
  <c r="E523" i="11"/>
  <c r="G447" i="11"/>
  <c r="E614" i="10"/>
  <c r="E1464" i="10"/>
  <c r="D3389" i="7"/>
  <c r="F832" i="13"/>
  <c r="G2169" i="7"/>
  <c r="E1890" i="5"/>
  <c r="E1994" i="11"/>
  <c r="G1774" i="13"/>
  <c r="E321" i="10"/>
  <c r="G1429" i="10"/>
  <c r="D1928" i="10"/>
  <c r="F9" i="10"/>
  <c r="F1722" i="10"/>
  <c r="G2248" i="11"/>
  <c r="F2036" i="10"/>
  <c r="G1198" i="13"/>
  <c r="F1909" i="14"/>
  <c r="F1918" i="11"/>
  <c r="E1315" i="10"/>
  <c r="F153" i="7"/>
  <c r="D2316" i="11"/>
  <c r="E791" i="10"/>
  <c r="E1674" i="5"/>
  <c r="E324" i="10"/>
  <c r="E160" i="10"/>
  <c r="G1905" i="7"/>
  <c r="G2278" i="10"/>
  <c r="E370" i="13"/>
  <c r="D1942" i="10"/>
  <c r="E351" i="13"/>
  <c r="G1187" i="13"/>
  <c r="E507" i="10"/>
  <c r="E807" i="11"/>
  <c r="G766" i="10"/>
  <c r="G595" i="13"/>
  <c r="G514" i="14"/>
  <c r="F1144" i="13"/>
  <c r="G2260" i="10"/>
  <c r="G893" i="13"/>
  <c r="G1349" i="11"/>
  <c r="E981" i="10"/>
  <c r="G1546" i="5"/>
  <c r="D1866" i="5"/>
  <c r="G2398" i="7"/>
  <c r="F59" i="11"/>
  <c r="F1697" i="10"/>
  <c r="D1649" i="13"/>
  <c r="F655" i="10"/>
  <c r="E1829" i="5"/>
  <c r="D756" i="10"/>
  <c r="E1552" i="13"/>
  <c r="D1480" i="5"/>
  <c r="E1641" i="14"/>
  <c r="E1890" i="7"/>
  <c r="E1325" i="10"/>
  <c r="D977" i="11"/>
  <c r="E2242" i="10"/>
  <c r="D717" i="10"/>
  <c r="F1450" i="10"/>
  <c r="F2463" i="7"/>
  <c r="G1295" i="10"/>
  <c r="F987" i="11"/>
  <c r="F617" i="10"/>
  <c r="D1868" i="11"/>
  <c r="F1293" i="10"/>
  <c r="E1131" i="11"/>
  <c r="D1236" i="13"/>
  <c r="F1464" i="13"/>
  <c r="F1366" i="11"/>
  <c r="E1209" i="10"/>
  <c r="D83" i="14"/>
  <c r="D369" i="10"/>
  <c r="G177" i="5"/>
  <c r="E1040" i="13"/>
  <c r="D1976" i="14"/>
  <c r="D2273" i="11"/>
  <c r="F2285" i="11"/>
  <c r="D2836" i="7"/>
  <c r="E752" i="10"/>
  <c r="F495" i="10"/>
  <c r="G2728" i="7"/>
  <c r="D2341" i="11"/>
  <c r="F1522" i="11"/>
  <c r="E2902" i="7"/>
  <c r="F1183" i="10"/>
  <c r="E2219" i="10"/>
  <c r="G434" i="10"/>
  <c r="E1435" i="13"/>
  <c r="G1099" i="11"/>
  <c r="F1389" i="13"/>
  <c r="E292" i="5"/>
  <c r="G287" i="7"/>
  <c r="F621" i="11"/>
  <c r="D300" i="13"/>
  <c r="E198" i="5"/>
  <c r="F1523" i="5"/>
  <c r="F1674" i="13"/>
  <c r="F180" i="7"/>
  <c r="D1581" i="11"/>
  <c r="G2115" i="11"/>
  <c r="F180" i="14"/>
  <c r="F143" i="5"/>
  <c r="D1132" i="11"/>
  <c r="E2176" i="10"/>
  <c r="G1880" i="5"/>
  <c r="D1236" i="11"/>
  <c r="F1072" i="13"/>
  <c r="G1584" i="10"/>
  <c r="G471" i="13"/>
  <c r="D1217" i="11"/>
  <c r="F2481" i="7"/>
  <c r="G320" i="5"/>
  <c r="D616" i="10"/>
  <c r="G1603" i="7"/>
  <c r="G431" i="5"/>
  <c r="F2241" i="10"/>
  <c r="D113" i="5"/>
  <c r="F2074" i="11"/>
  <c r="E2282" i="5"/>
  <c r="F1743" i="13"/>
  <c r="E225" i="14"/>
  <c r="G1870" i="10"/>
  <c r="F2914" i="7"/>
  <c r="G13" i="5"/>
  <c r="G415" i="13"/>
  <c r="D955" i="11"/>
  <c r="D1621" i="10"/>
  <c r="F2007" i="10"/>
  <c r="G3038" i="7"/>
  <c r="F600" i="13"/>
  <c r="E1072" i="5"/>
  <c r="D2245" i="7"/>
  <c r="F738" i="10"/>
  <c r="D3180" i="7"/>
  <c r="E2465" i="7"/>
  <c r="G3079" i="7"/>
  <c r="G1766" i="11"/>
  <c r="G2323" i="10"/>
  <c r="G2409" i="7"/>
  <c r="E2267" i="7"/>
  <c r="E799" i="10"/>
  <c r="D1707" i="11"/>
  <c r="E136" i="5"/>
  <c r="D784" i="10"/>
  <c r="E1279" i="10"/>
  <c r="F815" i="11"/>
  <c r="D1254" i="14"/>
  <c r="D1916" i="5"/>
  <c r="G1465" i="11"/>
  <c r="F1304" i="11"/>
  <c r="G2779" i="7"/>
  <c r="E714" i="13"/>
  <c r="E1217" i="13"/>
  <c r="F2290" i="10"/>
  <c r="F1176" i="10"/>
  <c r="D1737" i="5"/>
  <c r="F830" i="13"/>
  <c r="D1354" i="10"/>
  <c r="F1162" i="11"/>
  <c r="D611" i="11"/>
  <c r="E965" i="13"/>
  <c r="F2514" i="7"/>
  <c r="D1668" i="10"/>
  <c r="G1463" i="13"/>
  <c r="G2016" i="7"/>
  <c r="E417" i="10"/>
  <c r="E766" i="13"/>
  <c r="F354" i="10"/>
  <c r="E1169" i="10"/>
  <c r="E2285" i="11"/>
  <c r="F1351" i="11"/>
  <c r="G1755" i="5"/>
  <c r="D445" i="11"/>
  <c r="F1047" i="10"/>
  <c r="G513" i="10"/>
  <c r="G519" i="10"/>
  <c r="F2247" i="5"/>
  <c r="D274" i="11"/>
  <c r="D606" i="5"/>
  <c r="D3193" i="7"/>
  <c r="G1568" i="10"/>
  <c r="G2344" i="10"/>
  <c r="E587" i="13"/>
  <c r="G2052" i="11"/>
  <c r="D747" i="13"/>
  <c r="F860" i="11"/>
  <c r="E1425" i="13"/>
  <c r="E707" i="10"/>
  <c r="G2017" i="11"/>
  <c r="E834" i="13"/>
  <c r="D2264" i="11"/>
  <c r="D1200" i="10"/>
  <c r="F1717" i="10"/>
  <c r="D1341" i="14"/>
  <c r="E744" i="11"/>
  <c r="E538" i="11"/>
  <c r="D1507" i="10"/>
  <c r="E1958" i="5"/>
  <c r="F506" i="13"/>
  <c r="D2198" i="10"/>
  <c r="D585" i="14"/>
  <c r="F1827" i="11"/>
  <c r="F1216" i="10"/>
  <c r="E1139" i="10"/>
  <c r="F2660" i="7"/>
  <c r="F646" i="14"/>
  <c r="F1402" i="13"/>
  <c r="F282" i="10"/>
  <c r="D1775" i="5"/>
  <c r="E1940" i="11"/>
  <c r="E2440" i="11"/>
  <c r="F712" i="13"/>
  <c r="F2226" i="11"/>
  <c r="G1449" i="13"/>
  <c r="D580" i="13"/>
  <c r="G480" i="10"/>
  <c r="F1583" i="13"/>
  <c r="F248" i="14"/>
  <c r="E233" i="5"/>
  <c r="F2036" i="7"/>
  <c r="G650" i="10"/>
  <c r="F835" i="11"/>
  <c r="E60" i="5"/>
  <c r="F1113" i="10"/>
  <c r="F3124" i="7"/>
  <c r="E1409" i="5"/>
  <c r="G860" i="13"/>
  <c r="E158" i="7"/>
  <c r="E1308" i="13"/>
  <c r="F180" i="5"/>
  <c r="G445" i="10"/>
  <c r="G2952" i="7"/>
  <c r="F1338" i="13"/>
  <c r="E92" i="5"/>
  <c r="D414" i="5"/>
  <c r="G1753" i="11"/>
  <c r="E433" i="11"/>
  <c r="E1292" i="11"/>
  <c r="D499" i="10"/>
  <c r="F1175" i="10"/>
  <c r="D482" i="5"/>
  <c r="F292" i="10"/>
  <c r="F1042" i="10"/>
  <c r="F1283" i="10"/>
  <c r="G161" i="11"/>
  <c r="G209" i="11"/>
  <c r="E568" i="10"/>
  <c r="F412" i="11"/>
  <c r="E645" i="5"/>
  <c r="D1835" i="5"/>
  <c r="G2734" i="7"/>
  <c r="D660" i="10"/>
  <c r="G64" i="11"/>
  <c r="E2309" i="10"/>
  <c r="G363" i="13"/>
  <c r="D808" i="14"/>
  <c r="E2437" i="7"/>
  <c r="F55" i="7"/>
  <c r="G928" i="10"/>
  <c r="G302" i="13"/>
  <c r="D404" i="13"/>
  <c r="D1869" i="10"/>
  <c r="E499" i="10"/>
  <c r="F914" i="5"/>
  <c r="D41" i="7"/>
  <c r="E1207" i="13"/>
  <c r="F851" i="10"/>
  <c r="E829" i="13"/>
  <c r="E990" i="5"/>
  <c r="G1908" i="10"/>
  <c r="G1247" i="13"/>
  <c r="E1889" i="11"/>
  <c r="F676" i="11"/>
  <c r="G859" i="10"/>
  <c r="E150" i="13"/>
  <c r="G1006" i="11"/>
  <c r="G252" i="14"/>
  <c r="F2048" i="11"/>
  <c r="D1326" i="13"/>
  <c r="G2356" i="10"/>
  <c r="D1412" i="13"/>
  <c r="G259" i="11"/>
  <c r="G1315" i="7"/>
  <c r="G621" i="14"/>
  <c r="G2390" i="7"/>
  <c r="F842" i="10"/>
  <c r="D1632" i="11"/>
  <c r="D2421" i="10"/>
  <c r="G656" i="11"/>
  <c r="D1387" i="10"/>
  <c r="G1742" i="13"/>
  <c r="D605" i="11"/>
  <c r="D736" i="13"/>
  <c r="D809" i="13"/>
  <c r="E1019" i="10"/>
  <c r="G491" i="7"/>
  <c r="G781" i="14"/>
  <c r="E819" i="10"/>
  <c r="F2244" i="5"/>
  <c r="D238" i="7"/>
  <c r="G968" i="5"/>
  <c r="E1004" i="11"/>
  <c r="F665" i="10"/>
  <c r="G1874" i="7"/>
  <c r="G341" i="7"/>
  <c r="F810" i="10"/>
  <c r="G1404" i="5"/>
  <c r="E517" i="10"/>
  <c r="F1659" i="11"/>
  <c r="G1272" i="10"/>
  <c r="G345" i="14"/>
  <c r="E876" i="10"/>
  <c r="G1314" i="10"/>
  <c r="G1288" i="10"/>
  <c r="G1284" i="5"/>
  <c r="G1641" i="13"/>
  <c r="F2013" i="5"/>
  <c r="D298" i="14"/>
  <c r="E611" i="10"/>
  <c r="E259" i="11"/>
  <c r="D1437" i="11"/>
  <c r="E1503" i="13"/>
  <c r="G1587" i="7"/>
  <c r="E370" i="5"/>
  <c r="D1471" i="13"/>
  <c r="E659" i="10"/>
  <c r="F550" i="13"/>
  <c r="D398" i="13"/>
  <c r="D1604" i="7"/>
  <c r="E1353" i="10"/>
  <c r="F1036" i="13"/>
  <c r="D36" i="13"/>
  <c r="G1583" i="13"/>
  <c r="G2045" i="10"/>
  <c r="D1705" i="13"/>
  <c r="D948" i="13"/>
  <c r="E1913" i="7"/>
  <c r="D559" i="10"/>
  <c r="D779" i="5"/>
  <c r="D1057" i="10"/>
  <c r="F700" i="13"/>
  <c r="F1318" i="10"/>
  <c r="E577" i="10"/>
  <c r="E651" i="11"/>
  <c r="D1542" i="11"/>
  <c r="G1002" i="10"/>
  <c r="E1115" i="10"/>
  <c r="G2378" i="7"/>
  <c r="G1496" i="11"/>
  <c r="F275" i="7"/>
  <c r="G479" i="13"/>
  <c r="G1640" i="14"/>
  <c r="F1869" i="5"/>
  <c r="G311" i="13"/>
  <c r="E1018" i="13"/>
  <c r="F1850" i="7"/>
  <c r="G992" i="10"/>
  <c r="G2701" i="7"/>
  <c r="E329" i="11"/>
  <c r="F853" i="11"/>
  <c r="D1579" i="5"/>
  <c r="D1627" i="11"/>
  <c r="D1226" i="10"/>
  <c r="F1774" i="10"/>
  <c r="E1562" i="13"/>
  <c r="G1129" i="13"/>
  <c r="F1579" i="11"/>
  <c r="G842" i="13"/>
  <c r="F1227" i="11"/>
  <c r="E1005" i="10"/>
  <c r="D2344" i="11"/>
  <c r="E840" i="10"/>
  <c r="E675" i="13"/>
  <c r="G1992" i="11"/>
  <c r="G1710" i="13"/>
  <c r="F580" i="10"/>
  <c r="G804" i="10"/>
  <c r="F3302" i="7"/>
  <c r="D425" i="7"/>
  <c r="F784" i="13"/>
  <c r="E2395" i="10"/>
  <c r="E1183" i="13"/>
  <c r="D569" i="10"/>
  <c r="F810" i="11"/>
  <c r="F1288" i="13"/>
  <c r="F1332" i="13"/>
  <c r="G2125" i="11"/>
  <c r="G1251" i="14"/>
  <c r="F472" i="11"/>
  <c r="D827" i="10"/>
  <c r="E1431" i="13"/>
  <c r="D966" i="10"/>
  <c r="F1967" i="11"/>
  <c r="F409" i="10"/>
  <c r="F2032" i="10"/>
  <c r="E1017" i="13"/>
  <c r="E878" i="10"/>
  <c r="E1719" i="13"/>
  <c r="D535" i="10"/>
  <c r="E470" i="13"/>
  <c r="F1837" i="10"/>
  <c r="D441" i="13"/>
  <c r="G966" i="11"/>
  <c r="G3139" i="7"/>
  <c r="F1698" i="13"/>
  <c r="G1370" i="5"/>
  <c r="D519" i="11"/>
  <c r="F656" i="13"/>
  <c r="D1479" i="11"/>
  <c r="F1517" i="13"/>
  <c r="D1719" i="7"/>
  <c r="E1627" i="11"/>
  <c r="D1419" i="7"/>
  <c r="D1302" i="11"/>
  <c r="E1762" i="13"/>
  <c r="G2413" i="10"/>
  <c r="E2952" i="7"/>
  <c r="F1592" i="10"/>
  <c r="G929" i="10"/>
  <c r="F2976" i="7"/>
  <c r="D989" i="11"/>
  <c r="F3391" i="7"/>
  <c r="G1733" i="11"/>
  <c r="F2083" i="10"/>
  <c r="D426" i="10"/>
  <c r="E1502" i="11"/>
  <c r="G196" i="11"/>
  <c r="E2421" i="10"/>
  <c r="G2762" i="7"/>
  <c r="F2258" i="10"/>
  <c r="D1169" i="11"/>
  <c r="G68" i="5"/>
  <c r="D2089" i="11"/>
  <c r="E2276" i="11"/>
  <c r="G2662" i="7"/>
  <c r="D1272" i="14"/>
  <c r="F32" i="7"/>
  <c r="G466" i="5"/>
  <c r="G2431" i="7"/>
  <c r="D462" i="10"/>
  <c r="E1635" i="14"/>
  <c r="G1279" i="7"/>
  <c r="D778" i="11"/>
  <c r="E2031" i="7"/>
  <c r="G2090" i="10"/>
  <c r="G188" i="13"/>
  <c r="F547" i="11"/>
  <c r="E785" i="10"/>
  <c r="D2883" i="7"/>
  <c r="F1234" i="10"/>
  <c r="G262" i="5"/>
  <c r="F1372" i="13"/>
  <c r="E1474" i="14"/>
  <c r="F1466" i="5"/>
  <c r="G424" i="13"/>
  <c r="G1323" i="7"/>
  <c r="F1437" i="5"/>
  <c r="E2052" i="5"/>
  <c r="E1126" i="11"/>
  <c r="G1236" i="13"/>
  <c r="G40" i="13"/>
  <c r="D1345" i="10"/>
  <c r="E2284" i="7"/>
  <c r="F1107" i="13"/>
  <c r="G1379" i="10"/>
  <c r="F956" i="13"/>
  <c r="E3478" i="7"/>
  <c r="F1646" i="7"/>
  <c r="F758" i="11"/>
  <c r="F1751" i="11"/>
  <c r="E1812" i="14"/>
  <c r="D868" i="11"/>
  <c r="F1497" i="11"/>
  <c r="D1072" i="13"/>
  <c r="G1473" i="5"/>
  <c r="D803" i="11"/>
  <c r="F2041" i="7"/>
  <c r="E474" i="10"/>
  <c r="F940" i="13"/>
  <c r="G1191" i="10"/>
  <c r="E1919" i="7"/>
  <c r="D1694" i="11"/>
  <c r="D485" i="13"/>
  <c r="G1899" i="5"/>
  <c r="F1035" i="11"/>
  <c r="E713" i="11"/>
  <c r="D1236" i="10"/>
  <c r="F614" i="10"/>
  <c r="G1209" i="13"/>
  <c r="F89" i="14"/>
  <c r="E2162" i="10"/>
  <c r="D596" i="10"/>
  <c r="G2062" i="5"/>
  <c r="G1439" i="14"/>
  <c r="D1050" i="5"/>
  <c r="D495" i="13"/>
  <c r="D1633" i="13"/>
  <c r="E2885" i="7"/>
  <c r="D1277" i="10"/>
  <c r="F303" i="13"/>
  <c r="G1786" i="11"/>
  <c r="F1730" i="13"/>
  <c r="F2267" i="5"/>
  <c r="G1897" i="11"/>
  <c r="G1043" i="13"/>
  <c r="F1550" i="5"/>
  <c r="G540" i="11"/>
  <c r="E974" i="13"/>
  <c r="E865" i="11"/>
  <c r="G1930" i="7"/>
  <c r="D521" i="5"/>
  <c r="F511" i="10"/>
  <c r="G1408" i="10"/>
  <c r="E251" i="10"/>
  <c r="E890" i="13"/>
  <c r="D415" i="10"/>
  <c r="D1866" i="11"/>
  <c r="E1196" i="13"/>
  <c r="G1292" i="13"/>
  <c r="D2828" i="7"/>
  <c r="F557" i="14"/>
  <c r="E2909" i="7"/>
  <c r="D2382" i="7"/>
  <c r="E592" i="13"/>
  <c r="E882" i="10"/>
  <c r="G881" i="11"/>
  <c r="D582" i="13"/>
  <c r="E1124" i="10"/>
  <c r="G310" i="13"/>
  <c r="F1610" i="5"/>
  <c r="G1632" i="5"/>
  <c r="E1910" i="5"/>
  <c r="D2185" i="5"/>
  <c r="E1144" i="10"/>
  <c r="G1193" i="10"/>
  <c r="D1999" i="14"/>
  <c r="F1750" i="13"/>
  <c r="D1361" i="14"/>
  <c r="G804" i="11"/>
  <c r="F262" i="11"/>
  <c r="F3024" i="7"/>
  <c r="G1006" i="5"/>
  <c r="G1187" i="11"/>
  <c r="D41" i="14"/>
  <c r="G1189" i="13"/>
  <c r="D1657" i="14"/>
  <c r="F2149" i="10"/>
  <c r="E1295" i="11"/>
  <c r="F688" i="10"/>
  <c r="D1506" i="13"/>
  <c r="F1176" i="13"/>
  <c r="D1088" i="10"/>
  <c r="E564" i="13"/>
  <c r="E654" i="13"/>
  <c r="G1360" i="13"/>
  <c r="D3185" i="7"/>
  <c r="G820" i="5"/>
  <c r="G379" i="13"/>
  <c r="E122" i="5"/>
  <c r="F737" i="10"/>
  <c r="E1618" i="10"/>
  <c r="D2605" i="7"/>
  <c r="G972" i="13"/>
  <c r="E1765" i="7"/>
  <c r="D264" i="5"/>
  <c r="D1543" i="10"/>
  <c r="F1341" i="10"/>
  <c r="F185" i="5"/>
  <c r="D73" i="11"/>
  <c r="F395" i="11"/>
  <c r="D1538" i="5"/>
  <c r="G767" i="11"/>
  <c r="D3154" i="7"/>
  <c r="F2338" i="7"/>
  <c r="D689" i="11"/>
  <c r="F32" i="11"/>
  <c r="E2313" i="11"/>
  <c r="E1443" i="11"/>
  <c r="G817" i="13"/>
  <c r="E227" i="14"/>
  <c r="E1223" i="5"/>
  <c r="D759" i="11"/>
  <c r="F1393" i="13"/>
  <c r="G678" i="11"/>
  <c r="F2398" i="7"/>
  <c r="D378" i="13"/>
  <c r="G1366" i="13"/>
  <c r="E86" i="5"/>
  <c r="E1299" i="11"/>
  <c r="D300" i="11"/>
  <c r="G1347" i="5"/>
  <c r="F206" i="7"/>
  <c r="D151" i="5"/>
  <c r="D134" i="7"/>
  <c r="F1817" i="11"/>
  <c r="E1428" i="14"/>
  <c r="D896" i="10"/>
  <c r="G2201" i="7"/>
  <c r="F1554" i="13"/>
  <c r="G743" i="10"/>
  <c r="G1328" i="10"/>
  <c r="E3339" i="7"/>
  <c r="D369" i="11"/>
  <c r="G2986" i="7"/>
  <c r="G335" i="10"/>
  <c r="D919" i="11"/>
  <c r="E2634" i="7"/>
  <c r="G2058" i="10"/>
  <c r="D908" i="11"/>
  <c r="D1193" i="13"/>
  <c r="G2410" i="10"/>
  <c r="G1029" i="10"/>
  <c r="F1062" i="13"/>
  <c r="E1832" i="11"/>
  <c r="E662" i="14"/>
  <c r="G1236" i="11"/>
  <c r="D1341" i="10"/>
  <c r="D1485" i="10"/>
  <c r="F1708" i="13"/>
  <c r="E1826" i="5"/>
  <c r="E433" i="7"/>
  <c r="E1490" i="13"/>
  <c r="E2641" i="7"/>
  <c r="E42" i="14"/>
  <c r="G1481" i="11"/>
  <c r="E591" i="10"/>
  <c r="G862" i="5"/>
  <c r="G22" i="10"/>
  <c r="E1783" i="11"/>
  <c r="E1041" i="5"/>
  <c r="D360" i="14"/>
  <c r="E1502" i="10"/>
  <c r="G2173" i="7"/>
  <c r="E180" i="5"/>
  <c r="E387" i="13"/>
  <c r="F1049" i="11"/>
  <c r="F1431" i="11"/>
  <c r="F589" i="13"/>
  <c r="E1613" i="5"/>
  <c r="G1471" i="10"/>
  <c r="D1158" i="11"/>
  <c r="E926" i="10"/>
  <c r="E364" i="10"/>
  <c r="D548" i="14"/>
  <c r="F290" i="7"/>
  <c r="G1954" i="11"/>
  <c r="F309" i="7"/>
  <c r="G669" i="13"/>
  <c r="E1660" i="7"/>
  <c r="F2464" i="7"/>
  <c r="D507" i="13"/>
  <c r="E2145" i="5"/>
  <c r="D1279" i="7"/>
  <c r="D1817" i="5"/>
  <c r="D111" i="7"/>
  <c r="F526" i="11"/>
  <c r="E2349" i="11"/>
  <c r="D324" i="13"/>
  <c r="F1792" i="13"/>
  <c r="F1958" i="14"/>
  <c r="D2196" i="7"/>
  <c r="E479" i="13"/>
  <c r="D612" i="11"/>
  <c r="D536" i="11"/>
  <c r="F493" i="13"/>
  <c r="G1822" i="14"/>
  <c r="F490" i="7"/>
  <c r="D1379" i="10"/>
  <c r="D453" i="11"/>
  <c r="D2023" i="11"/>
  <c r="F226" i="7"/>
  <c r="G890" i="10"/>
  <c r="E2084" i="11"/>
  <c r="G2011" i="11"/>
  <c r="D1175" i="13"/>
  <c r="E1952" i="7"/>
  <c r="E876" i="11"/>
  <c r="D1915" i="10"/>
  <c r="G1490" i="13"/>
  <c r="D1682" i="10"/>
  <c r="F629" i="11"/>
  <c r="E1742" i="7"/>
  <c r="F1624" i="10"/>
  <c r="E1083" i="11"/>
  <c r="F1101" i="13"/>
  <c r="D637" i="5"/>
  <c r="D268" i="10"/>
  <c r="E320" i="7"/>
  <c r="G2038" i="7"/>
  <c r="E614" i="13"/>
  <c r="F1734" i="11"/>
  <c r="E472" i="13"/>
  <c r="G802" i="13"/>
  <c r="E3096" i="7"/>
  <c r="D1617" i="13"/>
  <c r="D495" i="14"/>
  <c r="F279" i="10"/>
  <c r="F1606" i="7"/>
  <c r="F2445" i="10"/>
  <c r="G1250" i="5"/>
  <c r="F1086" i="5"/>
  <c r="F1070" i="11"/>
  <c r="E983" i="13"/>
  <c r="F1171" i="13"/>
  <c r="G946" i="10"/>
  <c r="D1413" i="14"/>
  <c r="G612" i="11"/>
  <c r="E1278" i="7"/>
  <c r="G1050" i="11"/>
  <c r="F2215" i="11"/>
  <c r="E571" i="5"/>
  <c r="G2154" i="5"/>
  <c r="G927" i="11"/>
  <c r="D985" i="5"/>
  <c r="G1008" i="13"/>
  <c r="E1591" i="11"/>
  <c r="D1111" i="13"/>
  <c r="G2332" i="10"/>
  <c r="F1836" i="5"/>
  <c r="D2252" i="10"/>
  <c r="F1959" i="7"/>
  <c r="D1276" i="5"/>
  <c r="E1352" i="7"/>
  <c r="F1456" i="13"/>
  <c r="D2275" i="7"/>
  <c r="D972" i="14"/>
  <c r="D1392" i="10"/>
  <c r="F1996" i="7"/>
  <c r="G532" i="13"/>
  <c r="E1781" i="13"/>
  <c r="E2233" i="10"/>
  <c r="D1757" i="13"/>
  <c r="F2242" i="5"/>
  <c r="E2387" i="10"/>
  <c r="E783" i="10"/>
  <c r="E447" i="13"/>
  <c r="E2423" i="10"/>
  <c r="F1617" i="7"/>
  <c r="F549" i="13"/>
  <c r="D1295" i="10"/>
  <c r="E1748" i="13"/>
  <c r="E670" i="11"/>
  <c r="G1545" i="13"/>
  <c r="G786" i="11"/>
  <c r="G1655" i="7"/>
  <c r="G1752" i="10"/>
  <c r="F672" i="11"/>
  <c r="D1750" i="5"/>
  <c r="F1204" i="10"/>
  <c r="D1340" i="11"/>
  <c r="F1724" i="13"/>
  <c r="F779" i="14"/>
  <c r="D1042" i="14"/>
  <c r="D1394" i="14"/>
  <c r="F474" i="13"/>
  <c r="F452" i="10"/>
  <c r="G1711" i="11"/>
  <c r="D649" i="13"/>
  <c r="E942" i="13"/>
  <c r="E999" i="14"/>
  <c r="D382" i="14"/>
  <c r="G1906" i="10"/>
  <c r="E3122" i="7"/>
  <c r="D525" i="5"/>
  <c r="D2093" i="10"/>
  <c r="F1618" i="13"/>
  <c r="D98" i="14"/>
  <c r="E1707" i="11"/>
  <c r="F847" i="14"/>
  <c r="E561" i="14"/>
  <c r="G1808" i="14"/>
  <c r="D255" i="11"/>
  <c r="E2080" i="11"/>
  <c r="F759" i="14"/>
  <c r="E1004" i="13"/>
  <c r="G1287" i="10"/>
  <c r="G2353" i="11"/>
  <c r="E1050" i="5"/>
  <c r="E516" i="14"/>
  <c r="D22" i="10"/>
  <c r="G1521" i="14"/>
  <c r="E1914" i="10"/>
  <c r="F2649" i="7"/>
  <c r="D1879" i="7"/>
  <c r="F72" i="11"/>
  <c r="D2237" i="11"/>
  <c r="E2076" i="7"/>
  <c r="E1121" i="11"/>
  <c r="D2321" i="11"/>
  <c r="G2118" i="11"/>
  <c r="E1348" i="5"/>
  <c r="E723" i="10"/>
  <c r="D3115" i="7"/>
  <c r="E1042" i="14"/>
  <c r="F1859" i="10"/>
  <c r="G617" i="13"/>
  <c r="E830" i="13"/>
  <c r="G1307" i="13"/>
  <c r="G1495" i="10"/>
  <c r="G427" i="11"/>
  <c r="F2568" i="7"/>
  <c r="G2019" i="7"/>
  <c r="G2294" i="7"/>
  <c r="F901" i="11"/>
  <c r="D1456" i="10"/>
  <c r="D2379" i="10"/>
  <c r="F423" i="11"/>
  <c r="G276" i="7"/>
  <c r="E1025" i="14"/>
  <c r="D1630" i="14"/>
  <c r="D549" i="10"/>
  <c r="G1712" i="11"/>
  <c r="E365" i="7"/>
  <c r="D2586" i="7"/>
  <c r="D1435" i="13"/>
  <c r="E1683" i="14"/>
  <c r="G440" i="7"/>
  <c r="E1409" i="10"/>
  <c r="G1969" i="14"/>
  <c r="G2009" i="7"/>
  <c r="F3398" i="7"/>
  <c r="F2046" i="7"/>
  <c r="E1228" i="5"/>
  <c r="F1997" i="11"/>
  <c r="D2320" i="10"/>
  <c r="E452" i="10"/>
  <c r="G1802" i="7"/>
  <c r="D2209" i="10"/>
  <c r="E1740" i="7"/>
  <c r="E1653" i="11"/>
  <c r="E486" i="5"/>
  <c r="D705" i="10"/>
  <c r="G3396" i="7"/>
  <c r="E1835" i="11"/>
  <c r="F1070" i="10"/>
  <c r="E1508" i="13"/>
  <c r="F438" i="14"/>
  <c r="F1632" i="7"/>
  <c r="E1124" i="5"/>
  <c r="D537" i="14"/>
  <c r="F1608" i="5"/>
  <c r="G30" i="10"/>
  <c r="D978" i="10"/>
  <c r="E1402" i="10"/>
  <c r="E936" i="13"/>
  <c r="E260" i="14"/>
  <c r="G2337" i="7"/>
  <c r="E325" i="7"/>
  <c r="D857" i="11"/>
  <c r="E1785" i="11"/>
  <c r="F1075" i="14"/>
  <c r="D349" i="7"/>
  <c r="D466" i="11"/>
  <c r="F1431" i="10"/>
  <c r="G783" i="10"/>
  <c r="G2335" i="10"/>
  <c r="D1246" i="5"/>
  <c r="G765" i="13"/>
  <c r="D1387" i="11"/>
  <c r="E542" i="10"/>
  <c r="F1265" i="5"/>
  <c r="D1812" i="10"/>
  <c r="E1365" i="14"/>
  <c r="G2469" i="7"/>
  <c r="E842" i="11"/>
  <c r="F1189" i="14"/>
  <c r="D230" i="14"/>
  <c r="F436" i="13"/>
  <c r="F1082" i="10"/>
  <c r="D2504" i="7"/>
  <c r="E338" i="11"/>
  <c r="G3456" i="7"/>
  <c r="E1871" i="10"/>
  <c r="E1609" i="10"/>
  <c r="D1572" i="10"/>
  <c r="D1726" i="7"/>
  <c r="E1676" i="5"/>
  <c r="D1986" i="10"/>
  <c r="D1940" i="7"/>
  <c r="E1309" i="7"/>
  <c r="F58" i="7"/>
  <c r="F2414" i="7"/>
  <c r="G331" i="7"/>
  <c r="D245" i="10"/>
  <c r="D1147" i="11"/>
  <c r="G1116" i="11"/>
  <c r="G1587" i="13"/>
  <c r="F2325" i="11"/>
  <c r="F909" i="10"/>
  <c r="F963" i="11"/>
  <c r="F1204" i="11"/>
  <c r="F119" i="11"/>
  <c r="F708" i="10"/>
  <c r="F2181" i="11"/>
  <c r="F2204" i="10"/>
  <c r="E2167" i="5"/>
  <c r="F618" i="13"/>
  <c r="D1478" i="13"/>
  <c r="E1460" i="5"/>
  <c r="E2486" i="7"/>
  <c r="D2136" i="11"/>
  <c r="D2406" i="11"/>
  <c r="F1742" i="13"/>
  <c r="D1250" i="11"/>
  <c r="E1570" i="7"/>
  <c r="D690" i="5"/>
  <c r="G791" i="13"/>
  <c r="F207" i="5"/>
  <c r="D95" i="10"/>
  <c r="E1147" i="10"/>
  <c r="E1991" i="11"/>
  <c r="F733" i="10"/>
  <c r="E988" i="13"/>
  <c r="G586" i="10"/>
  <c r="E615" i="10"/>
  <c r="E788" i="11"/>
  <c r="D360" i="7"/>
  <c r="G2280" i="5"/>
  <c r="D582" i="10"/>
  <c r="D401" i="13"/>
  <c r="G565" i="11"/>
  <c r="F3500" i="7"/>
  <c r="E1142" i="10"/>
  <c r="F496" i="11"/>
  <c r="D1609" i="5"/>
  <c r="F901" i="13"/>
  <c r="G1157" i="10"/>
  <c r="D275" i="10"/>
  <c r="E1928" i="11"/>
  <c r="D1647" i="13"/>
  <c r="G244" i="13"/>
  <c r="E2092" i="7"/>
  <c r="G1986" i="11"/>
  <c r="E772" i="11"/>
  <c r="F851" i="5"/>
  <c r="D265" i="10"/>
  <c r="G1331" i="11"/>
  <c r="E2347" i="7"/>
  <c r="G423" i="14"/>
  <c r="G1395" i="13"/>
  <c r="G1255" i="7"/>
  <c r="E764" i="10"/>
  <c r="D493" i="13"/>
  <c r="D1503" i="10"/>
  <c r="G618" i="11"/>
  <c r="D772" i="13"/>
  <c r="E1713" i="5"/>
  <c r="G284" i="14"/>
  <c r="D259" i="11"/>
  <c r="F2220" i="10"/>
  <c r="G1606" i="13"/>
  <c r="G618" i="14"/>
  <c r="F1595" i="7"/>
  <c r="D3471" i="7"/>
  <c r="E2956" i="7"/>
  <c r="E826" i="10"/>
  <c r="F1716" i="11"/>
  <c r="F1135" i="11"/>
  <c r="E2167" i="10"/>
  <c r="D306" i="5"/>
  <c r="D864" i="13"/>
  <c r="F1372" i="5"/>
  <c r="G491" i="10"/>
  <c r="G1904" i="5"/>
  <c r="E2667" i="7"/>
  <c r="D514" i="11"/>
  <c r="G1215" i="13"/>
  <c r="E970" i="13"/>
  <c r="F241" i="5"/>
  <c r="D975" i="10"/>
  <c r="D1957" i="11"/>
  <c r="E164" i="11"/>
  <c r="G1962" i="11"/>
  <c r="E2768" i="7"/>
  <c r="F801" i="13"/>
  <c r="F1458" i="10"/>
  <c r="G502" i="13"/>
  <c r="D1436" i="10"/>
  <c r="E1565" i="7"/>
  <c r="D471" i="13"/>
  <c r="F529" i="13"/>
  <c r="G453" i="7"/>
  <c r="E679" i="10"/>
  <c r="F460" i="7"/>
  <c r="D1597" i="7"/>
  <c r="D2559" i="7"/>
  <c r="G1184" i="13"/>
  <c r="G1576" i="10"/>
  <c r="G459" i="14"/>
  <c r="G809" i="10"/>
  <c r="E193" i="5"/>
  <c r="G1065" i="14"/>
  <c r="F2107" i="7"/>
  <c r="D1669" i="13"/>
  <c r="D1154" i="13"/>
  <c r="E2361" i="11"/>
  <c r="D297" i="7"/>
  <c r="D2187" i="11"/>
  <c r="E1533" i="7"/>
  <c r="E271" i="5"/>
  <c r="G467" i="11"/>
  <c r="F2011" i="10"/>
  <c r="E1814" i="11"/>
  <c r="D367" i="10"/>
  <c r="G1962" i="10"/>
  <c r="E2108" i="10"/>
  <c r="G2145" i="7"/>
  <c r="F1898" i="11"/>
  <c r="D1570" i="10"/>
  <c r="G557" i="13"/>
  <c r="F1687" i="10"/>
  <c r="F2299" i="10"/>
  <c r="D1492" i="5"/>
  <c r="F1918" i="7"/>
  <c r="D1000" i="13"/>
  <c r="G1367" i="5"/>
  <c r="F5" i="7"/>
  <c r="G442" i="13"/>
  <c r="G176" i="11"/>
  <c r="D779" i="11"/>
  <c r="D3355" i="7"/>
  <c r="D1743" i="13"/>
  <c r="E1944" i="10"/>
  <c r="F1592" i="7"/>
  <c r="D864" i="5"/>
  <c r="F1947" i="5"/>
  <c r="G2273" i="11"/>
  <c r="E980" i="11"/>
  <c r="D672" i="10"/>
  <c r="D362" i="7"/>
  <c r="F714" i="13"/>
  <c r="D2308" i="10"/>
  <c r="D1797" i="13"/>
  <c r="F123" i="11"/>
  <c r="G486" i="10"/>
  <c r="G462" i="10"/>
  <c r="G45" i="5"/>
  <c r="F2373" i="11"/>
  <c r="G1164" i="10"/>
  <c r="D129" i="14"/>
  <c r="E985" i="10"/>
  <c r="E1620" i="7"/>
  <c r="D1439" i="11"/>
  <c r="E1542" i="7"/>
  <c r="E261" i="14"/>
  <c r="D1755" i="7"/>
  <c r="E1092" i="11"/>
  <c r="D2289" i="10"/>
  <c r="G2302" i="10"/>
  <c r="E1232" i="10"/>
  <c r="E1580" i="5"/>
  <c r="D639" i="10"/>
  <c r="F2213" i="10"/>
  <c r="D2136" i="10"/>
  <c r="F2147" i="5"/>
  <c r="D3425" i="7"/>
  <c r="F2304" i="11"/>
  <c r="D3343" i="7"/>
  <c r="G1243" i="10"/>
  <c r="D45" i="5"/>
  <c r="G1151" i="13"/>
  <c r="E2360" i="10"/>
  <c r="E933" i="11"/>
  <c r="F543" i="10"/>
  <c r="G2411" i="11"/>
  <c r="G286" i="10"/>
  <c r="G2248" i="10"/>
  <c r="G245" i="10"/>
  <c r="E1507" i="14"/>
  <c r="G1552" i="7"/>
  <c r="D1451" i="10"/>
  <c r="F2225" i="7"/>
  <c r="E563" i="11"/>
  <c r="D1080" i="10"/>
  <c r="G548" i="13"/>
  <c r="G2446" i="10"/>
  <c r="E1636" i="11"/>
  <c r="G2282" i="11"/>
  <c r="E1876" i="14"/>
  <c r="E462" i="13"/>
  <c r="D1360" i="11"/>
  <c r="G759" i="11"/>
  <c r="G996" i="11"/>
  <c r="E554" i="11"/>
  <c r="D1543" i="7"/>
  <c r="D319" i="10"/>
  <c r="G2044" i="11"/>
  <c r="E2402" i="7"/>
  <c r="E898" i="11"/>
  <c r="D711" i="11"/>
  <c r="E157" i="5"/>
  <c r="G1063" i="10"/>
  <c r="E1981" i="11"/>
  <c r="E1682" i="13"/>
  <c r="G1398" i="10"/>
  <c r="D1353" i="11"/>
  <c r="G1357" i="14"/>
  <c r="E1875" i="5"/>
  <c r="F1496" i="5"/>
  <c r="E1411" i="5"/>
  <c r="E877" i="13"/>
  <c r="G1350" i="13"/>
  <c r="G839" i="11"/>
  <c r="G2341" i="7"/>
  <c r="G383" i="13"/>
  <c r="D1626" i="7"/>
  <c r="G2037" i="10"/>
  <c r="F459" i="7"/>
  <c r="G327" i="11"/>
  <c r="F1525" i="11"/>
  <c r="D670" i="13"/>
  <c r="D2845" i="7"/>
  <c r="E2240" i="10"/>
  <c r="E1414" i="10"/>
  <c r="D364" i="7"/>
  <c r="D1261" i="13"/>
  <c r="D208" i="14"/>
  <c r="F1258" i="11"/>
  <c r="E792" i="13"/>
  <c r="D1076" i="11"/>
  <c r="D1363" i="7"/>
  <c r="F1697" i="7"/>
  <c r="F1593" i="10"/>
  <c r="F677" i="13"/>
  <c r="G667" i="10"/>
  <c r="E871" i="11"/>
  <c r="F596" i="13"/>
  <c r="E685" i="11"/>
  <c r="D836" i="10"/>
  <c r="G561" i="13"/>
  <c r="F447" i="10"/>
  <c r="E506" i="10"/>
  <c r="E2038" i="7"/>
  <c r="F1192" i="11"/>
  <c r="G1167" i="10"/>
  <c r="E1056" i="10"/>
  <c r="E1495" i="11"/>
  <c r="G2417" i="11"/>
  <c r="G1114" i="13"/>
  <c r="E726" i="13"/>
  <c r="E894" i="13"/>
  <c r="D774" i="13"/>
  <c r="D642" i="14"/>
  <c r="E298" i="5"/>
  <c r="F115" i="5"/>
  <c r="F843" i="11"/>
  <c r="E3050" i="7"/>
  <c r="E738" i="11"/>
  <c r="G661" i="13"/>
  <c r="D343" i="7"/>
  <c r="G2109" i="10"/>
  <c r="E2018" i="5"/>
  <c r="D3149" i="7"/>
  <c r="E547" i="13"/>
  <c r="G1563" i="13"/>
  <c r="E307" i="13"/>
  <c r="E431" i="5"/>
  <c r="G1517" i="5"/>
  <c r="E1380" i="10"/>
  <c r="F414" i="10"/>
  <c r="G1564" i="11"/>
  <c r="E1675" i="10"/>
  <c r="F606" i="13"/>
  <c r="G1114" i="11"/>
  <c r="E1607" i="11"/>
  <c r="G1231" i="11"/>
  <c r="G24" i="11"/>
  <c r="D2279" i="10"/>
  <c r="G138" i="7"/>
  <c r="E1188" i="5"/>
  <c r="G1516" i="7"/>
  <c r="F121" i="11"/>
  <c r="D2041" i="7"/>
  <c r="E895" i="11"/>
  <c r="D2663" i="7"/>
  <c r="F584" i="11"/>
  <c r="D1130" i="13"/>
  <c r="E2297" i="11"/>
  <c r="G759" i="10"/>
  <c r="F1801" i="14"/>
  <c r="F1793" i="10"/>
  <c r="D1657" i="13"/>
  <c r="D3068" i="7"/>
  <c r="G2364" i="7"/>
  <c r="D1491" i="13"/>
  <c r="F75" i="13"/>
  <c r="E1478" i="13"/>
  <c r="G1187" i="10"/>
  <c r="E1739" i="10"/>
  <c r="D836" i="13"/>
  <c r="F78" i="13"/>
  <c r="F1654" i="5"/>
  <c r="G1297" i="13"/>
  <c r="D2749" i="7"/>
  <c r="E667" i="10"/>
  <c r="F334" i="10"/>
  <c r="E1792" i="13"/>
  <c r="D3412" i="7"/>
  <c r="G2210" i="10"/>
  <c r="D1921" i="10"/>
  <c r="D1360" i="5"/>
  <c r="E22" i="10"/>
  <c r="F1420" i="13"/>
  <c r="D468" i="5"/>
  <c r="G366" i="5"/>
  <c r="G878" i="5"/>
  <c r="F2257" i="5"/>
  <c r="F1354" i="13"/>
  <c r="E418" i="10"/>
  <c r="D482" i="13"/>
  <c r="D1752" i="10"/>
  <c r="D2490" i="7"/>
  <c r="E1769" i="11"/>
  <c r="E468" i="10"/>
  <c r="F1018" i="11"/>
  <c r="F1763" i="7"/>
  <c r="F501" i="11"/>
  <c r="G1575" i="13"/>
  <c r="D912" i="13"/>
  <c r="D1028" i="10"/>
  <c r="F1070" i="13"/>
  <c r="F299" i="14"/>
  <c r="D1087" i="10"/>
  <c r="G3252" i="7"/>
  <c r="G253" i="13"/>
  <c r="F1023" i="10"/>
  <c r="G673" i="14"/>
  <c r="F1426" i="5"/>
  <c r="D698" i="10"/>
  <c r="G436" i="13"/>
  <c r="F995" i="13"/>
  <c r="F874" i="13"/>
  <c r="E1291" i="5"/>
  <c r="D1854" i="7"/>
  <c r="D1487" i="5"/>
  <c r="D1648" i="10"/>
  <c r="E884" i="13"/>
  <c r="G391" i="11"/>
  <c r="G1549" i="10"/>
  <c r="D1717" i="10"/>
  <c r="E1611" i="13"/>
  <c r="F1176" i="11"/>
  <c r="F2343" i="11"/>
  <c r="F739" i="11"/>
  <c r="F96" i="11"/>
  <c r="G598" i="13"/>
  <c r="D317" i="14"/>
  <c r="G2060" i="11"/>
  <c r="E296" i="14"/>
  <c r="E9" i="11"/>
  <c r="G1119" i="11"/>
  <c r="F907" i="11"/>
  <c r="G1833" i="5"/>
  <c r="E1526" i="5"/>
  <c r="G970" i="10"/>
  <c r="F1074" i="10"/>
  <c r="G304" i="5"/>
  <c r="E807" i="14"/>
  <c r="E865" i="5"/>
  <c r="G346" i="10"/>
  <c r="F1973" i="5"/>
  <c r="E2707" i="7"/>
  <c r="F1566" i="13"/>
  <c r="G1527" i="13"/>
  <c r="F1877" i="10"/>
  <c r="G930" i="13"/>
  <c r="E1675" i="14"/>
  <c r="D2044" i="5"/>
  <c r="F754" i="11"/>
  <c r="E1247" i="5"/>
  <c r="F1242" i="11"/>
  <c r="G692" i="11"/>
  <c r="F1804" i="10"/>
  <c r="D1351" i="7"/>
  <c r="F733" i="14"/>
  <c r="G766" i="14"/>
  <c r="F2117" i="5"/>
  <c r="G2128" i="5"/>
  <c r="F1015" i="10"/>
  <c r="E1410" i="13"/>
  <c r="E2196" i="10"/>
  <c r="G1016" i="10"/>
  <c r="G568" i="10"/>
  <c r="D1385" i="13"/>
  <c r="D1240" i="11"/>
  <c r="F1736" i="11"/>
  <c r="F1403" i="13"/>
  <c r="F767" i="13"/>
  <c r="G1114" i="10"/>
  <c r="E261" i="5"/>
  <c r="E271" i="11"/>
  <c r="F1387" i="13"/>
  <c r="D522" i="11"/>
  <c r="E2235" i="11"/>
  <c r="G620" i="10"/>
  <c r="E1204" i="10"/>
  <c r="E949" i="14"/>
  <c r="G1075" i="13"/>
  <c r="F2731" i="7"/>
  <c r="F186" i="14"/>
  <c r="E396" i="11"/>
  <c r="G1289" i="7"/>
  <c r="G1888" i="7"/>
  <c r="F1854" i="5"/>
  <c r="F2994" i="7"/>
  <c r="G784" i="11"/>
  <c r="D1261" i="7"/>
  <c r="G219" i="7"/>
  <c r="F2350" i="10"/>
  <c r="D2652" i="7"/>
  <c r="F478" i="10"/>
  <c r="G2071" i="7"/>
  <c r="F928" i="13"/>
  <c r="G3180" i="7"/>
  <c r="F2096" i="11"/>
  <c r="D1526" i="11"/>
  <c r="G1441" i="13"/>
  <c r="G1337" i="13"/>
  <c r="G1125" i="10"/>
  <c r="E374" i="11"/>
  <c r="G2025" i="7"/>
  <c r="F1042" i="11"/>
  <c r="F957" i="10"/>
  <c r="E3079" i="7"/>
  <c r="F1477" i="10"/>
  <c r="E1673" i="5"/>
  <c r="G1534" i="10"/>
  <c r="D2348" i="10"/>
  <c r="D1278" i="13"/>
  <c r="G426" i="7"/>
  <c r="F2595" i="7"/>
  <c r="G1654" i="5"/>
  <c r="E983" i="11"/>
  <c r="D1770" i="5"/>
  <c r="G1508" i="11"/>
  <c r="D1410" i="13"/>
  <c r="G330" i="5"/>
  <c r="G1648" i="11"/>
  <c r="G1995" i="11"/>
  <c r="E3080" i="7"/>
  <c r="G2074" i="11"/>
  <c r="E20" i="7"/>
  <c r="F950" i="11"/>
  <c r="E2398" i="11"/>
  <c r="F1962" i="10"/>
  <c r="G1383" i="10"/>
  <c r="E1580" i="11"/>
  <c r="G1958" i="10"/>
  <c r="G339" i="13"/>
  <c r="D394" i="7"/>
  <c r="E127" i="7"/>
  <c r="G1018" i="13"/>
  <c r="G460" i="11"/>
  <c r="E686" i="11"/>
  <c r="F1806" i="10"/>
  <c r="G1506" i="14"/>
  <c r="E1280" i="13"/>
  <c r="F2285" i="7"/>
  <c r="F2257" i="7"/>
  <c r="E1781" i="11"/>
  <c r="F1654" i="13"/>
  <c r="D2075" i="10"/>
  <c r="G648" i="13"/>
  <c r="D1776" i="11"/>
  <c r="G318" i="11"/>
  <c r="G1718" i="14"/>
  <c r="G846" i="5"/>
  <c r="G1618" i="13"/>
  <c r="E1652" i="10"/>
  <c r="E1440" i="13"/>
  <c r="F1024" i="13"/>
  <c r="E1693" i="11"/>
  <c r="E1806" i="7"/>
  <c r="D1784" i="10"/>
  <c r="E609" i="11"/>
  <c r="G112" i="7"/>
  <c r="G950" i="11"/>
  <c r="D1009" i="11"/>
  <c r="D1650" i="13"/>
  <c r="G1121" i="13"/>
  <c r="F564" i="5"/>
  <c r="G527" i="13"/>
  <c r="E347" i="11"/>
  <c r="G2893" i="7"/>
  <c r="E482" i="5"/>
  <c r="G1516" i="13"/>
  <c r="F1192" i="13"/>
  <c r="D1666" i="11"/>
  <c r="G1767" i="5"/>
  <c r="E1559" i="11"/>
  <c r="E1613" i="10"/>
  <c r="D1268" i="11"/>
  <c r="D378" i="5"/>
  <c r="F1050" i="11"/>
  <c r="D1543" i="13"/>
  <c r="E3305" i="7"/>
  <c r="E2353" i="7"/>
  <c r="E3330" i="7"/>
  <c r="E773" i="13"/>
  <c r="F561" i="13"/>
  <c r="G2480" i="7"/>
  <c r="E1559" i="13"/>
  <c r="F2052" i="5"/>
  <c r="F1587" i="10"/>
  <c r="D1424" i="13"/>
  <c r="F1643" i="10"/>
  <c r="D2204" i="7"/>
  <c r="D1008" i="13"/>
  <c r="D1035" i="11"/>
  <c r="G2267" i="7"/>
  <c r="E1241" i="11"/>
  <c r="G1150" i="11"/>
  <c r="F895" i="14"/>
  <c r="D22" i="14"/>
  <c r="G2346" i="11"/>
  <c r="F264" i="7"/>
  <c r="F754" i="5"/>
  <c r="D893" i="10"/>
  <c r="D24" i="10"/>
  <c r="E2461" i="10"/>
  <c r="G777" i="14"/>
  <c r="D1284" i="10"/>
  <c r="D2125" i="7"/>
  <c r="F914" i="13"/>
  <c r="G148" i="7"/>
  <c r="G1234" i="13"/>
  <c r="F2621" i="7"/>
  <c r="G1538" i="11"/>
  <c r="D1220" i="13"/>
  <c r="D1165" i="13"/>
  <c r="E896" i="10"/>
  <c r="G1420" i="13"/>
  <c r="E1582" i="10"/>
  <c r="D679" i="14"/>
  <c r="D1853" i="11"/>
  <c r="G1510" i="14"/>
  <c r="D387" i="5"/>
  <c r="E1010" i="10"/>
  <c r="G1396" i="11"/>
  <c r="D899" i="10"/>
  <c r="G168" i="10"/>
  <c r="D842" i="10"/>
  <c r="G2628" i="7"/>
  <c r="D2941" i="7"/>
  <c r="F2245" i="11"/>
  <c r="F75" i="5"/>
  <c r="E1689" i="13"/>
  <c r="G1154" i="10"/>
  <c r="G1534" i="11"/>
  <c r="D1977" i="10"/>
  <c r="F1519" i="11"/>
  <c r="F844" i="13"/>
  <c r="F252" i="5"/>
  <c r="E1350" i="7"/>
  <c r="E102" i="7"/>
  <c r="E1606" i="7"/>
  <c r="F1121" i="13"/>
  <c r="D947" i="13"/>
  <c r="D1155" i="5"/>
  <c r="E1390" i="14"/>
  <c r="D432" i="11"/>
  <c r="D720" i="10"/>
  <c r="F1730" i="11"/>
  <c r="G739" i="10"/>
  <c r="D752" i="10"/>
  <c r="G2524" i="7"/>
  <c r="D698" i="13"/>
  <c r="G2408" i="11"/>
  <c r="E859" i="5"/>
  <c r="E814" i="10"/>
  <c r="D1548" i="5"/>
  <c r="G382" i="10"/>
  <c r="F1247" i="5"/>
  <c r="F2063" i="10"/>
  <c r="E1728" i="10"/>
  <c r="E895" i="13"/>
  <c r="D412" i="10"/>
  <c r="D1254" i="11"/>
  <c r="F2080" i="10"/>
  <c r="E405" i="5"/>
  <c r="D932" i="10"/>
  <c r="D576" i="13"/>
  <c r="F1287" i="13"/>
  <c r="G1349" i="14"/>
  <c r="E3195" i="7"/>
  <c r="F443" i="10"/>
  <c r="E2304" i="10"/>
  <c r="G2975" i="7"/>
  <c r="E6" i="7"/>
  <c r="E898" i="10"/>
  <c r="F30" i="7"/>
  <c r="E466" i="13"/>
  <c r="F2132" i="11"/>
  <c r="G2335" i="7"/>
  <c r="G428" i="10"/>
  <c r="E1489" i="5"/>
  <c r="G2102" i="10"/>
  <c r="D2930" i="7"/>
  <c r="D1972" i="10"/>
  <c r="E1411" i="10"/>
  <c r="F902" i="13"/>
  <c r="D1578" i="7"/>
  <c r="E2155" i="10"/>
  <c r="D731" i="13"/>
  <c r="D2241" i="10"/>
  <c r="G961" i="5"/>
  <c r="E371" i="11"/>
  <c r="E1361" i="11"/>
  <c r="G2052" i="10"/>
  <c r="D1549" i="13"/>
  <c r="G484" i="10"/>
  <c r="G1245" i="5"/>
  <c r="D2158" i="7"/>
  <c r="F1139" i="10"/>
  <c r="F1480" i="5"/>
  <c r="D505" i="11"/>
  <c r="E2307" i="10"/>
  <c r="D326" i="14"/>
  <c r="D2274" i="10"/>
  <c r="E1198" i="5"/>
  <c r="G1222" i="14"/>
  <c r="F2217" i="10"/>
  <c r="D1638" i="10"/>
  <c r="G1664" i="10"/>
  <c r="G1145" i="11"/>
  <c r="E422" i="13"/>
  <c r="F770" i="10"/>
  <c r="F613" i="13"/>
  <c r="F1526" i="14"/>
  <c r="G732" i="5"/>
  <c r="G1519" i="10"/>
  <c r="D238" i="14"/>
  <c r="D2019" i="5"/>
  <c r="F602" i="10"/>
  <c r="F1103" i="14"/>
  <c r="G670" i="10"/>
  <c r="G2180" i="10"/>
  <c r="F2862" i="7"/>
  <c r="D3367" i="7"/>
  <c r="D1534" i="7"/>
  <c r="E2680" i="7"/>
  <c r="F1814" i="11"/>
  <c r="G2457" i="7"/>
  <c r="G1369" i="13"/>
  <c r="G593" i="10"/>
  <c r="F828" i="13"/>
  <c r="G753" i="10"/>
  <c r="E2079" i="7"/>
  <c r="G1441" i="11"/>
  <c r="F994" i="5"/>
  <c r="D1851" i="10"/>
  <c r="G1554" i="11"/>
  <c r="D2317" i="10"/>
  <c r="F742" i="10"/>
  <c r="G2756" i="7"/>
  <c r="E1424" i="13"/>
  <c r="E1637" i="5"/>
  <c r="D310" i="7"/>
  <c r="G1462" i="5"/>
  <c r="F618" i="14"/>
  <c r="F1356" i="10"/>
  <c r="G1564" i="5"/>
  <c r="F920" i="5"/>
  <c r="E781" i="5"/>
  <c r="D1775" i="13"/>
  <c r="F1322" i="11"/>
  <c r="G1635" i="13"/>
  <c r="E49" i="13"/>
  <c r="E24" i="11"/>
  <c r="F1725" i="13"/>
  <c r="F1936" i="10"/>
  <c r="E1558" i="13"/>
  <c r="E2382" i="10"/>
  <c r="E1600" i="13"/>
  <c r="E1197" i="13"/>
  <c r="F1320" i="10"/>
  <c r="E939" i="10"/>
  <c r="G613" i="13"/>
  <c r="F1711" i="13"/>
  <c r="E924" i="5"/>
  <c r="G2247" i="10"/>
  <c r="E2988" i="7"/>
  <c r="D1589" i="14"/>
  <c r="F1428" i="11"/>
  <c r="G2192" i="11"/>
  <c r="G1700" i="11"/>
  <c r="F3413" i="7"/>
  <c r="E3277" i="7"/>
  <c r="F445" i="11"/>
  <c r="E2210" i="10"/>
  <c r="D1105" i="5"/>
  <c r="E610" i="13"/>
  <c r="D1656" i="10"/>
  <c r="D2766" i="7"/>
  <c r="G1382" i="11"/>
  <c r="E1629" i="14"/>
  <c r="D283" i="7"/>
  <c r="F1607" i="13"/>
  <c r="D3203" i="7"/>
  <c r="E1512" i="5"/>
  <c r="G1397" i="5"/>
  <c r="G648" i="10"/>
  <c r="G323" i="10"/>
  <c r="E2669" i="7"/>
  <c r="D1567" i="10"/>
  <c r="F1821" i="11"/>
  <c r="G3487" i="7"/>
  <c r="G1969" i="7"/>
  <c r="F1660" i="10"/>
  <c r="F1089" i="10"/>
  <c r="E1766" i="13"/>
  <c r="F1166" i="13"/>
  <c r="D1700" i="11"/>
  <c r="E1603" i="10"/>
  <c r="F532" i="10"/>
  <c r="E233" i="10"/>
  <c r="E947" i="10"/>
  <c r="G1387" i="13"/>
  <c r="F3447" i="7"/>
  <c r="G1663" i="10"/>
  <c r="G3361" i="7"/>
  <c r="E1873" i="7"/>
  <c r="F411" i="7"/>
  <c r="G2366" i="11"/>
  <c r="F390" i="13"/>
  <c r="E1298" i="13"/>
  <c r="D1805" i="14"/>
  <c r="D1580" i="13"/>
  <c r="G496" i="5"/>
  <c r="G1845" i="10"/>
  <c r="E779" i="5"/>
  <c r="E1019" i="13"/>
  <c r="F2221" i="10"/>
  <c r="D92" i="7"/>
  <c r="D431" i="5"/>
  <c r="E2058" i="5"/>
  <c r="E424" i="13"/>
  <c r="E379" i="10"/>
  <c r="D1714" i="7"/>
  <c r="D450" i="13"/>
  <c r="D1862" i="11"/>
  <c r="G746" i="13"/>
  <c r="D1017" i="11"/>
  <c r="G1301" i="13"/>
  <c r="E766" i="11"/>
  <c r="G471" i="14"/>
  <c r="E270" i="14"/>
  <c r="E1299" i="10"/>
  <c r="E1055" i="13"/>
  <c r="F2449" i="10"/>
  <c r="F1278" i="5"/>
  <c r="G1773" i="7"/>
  <c r="G1544" i="7"/>
  <c r="E1918" i="7"/>
  <c r="D240" i="7"/>
  <c r="D367" i="11"/>
  <c r="E1475" i="11"/>
  <c r="F590" i="10"/>
  <c r="G1062" i="10"/>
  <c r="D1702" i="10"/>
  <c r="F1389" i="11"/>
  <c r="D1839" i="5"/>
  <c r="D1464" i="13"/>
  <c r="G1538" i="14"/>
  <c r="G679" i="5"/>
  <c r="G1977" i="7"/>
  <c r="D815" i="11"/>
  <c r="D254" i="13"/>
  <c r="D1975" i="11"/>
  <c r="F347" i="10"/>
  <c r="E1578" i="11"/>
  <c r="D1010" i="13"/>
  <c r="F1580" i="10"/>
  <c r="D2247" i="11"/>
  <c r="D298" i="11"/>
  <c r="D2202" i="10"/>
  <c r="G2331" i="7"/>
  <c r="F1281" i="13"/>
  <c r="F1499" i="5"/>
  <c r="E204" i="5"/>
  <c r="F1195" i="11"/>
  <c r="G1188" i="10"/>
  <c r="D2187" i="5"/>
  <c r="D1971" i="14"/>
  <c r="D1318" i="10"/>
  <c r="F1303" i="13"/>
  <c r="F1935" i="10"/>
  <c r="D812" i="11"/>
  <c r="G865" i="5"/>
  <c r="D1808" i="10"/>
  <c r="G703" i="11"/>
  <c r="F2477" i="7"/>
  <c r="G122" i="11"/>
  <c r="E1538" i="14"/>
  <c r="E747" i="11"/>
  <c r="G1195" i="11"/>
  <c r="E580" i="10"/>
  <c r="E1023" i="5"/>
  <c r="E496" i="14"/>
  <c r="D946" i="10"/>
  <c r="E1786" i="7"/>
  <c r="G456" i="11"/>
  <c r="G1492" i="7"/>
  <c r="G1129" i="11"/>
  <c r="F936" i="10"/>
  <c r="D900" i="14"/>
  <c r="E1606" i="11"/>
  <c r="D2312" i="10"/>
  <c r="E2449" i="10"/>
  <c r="E1039" i="10"/>
  <c r="E1471" i="5"/>
  <c r="D893" i="11"/>
  <c r="F1725" i="14"/>
  <c r="G1827" i="10"/>
  <c r="F1225" i="11"/>
  <c r="F2278" i="7"/>
  <c r="D2049" i="11"/>
  <c r="E48" i="13"/>
  <c r="E496" i="13"/>
  <c r="F936" i="11"/>
  <c r="F883" i="11"/>
  <c r="F1007" i="5"/>
  <c r="G686" i="5"/>
  <c r="D985" i="13"/>
  <c r="G1559" i="10"/>
  <c r="E426" i="10"/>
  <c r="D700" i="10"/>
  <c r="E56" i="11"/>
  <c r="G459" i="11"/>
  <c r="F1693" i="7"/>
  <c r="D274" i="13"/>
  <c r="E2444" i="10"/>
  <c r="E2171" i="10"/>
  <c r="G988" i="13"/>
  <c r="E1757" i="7"/>
  <c r="F633" i="5"/>
  <c r="D2681" i="7"/>
  <c r="G1657" i="5"/>
  <c r="E754" i="11"/>
  <c r="F1585" i="13"/>
  <c r="F793" i="5"/>
  <c r="E822" i="10"/>
  <c r="E263" i="11"/>
  <c r="G503" i="10"/>
  <c r="G604" i="11"/>
  <c r="G1521" i="11"/>
  <c r="E674" i="14"/>
  <c r="D546" i="14"/>
  <c r="F710" i="14"/>
  <c r="F260" i="14"/>
  <c r="D1496" i="5"/>
  <c r="D344" i="7"/>
  <c r="F940" i="11"/>
  <c r="D498" i="5"/>
  <c r="E2083" i="11"/>
  <c r="F682" i="10"/>
  <c r="F1351" i="13"/>
  <c r="D1241" i="10"/>
  <c r="F550" i="11"/>
  <c r="F540" i="10"/>
  <c r="E1383" i="10"/>
  <c r="F773" i="13"/>
  <c r="E2262" i="11"/>
  <c r="E217" i="10"/>
  <c r="F510" i="10"/>
  <c r="D1297" i="11"/>
  <c r="D1693" i="7"/>
  <c r="E1037" i="13"/>
  <c r="G951" i="14"/>
  <c r="F1378" i="14"/>
  <c r="G300" i="11"/>
  <c r="D533" i="13"/>
  <c r="F147" i="7"/>
  <c r="G336" i="5"/>
  <c r="E1583" i="13"/>
  <c r="F1273" i="7"/>
  <c r="E1485" i="5"/>
  <c r="G500" i="10"/>
  <c r="G950" i="13"/>
  <c r="D366" i="11"/>
  <c r="E441" i="13"/>
  <c r="G1559" i="13"/>
  <c r="D1615" i="13"/>
  <c r="G438" i="10"/>
  <c r="D1989" i="10"/>
  <c r="D1814" i="11"/>
  <c r="D896" i="11"/>
  <c r="D2332" i="11"/>
  <c r="G716" i="10"/>
  <c r="F1611" i="13"/>
  <c r="D1183" i="11"/>
  <c r="F721" i="14"/>
  <c r="G1490" i="10"/>
  <c r="E1225" i="11"/>
  <c r="E838" i="10"/>
  <c r="F822" i="10"/>
  <c r="F1378" i="11"/>
  <c r="D590" i="10"/>
  <c r="G48" i="10"/>
  <c r="E1156" i="13"/>
  <c r="D470" i="13"/>
  <c r="D1384" i="13"/>
  <c r="D1143" i="10"/>
  <c r="G1876" i="5"/>
  <c r="F1082" i="13"/>
  <c r="E500" i="14"/>
  <c r="F342" i="10"/>
  <c r="D861" i="11"/>
  <c r="G1146" i="5"/>
  <c r="F367" i="13"/>
  <c r="G1160" i="14"/>
  <c r="G3378" i="7"/>
  <c r="D2793" i="7"/>
  <c r="E371" i="13"/>
  <c r="G1713" i="13"/>
  <c r="F2280" i="7"/>
  <c r="E973" i="5"/>
  <c r="D2776" i="7"/>
  <c r="G1344" i="13"/>
  <c r="F956" i="11"/>
  <c r="F471" i="7"/>
  <c r="G294" i="11"/>
  <c r="D515" i="10"/>
  <c r="F957" i="13"/>
  <c r="D1364" i="10"/>
  <c r="G929" i="13"/>
  <c r="E984" i="10"/>
  <c r="G2138" i="10"/>
  <c r="F398" i="7"/>
  <c r="E1455" i="14"/>
  <c r="D1787" i="11"/>
  <c r="E1377" i="11"/>
  <c r="E540" i="10"/>
  <c r="G1730" i="11"/>
  <c r="G1142" i="10"/>
  <c r="D1349" i="13"/>
  <c r="E1727" i="11"/>
  <c r="D504" i="10"/>
  <c r="F2317" i="7"/>
  <c r="D2460" i="10"/>
  <c r="G525" i="10"/>
  <c r="F823" i="13"/>
  <c r="G3379" i="7"/>
  <c r="D1900" i="10"/>
  <c r="F265" i="13"/>
  <c r="E1526" i="13"/>
  <c r="D2121" i="10"/>
  <c r="E1182" i="13"/>
  <c r="F1642" i="13"/>
  <c r="E1795" i="11"/>
  <c r="G1051" i="5"/>
  <c r="E1032" i="10"/>
  <c r="G79" i="10"/>
  <c r="D1985" i="10"/>
  <c r="F1625" i="7"/>
  <c r="D1515" i="11"/>
  <c r="E503" i="10"/>
  <c r="D2170" i="7"/>
  <c r="D118" i="10"/>
  <c r="F1281" i="14"/>
  <c r="F1611" i="5"/>
  <c r="E2299" i="10"/>
  <c r="E3213" i="7"/>
  <c r="G1865" i="10"/>
  <c r="G1713" i="11"/>
  <c r="F1492" i="7"/>
  <c r="F1560" i="7"/>
  <c r="G1152" i="14"/>
  <c r="F2868" i="7"/>
  <c r="D474" i="7"/>
  <c r="E1156" i="10"/>
  <c r="E2684" i="7"/>
  <c r="F1960" i="10"/>
  <c r="D2325" i="10"/>
  <c r="F2094" i="11"/>
  <c r="F1427" i="13"/>
  <c r="D717" i="11"/>
  <c r="E1698" i="11"/>
  <c r="E846" i="10"/>
  <c r="F2266" i="7"/>
  <c r="F2942" i="7"/>
  <c r="E1357" i="13"/>
  <c r="D191" i="5"/>
  <c r="F907" i="10"/>
  <c r="G894" i="10"/>
  <c r="E2265" i="11"/>
  <c r="F3256" i="7"/>
  <c r="F694" i="13"/>
  <c r="D1499" i="11"/>
  <c r="D754" i="11"/>
  <c r="G2781" i="7"/>
  <c r="F1558" i="7"/>
  <c r="F1109" i="11"/>
  <c r="F1673" i="5"/>
  <c r="E2480" i="7"/>
  <c r="E939" i="11"/>
  <c r="E1798" i="11"/>
  <c r="G2055" i="11"/>
  <c r="F1622" i="10"/>
  <c r="G1285" i="10"/>
  <c r="E139" i="11"/>
  <c r="F937" i="10"/>
  <c r="E2734" i="7"/>
  <c r="E2404" i="10"/>
  <c r="D102" i="5"/>
  <c r="G1598" i="10"/>
  <c r="G92" i="14"/>
  <c r="E1358" i="10"/>
  <c r="E979" i="13"/>
  <c r="G1790" i="7"/>
  <c r="F1413" i="7"/>
  <c r="G1958" i="14"/>
  <c r="E1277" i="10"/>
  <c r="F764" i="10"/>
  <c r="F1279" i="13"/>
  <c r="F526" i="13"/>
  <c r="D664" i="10"/>
  <c r="E1212" i="5"/>
  <c r="D1164" i="13"/>
  <c r="F1458" i="14"/>
  <c r="E555" i="13"/>
  <c r="G569" i="10"/>
  <c r="E1879" i="11"/>
  <c r="E138" i="10"/>
  <c r="G1413" i="11"/>
  <c r="E2450" i="10"/>
  <c r="F1768" i="13"/>
  <c r="F1279" i="7"/>
  <c r="F983" i="14"/>
  <c r="D495" i="10"/>
  <c r="G2215" i="7"/>
  <c r="G1603" i="5"/>
  <c r="F620" i="10"/>
  <c r="E1615" i="10"/>
  <c r="D1351" i="11"/>
  <c r="E1554" i="13"/>
  <c r="F1619" i="10"/>
  <c r="E1005" i="5"/>
  <c r="G359" i="5"/>
  <c r="E1160" i="11"/>
  <c r="D727" i="5"/>
  <c r="G897" i="10"/>
  <c r="E990" i="11"/>
  <c r="E1541" i="7"/>
  <c r="F1849" i="14"/>
  <c r="F294" i="13"/>
  <c r="E995" i="13"/>
  <c r="G423" i="13"/>
  <c r="F701" i="10"/>
  <c r="F2379" i="10"/>
  <c r="E1068" i="13"/>
  <c r="G2949" i="7"/>
  <c r="F3463" i="7"/>
  <c r="G1446" i="13"/>
  <c r="D2184" i="7"/>
  <c r="G2168" i="11"/>
  <c r="E1179" i="10"/>
  <c r="E1264" i="11"/>
  <c r="F2228" i="7"/>
  <c r="D1960" i="11"/>
  <c r="D354" i="13"/>
  <c r="F1246" i="13"/>
  <c r="E2583" i="7"/>
  <c r="F530" i="10"/>
  <c r="E73" i="14"/>
  <c r="F824" i="13"/>
  <c r="G1225" i="14"/>
  <c r="E1223" i="13"/>
  <c r="F1814" i="7"/>
  <c r="D339" i="10"/>
  <c r="F305" i="10"/>
  <c r="D2454" i="7"/>
  <c r="E1266" i="10"/>
  <c r="E1572" i="10"/>
  <c r="F582" i="5"/>
  <c r="D1212" i="13"/>
  <c r="F1068" i="11"/>
  <c r="G2275" i="10"/>
  <c r="G3152" i="7"/>
  <c r="F652" i="10"/>
  <c r="D142" i="14"/>
  <c r="E3134" i="7"/>
  <c r="G1072" i="10"/>
  <c r="E3340" i="7"/>
  <c r="D197" i="7"/>
  <c r="D1924" i="11"/>
  <c r="E1626" i="5"/>
  <c r="E912" i="10"/>
  <c r="D3421" i="7"/>
  <c r="E276" i="13"/>
  <c r="F311" i="14"/>
  <c r="F26" i="13"/>
  <c r="D221" i="7"/>
  <c r="F423" i="13"/>
  <c r="F2080" i="11"/>
  <c r="G2142" i="11"/>
  <c r="G378" i="13"/>
  <c r="F1757" i="5"/>
  <c r="G2000" i="5"/>
  <c r="D1260" i="14"/>
  <c r="G5" i="5"/>
  <c r="D2368" i="11"/>
  <c r="G2132" i="10"/>
  <c r="G354" i="13"/>
  <c r="D2166" i="7"/>
  <c r="E944" i="10"/>
  <c r="D1348" i="13"/>
  <c r="E2216" i="5"/>
  <c r="E801" i="14"/>
  <c r="E1346" i="13"/>
  <c r="F1288" i="11"/>
  <c r="G1849" i="10"/>
  <c r="G738" i="10"/>
  <c r="G541" i="13"/>
  <c r="F983" i="13"/>
  <c r="D1550" i="13"/>
  <c r="E1245" i="10"/>
  <c r="E1701" i="5"/>
  <c r="D2169" i="11"/>
  <c r="D2004" i="7"/>
  <c r="E335" i="10"/>
  <c r="F1598" i="10"/>
  <c r="F1569" i="10"/>
  <c r="G3297" i="7"/>
  <c r="D729" i="10"/>
  <c r="G565" i="10"/>
  <c r="D707" i="10"/>
  <c r="F946" i="14"/>
  <c r="G2409" i="10"/>
  <c r="D224" i="7"/>
  <c r="E1512" i="14"/>
  <c r="E950" i="11"/>
  <c r="F1690" i="10"/>
  <c r="F1585" i="10"/>
  <c r="D1125" i="13"/>
  <c r="F1358" i="13"/>
  <c r="D1741" i="13"/>
  <c r="G1578" i="11"/>
  <c r="E325" i="5"/>
  <c r="G1066" i="10"/>
  <c r="E1723" i="13"/>
  <c r="F2053" i="10"/>
  <c r="F3346" i="7"/>
  <c r="D2804" i="7"/>
  <c r="G1717" i="14"/>
  <c r="F1509" i="13"/>
  <c r="G2767" i="7"/>
  <c r="E1721" i="5"/>
  <c r="D3025" i="7"/>
  <c r="D888" i="10"/>
  <c r="F91" i="13"/>
  <c r="F2113" i="5"/>
  <c r="G1450" i="10"/>
  <c r="G1185" i="10"/>
  <c r="D1052" i="13"/>
  <c r="F1545" i="10"/>
  <c r="D736" i="10"/>
  <c r="D1578" i="5"/>
  <c r="E1278" i="11"/>
  <c r="G143" i="5"/>
  <c r="F375" i="5"/>
  <c r="G936" i="13"/>
  <c r="D900" i="13"/>
  <c r="F1675" i="7"/>
  <c r="G898" i="10"/>
  <c r="G1151" i="10"/>
  <c r="F601" i="11"/>
  <c r="D868" i="13"/>
  <c r="E800" i="10"/>
  <c r="F855" i="11"/>
  <c r="D3455" i="7"/>
  <c r="E1577" i="7"/>
  <c r="F2254" i="7"/>
  <c r="E1838" i="11"/>
  <c r="E720" i="11"/>
  <c r="D1328" i="13"/>
  <c r="G1720" i="11"/>
  <c r="D2457" i="7"/>
  <c r="F617" i="14"/>
  <c r="G1759" i="10"/>
  <c r="D415" i="11"/>
  <c r="G1736" i="7"/>
  <c r="G1679" i="10"/>
  <c r="G2033" i="7"/>
  <c r="F906" i="11"/>
  <c r="E776" i="11"/>
  <c r="G1771" i="10"/>
  <c r="E1034" i="13"/>
  <c r="F1208" i="11"/>
  <c r="G2260" i="11"/>
  <c r="E692" i="14"/>
  <c r="G561" i="10"/>
  <c r="G652" i="11"/>
  <c r="G1336" i="7"/>
  <c r="F1216" i="13"/>
  <c r="F231" i="7"/>
  <c r="D2360" i="11"/>
  <c r="G1641" i="5"/>
  <c r="D1208" i="14"/>
  <c r="D1882" i="10"/>
  <c r="D2762" i="7"/>
  <c r="G1008" i="14"/>
  <c r="G3426" i="7"/>
  <c r="F220" i="7"/>
  <c r="G254" i="14"/>
  <c r="D920" i="10"/>
  <c r="G3300" i="7"/>
  <c r="E1504" i="13"/>
  <c r="D1407" i="13"/>
  <c r="F665" i="13"/>
  <c r="F1829" i="14"/>
  <c r="D851" i="10"/>
  <c r="D2091" i="10"/>
  <c r="E373" i="7"/>
  <c r="G1024" i="11"/>
  <c r="D3488" i="7"/>
  <c r="D43" i="11"/>
  <c r="F1510" i="10"/>
  <c r="D1772" i="11"/>
  <c r="D777" i="13"/>
  <c r="D3371" i="7"/>
  <c r="G2366" i="10"/>
  <c r="D1516" i="11"/>
  <c r="E1135" i="14"/>
  <c r="D694" i="10"/>
  <c r="E1737" i="7"/>
  <c r="E454" i="11"/>
  <c r="E1730" i="7"/>
  <c r="G3036" i="7"/>
  <c r="G2268" i="7"/>
  <c r="G513" i="14"/>
  <c r="G948" i="11"/>
  <c r="E1403" i="5"/>
  <c r="E432" i="14"/>
  <c r="E914" i="13"/>
  <c r="D730" i="11"/>
  <c r="E2298" i="7"/>
  <c r="D1163" i="5"/>
  <c r="E619" i="13"/>
  <c r="E972" i="11"/>
  <c r="F1144" i="10"/>
  <c r="D638" i="13"/>
  <c r="G1447" i="13"/>
  <c r="G509" i="10"/>
  <c r="G960" i="13"/>
  <c r="F1440" i="10"/>
  <c r="D1769" i="13"/>
  <c r="E1432" i="13"/>
  <c r="E2345" i="11"/>
  <c r="D2162" i="5"/>
  <c r="G2276" i="10"/>
  <c r="G767" i="13"/>
  <c r="E548" i="13"/>
  <c r="G455" i="13"/>
  <c r="G2548" i="7"/>
  <c r="D1801" i="10"/>
  <c r="G1116" i="5"/>
  <c r="F369" i="13"/>
  <c r="D1940" i="10"/>
  <c r="G1093" i="5"/>
  <c r="E1930" i="7"/>
  <c r="G1402" i="10"/>
  <c r="F3159" i="7"/>
  <c r="E10" i="5"/>
  <c r="E1252" i="10"/>
  <c r="F1150" i="10"/>
  <c r="F710" i="10"/>
  <c r="E42" i="5"/>
  <c r="F388" i="10"/>
  <c r="F281" i="10"/>
  <c r="E835" i="14"/>
  <c r="E1409" i="11"/>
  <c r="E1171" i="13"/>
  <c r="F2316" i="11"/>
  <c r="G2241" i="11"/>
  <c r="D1209" i="13"/>
  <c r="G813" i="5"/>
  <c r="F556" i="13"/>
  <c r="E770" i="11"/>
  <c r="D1344" i="7"/>
  <c r="G828" i="10"/>
  <c r="G997" i="11"/>
  <c r="D423" i="11"/>
  <c r="G21" i="7"/>
  <c r="D480" i="10"/>
  <c r="F1978" i="7"/>
  <c r="D2015" i="10"/>
  <c r="F275" i="10"/>
  <c r="G1211" i="10"/>
  <c r="D1580" i="10"/>
  <c r="E1448" i="13"/>
  <c r="F278" i="13"/>
  <c r="E1629" i="11"/>
  <c r="E523" i="10"/>
  <c r="D825" i="11"/>
  <c r="E933" i="10"/>
  <c r="G2320" i="11"/>
  <c r="G667" i="5"/>
  <c r="E2589" i="7"/>
  <c r="D1216" i="11"/>
  <c r="E1168" i="13"/>
  <c r="D1437" i="13"/>
  <c r="D73" i="7"/>
  <c r="G683" i="14"/>
  <c r="D1171" i="13"/>
  <c r="E2438" i="11"/>
  <c r="G3287" i="7"/>
  <c r="F318" i="7"/>
  <c r="D409" i="11"/>
  <c r="E328" i="5"/>
  <c r="E1982" i="11"/>
  <c r="G1237" i="5"/>
  <c r="F1328" i="11"/>
  <c r="G719" i="10"/>
  <c r="E2547" i="7"/>
  <c r="D2397" i="11"/>
  <c r="F426" i="11"/>
  <c r="D1868" i="7"/>
  <c r="D1630" i="10"/>
  <c r="D1123" i="13"/>
  <c r="G1264" i="13"/>
  <c r="F2361" i="10"/>
  <c r="E1823" i="10"/>
  <c r="F816" i="14"/>
  <c r="G933" i="10"/>
  <c r="F795" i="10"/>
  <c r="G1531" i="5"/>
  <c r="E1459" i="13"/>
  <c r="G981" i="11"/>
  <c r="G1930" i="10"/>
  <c r="G1555" i="11"/>
  <c r="E1213" i="11"/>
  <c r="D902" i="13"/>
  <c r="D627" i="13"/>
  <c r="E794" i="11"/>
  <c r="D496" i="10"/>
  <c r="G1675" i="10"/>
  <c r="E1388" i="11"/>
  <c r="D2052" i="7"/>
  <c r="G1798" i="13"/>
  <c r="F1382" i="10"/>
  <c r="E236" i="10"/>
  <c r="E2019" i="11"/>
  <c r="D813" i="11"/>
  <c r="E1886" i="7"/>
  <c r="F1180" i="11"/>
  <c r="E1471" i="10"/>
  <c r="G540" i="5"/>
  <c r="E894" i="11"/>
  <c r="F1537" i="14"/>
  <c r="D1465" i="5"/>
  <c r="D1829" i="14"/>
  <c r="F1260" i="13"/>
  <c r="E1416" i="13"/>
  <c r="F735" i="10"/>
  <c r="G1475" i="10"/>
  <c r="F1146" i="13"/>
  <c r="E608" i="11"/>
  <c r="D1043" i="10"/>
  <c r="F897" i="10"/>
  <c r="G1114" i="5"/>
  <c r="F1301" i="11"/>
  <c r="D2300" i="10"/>
  <c r="E1486" i="11"/>
  <c r="F800" i="11"/>
  <c r="E1824" i="11"/>
  <c r="F1442" i="14"/>
  <c r="G1649" i="11"/>
  <c r="F1744" i="13"/>
  <c r="G871" i="10"/>
  <c r="F1452" i="13"/>
  <c r="D1336" i="11"/>
  <c r="G1060" i="10"/>
  <c r="G463" i="14"/>
  <c r="F2389" i="11"/>
  <c r="F2006" i="11"/>
  <c r="F2132" i="10"/>
  <c r="D811" i="11"/>
  <c r="F162" i="10"/>
  <c r="D497" i="10"/>
  <c r="G856" i="5"/>
  <c r="E769" i="10"/>
  <c r="F2404" i="7"/>
  <c r="E190" i="7"/>
  <c r="G1960" i="11"/>
  <c r="F412" i="13"/>
  <c r="F715" i="11"/>
  <c r="F425" i="11"/>
  <c r="G481" i="11"/>
  <c r="F110" i="13"/>
  <c r="D1713" i="10"/>
  <c r="D1689" i="10"/>
  <c r="E2313" i="7"/>
  <c r="E332" i="10"/>
  <c r="E1372" i="13"/>
  <c r="D1682" i="5"/>
  <c r="E1550" i="7"/>
  <c r="F935" i="13"/>
  <c r="G1162" i="10"/>
  <c r="G1144" i="13"/>
  <c r="E820" i="13"/>
  <c r="E1620" i="5"/>
  <c r="F1940" i="7"/>
  <c r="G1403" i="10"/>
  <c r="G2245" i="5"/>
  <c r="G2427" i="10"/>
  <c r="D2888" i="7"/>
  <c r="D1883" i="5"/>
  <c r="G284" i="13"/>
  <c r="D572" i="14"/>
  <c r="E1175" i="13"/>
  <c r="E380" i="14"/>
  <c r="E2951" i="7"/>
  <c r="G1208" i="10"/>
  <c r="E1476" i="11"/>
  <c r="F178" i="5"/>
  <c r="G28" i="10"/>
  <c r="D1831" i="11"/>
  <c r="E1095" i="13"/>
  <c r="F1787" i="10"/>
  <c r="F1570" i="10"/>
  <c r="E1686" i="14"/>
  <c r="F3281" i="7"/>
  <c r="G1234" i="5"/>
  <c r="F386" i="7"/>
  <c r="E2412" i="10"/>
  <c r="E450" i="5"/>
  <c r="F1365" i="10"/>
  <c r="F1230" i="13"/>
  <c r="D1319" i="10"/>
  <c r="G702" i="5"/>
  <c r="E399" i="10"/>
  <c r="D372" i="14"/>
  <c r="E1362" i="13"/>
  <c r="F1249" i="10"/>
  <c r="G132" i="5"/>
  <c r="F2231" i="7"/>
  <c r="G1131" i="11"/>
  <c r="D984" i="11"/>
  <c r="D3100" i="7"/>
  <c r="F777" i="10"/>
  <c r="E1563" i="13"/>
  <c r="F1880" i="14"/>
  <c r="G1386" i="13"/>
  <c r="G877" i="11"/>
  <c r="E343" i="7"/>
  <c r="E1418" i="14"/>
  <c r="F1182" i="13"/>
  <c r="F572" i="10"/>
  <c r="G2255" i="7"/>
  <c r="E2079" i="11"/>
  <c r="G1251" i="11"/>
  <c r="D2070" i="11"/>
  <c r="E1672" i="14"/>
  <c r="E1249" i="11"/>
  <c r="E2762" i="7"/>
  <c r="G1442" i="10"/>
  <c r="E1676" i="13"/>
  <c r="F726" i="11"/>
  <c r="D2416" i="11"/>
  <c r="G1673" i="11"/>
  <c r="G2483" i="7"/>
  <c r="F1347" i="11"/>
  <c r="F1051" i="10"/>
  <c r="E1746" i="5"/>
  <c r="F876" i="11"/>
  <c r="D1502" i="13"/>
  <c r="E1720" i="13"/>
  <c r="D274" i="10"/>
  <c r="F1754" i="10"/>
  <c r="D1501" i="13"/>
  <c r="F857" i="13"/>
  <c r="F1658" i="11"/>
  <c r="E2182" i="10"/>
  <c r="E32" i="14"/>
  <c r="G407" i="11"/>
  <c r="F1603" i="10"/>
  <c r="F372" i="10"/>
  <c r="G744" i="13"/>
  <c r="E762" i="10"/>
  <c r="F3169" i="7"/>
  <c r="D1574" i="11"/>
  <c r="E1706" i="5"/>
  <c r="F1566" i="11"/>
  <c r="F80" i="7"/>
  <c r="G3318" i="7"/>
  <c r="G2284" i="5"/>
  <c r="E1342" i="13"/>
  <c r="D709" i="10"/>
  <c r="G2658" i="7"/>
  <c r="D2318" i="10"/>
  <c r="E308" i="10"/>
  <c r="E1913" i="10"/>
  <c r="G582" i="10"/>
  <c r="D1403" i="10"/>
  <c r="E1863" i="7"/>
  <c r="F2130" i="10"/>
  <c r="D2245" i="10"/>
  <c r="F2877" i="7"/>
  <c r="D563" i="13"/>
  <c r="F2116" i="10"/>
  <c r="E2266" i="11"/>
  <c r="D1996" i="7"/>
  <c r="D1383" i="13"/>
  <c r="E295" i="13"/>
  <c r="D1221" i="10"/>
  <c r="E1602" i="13"/>
  <c r="E1726" i="11"/>
  <c r="E675" i="11"/>
  <c r="G1658" i="13"/>
  <c r="D491" i="13"/>
  <c r="D882" i="10"/>
  <c r="F86" i="5"/>
  <c r="E274" i="10"/>
  <c r="E1060" i="10"/>
  <c r="G1484" i="11"/>
  <c r="F1446" i="13"/>
  <c r="E1935" i="5"/>
  <c r="G1533" i="11"/>
  <c r="F692" i="10"/>
  <c r="F1704" i="11"/>
  <c r="F1531" i="13"/>
  <c r="D2171" i="5"/>
  <c r="E2044" i="11"/>
  <c r="E2168" i="11"/>
  <c r="G1692" i="13"/>
  <c r="F2859" i="7"/>
  <c r="D2113" i="10"/>
  <c r="G613" i="11"/>
  <c r="D2564" i="7"/>
  <c r="F400" i="5"/>
  <c r="F20" i="5"/>
  <c r="E236" i="14"/>
  <c r="D3113" i="7"/>
  <c r="F1578" i="5"/>
  <c r="F1209" i="13"/>
  <c r="F1516" i="10"/>
  <c r="D1831" i="7"/>
  <c r="D11" i="5"/>
  <c r="E826" i="13"/>
  <c r="E2596" i="7"/>
  <c r="D1106" i="13"/>
  <c r="D607" i="10"/>
  <c r="E1354" i="10"/>
  <c r="G1097" i="13"/>
  <c r="F943" i="11"/>
  <c r="E1705" i="10"/>
  <c r="D12" i="5"/>
  <c r="D960" i="10"/>
  <c r="G2685" i="7"/>
  <c r="D1418" i="13"/>
  <c r="F2437" i="10"/>
  <c r="F804" i="13"/>
  <c r="F2279" i="10"/>
  <c r="D1002" i="10"/>
  <c r="F951" i="11"/>
  <c r="D963" i="5"/>
  <c r="F1089" i="13"/>
  <c r="G516" i="10"/>
  <c r="E1566" i="7"/>
  <c r="E998" i="13"/>
  <c r="G2454" i="10"/>
  <c r="D246" i="10"/>
  <c r="F639" i="10"/>
  <c r="F988" i="11"/>
  <c r="D1528" i="10"/>
  <c r="F2324" i="10"/>
  <c r="E1549" i="5"/>
  <c r="E354" i="5"/>
  <c r="D61" i="5"/>
  <c r="E200" i="13"/>
  <c r="E2051" i="10"/>
  <c r="E1912" i="10"/>
  <c r="D2721" i="7"/>
  <c r="F369" i="10"/>
  <c r="E844" i="5"/>
  <c r="F528" i="10"/>
  <c r="G792" i="10"/>
  <c r="E262" i="10"/>
  <c r="F1740" i="13"/>
  <c r="G2004" i="11"/>
  <c r="F1788" i="10"/>
  <c r="F499" i="10"/>
  <c r="F1747" i="10"/>
  <c r="D1769" i="11"/>
  <c r="F1703" i="7"/>
  <c r="D2558" i="7"/>
  <c r="F2541" i="7"/>
  <c r="F330" i="5"/>
  <c r="D1612" i="13"/>
  <c r="F314" i="14"/>
  <c r="G116" i="7"/>
  <c r="F1333" i="13"/>
  <c r="E820" i="10"/>
  <c r="G470" i="10"/>
  <c r="E1381" i="14"/>
  <c r="D374" i="7"/>
  <c r="D1262" i="11"/>
  <c r="F430" i="5"/>
  <c r="E634" i="11"/>
  <c r="F1379" i="14"/>
  <c r="F207" i="10"/>
  <c r="D1504" i="13"/>
  <c r="F1133" i="14"/>
  <c r="E1708" i="10"/>
  <c r="G826" i="5"/>
  <c r="D1978" i="10"/>
  <c r="F1949" i="11"/>
  <c r="G1209" i="11"/>
  <c r="F580" i="11"/>
  <c r="G1596" i="13"/>
  <c r="E1051" i="13"/>
  <c r="F1649" i="11"/>
  <c r="D1040" i="10"/>
  <c r="F1270" i="13"/>
  <c r="D267" i="14"/>
  <c r="E1002" i="13"/>
  <c r="G165" i="5"/>
  <c r="F2131" i="7"/>
  <c r="E89" i="10"/>
  <c r="F2195" i="11"/>
  <c r="D1610" i="10"/>
  <c r="D2285" i="11"/>
  <c r="E2003" i="7"/>
  <c r="F1238" i="5"/>
  <c r="D198" i="13"/>
  <c r="G1102" i="10"/>
  <c r="G510" i="11"/>
  <c r="F238" i="14"/>
  <c r="D3341" i="7"/>
  <c r="E1107" i="11"/>
  <c r="F679" i="11"/>
  <c r="G1271" i="13"/>
  <c r="E2139" i="10"/>
  <c r="F1780" i="14"/>
  <c r="D732" i="10"/>
  <c r="E1714" i="11"/>
  <c r="G1612" i="14"/>
  <c r="D1810" i="7"/>
  <c r="E781" i="10"/>
  <c r="F488" i="7"/>
  <c r="D267" i="10"/>
  <c r="E1972" i="7"/>
  <c r="D1325" i="13"/>
  <c r="E169" i="5"/>
  <c r="F1201" i="13"/>
  <c r="D1302" i="10"/>
  <c r="G3004" i="7"/>
  <c r="E3131" i="7"/>
  <c r="G1899" i="10"/>
  <c r="F2608" i="7"/>
  <c r="G189" i="7"/>
  <c r="G1081" i="5"/>
  <c r="E466" i="11"/>
  <c r="D1275" i="10"/>
  <c r="D1197" i="14"/>
  <c r="E1235" i="10"/>
  <c r="G1294" i="13"/>
  <c r="G1063" i="13"/>
  <c r="D696" i="13"/>
  <c r="G2385" i="10"/>
  <c r="D508" i="13"/>
  <c r="F1982" i="10"/>
  <c r="F1091" i="10"/>
  <c r="G103" i="11"/>
  <c r="G240" i="14"/>
  <c r="D1464" i="7"/>
  <c r="E679" i="13"/>
  <c r="G1716" i="11"/>
  <c r="F1614" i="7"/>
  <c r="E843" i="5"/>
  <c r="D2610" i="7"/>
  <c r="D1748" i="10"/>
  <c r="D609" i="5"/>
  <c r="E254" i="7"/>
  <c r="E104" i="13"/>
  <c r="G1259" i="7"/>
  <c r="G1644" i="11"/>
  <c r="G119" i="7"/>
  <c r="E1875" i="7"/>
  <c r="D2297" i="7"/>
  <c r="F920" i="11"/>
  <c r="F42" i="14"/>
  <c r="F2184" i="7"/>
  <c r="F1770" i="10"/>
  <c r="G1838" i="10"/>
  <c r="E489" i="13"/>
  <c r="D1423" i="10"/>
  <c r="D165" i="13"/>
  <c r="D424" i="14"/>
  <c r="F863" i="5"/>
  <c r="F3386" i="7"/>
  <c r="F860" i="10"/>
  <c r="E2391" i="11"/>
  <c r="G666" i="14"/>
  <c r="F1109" i="10"/>
  <c r="F1300" i="11"/>
  <c r="E1020" i="10"/>
  <c r="D1919" i="7"/>
  <c r="G888" i="5"/>
  <c r="D3222" i="7"/>
  <c r="D607" i="13"/>
  <c r="E533" i="11"/>
  <c r="G1547" i="13"/>
  <c r="E958" i="10"/>
  <c r="D1358" i="11"/>
  <c r="F811" i="13"/>
  <c r="F223" i="7"/>
  <c r="F1295" i="10"/>
  <c r="E395" i="7"/>
  <c r="F1022" i="5"/>
  <c r="G1241" i="13"/>
  <c r="F2850" i="7"/>
  <c r="G540" i="10"/>
  <c r="E1213" i="5"/>
  <c r="G1828" i="7"/>
  <c r="G298" i="7"/>
  <c r="E259" i="7"/>
  <c r="G1704" i="7"/>
  <c r="D1166" i="11"/>
  <c r="F1831" i="7"/>
  <c r="E1063" i="13"/>
  <c r="G1924" i="11"/>
  <c r="F292" i="14"/>
  <c r="G2292" i="11"/>
  <c r="D1045" i="5"/>
  <c r="D2338" i="10"/>
  <c r="G558" i="11"/>
  <c r="F1255" i="10"/>
  <c r="E846" i="5"/>
  <c r="D2362" i="11"/>
  <c r="E151" i="14"/>
  <c r="G1839" i="7"/>
  <c r="E1272" i="5"/>
  <c r="D1972" i="11"/>
  <c r="D1282" i="11"/>
  <c r="G1361" i="11"/>
  <c r="F1950" i="10"/>
  <c r="D2008" i="11"/>
  <c r="F944" i="10"/>
  <c r="D1709" i="10"/>
  <c r="E2212" i="10"/>
  <c r="G808" i="13"/>
  <c r="E2283" i="10"/>
  <c r="D718" i="10"/>
  <c r="F1565" i="10"/>
  <c r="D2934" i="7"/>
  <c r="G657" i="13"/>
  <c r="G1004" i="10"/>
  <c r="D232" i="14"/>
  <c r="G1218" i="13"/>
  <c r="D835" i="13"/>
  <c r="G1295" i="5"/>
  <c r="F605" i="10"/>
  <c r="E554" i="10"/>
  <c r="F1346" i="13"/>
  <c r="G276" i="13"/>
  <c r="E518" i="11"/>
  <c r="E757" i="10"/>
  <c r="F1872" i="7"/>
  <c r="D1666" i="14"/>
  <c r="F1791" i="13"/>
  <c r="E2097" i="7"/>
  <c r="G23" i="14"/>
  <c r="E1453" i="11"/>
  <c r="F468" i="11"/>
  <c r="F1367" i="13"/>
  <c r="G1484" i="13"/>
  <c r="D2415" i="7"/>
  <c r="E1952" i="10"/>
  <c r="G806" i="10"/>
  <c r="E2174" i="11"/>
  <c r="E955" i="11"/>
  <c r="E1623" i="14"/>
  <c r="F694" i="11"/>
  <c r="F1426" i="13"/>
  <c r="G942" i="10"/>
  <c r="D1582" i="13"/>
  <c r="F1578" i="10"/>
  <c r="E1537" i="10"/>
  <c r="F1730" i="10"/>
  <c r="D1155" i="11"/>
  <c r="E1441" i="5"/>
  <c r="G2082" i="10"/>
  <c r="F116" i="5"/>
  <c r="G1721" i="13"/>
  <c r="D1493" i="13"/>
  <c r="F1658" i="5"/>
  <c r="G246" i="13"/>
  <c r="F1656" i="11"/>
  <c r="F672" i="13"/>
  <c r="E677" i="11"/>
  <c r="D475" i="10"/>
  <c r="D2137" i="10"/>
  <c r="G1885" i="10"/>
  <c r="D83" i="11"/>
  <c r="G2432" i="10"/>
  <c r="D2046" i="10"/>
  <c r="F161" i="10"/>
  <c r="E2602" i="7"/>
  <c r="G1464" i="10"/>
  <c r="F359" i="11"/>
  <c r="G2414" i="11"/>
  <c r="E1738" i="7"/>
  <c r="F761" i="14"/>
  <c r="D458" i="10"/>
  <c r="D1233" i="10"/>
  <c r="E1741" i="5"/>
  <c r="D356" i="7"/>
  <c r="D1457" i="5"/>
  <c r="D1271" i="10"/>
  <c r="D2854" i="7"/>
  <c r="G653" i="10"/>
  <c r="G2791" i="7"/>
  <c r="G147" i="7"/>
  <c r="E419" i="13"/>
  <c r="D1662" i="13"/>
  <c r="F940" i="10"/>
  <c r="D1554" i="10"/>
  <c r="F374" i="7"/>
  <c r="D3202" i="7"/>
  <c r="F1329" i="5"/>
  <c r="F2450" i="10"/>
  <c r="D1461" i="13"/>
  <c r="E2398" i="10"/>
  <c r="E809" i="11"/>
  <c r="G330" i="13"/>
  <c r="E1931" i="14"/>
  <c r="F1495" i="11"/>
  <c r="D811" i="13"/>
  <c r="G2338" i="10"/>
  <c r="E806" i="10"/>
  <c r="F1884" i="5"/>
  <c r="E618" i="13"/>
  <c r="G2914" i="7"/>
  <c r="D539" i="10"/>
  <c r="G16" i="11"/>
  <c r="D983" i="5"/>
  <c r="F789" i="10"/>
  <c r="F337" i="14"/>
  <c r="D580" i="14"/>
  <c r="E1194" i="13"/>
  <c r="D1176" i="11"/>
  <c r="E575" i="11"/>
  <c r="E1267" i="7"/>
  <c r="F760" i="11"/>
  <c r="E2382" i="11"/>
  <c r="F2264" i="7"/>
  <c r="G1973" i="10"/>
  <c r="D750" i="10"/>
  <c r="F1797" i="13"/>
  <c r="F1913" i="7"/>
  <c r="E391" i="10"/>
  <c r="E600" i="11"/>
  <c r="F1974" i="7"/>
  <c r="G1615" i="13"/>
  <c r="G2411" i="10"/>
  <c r="D2330" i="11"/>
  <c r="F1324" i="7"/>
  <c r="D179" i="7"/>
  <c r="E1931" i="5"/>
  <c r="F477" i="13"/>
  <c r="E1673" i="13"/>
  <c r="D20" i="5"/>
  <c r="E2358" i="11"/>
  <c r="F332" i="7"/>
  <c r="F872" i="10"/>
  <c r="G708" i="10"/>
  <c r="G1856" i="10"/>
  <c r="D2154" i="11"/>
  <c r="G1576" i="13"/>
  <c r="G168" i="7"/>
  <c r="D1962" i="11"/>
  <c r="G2165" i="10"/>
  <c r="G1715" i="11"/>
  <c r="D3028" i="7"/>
  <c r="G1663" i="13"/>
  <c r="D3219" i="7"/>
  <c r="E1885" i="14"/>
  <c r="E1067" i="11"/>
  <c r="F2434" i="10"/>
  <c r="F417" i="11"/>
  <c r="F780" i="11"/>
  <c r="E444" i="13"/>
  <c r="G2023" i="7"/>
  <c r="D278" i="11"/>
  <c r="F1519" i="7"/>
  <c r="F1525" i="10"/>
  <c r="G1686" i="5"/>
  <c r="F1490" i="13"/>
  <c r="D3014" i="7"/>
  <c r="D1934" i="11"/>
  <c r="G387" i="13"/>
  <c r="G1888" i="10"/>
  <c r="G674" i="11"/>
  <c r="E76" i="11"/>
  <c r="G654" i="11"/>
  <c r="D246" i="14"/>
  <c r="D1408" i="7"/>
  <c r="F156" i="13"/>
  <c r="E332" i="5"/>
  <c r="E350" i="13"/>
  <c r="D2208" i="5"/>
  <c r="D2237" i="7"/>
  <c r="G267" i="5"/>
  <c r="D457" i="13"/>
  <c r="F1491" i="7"/>
  <c r="G1684" i="11"/>
  <c r="F1372" i="11"/>
  <c r="D253" i="13"/>
  <c r="G2205" i="5"/>
  <c r="G348" i="7"/>
  <c r="D443" i="5"/>
  <c r="E1028" i="13"/>
  <c r="G1808" i="11"/>
  <c r="E1380" i="5"/>
  <c r="D2960" i="7"/>
  <c r="G788" i="10"/>
  <c r="G1260" i="5"/>
  <c r="D1920" i="14"/>
  <c r="E2228" i="10"/>
  <c r="D282" i="10"/>
  <c r="G290" i="10"/>
  <c r="E2075" i="11"/>
  <c r="G3449" i="7"/>
  <c r="G1833" i="14"/>
  <c r="F3410" i="7"/>
  <c r="D2042" i="10"/>
  <c r="G1416" i="11"/>
  <c r="F410" i="7"/>
  <c r="G3486" i="7"/>
  <c r="G2033" i="10"/>
  <c r="D1125" i="5"/>
  <c r="D662" i="11"/>
  <c r="E262" i="11"/>
  <c r="E997" i="14"/>
  <c r="E1470" i="11"/>
  <c r="F817" i="11"/>
  <c r="E1477" i="11"/>
  <c r="E334" i="13"/>
  <c r="D2198" i="7"/>
  <c r="F1480" i="13"/>
  <c r="E2071" i="10"/>
  <c r="G729" i="13"/>
  <c r="G1455" i="11"/>
  <c r="G2165" i="11"/>
  <c r="E1924" i="10"/>
  <c r="F3167" i="7"/>
  <c r="F2283" i="7"/>
  <c r="G1337" i="7"/>
  <c r="F1904" i="10"/>
  <c r="F1486" i="10"/>
  <c r="G1912" i="10"/>
  <c r="D3285" i="7"/>
  <c r="D567" i="11"/>
  <c r="F1573" i="10"/>
  <c r="E2172" i="5"/>
  <c r="G2359" i="7"/>
  <c r="F309" i="14"/>
  <c r="G1579" i="10"/>
  <c r="G450" i="11"/>
  <c r="D786" i="11"/>
  <c r="G680" i="5"/>
  <c r="F1081" i="10"/>
  <c r="E999" i="10"/>
  <c r="D899" i="14"/>
  <c r="G282" i="13"/>
  <c r="G1320" i="11"/>
  <c r="F1103" i="13"/>
  <c r="E454" i="7"/>
  <c r="G294" i="13"/>
  <c r="F2873" i="7"/>
  <c r="D528" i="10"/>
  <c r="D1519" i="10"/>
  <c r="F382" i="10"/>
  <c r="D1732" i="14"/>
  <c r="D1998" i="10"/>
  <c r="F1238" i="11"/>
  <c r="F1504" i="13"/>
  <c r="E255" i="14"/>
  <c r="D1940" i="11"/>
  <c r="E757" i="13"/>
  <c r="G1132" i="13"/>
  <c r="G2379" i="10"/>
  <c r="G974" i="13"/>
  <c r="F1917" i="7"/>
  <c r="F1420" i="14"/>
  <c r="G1349" i="10"/>
  <c r="E891" i="11"/>
  <c r="D1257" i="14"/>
  <c r="E2542" i="7"/>
  <c r="E1812" i="5"/>
  <c r="D1787" i="13"/>
  <c r="E53" i="10"/>
  <c r="F1681" i="10"/>
  <c r="G1810" i="11"/>
  <c r="G73" i="5"/>
  <c r="F1968" i="5"/>
  <c r="G2351" i="11"/>
  <c r="G2279" i="10"/>
  <c r="D1884" i="7"/>
  <c r="F1494" i="13"/>
  <c r="F1246" i="11"/>
  <c r="D894" i="10"/>
  <c r="E1592" i="14"/>
  <c r="E2941" i="7"/>
  <c r="F359" i="10"/>
  <c r="D1626" i="11"/>
  <c r="D1914" i="11"/>
  <c r="F466" i="7"/>
  <c r="E2865" i="7"/>
  <c r="F2827" i="7"/>
  <c r="E1251" i="10"/>
  <c r="D1916" i="7"/>
  <c r="E498" i="13"/>
  <c r="E1337" i="13"/>
  <c r="E1456" i="13"/>
  <c r="E1113" i="11"/>
  <c r="G453" i="13"/>
  <c r="E1457" i="13"/>
  <c r="G231" i="13"/>
  <c r="E560" i="11"/>
  <c r="D2134" i="11"/>
  <c r="F2176" i="7"/>
  <c r="F2597" i="7"/>
  <c r="E939" i="5"/>
  <c r="G1659" i="10"/>
  <c r="G1031" i="11"/>
  <c r="E1188" i="10"/>
  <c r="E448" i="11"/>
  <c r="F1725" i="7"/>
  <c r="F466" i="14"/>
  <c r="D2886" i="7"/>
  <c r="G2110" i="11"/>
  <c r="D2214" i="7"/>
  <c r="D1772" i="13"/>
  <c r="E2126" i="5"/>
  <c r="D583" i="5"/>
  <c r="G1270" i="10"/>
  <c r="E1345" i="10"/>
  <c r="G1976" i="10"/>
  <c r="F1431" i="5"/>
  <c r="G264" i="5"/>
  <c r="D85" i="11"/>
  <c r="G1766" i="10"/>
  <c r="F1375" i="13"/>
  <c r="D1749" i="13"/>
  <c r="D2600" i="7"/>
  <c r="E2322" i="10"/>
  <c r="D881" i="11"/>
  <c r="G663" i="10"/>
  <c r="F742" i="11"/>
  <c r="E918" i="11"/>
  <c r="G835" i="11"/>
  <c r="E623" i="11"/>
  <c r="D2876" i="7"/>
  <c r="F1566" i="10"/>
  <c r="F2203" i="5"/>
  <c r="E1532" i="5"/>
  <c r="E1191" i="11"/>
  <c r="G1518" i="11"/>
  <c r="E517" i="11"/>
  <c r="F1647" i="11"/>
  <c r="D2063" i="7"/>
  <c r="D2027" i="10"/>
  <c r="G2209" i="5"/>
  <c r="G1634" i="14"/>
  <c r="F1551" i="11"/>
  <c r="G3019" i="7"/>
  <c r="G739" i="11"/>
  <c r="G1761" i="13"/>
  <c r="G408" i="7"/>
  <c r="E809" i="14"/>
  <c r="D703" i="10"/>
  <c r="G2853" i="7"/>
  <c r="E1911" i="10"/>
  <c r="E586" i="13"/>
  <c r="F2095" i="5"/>
  <c r="G812" i="13"/>
  <c r="G1274" i="11"/>
  <c r="F724" i="11"/>
  <c r="E894" i="5"/>
  <c r="F89" i="10"/>
  <c r="F1944" i="10"/>
  <c r="F823" i="10"/>
  <c r="D311" i="7"/>
  <c r="F2938" i="7"/>
  <c r="E1343" i="13"/>
  <c r="D1326" i="14"/>
  <c r="D409" i="14"/>
  <c r="G1997" i="5"/>
  <c r="F939" i="10"/>
  <c r="E2209" i="11"/>
  <c r="D346" i="14"/>
  <c r="F1726" i="10"/>
  <c r="D728" i="10"/>
  <c r="F2010" i="5"/>
  <c r="D841" i="10"/>
  <c r="F1036" i="5"/>
  <c r="G1670" i="14"/>
  <c r="F599" i="11"/>
  <c r="F893" i="10"/>
  <c r="G1319" i="13"/>
  <c r="D2369" i="11"/>
  <c r="D647" i="13"/>
  <c r="F2085" i="7"/>
  <c r="E644" i="13"/>
  <c r="F1103" i="5"/>
  <c r="F2370" i="10"/>
  <c r="D2513" i="7"/>
  <c r="G1045" i="11"/>
  <c r="E1567" i="13"/>
  <c r="E1151" i="11"/>
  <c r="D1467" i="10"/>
  <c r="G1803" i="14"/>
  <c r="E402" i="11"/>
  <c r="G626" i="14"/>
  <c r="F743" i="11"/>
  <c r="E2521" i="7"/>
  <c r="F2275" i="5"/>
  <c r="F1572" i="7"/>
  <c r="D2408" i="7"/>
  <c r="D1936" i="5"/>
  <c r="E1370" i="5"/>
  <c r="F534" i="13"/>
  <c r="F930" i="11"/>
  <c r="D2357" i="11"/>
  <c r="E220" i="13"/>
  <c r="F1576" i="5"/>
  <c r="E663" i="11"/>
  <c r="G1631" i="13"/>
  <c r="D329" i="10"/>
  <c r="D568" i="10"/>
  <c r="G1778" i="11"/>
  <c r="D107" i="11"/>
  <c r="G331" i="10"/>
  <c r="G1769" i="11"/>
  <c r="E1155" i="14"/>
  <c r="G1633" i="13"/>
  <c r="D2746" i="7"/>
  <c r="D806" i="11"/>
  <c r="G2044" i="10"/>
  <c r="E1168" i="5"/>
  <c r="G1086" i="11"/>
  <c r="G688" i="14"/>
  <c r="F690" i="10"/>
  <c r="G1551" i="7"/>
  <c r="F1223" i="10"/>
  <c r="E561" i="11"/>
  <c r="E1852" i="10"/>
  <c r="G450" i="10"/>
  <c r="G424" i="10"/>
  <c r="E1337" i="11"/>
  <c r="F1819" i="7"/>
  <c r="F2205" i="11"/>
  <c r="E1283" i="7"/>
  <c r="G48" i="5"/>
  <c r="E1045" i="13"/>
  <c r="F963" i="13"/>
  <c r="D665" i="13"/>
  <c r="G1981" i="7"/>
  <c r="F875" i="11"/>
  <c r="F632" i="13"/>
  <c r="F325" i="14"/>
  <c r="F1076" i="11"/>
  <c r="G420" i="14"/>
  <c r="D1182" i="13"/>
  <c r="D1365" i="7"/>
  <c r="F1865" i="11"/>
  <c r="G1840" i="5"/>
  <c r="E388" i="10"/>
  <c r="E1575" i="10"/>
  <c r="F528" i="11"/>
  <c r="G904" i="10"/>
  <c r="F1326" i="7"/>
  <c r="D652" i="13"/>
  <c r="F1972" i="11"/>
  <c r="D1165" i="10"/>
  <c r="F817" i="10"/>
  <c r="G1417" i="5"/>
  <c r="D705" i="11"/>
  <c r="G373" i="7"/>
  <c r="F547" i="13"/>
  <c r="F1543" i="10"/>
  <c r="D42" i="7"/>
  <c r="F784" i="10"/>
  <c r="E1685" i="11"/>
  <c r="F2126" i="10"/>
  <c r="G1782" i="11"/>
  <c r="D1390" i="7"/>
  <c r="F1025" i="11"/>
  <c r="D1584" i="10"/>
  <c r="D2164" i="10"/>
  <c r="G1891" i="11"/>
  <c r="G1313" i="11"/>
  <c r="D1020" i="11"/>
  <c r="F1527" i="10"/>
  <c r="E3406" i="7"/>
  <c r="G1833" i="11"/>
  <c r="D1657" i="7"/>
  <c r="F28" i="13"/>
  <c r="G1039" i="13"/>
  <c r="E1799" i="10"/>
  <c r="F4" i="5"/>
  <c r="G2035" i="5"/>
  <c r="D1683" i="7"/>
  <c r="D2045" i="5"/>
  <c r="G1531" i="10"/>
  <c r="G677" i="11"/>
  <c r="G696" i="5"/>
  <c r="D1129" i="10"/>
  <c r="F1266" i="11"/>
  <c r="G574" i="10"/>
  <c r="D2016" i="10"/>
  <c r="D1576" i="5"/>
  <c r="D664" i="11"/>
  <c r="D2383" i="10"/>
  <c r="G3441" i="7"/>
  <c r="D1359" i="14"/>
  <c r="G1694" i="7"/>
  <c r="D3007" i="7"/>
  <c r="F109" i="13"/>
  <c r="G2890" i="7"/>
  <c r="D1033" i="14"/>
  <c r="E572" i="14"/>
  <c r="D340" i="7"/>
  <c r="G3124" i="7"/>
  <c r="F276" i="11"/>
  <c r="D1704" i="11"/>
  <c r="F1845" i="10"/>
  <c r="F1278" i="13"/>
  <c r="D2110" i="10"/>
  <c r="D2002" i="10"/>
  <c r="G2397" i="10"/>
  <c r="G762" i="14"/>
  <c r="D1402" i="10"/>
  <c r="D1323" i="5"/>
  <c r="E1007" i="10"/>
  <c r="E709" i="5"/>
  <c r="D2119" i="10"/>
  <c r="F1325" i="11"/>
  <c r="F697" i="10"/>
  <c r="G2047" i="10"/>
  <c r="F1630" i="5"/>
  <c r="F1557" i="11"/>
  <c r="D983" i="11"/>
  <c r="E1082" i="10"/>
  <c r="E981" i="11"/>
  <c r="E818" i="11"/>
  <c r="G2461" i="10"/>
  <c r="F1092" i="11"/>
  <c r="D423" i="13"/>
  <c r="G2203" i="5"/>
  <c r="E489" i="10"/>
  <c r="F778" i="10"/>
  <c r="F689" i="14"/>
  <c r="G793" i="11"/>
  <c r="G1423" i="13"/>
  <c r="G308" i="7"/>
  <c r="D1451" i="14"/>
  <c r="G2129" i="11"/>
  <c r="E1693" i="10"/>
  <c r="D798" i="14"/>
  <c r="D351" i="13"/>
  <c r="F595" i="14"/>
  <c r="G439" i="11"/>
  <c r="F1051" i="11"/>
  <c r="F1388" i="5"/>
  <c r="D3322" i="7"/>
  <c r="G850" i="5"/>
  <c r="E1804" i="10"/>
  <c r="G1616" i="10"/>
  <c r="E1823" i="14"/>
  <c r="G945" i="14"/>
  <c r="E3477" i="7"/>
  <c r="D3106" i="7"/>
  <c r="F366" i="7"/>
  <c r="D2331" i="7"/>
  <c r="D2233" i="11"/>
  <c r="F147" i="5"/>
  <c r="F350" i="5"/>
  <c r="D1770" i="14"/>
  <c r="F2272" i="5"/>
  <c r="G1111" i="5"/>
  <c r="E189" i="10"/>
  <c r="E939" i="13"/>
  <c r="G293" i="5"/>
  <c r="D1250" i="13"/>
  <c r="D2346" i="10"/>
  <c r="E1525" i="5"/>
  <c r="G860" i="10"/>
  <c r="F1676" i="7"/>
  <c r="D753" i="14"/>
  <c r="F2362" i="7"/>
  <c r="G291" i="7"/>
  <c r="E1876" i="10"/>
  <c r="E69" i="13"/>
  <c r="G872" i="11"/>
  <c r="D739" i="13"/>
  <c r="F10" i="13"/>
  <c r="G3428" i="7"/>
  <c r="F1317" i="11"/>
  <c r="G2426" i="11"/>
  <c r="D910" i="10"/>
  <c r="E2291" i="7"/>
  <c r="E782" i="14"/>
  <c r="G1812" i="11"/>
  <c r="G2831" i="7"/>
  <c r="D2120" i="11"/>
  <c r="F2033" i="11"/>
  <c r="F1306" i="5"/>
  <c r="F1954" i="14"/>
  <c r="G249" i="13"/>
  <c r="D2408" i="10"/>
  <c r="E1889" i="7"/>
  <c r="D872" i="11"/>
  <c r="F669" i="11"/>
  <c r="G1137" i="14"/>
  <c r="D79" i="5"/>
  <c r="E1546" i="5"/>
  <c r="F3293" i="7"/>
  <c r="D2995" i="7"/>
  <c r="F562" i="10"/>
  <c r="E35" i="10"/>
  <c r="D1083" i="5"/>
  <c r="G1022" i="5"/>
  <c r="D1657" i="10"/>
  <c r="G1120" i="10"/>
  <c r="E1638" i="11"/>
  <c r="D1680" i="5"/>
  <c r="D1664" i="11"/>
  <c r="F1419" i="7"/>
  <c r="D1712" i="5"/>
  <c r="E2022" i="7"/>
  <c r="G570" i="10"/>
  <c r="G1145" i="13"/>
  <c r="E847" i="5"/>
  <c r="E1153" i="11"/>
  <c r="D3132" i="7"/>
  <c r="D1307" i="11"/>
  <c r="E802" i="10"/>
  <c r="E879" i="11"/>
  <c r="E1695" i="13"/>
  <c r="G2193" i="7"/>
  <c r="F949" i="13"/>
  <c r="E997" i="5"/>
  <c r="D828" i="10"/>
  <c r="E328" i="14"/>
  <c r="D1793" i="14"/>
  <c r="F93" i="10"/>
  <c r="G1322" i="11"/>
  <c r="F1924" i="14"/>
  <c r="F568" i="5"/>
  <c r="E512" i="5"/>
  <c r="D941" i="13"/>
  <c r="F903" i="13"/>
  <c r="D2277" i="7"/>
  <c r="D1851" i="5"/>
  <c r="D962" i="13"/>
  <c r="D267" i="7"/>
  <c r="E1536" i="10"/>
  <c r="E1239" i="11"/>
  <c r="G1809" i="7"/>
  <c r="F326" i="10"/>
  <c r="E1259" i="14"/>
  <c r="F683" i="10"/>
  <c r="E1332" i="14"/>
  <c r="G391" i="7"/>
  <c r="D771" i="13"/>
  <c r="E1146" i="14"/>
  <c r="G1277" i="7"/>
  <c r="E2577" i="7"/>
  <c r="D280" i="7"/>
  <c r="D1011" i="10"/>
  <c r="G503" i="14"/>
  <c r="G1674" i="13"/>
  <c r="D447" i="11"/>
  <c r="E1162" i="13"/>
  <c r="G2905" i="7"/>
  <c r="F490" i="11"/>
  <c r="F1398" i="7"/>
  <c r="F2684" i="7"/>
  <c r="G1578" i="10"/>
  <c r="E2428" i="10"/>
  <c r="D2087" i="10"/>
  <c r="E1668" i="10"/>
  <c r="D387" i="10"/>
  <c r="F1522" i="10"/>
  <c r="E1487" i="13"/>
  <c r="D1440" i="13"/>
  <c r="D1084" i="10"/>
  <c r="F1542" i="10"/>
  <c r="F1108" i="10"/>
  <c r="F2262" i="11"/>
  <c r="G953" i="13"/>
  <c r="G20" i="14"/>
  <c r="E1287" i="14"/>
  <c r="E1475" i="5"/>
  <c r="G710" i="14"/>
  <c r="D450" i="7"/>
  <c r="E1474" i="10"/>
  <c r="D2042" i="11"/>
  <c r="F1349" i="13"/>
  <c r="F592" i="13"/>
  <c r="G2071" i="5"/>
  <c r="F562" i="13"/>
  <c r="G2047" i="11"/>
  <c r="G1697" i="5"/>
  <c r="F1028" i="11"/>
  <c r="E1598" i="13"/>
  <c r="E1230" i="10"/>
  <c r="D536" i="10"/>
  <c r="D1885" i="10"/>
  <c r="E899" i="5"/>
  <c r="G1309" i="13"/>
  <c r="G1040" i="10"/>
  <c r="G594" i="10"/>
  <c r="E3033" i="7"/>
  <c r="F643" i="13"/>
  <c r="G2418" i="7"/>
  <c r="G137" i="10"/>
  <c r="E2682" i="7"/>
  <c r="E3313" i="7"/>
  <c r="D1767" i="10"/>
  <c r="E571" i="11"/>
  <c r="G329" i="11"/>
  <c r="G3179" i="7"/>
  <c r="D591" i="13"/>
  <c r="D3157" i="7"/>
  <c r="D1215" i="13"/>
  <c r="F806" i="5"/>
  <c r="E1993" i="7"/>
  <c r="G60" i="10"/>
  <c r="D15" i="5"/>
  <c r="D313" i="11"/>
  <c r="F1683" i="5"/>
  <c r="G60" i="5"/>
  <c r="E960" i="10"/>
  <c r="D1649" i="10"/>
  <c r="D2315" i="7"/>
  <c r="F655" i="13"/>
  <c r="D216" i="11"/>
  <c r="E1662" i="13"/>
  <c r="E2183" i="10"/>
  <c r="E144" i="5"/>
  <c r="E1351" i="11"/>
  <c r="G1783" i="11"/>
  <c r="F564" i="10"/>
  <c r="F449" i="13"/>
  <c r="E826" i="11"/>
  <c r="G1316" i="11"/>
  <c r="D2799" i="7"/>
  <c r="F1576" i="10"/>
  <c r="G1653" i="7"/>
  <c r="D1433" i="14"/>
  <c r="G1000" i="13"/>
  <c r="E1075" i="13"/>
  <c r="G1059" i="11"/>
  <c r="E997" i="10"/>
  <c r="D870" i="10"/>
  <c r="F2215" i="10"/>
  <c r="F1049" i="10"/>
  <c r="E2038" i="10"/>
  <c r="F1975" i="10"/>
  <c r="F1656" i="10"/>
  <c r="G257" i="5"/>
  <c r="F1764" i="11"/>
  <c r="E1335" i="13"/>
  <c r="F2079" i="5"/>
  <c r="F800" i="5"/>
  <c r="F655" i="11"/>
  <c r="E1240" i="10"/>
  <c r="G2991" i="7"/>
  <c r="G1822" i="11"/>
  <c r="D1228" i="10"/>
  <c r="G130" i="5"/>
  <c r="G926" i="11"/>
  <c r="F1083" i="10"/>
  <c r="D1763" i="10"/>
  <c r="G297" i="11"/>
  <c r="D1699" i="5"/>
  <c r="D1409" i="13"/>
  <c r="E1668" i="13"/>
  <c r="F1337" i="10"/>
  <c r="E125" i="7"/>
  <c r="G1349" i="7"/>
  <c r="F475" i="13"/>
  <c r="D2191" i="11"/>
  <c r="E2103" i="7"/>
  <c r="F1028" i="13"/>
  <c r="G2347" i="10"/>
  <c r="F571" i="11"/>
  <c r="E490" i="10"/>
  <c r="G1695" i="10"/>
  <c r="G36" i="14"/>
  <c r="D1240" i="10"/>
  <c r="G1890" i="7"/>
  <c r="E916" i="13"/>
  <c r="G17" i="5"/>
  <c r="E1193" i="13"/>
  <c r="G1176" i="10"/>
  <c r="D1185" i="14"/>
  <c r="G1471" i="13"/>
  <c r="F749" i="14"/>
  <c r="E889" i="11"/>
  <c r="G94" i="5"/>
  <c r="F3465" i="7"/>
  <c r="E951" i="13"/>
  <c r="D216" i="7"/>
  <c r="D796" i="13"/>
  <c r="E670" i="10"/>
  <c r="G1611" i="10"/>
  <c r="E3146" i="7"/>
  <c r="E2441" i="7"/>
  <c r="E87" i="7"/>
  <c r="F852" i="13"/>
  <c r="G2276" i="11"/>
  <c r="E2215" i="7"/>
  <c r="F1710" i="14"/>
  <c r="D2301" i="10"/>
  <c r="D1963" i="5"/>
  <c r="E430" i="5"/>
  <c r="D3164" i="7"/>
  <c r="E656" i="13"/>
  <c r="F375" i="7"/>
  <c r="E685" i="10"/>
  <c r="G879" i="11"/>
  <c r="E1257" i="11"/>
  <c r="D1708" i="14"/>
  <c r="G2059" i="11"/>
  <c r="E1197" i="11"/>
  <c r="F768" i="11"/>
  <c r="G1840" i="11"/>
  <c r="F3285" i="7"/>
  <c r="F485" i="13"/>
  <c r="E483" i="10"/>
  <c r="F1134" i="13"/>
  <c r="D2088" i="11"/>
  <c r="D555" i="13"/>
  <c r="F838" i="14"/>
  <c r="G1792" i="11"/>
  <c r="D619" i="5"/>
  <c r="G2453" i="7"/>
  <c r="E2396" i="11"/>
  <c r="D303" i="10"/>
  <c r="E217" i="5"/>
  <c r="D1624" i="10"/>
  <c r="E1715" i="10"/>
  <c r="D2024" i="5"/>
  <c r="G1012" i="11"/>
  <c r="F202" i="10"/>
  <c r="D1947" i="5"/>
  <c r="F1245" i="14"/>
  <c r="E417" i="7"/>
  <c r="E1142" i="13"/>
  <c r="G348" i="10"/>
  <c r="F1611" i="14"/>
  <c r="F3114" i="7"/>
  <c r="E1935" i="14"/>
  <c r="E585" i="11"/>
  <c r="D2744" i="7"/>
  <c r="G2016" i="11"/>
  <c r="D288" i="7"/>
  <c r="F569" i="13"/>
  <c r="G1348" i="14"/>
  <c r="E652" i="10"/>
  <c r="G2063" i="10"/>
  <c r="G2155" i="10"/>
  <c r="D1324" i="13"/>
  <c r="G1359" i="11"/>
  <c r="D2650" i="7"/>
  <c r="G1613" i="10"/>
  <c r="E268" i="10"/>
  <c r="E553" i="13"/>
  <c r="D1190" i="5"/>
  <c r="E2278" i="10"/>
  <c r="G712" i="10"/>
  <c r="F1300" i="5"/>
  <c r="E1367" i="10"/>
  <c r="D1951" i="10"/>
  <c r="G1311" i="13"/>
  <c r="E3454" i="7"/>
  <c r="D2427" i="7"/>
  <c r="D566" i="11"/>
  <c r="G1830" i="10"/>
  <c r="G1608" i="5"/>
  <c r="G730" i="5"/>
  <c r="D1239" i="13"/>
  <c r="F1499" i="13"/>
  <c r="G2022" i="7"/>
  <c r="G3400" i="7"/>
  <c r="E1445" i="5"/>
  <c r="D299" i="11"/>
  <c r="E2136" i="10"/>
  <c r="G3275" i="7"/>
  <c r="F3160" i="7"/>
  <c r="D1715" i="7"/>
  <c r="D1467" i="13"/>
  <c r="G1388" i="11"/>
  <c r="D1736" i="11"/>
  <c r="G1409" i="13"/>
  <c r="D3156" i="7"/>
  <c r="F2194" i="7"/>
  <c r="E111" i="13"/>
  <c r="E104" i="5"/>
  <c r="E2029" i="10"/>
  <c r="D84" i="10"/>
  <c r="F2440" i="10"/>
  <c r="F1954" i="7"/>
  <c r="G389" i="7"/>
  <c r="D1903" i="11"/>
  <c r="E1927" i="11"/>
  <c r="F2222" i="5"/>
  <c r="D537" i="11"/>
  <c r="G2352" i="11"/>
  <c r="E630" i="14"/>
  <c r="D1065" i="11"/>
  <c r="F1200" i="14"/>
  <c r="E43" i="14"/>
  <c r="E2446" i="10"/>
  <c r="F1558" i="11"/>
  <c r="F1729" i="11"/>
  <c r="D1764" i="14"/>
  <c r="G95" i="7"/>
  <c r="F3372" i="7"/>
  <c r="G2024" i="7"/>
  <c r="F5" i="5"/>
  <c r="D625" i="14"/>
  <c r="G1527" i="11"/>
  <c r="D1183" i="14"/>
  <c r="F1536" i="7"/>
  <c r="D1595" i="10"/>
  <c r="G1144" i="11"/>
  <c r="F3096" i="7"/>
  <c r="D702" i="10"/>
  <c r="E775" i="10"/>
  <c r="F1098" i="5"/>
  <c r="D1819" i="11"/>
  <c r="G449" i="5"/>
  <c r="F1693" i="13"/>
  <c r="D244" i="10"/>
  <c r="D485" i="11"/>
  <c r="E1330" i="10"/>
  <c r="F1381" i="13"/>
  <c r="F994" i="13"/>
  <c r="E1780" i="10"/>
  <c r="F1104" i="5"/>
  <c r="D1218" i="14"/>
  <c r="F818" i="11"/>
  <c r="F18" i="10"/>
  <c r="D838" i="14"/>
  <c r="E80" i="7"/>
  <c r="F2409" i="10"/>
  <c r="F3328" i="7"/>
  <c r="E1035" i="13"/>
  <c r="E246" i="7"/>
  <c r="E189" i="7"/>
  <c r="F504" i="11"/>
  <c r="F863" i="13"/>
  <c r="E1484" i="13"/>
  <c r="G1122" i="5"/>
  <c r="E1674" i="13"/>
  <c r="E2328" i="10"/>
  <c r="F1594" i="10"/>
  <c r="G1806" i="11"/>
  <c r="E133" i="13"/>
  <c r="E1991" i="5"/>
  <c r="F280" i="7"/>
  <c r="E4" i="11"/>
  <c r="G540" i="14"/>
  <c r="D1775" i="10"/>
  <c r="G1223" i="13"/>
  <c r="D417" i="5"/>
  <c r="E2457" i="10"/>
  <c r="G822" i="13"/>
  <c r="E599" i="11"/>
  <c r="D2133" i="7"/>
  <c r="D2437" i="10"/>
  <c r="G425" i="13"/>
  <c r="F76" i="11"/>
  <c r="E394" i="13"/>
  <c r="E399" i="14"/>
  <c r="F750" i="11"/>
  <c r="G840" i="5"/>
  <c r="D798" i="10"/>
  <c r="D667" i="13"/>
  <c r="G1707" i="14"/>
  <c r="D542" i="10"/>
  <c r="E2250" i="10"/>
  <c r="D1289" i="14"/>
  <c r="D2614" i="7"/>
  <c r="D1090" i="10"/>
  <c r="D1175" i="5"/>
  <c r="G1901" i="10"/>
  <c r="F666" i="11"/>
  <c r="G750" i="10"/>
  <c r="G913" i="10"/>
  <c r="F1877" i="11"/>
  <c r="G1143" i="13"/>
  <c r="D2175" i="7"/>
  <c r="F1694" i="13"/>
  <c r="E1701" i="10"/>
  <c r="F1338" i="5"/>
  <c r="E668" i="5"/>
  <c r="E1161" i="14"/>
  <c r="D742" i="13"/>
  <c r="D1264" i="5"/>
  <c r="F1468" i="5"/>
  <c r="D1091" i="10"/>
  <c r="E1975" i="11"/>
  <c r="F1022" i="13"/>
  <c r="G990" i="14"/>
  <c r="E1621" i="13"/>
  <c r="F1937" i="11"/>
  <c r="D3278" i="7"/>
  <c r="F1022" i="11"/>
  <c r="D1143" i="11"/>
  <c r="D1144" i="13"/>
  <c r="E994" i="11"/>
  <c r="E1365" i="5"/>
  <c r="F2270" i="7"/>
  <c r="G840" i="14"/>
  <c r="G2006" i="10"/>
  <c r="F1095" i="13"/>
  <c r="G134" i="14"/>
  <c r="D1262" i="10"/>
  <c r="E1640" i="14"/>
  <c r="E888" i="11"/>
  <c r="D1743" i="11"/>
  <c r="E1962" i="7"/>
  <c r="G1191" i="5"/>
  <c r="E809" i="10"/>
  <c r="F253" i="11"/>
  <c r="D1949" i="7"/>
  <c r="D46" i="5"/>
  <c r="D1015" i="5"/>
  <c r="G3352" i="7"/>
  <c r="D1807" i="10"/>
  <c r="D2213" i="10"/>
  <c r="G1982" i="11"/>
  <c r="E786" i="10"/>
  <c r="F1332" i="11"/>
  <c r="D867" i="11"/>
  <c r="E2538" i="7"/>
  <c r="E2603" i="7"/>
  <c r="F1004" i="10"/>
  <c r="D2015" i="7"/>
  <c r="E315" i="7"/>
  <c r="D1500" i="5"/>
  <c r="E1563" i="11"/>
  <c r="F1773" i="14"/>
  <c r="F2208" i="7"/>
  <c r="E777" i="14"/>
  <c r="E80" i="5"/>
  <c r="F655" i="14"/>
  <c r="E1092" i="10"/>
  <c r="G2579" i="7"/>
  <c r="D238" i="13"/>
  <c r="D291" i="10"/>
  <c r="F1308" i="5"/>
  <c r="E558" i="10"/>
  <c r="E2135" i="7"/>
  <c r="E220" i="10"/>
  <c r="E1881" i="5"/>
  <c r="E1697" i="7"/>
  <c r="E2330" i="11"/>
  <c r="F1330" i="10"/>
  <c r="D225" i="5"/>
  <c r="F653" i="11"/>
  <c r="G2551" i="7"/>
  <c r="E72" i="11"/>
  <c r="D801" i="10"/>
  <c r="F2347" i="11"/>
  <c r="E1024" i="13"/>
  <c r="F260" i="11"/>
  <c r="F1552" i="11"/>
  <c r="E664" i="13"/>
  <c r="E1439" i="13"/>
  <c r="G672" i="14"/>
  <c r="G1754" i="7"/>
  <c r="G905" i="13"/>
  <c r="E2003" i="11"/>
  <c r="D2145" i="10"/>
  <c r="G600" i="10"/>
  <c r="E1243" i="10"/>
  <c r="D1444" i="13"/>
  <c r="G1704" i="11"/>
  <c r="F2068" i="10"/>
  <c r="E605" i="11"/>
  <c r="E1055" i="5"/>
  <c r="F270" i="11"/>
  <c r="G526" i="11"/>
  <c r="D1390" i="11"/>
  <c r="F376" i="7"/>
  <c r="E728" i="5"/>
  <c r="G401" i="10"/>
  <c r="D2063" i="10"/>
  <c r="D2439" i="11"/>
  <c r="G106" i="14"/>
  <c r="E1830" i="7"/>
  <c r="F2085" i="10"/>
  <c r="D346" i="7"/>
  <c r="G1187" i="5"/>
  <c r="G614" i="10"/>
  <c r="E13" i="7"/>
  <c r="F1433" i="13"/>
  <c r="G1934" i="7"/>
  <c r="G1128" i="10"/>
  <c r="G1092" i="5"/>
  <c r="G242" i="11"/>
  <c r="G2453" i="10"/>
  <c r="E161" i="11"/>
  <c r="D391" i="11"/>
  <c r="D88" i="7"/>
  <c r="G2795" i="7"/>
  <c r="G1907" i="11"/>
  <c r="G1194" i="13"/>
  <c r="F1875" i="14"/>
  <c r="D1508" i="7"/>
  <c r="D609" i="13"/>
  <c r="F65" i="7"/>
  <c r="E481" i="5"/>
  <c r="E2018" i="11"/>
  <c r="D1885" i="5"/>
  <c r="G813" i="10"/>
  <c r="G1133" i="11"/>
  <c r="D2849" i="7"/>
  <c r="F402" i="10"/>
  <c r="E2153" i="10"/>
  <c r="E1884" i="5"/>
  <c r="D2404" i="7"/>
  <c r="G1419" i="10"/>
  <c r="D1160" i="5"/>
  <c r="F912" i="13"/>
  <c r="E2048" i="10"/>
  <c r="F1195" i="13"/>
  <c r="E537" i="14"/>
  <c r="D293" i="7"/>
  <c r="F641" i="11"/>
  <c r="D741" i="10"/>
  <c r="E1641" i="11"/>
  <c r="E2239" i="11"/>
  <c r="E2504" i="7"/>
  <c r="G265" i="10"/>
  <c r="G1732" i="10"/>
  <c r="D2009" i="10"/>
  <c r="D1605" i="7"/>
  <c r="G2058" i="7"/>
  <c r="G1994" i="14"/>
  <c r="F3355" i="7"/>
  <c r="F2141" i="7"/>
  <c r="G2371" i="7"/>
  <c r="E2295" i="10"/>
  <c r="E1102" i="5"/>
  <c r="D23" i="11"/>
  <c r="G12" i="5"/>
  <c r="F2381" i="10"/>
  <c r="E1725" i="5"/>
  <c r="G1201" i="14"/>
  <c r="E1916" i="7"/>
  <c r="E410" i="5"/>
  <c r="F1364" i="11"/>
  <c r="E1759" i="13"/>
  <c r="F948" i="10"/>
  <c r="D2242" i="7"/>
  <c r="F1060" i="5"/>
  <c r="F2381" i="11"/>
  <c r="D1913" i="10"/>
  <c r="E2169" i="10"/>
  <c r="E2125" i="11"/>
  <c r="F2262" i="7"/>
  <c r="D833" i="11"/>
  <c r="G2195" i="11"/>
  <c r="F1176" i="5"/>
  <c r="G440" i="14"/>
  <c r="D499" i="7"/>
  <c r="G3204" i="7"/>
  <c r="G1754" i="10"/>
  <c r="F2062" i="10"/>
  <c r="D1061" i="10"/>
  <c r="E817" i="14"/>
  <c r="E3351" i="7"/>
  <c r="D1000" i="5"/>
  <c r="F568" i="11"/>
  <c r="G1474" i="14"/>
  <c r="F699" i="5"/>
  <c r="D2003" i="10"/>
  <c r="F385" i="11"/>
  <c r="G2431" i="10"/>
  <c r="E2181" i="5"/>
  <c r="D1078" i="11"/>
  <c r="F1224" i="10"/>
  <c r="E1066" i="11"/>
  <c r="D393" i="11"/>
  <c r="F1154" i="10"/>
  <c r="E1599" i="14"/>
  <c r="E2370" i="11"/>
  <c r="G2077" i="7"/>
  <c r="F163" i="7"/>
  <c r="F1042" i="14"/>
  <c r="F118" i="5"/>
  <c r="G1400" i="11"/>
  <c r="G2167" i="10"/>
  <c r="G2352" i="10"/>
  <c r="F211" i="13"/>
  <c r="G1934" i="10"/>
  <c r="G89" i="14"/>
  <c r="E982" i="11"/>
  <c r="G747" i="14"/>
  <c r="E115" i="5"/>
  <c r="E1722" i="5"/>
  <c r="F1413" i="10"/>
  <c r="D139" i="7"/>
  <c r="G1571" i="7"/>
  <c r="G1758" i="10"/>
  <c r="F1657" i="7"/>
  <c r="F437" i="13"/>
  <c r="G223" i="10"/>
  <c r="G2354" i="11"/>
  <c r="F483" i="14"/>
  <c r="F138" i="7"/>
  <c r="F916" i="11"/>
  <c r="G1487" i="7"/>
  <c r="G1195" i="10"/>
  <c r="E1189" i="5"/>
  <c r="F2197" i="11"/>
  <c r="F1912" i="7"/>
  <c r="G2941" i="7"/>
  <c r="G1653" i="10"/>
  <c r="D615" i="11"/>
  <c r="F1574" i="14"/>
  <c r="E2160" i="11"/>
  <c r="G1661" i="11"/>
  <c r="D981" i="13"/>
  <c r="D1054" i="13"/>
  <c r="E407" i="5"/>
  <c r="D2001" i="10"/>
  <c r="E1947" i="10"/>
  <c r="E1641" i="5"/>
  <c r="G978" i="5"/>
  <c r="D26" i="13"/>
  <c r="G1792" i="13"/>
  <c r="E1033" i="5"/>
  <c r="G1937" i="5"/>
  <c r="E637" i="14"/>
  <c r="D2138" i="5"/>
  <c r="F1717" i="13"/>
  <c r="G2249" i="11"/>
  <c r="E2753" i="7"/>
  <c r="G2103" i="7"/>
  <c r="E2369" i="11"/>
  <c r="D1518" i="10"/>
  <c r="E2749" i="7"/>
  <c r="D768" i="11"/>
  <c r="G1702" i="10"/>
  <c r="D2284" i="7"/>
  <c r="G1385" i="10"/>
  <c r="G1321" i="5"/>
  <c r="F1077" i="10"/>
  <c r="D1153" i="13"/>
  <c r="F1374" i="10"/>
  <c r="F1144" i="14"/>
  <c r="E440" i="10"/>
  <c r="G1887" i="7"/>
  <c r="D2123" i="7"/>
  <c r="E3463" i="7"/>
  <c r="F436" i="7"/>
  <c r="G2014" i="11"/>
  <c r="G1434" i="7"/>
  <c r="F147" i="14"/>
  <c r="E601" i="13"/>
  <c r="G2102" i="5"/>
  <c r="E2238" i="11"/>
  <c r="D919" i="5"/>
  <c r="E1705" i="13"/>
  <c r="G1610" i="13"/>
  <c r="F1634" i="11"/>
  <c r="E3442" i="7"/>
  <c r="F664" i="14"/>
  <c r="G331" i="13"/>
  <c r="F473" i="10"/>
  <c r="E267" i="10"/>
  <c r="F2302" i="11"/>
  <c r="E1859" i="11"/>
  <c r="D1289" i="7"/>
  <c r="F391" i="14"/>
  <c r="F758" i="13"/>
  <c r="D2419" i="10"/>
  <c r="G219" i="11"/>
  <c r="D1049" i="10"/>
  <c r="F2146" i="10"/>
  <c r="F2131" i="10"/>
  <c r="G958" i="10"/>
  <c r="G1051" i="13"/>
  <c r="D262" i="14"/>
  <c r="F798" i="5"/>
  <c r="G1515" i="10"/>
  <c r="D3408" i="7"/>
  <c r="G2135" i="10"/>
  <c r="D2520" i="7"/>
  <c r="F2428" i="10"/>
  <c r="D1006" i="10"/>
  <c r="F1377" i="13"/>
  <c r="F270" i="13"/>
  <c r="G3340" i="7"/>
  <c r="F1057" i="14"/>
  <c r="E1030" i="13"/>
  <c r="G2033" i="11"/>
  <c r="D994" i="14"/>
  <c r="F885" i="11"/>
  <c r="E1313" i="7"/>
  <c r="E493" i="7"/>
  <c r="E770" i="14"/>
  <c r="E736" i="11"/>
  <c r="G817" i="10"/>
  <c r="G254" i="7"/>
  <c r="D314" i="7"/>
  <c r="G1213" i="13"/>
  <c r="G1851" i="7"/>
  <c r="F972" i="13"/>
  <c r="G1947" i="10"/>
  <c r="G1139" i="10"/>
  <c r="E2411" i="10"/>
  <c r="G1723" i="10"/>
  <c r="F1823" i="7"/>
  <c r="E952" i="14"/>
  <c r="G907" i="14"/>
  <c r="F77" i="7"/>
  <c r="G3365" i="7"/>
  <c r="D515" i="13"/>
  <c r="F552" i="5"/>
  <c r="F670" i="14"/>
  <c r="F2378" i="7"/>
  <c r="G1944" i="5"/>
  <c r="E787" i="14"/>
  <c r="F791" i="10"/>
  <c r="E610" i="10"/>
  <c r="D1263" i="10"/>
  <c r="E350" i="5"/>
  <c r="F2372" i="7"/>
  <c r="D993" i="11"/>
  <c r="G1647" i="7"/>
  <c r="D814" i="11"/>
  <c r="E1096" i="10"/>
  <c r="E1376" i="13"/>
  <c r="D2092" i="10"/>
  <c r="F209" i="14"/>
  <c r="D411" i="10"/>
  <c r="F1708" i="5"/>
  <c r="D91" i="7"/>
  <c r="F958" i="10"/>
  <c r="D823" i="13"/>
  <c r="E1287" i="13"/>
  <c r="G1364" i="10"/>
  <c r="D1779" i="11"/>
  <c r="D107" i="14"/>
  <c r="F1213" i="10"/>
  <c r="D1160" i="10"/>
  <c r="G471" i="7"/>
  <c r="E748" i="14"/>
  <c r="D678" i="14"/>
  <c r="G121" i="7"/>
  <c r="G369" i="13"/>
  <c r="G1086" i="10"/>
  <c r="D1408" i="13"/>
  <c r="F2310" i="10"/>
  <c r="E353" i="5"/>
  <c r="E628" i="13"/>
  <c r="G280" i="7"/>
  <c r="E968" i="10"/>
  <c r="E2618" i="7"/>
  <c r="G2367" i="11"/>
  <c r="F516" i="11"/>
  <c r="D1623" i="10"/>
  <c r="D1371" i="13"/>
  <c r="E1691" i="10"/>
  <c r="F64" i="7"/>
  <c r="G1660" i="10"/>
  <c r="D2050" i="11"/>
  <c r="D642" i="10"/>
  <c r="F1468" i="10"/>
  <c r="G2135" i="5"/>
  <c r="D244" i="11"/>
  <c r="D696" i="10"/>
  <c r="F1854" i="10"/>
  <c r="F632" i="10"/>
  <c r="D2061" i="11"/>
  <c r="D687" i="13"/>
  <c r="G1296" i="11"/>
  <c r="E1657" i="13"/>
  <c r="E87" i="5"/>
  <c r="F549" i="5"/>
  <c r="D673" i="10"/>
  <c r="F850" i="13"/>
  <c r="D196" i="5"/>
  <c r="E1232" i="13"/>
  <c r="E1680" i="13"/>
  <c r="D3385" i="7"/>
  <c r="D886" i="11"/>
  <c r="G1019" i="10"/>
  <c r="G2318" i="7"/>
  <c r="G2698" i="7"/>
  <c r="D1862" i="10"/>
  <c r="E2065" i="11"/>
  <c r="F654" i="13"/>
  <c r="E882" i="11"/>
  <c r="D1480" i="13"/>
  <c r="E2701" i="7"/>
  <c r="D1412" i="10"/>
  <c r="G1836" i="10"/>
  <c r="G1002" i="5"/>
  <c r="D1105" i="13"/>
  <c r="F1481" i="7"/>
  <c r="D382" i="11"/>
  <c r="E1588" i="10"/>
  <c r="G1007" i="10"/>
  <c r="E1388" i="13"/>
  <c r="D1225" i="10"/>
  <c r="F952" i="14"/>
  <c r="E1402" i="5"/>
  <c r="E2078" i="10"/>
  <c r="G1670" i="10"/>
  <c r="D1042" i="11"/>
  <c r="F2214" i="10"/>
  <c r="E1325" i="7"/>
  <c r="F1471" i="10"/>
  <c r="D590" i="5"/>
  <c r="E952" i="10"/>
  <c r="D2417" i="11"/>
  <c r="G373" i="5"/>
  <c r="E2111" i="10"/>
  <c r="D1570" i="5"/>
  <c r="E1027" i="11"/>
  <c r="D271" i="14"/>
  <c r="D1333" i="14"/>
  <c r="D1721" i="10"/>
  <c r="D257" i="10"/>
  <c r="D3112" i="7"/>
  <c r="F492" i="7"/>
  <c r="E631" i="11"/>
  <c r="F154" i="5"/>
  <c r="D1818" i="5"/>
  <c r="F1911" i="11"/>
  <c r="G1744" i="13"/>
  <c r="G188" i="5"/>
  <c r="D2077" i="5"/>
  <c r="G1859" i="10"/>
  <c r="D2067" i="11"/>
  <c r="F1145" i="14"/>
  <c r="E2374" i="10"/>
  <c r="E1768" i="7"/>
  <c r="G8" i="5"/>
  <c r="G1233" i="10"/>
  <c r="G1891" i="14"/>
  <c r="E1898" i="14"/>
  <c r="G632" i="11"/>
  <c r="D26" i="14"/>
  <c r="E1546" i="14"/>
  <c r="E754" i="10"/>
  <c r="E202" i="14"/>
  <c r="G2211" i="7"/>
  <c r="F1049" i="5"/>
  <c r="G2948" i="7"/>
  <c r="D1299" i="11"/>
  <c r="F3095" i="7"/>
  <c r="G849" i="5"/>
  <c r="G1585" i="13"/>
  <c r="E329" i="7"/>
  <c r="E402" i="14"/>
  <c r="G1996" i="11"/>
  <c r="D2225" i="10"/>
  <c r="G1354" i="13"/>
  <c r="G1250" i="11"/>
  <c r="F783" i="10"/>
  <c r="D3289" i="7"/>
  <c r="F880" i="10"/>
  <c r="D1952" i="7"/>
  <c r="G331" i="14"/>
  <c r="F1117" i="11"/>
  <c r="E181" i="5"/>
  <c r="G1434" i="13"/>
  <c r="F1261" i="10"/>
  <c r="E339" i="5"/>
  <c r="D987" i="14"/>
  <c r="G1917" i="5"/>
  <c r="G1712" i="7"/>
  <c r="F269" i="7"/>
  <c r="F1936" i="11"/>
  <c r="D2534" i="7"/>
  <c r="F2368" i="10"/>
  <c r="G2175" i="7"/>
  <c r="F1723" i="10"/>
  <c r="E911" i="10"/>
  <c r="G2123" i="10"/>
  <c r="E2172" i="11"/>
  <c r="F1727" i="13"/>
  <c r="F1054" i="14"/>
  <c r="G663" i="13"/>
  <c r="E2053" i="11"/>
  <c r="E1718" i="13"/>
  <c r="E1799" i="7"/>
  <c r="D1468" i="5"/>
  <c r="D1888" i="14"/>
  <c r="G91" i="7"/>
  <c r="D883" i="13"/>
  <c r="G930" i="10"/>
  <c r="F421" i="14"/>
  <c r="D222" i="5"/>
  <c r="G1042" i="10"/>
  <c r="E1999" i="10"/>
  <c r="D1752" i="13"/>
  <c r="D2010" i="11"/>
  <c r="G1885" i="5"/>
  <c r="D1479" i="13"/>
  <c r="E629" i="13"/>
  <c r="E729" i="11"/>
  <c r="G1941" i="10"/>
  <c r="D2698" i="7"/>
  <c r="E821" i="14"/>
  <c r="E1536" i="13"/>
  <c r="E1736" i="13"/>
  <c r="F2080" i="7"/>
  <c r="E1576" i="11"/>
  <c r="E902" i="13"/>
  <c r="G2066" i="10"/>
  <c r="D1115" i="11"/>
  <c r="G1636" i="10"/>
  <c r="E103" i="7"/>
  <c r="G25" i="14"/>
  <c r="F2936" i="7"/>
  <c r="G1070" i="13"/>
  <c r="E1129" i="5"/>
  <c r="E859" i="11"/>
  <c r="D2410" i="11"/>
  <c r="D201" i="7"/>
  <c r="F1628" i="10"/>
  <c r="D1048" i="13"/>
  <c r="G776" i="10"/>
  <c r="D1905" i="11"/>
  <c r="E251" i="13"/>
  <c r="G751" i="14"/>
  <c r="D1225" i="5"/>
  <c r="G1034" i="5"/>
  <c r="E1769" i="13"/>
  <c r="E255" i="5"/>
  <c r="F1192" i="10"/>
  <c r="F2571" i="7"/>
  <c r="F351" i="11"/>
  <c r="E1787" i="5"/>
  <c r="E54" i="11"/>
  <c r="F353" i="13"/>
  <c r="F1363" i="10"/>
  <c r="G1338" i="5"/>
  <c r="D602" i="11"/>
  <c r="F420" i="7"/>
  <c r="D1765" i="13"/>
  <c r="G2691" i="7"/>
  <c r="E2206" i="11"/>
  <c r="E1271" i="13"/>
  <c r="E3427" i="7"/>
  <c r="F1643" i="7"/>
  <c r="E1689" i="14"/>
  <c r="E275" i="11"/>
  <c r="G1120" i="13"/>
  <c r="F231" i="11"/>
  <c r="E1144" i="11"/>
  <c r="F579" i="11"/>
  <c r="D115" i="11"/>
  <c r="G697" i="11"/>
  <c r="G1476" i="13"/>
  <c r="F761" i="10"/>
  <c r="D3365" i="7"/>
  <c r="E147" i="10"/>
  <c r="G105" i="11"/>
  <c r="G1242" i="5"/>
  <c r="G2268" i="10"/>
  <c r="G700" i="10"/>
  <c r="G1655" i="13"/>
  <c r="G1405" i="10"/>
  <c r="G1318" i="11"/>
  <c r="G1451" i="11"/>
  <c r="D1173" i="13"/>
  <c r="F1439" i="5"/>
  <c r="E67" i="5"/>
  <c r="F2311" i="11"/>
  <c r="F90" i="13"/>
  <c r="F703" i="11"/>
  <c r="D2700" i="7"/>
  <c r="D1568" i="14"/>
  <c r="D1343" i="7"/>
  <c r="F615" i="10"/>
  <c r="D1894" i="7"/>
  <c r="D1286" i="11"/>
  <c r="G2087" i="10"/>
  <c r="E528" i="5"/>
  <c r="G1629" i="7"/>
  <c r="F877" i="13"/>
  <c r="G1218" i="10"/>
  <c r="E833" i="10"/>
  <c r="E2694" i="7"/>
  <c r="F1348" i="10"/>
  <c r="F1527" i="13"/>
  <c r="G139" i="13"/>
  <c r="D1581" i="14"/>
  <c r="G814" i="10"/>
  <c r="F1442" i="13"/>
  <c r="E183" i="10"/>
  <c r="F1330" i="14"/>
  <c r="G1921" i="10"/>
  <c r="D2213" i="7"/>
  <c r="G2385" i="11"/>
  <c r="D1777" i="14"/>
  <c r="D431" i="11"/>
  <c r="E1791" i="11"/>
  <c r="D1549" i="7"/>
  <c r="G42" i="7"/>
  <c r="E1586" i="7"/>
  <c r="E72" i="7"/>
  <c r="D1886" i="14"/>
  <c r="G2810" i="7"/>
  <c r="D1902" i="10"/>
  <c r="D1210" i="5"/>
  <c r="E2003" i="10"/>
  <c r="D1560" i="13"/>
  <c r="E1510" i="11"/>
  <c r="D2102" i="11"/>
  <c r="G634" i="10"/>
  <c r="D1363" i="11"/>
  <c r="E3018" i="7"/>
  <c r="F2223" i="7"/>
  <c r="G1666" i="5"/>
  <c r="D216" i="13"/>
  <c r="F2430" i="10"/>
  <c r="E297" i="5"/>
  <c r="E616" i="13"/>
  <c r="E126" i="13"/>
  <c r="D3271" i="7"/>
  <c r="E1484" i="5"/>
  <c r="G2235" i="7"/>
  <c r="D1870" i="14"/>
  <c r="D2595" i="7"/>
  <c r="F892" i="11"/>
  <c r="D1911" i="7"/>
  <c r="G3051" i="7"/>
  <c r="G1506" i="5"/>
  <c r="E186" i="7"/>
  <c r="E1059" i="13"/>
  <c r="F330" i="10"/>
  <c r="F486" i="10"/>
  <c r="E298" i="14"/>
  <c r="F1500" i="11"/>
  <c r="F847" i="13"/>
  <c r="G3298" i="7"/>
  <c r="E1631" i="14"/>
  <c r="D772" i="11"/>
  <c r="F1438" i="5"/>
  <c r="D2760" i="7"/>
  <c r="G1677" i="11"/>
  <c r="G383" i="14"/>
  <c r="F877" i="10"/>
  <c r="G14" i="10"/>
  <c r="E505" i="13"/>
  <c r="D271" i="10"/>
  <c r="F1150" i="13"/>
  <c r="E2940" i="7"/>
  <c r="E1163" i="13"/>
  <c r="D1030" i="11"/>
  <c r="E2257" i="11"/>
  <c r="F2028" i="11"/>
  <c r="G868" i="10"/>
  <c r="E323" i="11"/>
  <c r="D2066" i="11"/>
  <c r="F542" i="14"/>
  <c r="G1119" i="14"/>
  <c r="F2273" i="11"/>
  <c r="D1674" i="10"/>
  <c r="D812" i="10"/>
  <c r="F566" i="13"/>
  <c r="D578" i="13"/>
  <c r="E129" i="10"/>
  <c r="E2060" i="10"/>
  <c r="F2176" i="11"/>
  <c r="E2074" i="10"/>
  <c r="G500" i="13"/>
  <c r="D1633" i="7"/>
  <c r="G2930" i="7"/>
  <c r="F1546" i="10"/>
  <c r="F267" i="10"/>
  <c r="D915" i="13"/>
  <c r="F2053" i="5"/>
  <c r="G3190" i="7"/>
  <c r="E1181" i="5"/>
  <c r="E1222" i="13"/>
  <c r="D927" i="14"/>
  <c r="G446" i="10"/>
  <c r="D409" i="10"/>
  <c r="E241" i="5"/>
  <c r="F2405" i="10"/>
  <c r="D1153" i="11"/>
  <c r="D1273" i="10"/>
  <c r="G3011" i="7"/>
  <c r="F866" i="13"/>
  <c r="G1866" i="7"/>
  <c r="F562" i="14"/>
  <c r="F782" i="10"/>
  <c r="E1779" i="7"/>
  <c r="D253" i="14"/>
  <c r="G2202" i="11"/>
  <c r="G1302" i="7"/>
  <c r="D1946" i="7"/>
  <c r="D1546" i="13"/>
  <c r="F2009" i="7"/>
  <c r="F1606" i="11"/>
  <c r="F1590" i="10"/>
  <c r="G2572" i="7"/>
  <c r="D925" i="14"/>
  <c r="D2388" i="11"/>
  <c r="F1505" i="14"/>
  <c r="D38" i="11"/>
  <c r="G818" i="13"/>
  <c r="D466" i="5"/>
  <c r="E487" i="10"/>
  <c r="E1972" i="14"/>
  <c r="G1295" i="14"/>
  <c r="D3274" i="7"/>
  <c r="G208" i="5"/>
  <c r="D903" i="10"/>
  <c r="G82" i="10"/>
  <c r="E918" i="5"/>
  <c r="E271" i="13"/>
  <c r="D3419" i="7"/>
  <c r="G1404" i="7"/>
  <c r="E1183" i="11"/>
  <c r="G2116" i="11"/>
  <c r="E1963" i="10"/>
  <c r="D2182" i="5"/>
  <c r="F2705" i="7"/>
  <c r="F1874" i="7"/>
  <c r="G1504" i="13"/>
  <c r="G1375" i="10"/>
  <c r="D1330" i="5"/>
  <c r="D972" i="11"/>
  <c r="G1662" i="7"/>
  <c r="D2142" i="11"/>
  <c r="F1747" i="7"/>
  <c r="G193" i="10"/>
  <c r="E1671" i="5"/>
  <c r="D1585" i="14"/>
  <c r="G1067" i="10"/>
  <c r="D2045" i="10"/>
  <c r="F284" i="13"/>
  <c r="D1207" i="10"/>
  <c r="F650" i="10"/>
  <c r="F693" i="10"/>
  <c r="G781" i="11"/>
  <c r="D1948" i="10"/>
  <c r="D2281" i="5"/>
  <c r="D1559" i="11"/>
  <c r="F1238" i="10"/>
  <c r="D1224" i="13"/>
  <c r="F3459" i="7"/>
  <c r="G7" i="7"/>
  <c r="G1209" i="10"/>
  <c r="D2937" i="7"/>
  <c r="E2187" i="5"/>
  <c r="G1480" i="13"/>
  <c r="F2064" i="10"/>
  <c r="F2465" i="7"/>
  <c r="E2234" i="10"/>
  <c r="F316" i="5"/>
  <c r="F1661" i="7"/>
  <c r="E932" i="11"/>
  <c r="D554" i="14"/>
  <c r="E800" i="14"/>
  <c r="E1342" i="5"/>
  <c r="D1304" i="13"/>
  <c r="E2281" i="11"/>
  <c r="E476" i="10"/>
  <c r="F2655" i="7"/>
  <c r="G2445" i="7"/>
  <c r="G483" i="13"/>
  <c r="F938" i="14"/>
  <c r="G1996" i="10"/>
  <c r="F1863" i="14"/>
  <c r="D1683" i="10"/>
  <c r="E300" i="14"/>
  <c r="E2071" i="5"/>
  <c r="E1009" i="13"/>
  <c r="D346" i="13"/>
  <c r="F799" i="10"/>
  <c r="G1176" i="13"/>
  <c r="G1437" i="11"/>
  <c r="G1780" i="11"/>
  <c r="F1931" i="14"/>
  <c r="D1548" i="13"/>
  <c r="D1196" i="5"/>
  <c r="G286" i="11"/>
  <c r="D2254" i="11"/>
  <c r="D1295" i="11"/>
  <c r="D327" i="13"/>
  <c r="G56" i="7"/>
  <c r="G1734" i="13"/>
  <c r="F699" i="11"/>
  <c r="F440" i="11"/>
  <c r="E1779" i="14"/>
  <c r="F1559" i="10"/>
  <c r="G513" i="11"/>
  <c r="E717" i="10"/>
  <c r="E507" i="13"/>
  <c r="E1101" i="14"/>
  <c r="E901" i="5"/>
  <c r="F2392" i="11"/>
  <c r="G892" i="5"/>
  <c r="G1587" i="10"/>
  <c r="F355" i="11"/>
  <c r="D356" i="11"/>
  <c r="G905" i="11"/>
  <c r="G1033" i="10"/>
  <c r="F881" i="11"/>
  <c r="G1699" i="10"/>
  <c r="F1903" i="5"/>
  <c r="E1646" i="13"/>
  <c r="F1912" i="11"/>
  <c r="F1459" i="11"/>
  <c r="G2273" i="7"/>
  <c r="D679" i="11"/>
  <c r="G2799" i="7"/>
  <c r="F482" i="11"/>
  <c r="F690" i="14"/>
  <c r="F1479" i="14"/>
  <c r="D2798" i="7"/>
  <c r="E1429" i="13"/>
  <c r="D993" i="10"/>
  <c r="F884" i="13"/>
  <c r="G475" i="5"/>
  <c r="F1516" i="11"/>
  <c r="E711" i="5"/>
  <c r="E2269" i="7"/>
  <c r="E680" i="11"/>
  <c r="G1678" i="7"/>
  <c r="D970" i="11"/>
  <c r="D1630" i="7"/>
  <c r="D1411" i="5"/>
  <c r="E1791" i="10"/>
  <c r="G2415" i="7"/>
  <c r="D1169" i="5"/>
  <c r="G370" i="7"/>
  <c r="F1666" i="7"/>
  <c r="F2000" i="10"/>
  <c r="G2451" i="7"/>
  <c r="G2052" i="7"/>
  <c r="G995" i="5"/>
  <c r="F1988" i="11"/>
  <c r="G420" i="10"/>
  <c r="G1971" i="5"/>
  <c r="F512" i="11"/>
  <c r="G428" i="14"/>
  <c r="F2420" i="7"/>
  <c r="E1100" i="11"/>
  <c r="E1525" i="10"/>
  <c r="D1292" i="7"/>
  <c r="G1842" i="10"/>
  <c r="E1369" i="7"/>
  <c r="D1090" i="14"/>
  <c r="F338" i="5"/>
  <c r="G592" i="10"/>
  <c r="G1627" i="10"/>
  <c r="D1093" i="11"/>
  <c r="G937" i="11"/>
  <c r="E539" i="11"/>
  <c r="E222" i="7"/>
  <c r="D641" i="10"/>
  <c r="G1024" i="10"/>
  <c r="F244" i="13"/>
  <c r="F850" i="5"/>
  <c r="D3326" i="7"/>
  <c r="F2506" i="7"/>
  <c r="F1868" i="7"/>
  <c r="F484" i="11"/>
  <c r="D3431" i="7"/>
  <c r="E934" i="11"/>
  <c r="E2389" i="7"/>
  <c r="E623" i="13"/>
  <c r="E142" i="13"/>
  <c r="G1735" i="11"/>
  <c r="G2079" i="11"/>
  <c r="G1040" i="11"/>
  <c r="D1129" i="14"/>
  <c r="F2129" i="7"/>
  <c r="F1427" i="10"/>
  <c r="F1967" i="10"/>
  <c r="D1820" i="7"/>
  <c r="G2099" i="7"/>
  <c r="E442" i="13"/>
  <c r="D1520" i="10"/>
  <c r="G316" i="7"/>
  <c r="G591" i="11"/>
  <c r="D1414" i="11"/>
  <c r="G1751" i="11"/>
  <c r="G610" i="11"/>
  <c r="D718" i="11"/>
  <c r="E801" i="10"/>
  <c r="E2108" i="7"/>
  <c r="E216" i="14"/>
  <c r="F1727" i="14"/>
  <c r="F1134" i="10"/>
  <c r="F1243" i="10"/>
  <c r="G1623" i="14"/>
  <c r="E1070" i="11"/>
  <c r="G266" i="11"/>
  <c r="G1408" i="11"/>
  <c r="E1063" i="10"/>
  <c r="F1350" i="7"/>
  <c r="D340" i="11"/>
  <c r="D569" i="13"/>
  <c r="E385" i="7"/>
  <c r="D1032" i="13"/>
  <c r="F740" i="14"/>
  <c r="E612" i="14"/>
  <c r="F49" i="11"/>
  <c r="D846" i="5"/>
  <c r="D1265" i="13"/>
  <c r="D871" i="5"/>
  <c r="D11" i="11"/>
  <c r="D491" i="14"/>
  <c r="E1043" i="13"/>
  <c r="G3257" i="7"/>
  <c r="F1579" i="5"/>
  <c r="G959" i="10"/>
  <c r="D1306" i="5"/>
  <c r="E2406" i="11"/>
  <c r="F1453" i="14"/>
  <c r="E1515" i="7"/>
  <c r="G1966" i="7"/>
  <c r="D519" i="13"/>
  <c r="E465" i="7"/>
  <c r="E473" i="5"/>
  <c r="G400" i="5"/>
  <c r="F1471" i="5"/>
  <c r="G820" i="11"/>
  <c r="F449" i="5"/>
  <c r="D862" i="13"/>
  <c r="E108" i="7"/>
  <c r="G1022" i="14"/>
  <c r="E440" i="13"/>
  <c r="D1859" i="10"/>
  <c r="D1380" i="11"/>
  <c r="G1649" i="7"/>
  <c r="G1156" i="13"/>
  <c r="G252" i="13"/>
  <c r="G1741" i="10"/>
  <c r="D756" i="14"/>
  <c r="D1162" i="13"/>
  <c r="G2425" i="11"/>
  <c r="D1939" i="11"/>
  <c r="D1415" i="13"/>
  <c r="F1277" i="7"/>
  <c r="G537" i="5"/>
  <c r="G1886" i="10"/>
  <c r="D800" i="10"/>
  <c r="F291" i="10"/>
  <c r="D2111" i="10"/>
  <c r="G2419" i="11"/>
  <c r="E1334" i="13"/>
  <c r="E1617" i="5"/>
  <c r="G2127" i="11"/>
  <c r="E2410" i="10"/>
  <c r="G2178" i="10"/>
  <c r="E1986" i="11"/>
  <c r="G1494" i="14"/>
  <c r="E40" i="13"/>
  <c r="F2831" i="7"/>
  <c r="D1989" i="11"/>
  <c r="E1594" i="13"/>
  <c r="F924" i="11"/>
  <c r="G1411" i="11"/>
  <c r="D618" i="10"/>
  <c r="F2079" i="7"/>
  <c r="F2196" i="5"/>
  <c r="E501" i="11"/>
  <c r="F969" i="13"/>
  <c r="E3280" i="7"/>
  <c r="F537" i="5"/>
  <c r="F1776" i="7"/>
  <c r="G871" i="11"/>
  <c r="G643" i="10"/>
  <c r="G1139" i="14"/>
  <c r="D1455" i="7"/>
  <c r="E1999" i="11"/>
  <c r="F1640" i="10"/>
  <c r="D148" i="10"/>
  <c r="D1044" i="13"/>
  <c r="D1930" i="7"/>
  <c r="F85" i="5"/>
  <c r="E515" i="13"/>
  <c r="F953" i="11"/>
  <c r="D1944" i="11"/>
  <c r="F266" i="5"/>
  <c r="F1915" i="7"/>
  <c r="F1888" i="11"/>
  <c r="G1824" i="14"/>
  <c r="D978" i="11"/>
  <c r="G24" i="14"/>
  <c r="G3047" i="7"/>
  <c r="E2214" i="11"/>
  <c r="E731" i="14"/>
  <c r="G230" i="13"/>
  <c r="F161" i="11"/>
  <c r="G1637" i="11"/>
  <c r="D1184" i="13"/>
  <c r="E780" i="5"/>
  <c r="D909" i="13"/>
  <c r="F925" i="11"/>
  <c r="E630" i="5"/>
  <c r="G345" i="11"/>
  <c r="F86" i="7"/>
  <c r="F678" i="5"/>
  <c r="D1601" i="5"/>
  <c r="E77" i="13"/>
  <c r="E1259" i="5"/>
  <c r="G1728" i="5"/>
  <c r="G825" i="14"/>
  <c r="G2433" i="11"/>
  <c r="G1670" i="11"/>
  <c r="G1222" i="13"/>
  <c r="G555" i="10"/>
  <c r="F2033" i="5"/>
  <c r="G1301" i="11"/>
  <c r="E2258" i="7"/>
  <c r="G312" i="7"/>
  <c r="G1312" i="10"/>
  <c r="F2392" i="10"/>
  <c r="F457" i="11"/>
  <c r="G1288" i="14"/>
  <c r="E1127" i="13"/>
  <c r="D412" i="5"/>
  <c r="E1366" i="14"/>
  <c r="D1422" i="5"/>
  <c r="G2877" i="7"/>
  <c r="D1390" i="14"/>
  <c r="G2372" i="11"/>
  <c r="E1817" i="11"/>
  <c r="D2361" i="11"/>
  <c r="E1838" i="7"/>
  <c r="F428" i="5"/>
  <c r="E991" i="11"/>
  <c r="F1505" i="11"/>
  <c r="F2047" i="11"/>
  <c r="F1455" i="7"/>
  <c r="D1599" i="13"/>
  <c r="F527" i="10"/>
  <c r="E2528" i="7"/>
  <c r="G3009" i="7"/>
  <c r="G1570" i="7"/>
  <c r="G1134" i="13"/>
  <c r="F1954" i="11"/>
  <c r="F221" i="13"/>
  <c r="D1150" i="11"/>
  <c r="E1714" i="10"/>
  <c r="E767" i="5"/>
  <c r="E1587" i="7"/>
  <c r="D831" i="13"/>
  <c r="E418" i="11"/>
  <c r="G2048" i="5"/>
  <c r="F1961" i="10"/>
  <c r="G685" i="14"/>
  <c r="D2347" i="10"/>
  <c r="D3163" i="7"/>
  <c r="F1856" i="14"/>
  <c r="E1524" i="5"/>
  <c r="F1723" i="13"/>
  <c r="E919" i="11"/>
  <c r="D2024" i="11"/>
  <c r="G1511" i="14"/>
  <c r="F339" i="10"/>
  <c r="F578" i="11"/>
  <c r="D1670" i="11"/>
  <c r="G37" i="7"/>
  <c r="D1275" i="5"/>
  <c r="D1612" i="7"/>
  <c r="D1979" i="7"/>
  <c r="F616" i="11"/>
  <c r="F1043" i="5"/>
  <c r="G1543" i="11"/>
  <c r="E2075" i="10"/>
  <c r="D1566" i="10"/>
  <c r="F2123" i="10"/>
  <c r="E759" i="5"/>
  <c r="D1771" i="5"/>
  <c r="F1691" i="13"/>
  <c r="D1650" i="10"/>
  <c r="E2177" i="5"/>
  <c r="F1468" i="13"/>
  <c r="G2546" i="7"/>
  <c r="D1809" i="10"/>
  <c r="D1126" i="5"/>
  <c r="E1969" i="7"/>
  <c r="G294" i="5"/>
  <c r="G2824" i="7"/>
  <c r="E3500" i="7"/>
  <c r="G1081" i="11"/>
  <c r="G1975" i="11"/>
  <c r="E1384" i="13"/>
  <c r="G727" i="11"/>
  <c r="F1498" i="5"/>
  <c r="E1233" i="10"/>
  <c r="E1409" i="7"/>
  <c r="G642" i="5"/>
  <c r="F1519" i="10"/>
  <c r="G776" i="5"/>
  <c r="D514" i="10"/>
  <c r="D499" i="11"/>
  <c r="F888" i="11"/>
  <c r="E1495" i="14"/>
  <c r="F598" i="13"/>
  <c r="D571" i="11"/>
  <c r="E209" i="7"/>
  <c r="D1383" i="7"/>
  <c r="G731" i="13"/>
  <c r="F459" i="10"/>
  <c r="G2415" i="11"/>
  <c r="F1410" i="10"/>
  <c r="F1679" i="7"/>
  <c r="F2049" i="10"/>
  <c r="E79" i="14"/>
  <c r="E1197" i="5"/>
  <c r="F130" i="11"/>
  <c r="F2264" i="10"/>
  <c r="G962" i="11"/>
  <c r="D1732" i="13"/>
  <c r="E327" i="5"/>
  <c r="D1969" i="5"/>
  <c r="G2252" i="7"/>
  <c r="G2078" i="7"/>
  <c r="E989" i="10"/>
  <c r="F1985" i="11"/>
  <c r="F771" i="13"/>
  <c r="E1162" i="11"/>
  <c r="D1678" i="10"/>
  <c r="E1379" i="14"/>
  <c r="G375" i="5"/>
  <c r="F125" i="10"/>
  <c r="E229" i="14"/>
  <c r="F1818" i="10"/>
  <c r="G1738" i="7"/>
  <c r="D1963" i="11"/>
  <c r="G299" i="7"/>
  <c r="D864" i="14"/>
  <c r="G1898" i="10"/>
  <c r="D1781" i="11"/>
  <c r="D1642" i="13"/>
  <c r="D1555" i="10"/>
  <c r="E640" i="11"/>
  <c r="G1380" i="5"/>
  <c r="E476" i="7"/>
  <c r="E771" i="11"/>
  <c r="E3467" i="7"/>
  <c r="E1396" i="14"/>
  <c r="D1697" i="13"/>
  <c r="G426" i="14"/>
  <c r="G39" i="7"/>
  <c r="G991" i="13"/>
  <c r="D24" i="7"/>
  <c r="F792" i="11"/>
  <c r="E1864" i="14"/>
  <c r="F580" i="5"/>
  <c r="F631" i="14"/>
  <c r="G2270" i="7"/>
  <c r="D1505" i="10"/>
  <c r="F1978" i="10"/>
  <c r="D727" i="13"/>
  <c r="D169" i="5"/>
  <c r="D2141" i="5"/>
  <c r="D1260" i="13"/>
  <c r="F603" i="10"/>
  <c r="E908" i="11"/>
  <c r="G1758" i="7"/>
  <c r="D887" i="10"/>
  <c r="D1250" i="10"/>
  <c r="F986" i="13"/>
  <c r="D600" i="10"/>
  <c r="F392" i="7"/>
  <c r="D44" i="10"/>
  <c r="D2298" i="7"/>
  <c r="F2365" i="7"/>
  <c r="G1453" i="10"/>
  <c r="G3454" i="7"/>
  <c r="G2260" i="7"/>
  <c r="E426" i="13"/>
  <c r="F488" i="14"/>
  <c r="D1893" i="7"/>
  <c r="F1520" i="13"/>
  <c r="D1730" i="10"/>
  <c r="G112" i="10"/>
  <c r="G1771" i="11"/>
  <c r="F850" i="10"/>
  <c r="F1501" i="13"/>
  <c r="F1013" i="11"/>
  <c r="F1225" i="14"/>
  <c r="D617" i="10"/>
  <c r="E387" i="7"/>
  <c r="F612" i="14"/>
  <c r="D1105" i="11"/>
  <c r="G152" i="7"/>
  <c r="G218" i="13"/>
  <c r="E151" i="7"/>
  <c r="D1199" i="5"/>
  <c r="F2297" i="11"/>
  <c r="G1282" i="14"/>
  <c r="F2104" i="7"/>
  <c r="G1124" i="5"/>
  <c r="F1878" i="7"/>
  <c r="D740" i="13"/>
  <c r="F2166" i="10"/>
  <c r="E532" i="11"/>
  <c r="E1317" i="10"/>
  <c r="F3491" i="7"/>
  <c r="G751" i="11"/>
  <c r="F2226" i="5"/>
  <c r="E2338" i="11"/>
  <c r="E591" i="11"/>
  <c r="E1050" i="10"/>
  <c r="F1269" i="14"/>
  <c r="F1433" i="10"/>
  <c r="E573" i="10"/>
  <c r="E1634" i="13"/>
  <c r="F1857" i="11"/>
  <c r="F365" i="5"/>
  <c r="G316" i="10"/>
  <c r="F113" i="5"/>
  <c r="F164" i="7"/>
  <c r="F1410" i="11"/>
  <c r="D410" i="11"/>
  <c r="G153" i="14"/>
  <c r="G1750" i="10"/>
  <c r="D1216" i="14"/>
  <c r="D1876" i="10"/>
  <c r="F534" i="5"/>
  <c r="G254" i="5"/>
  <c r="D869" i="10"/>
  <c r="G934" i="11"/>
  <c r="F705" i="14"/>
  <c r="F2065" i="7"/>
  <c r="G1466" i="11"/>
  <c r="G530" i="11"/>
  <c r="G1483" i="10"/>
  <c r="E291" i="7"/>
  <c r="D1445" i="11"/>
  <c r="F1926" i="11"/>
  <c r="D1685" i="13"/>
  <c r="D2028" i="10"/>
  <c r="D1884" i="10"/>
  <c r="E1286" i="10"/>
  <c r="G2096" i="11"/>
  <c r="F1886" i="11"/>
  <c r="E1255" i="10"/>
  <c r="G1780" i="7"/>
  <c r="F930" i="10"/>
  <c r="G1911" i="10"/>
  <c r="E1110" i="11"/>
  <c r="F73" i="10"/>
  <c r="E537" i="10"/>
  <c r="D28" i="7"/>
  <c r="G2311" i="10"/>
  <c r="F2014" i="10"/>
  <c r="D2055" i="10"/>
  <c r="F2099" i="5"/>
  <c r="E2325" i="11"/>
  <c r="E695" i="10"/>
  <c r="F310" i="14"/>
  <c r="D1095" i="5"/>
  <c r="F2384" i="7"/>
  <c r="F1840" i="11"/>
  <c r="E566" i="13"/>
  <c r="F407" i="7"/>
  <c r="F481" i="14"/>
  <c r="D2011" i="10"/>
  <c r="G492" i="5"/>
  <c r="D1391" i="10"/>
  <c r="D2213" i="5"/>
  <c r="F437" i="10"/>
  <c r="G334" i="10"/>
  <c r="D1788" i="11"/>
  <c r="E3394" i="7"/>
  <c r="F1538" i="11"/>
  <c r="D1716" i="11"/>
  <c r="F1315" i="5"/>
  <c r="E232" i="7"/>
  <c r="F1670" i="10"/>
  <c r="F619" i="11"/>
  <c r="E274" i="7"/>
  <c r="E2142" i="10"/>
  <c r="G2957" i="7"/>
  <c r="E1919" i="11"/>
  <c r="D1706" i="5"/>
  <c r="D1824" i="5"/>
  <c r="D402" i="11"/>
  <c r="G278" i="13"/>
  <c r="E1695" i="14"/>
  <c r="F1046" i="10"/>
  <c r="E88" i="14"/>
  <c r="D128" i="10"/>
  <c r="E1365" i="11"/>
  <c r="E2576" i="7"/>
  <c r="G1835" i="5"/>
  <c r="G1616" i="13"/>
  <c r="F1273" i="14"/>
  <c r="F686" i="11"/>
  <c r="G1512" i="14"/>
  <c r="F1445" i="10"/>
  <c r="E731" i="10"/>
  <c r="D93" i="14"/>
  <c r="D1356" i="11"/>
  <c r="D45" i="13"/>
  <c r="F1543" i="11"/>
  <c r="D1091" i="5"/>
  <c r="G1313" i="14"/>
  <c r="D1839" i="11"/>
  <c r="G69" i="14"/>
  <c r="E3496" i="7"/>
  <c r="F225" i="13"/>
  <c r="E1675" i="5"/>
  <c r="F476" i="5"/>
  <c r="D1699" i="7"/>
  <c r="E828" i="10"/>
  <c r="D721" i="11"/>
  <c r="D714" i="10"/>
  <c r="D1956" i="10"/>
  <c r="E2113" i="11"/>
  <c r="F1723" i="11"/>
  <c r="D501" i="11"/>
  <c r="E2745" i="7"/>
  <c r="D1624" i="13"/>
  <c r="D1878" i="7"/>
  <c r="D367" i="7"/>
  <c r="E3341" i="7"/>
  <c r="F1000" i="11"/>
  <c r="G1774" i="5"/>
  <c r="E2447" i="7"/>
  <c r="F1620" i="5"/>
  <c r="G2053" i="11"/>
  <c r="D524" i="13"/>
  <c r="F544" i="10"/>
  <c r="F1165" i="10"/>
  <c r="G436" i="14"/>
  <c r="D1514" i="13"/>
  <c r="D20" i="10"/>
  <c r="E1825" i="10"/>
  <c r="D1162" i="10"/>
  <c r="E902" i="11"/>
  <c r="E2404" i="7"/>
  <c r="D2344" i="10"/>
  <c r="E1055" i="14"/>
  <c r="E821" i="5"/>
  <c r="F1491" i="5"/>
  <c r="G2295" i="5"/>
  <c r="G3203" i="7"/>
  <c r="E1880" i="7"/>
  <c r="E1119" i="10"/>
  <c r="F3244" i="7"/>
  <c r="E1497" i="5"/>
  <c r="F926" i="13"/>
  <c r="F517" i="14"/>
  <c r="E1208" i="14"/>
  <c r="F2978" i="7"/>
  <c r="E1426" i="13"/>
  <c r="D1315" i="10"/>
  <c r="G1832" i="7"/>
  <c r="D1629" i="5"/>
  <c r="F1776" i="10"/>
  <c r="E1740" i="13"/>
  <c r="E1676" i="11"/>
  <c r="E12" i="13"/>
  <c r="F2431" i="7"/>
  <c r="D269" i="14"/>
  <c r="G798" i="13"/>
  <c r="D392" i="14"/>
  <c r="F1706" i="10"/>
  <c r="F2001" i="10"/>
  <c r="D3435" i="7"/>
  <c r="E412" i="5"/>
  <c r="F2030" i="7"/>
  <c r="E1788" i="7"/>
  <c r="D1214" i="11"/>
  <c r="G2054" i="10"/>
  <c r="G2069" i="10"/>
  <c r="D2311" i="7"/>
  <c r="F2335" i="11"/>
  <c r="G442" i="7"/>
  <c r="E2051" i="7"/>
  <c r="F2546" i="7"/>
  <c r="E13" i="14"/>
  <c r="G1563" i="10"/>
  <c r="E527" i="5"/>
  <c r="G767" i="10"/>
  <c r="D3048" i="7"/>
  <c r="G1529" i="13"/>
  <c r="G1180" i="13"/>
  <c r="F923" i="5"/>
  <c r="G2216" i="10"/>
  <c r="E2364" i="10"/>
  <c r="D1826" i="7"/>
  <c r="F1122" i="13"/>
  <c r="G1693" i="11"/>
  <c r="D1452" i="5"/>
  <c r="F2754" i="7"/>
  <c r="D1867" i="11"/>
  <c r="E2262" i="5"/>
  <c r="D457" i="7"/>
  <c r="G2434" i="7"/>
  <c r="F536" i="14"/>
  <c r="F3133" i="7"/>
  <c r="F943" i="5"/>
  <c r="F1961" i="11"/>
  <c r="F281" i="11"/>
  <c r="D703" i="11"/>
  <c r="D2415" i="10"/>
  <c r="E1760" i="14"/>
  <c r="F102" i="7"/>
  <c r="D1262" i="7"/>
  <c r="D3032" i="7"/>
  <c r="F2693" i="7"/>
  <c r="D2304" i="11"/>
  <c r="D1147" i="10"/>
  <c r="G1280" i="14"/>
  <c r="G1799" i="13"/>
  <c r="G590" i="11"/>
  <c r="G523" i="5"/>
  <c r="F2403" i="7"/>
  <c r="F1599" i="11"/>
  <c r="G109" i="11"/>
  <c r="E2120" i="7"/>
  <c r="E1686" i="13"/>
  <c r="E1357" i="10"/>
  <c r="D632" i="10"/>
  <c r="D695" i="5"/>
  <c r="F86" i="14"/>
  <c r="E488" i="13"/>
  <c r="D1180" i="5"/>
  <c r="F1942" i="10"/>
  <c r="F725" i="11"/>
  <c r="F1589" i="13"/>
  <c r="D2198" i="11"/>
  <c r="D84" i="7"/>
  <c r="G994" i="5"/>
  <c r="G2024" i="10"/>
  <c r="D452" i="10"/>
  <c r="G2573" i="7"/>
  <c r="D2227" i="10"/>
  <c r="E682" i="14"/>
  <c r="E1523" i="14"/>
  <c r="F1052" i="10"/>
  <c r="D2956" i="7"/>
  <c r="D320" i="7"/>
  <c r="E1481" i="11"/>
  <c r="E2265" i="7"/>
  <c r="G819" i="13"/>
  <c r="D2275" i="5"/>
  <c r="E785" i="11"/>
  <c r="E267" i="5"/>
  <c r="E147" i="13"/>
  <c r="G609" i="14"/>
  <c r="F625" i="10"/>
  <c r="D1382" i="11"/>
  <c r="F1880" i="11"/>
  <c r="G166" i="13"/>
  <c r="E152" i="5"/>
  <c r="D1444" i="5"/>
  <c r="G1335" i="13"/>
  <c r="E1685" i="7"/>
  <c r="E256" i="10"/>
  <c r="E1867" i="10"/>
  <c r="F2189" i="7"/>
  <c r="D2342" i="7"/>
  <c r="E834" i="10"/>
  <c r="G996" i="14"/>
  <c r="F1516" i="7"/>
  <c r="G2355" i="7"/>
  <c r="G1566" i="7"/>
  <c r="F1749" i="5"/>
  <c r="E453" i="13"/>
  <c r="D465" i="7"/>
  <c r="G1307" i="10"/>
  <c r="D282" i="13"/>
  <c r="D2971" i="7"/>
  <c r="F385" i="13"/>
  <c r="G1249" i="5"/>
  <c r="F2258" i="7"/>
  <c r="F2356" i="11"/>
  <c r="E32" i="13"/>
  <c r="G1412" i="10"/>
  <c r="G2236" i="10"/>
  <c r="D1642" i="10"/>
  <c r="D294" i="7"/>
  <c r="E1862" i="7"/>
  <c r="E1639" i="13"/>
  <c r="F628" i="13"/>
  <c r="G1994" i="5"/>
  <c r="E2384" i="7"/>
  <c r="E246" i="5"/>
  <c r="D947" i="11"/>
  <c r="D2968" i="7"/>
  <c r="G2357" i="7"/>
  <c r="G3186" i="7"/>
  <c r="E501" i="5"/>
  <c r="E2388" i="11"/>
  <c r="G2518" i="7"/>
  <c r="D1075" i="5"/>
  <c r="E2926" i="7"/>
  <c r="E741" i="10"/>
  <c r="G104" i="10"/>
  <c r="D1402" i="13"/>
  <c r="G1347" i="11"/>
  <c r="G1460" i="13"/>
  <c r="E133" i="5"/>
  <c r="D1298" i="10"/>
  <c r="F3081" i="7"/>
  <c r="G292" i="5"/>
  <c r="F1821" i="10"/>
  <c r="E606" i="14"/>
  <c r="E221" i="10"/>
  <c r="F565" i="13"/>
  <c r="D2228" i="11"/>
  <c r="G68" i="7"/>
  <c r="G142" i="13"/>
  <c r="G1353" i="5"/>
  <c r="D172" i="11"/>
  <c r="D1228" i="14"/>
  <c r="E2156" i="5"/>
  <c r="F1586" i="14"/>
  <c r="G1018" i="11"/>
  <c r="G1136" i="10"/>
  <c r="F2218" i="10"/>
  <c r="D127" i="13"/>
  <c r="E1586" i="13"/>
  <c r="D597" i="10"/>
  <c r="E840" i="14"/>
  <c r="G1283" i="13"/>
  <c r="G1188" i="11"/>
  <c r="G3299" i="7"/>
  <c r="D896" i="5"/>
  <c r="G1265" i="13"/>
  <c r="G2388" i="11"/>
  <c r="D700" i="14"/>
  <c r="D532" i="10"/>
  <c r="F1517" i="5"/>
  <c r="D2117" i="10"/>
  <c r="D1401" i="13"/>
  <c r="D3300" i="7"/>
  <c r="E109" i="7"/>
  <c r="D1606" i="10"/>
  <c r="E365" i="14"/>
  <c r="G2065" i="7"/>
  <c r="F245" i="7"/>
  <c r="E273" i="14"/>
  <c r="D2262" i="10"/>
  <c r="E2394" i="10"/>
  <c r="D2626" i="7"/>
  <c r="E1067" i="14"/>
  <c r="E1233" i="11"/>
  <c r="G1407" i="7"/>
  <c r="D178" i="14"/>
  <c r="E1558" i="5"/>
  <c r="G572" i="10"/>
  <c r="G938" i="10"/>
  <c r="D1160" i="14"/>
  <c r="G2086" i="11"/>
  <c r="E1847" i="11"/>
  <c r="D2423" i="11"/>
  <c r="F2416" i="11"/>
  <c r="G1460" i="5"/>
  <c r="E3281" i="7"/>
  <c r="E516" i="13"/>
  <c r="F755" i="13"/>
  <c r="D1373" i="14"/>
  <c r="E2381" i="10"/>
  <c r="G2077" i="5"/>
  <c r="G1534" i="13"/>
  <c r="D984" i="13"/>
  <c r="G79" i="11"/>
  <c r="F448" i="5"/>
  <c r="E52" i="10"/>
  <c r="F533" i="5"/>
  <c r="D2103" i="10"/>
  <c r="D1600" i="7"/>
  <c r="E2275" i="11"/>
  <c r="E877" i="10"/>
  <c r="F205" i="10"/>
  <c r="G3332" i="7"/>
  <c r="F1066" i="14"/>
  <c r="G589" i="10"/>
  <c r="F1228" i="14"/>
  <c r="G554" i="10"/>
  <c r="F2423" i="10"/>
  <c r="F2030" i="11"/>
  <c r="F321" i="7"/>
  <c r="E894" i="10"/>
  <c r="F641" i="10"/>
  <c r="F1642" i="7"/>
  <c r="F1947" i="14"/>
  <c r="E1148" i="11"/>
  <c r="F1160" i="13"/>
  <c r="D1384" i="10"/>
  <c r="E1540" i="13"/>
  <c r="D821" i="5"/>
  <c r="E1201" i="11"/>
  <c r="D3131" i="7"/>
  <c r="E2118" i="11"/>
  <c r="G136" i="11"/>
  <c r="F249" i="5"/>
  <c r="D1879" i="14"/>
  <c r="D2359" i="10"/>
  <c r="D539" i="11"/>
  <c r="D2030" i="10"/>
  <c r="E2009" i="10"/>
  <c r="E485" i="10"/>
  <c r="F1149" i="5"/>
  <c r="E401" i="11"/>
  <c r="D1948" i="14"/>
  <c r="E1888" i="5"/>
  <c r="D619" i="10"/>
  <c r="F371" i="10"/>
  <c r="D315" i="14"/>
  <c r="E420" i="11"/>
  <c r="F1619" i="7"/>
  <c r="E390" i="11"/>
  <c r="G3421" i="7"/>
  <c r="E3225" i="7"/>
  <c r="D1530" i="13"/>
  <c r="F447" i="13"/>
  <c r="E1637" i="11"/>
  <c r="G215" i="5"/>
  <c r="G445" i="5"/>
  <c r="D1616" i="10"/>
  <c r="E689" i="14"/>
  <c r="E1218" i="13"/>
  <c r="F652" i="11"/>
  <c r="G2115" i="10"/>
  <c r="G2352" i="7"/>
  <c r="G212" i="10"/>
  <c r="F1386" i="11"/>
  <c r="F3101" i="7"/>
  <c r="G1559" i="14"/>
  <c r="G550" i="13"/>
  <c r="E3032" i="7"/>
  <c r="D1678" i="14"/>
  <c r="F331" i="11"/>
  <c r="F1522" i="5"/>
  <c r="E1556" i="14"/>
  <c r="F677" i="10"/>
  <c r="G253" i="11"/>
  <c r="G1188" i="5"/>
  <c r="F762" i="11"/>
  <c r="F477" i="11"/>
  <c r="G600" i="5"/>
  <c r="F309" i="5"/>
  <c r="F793" i="11"/>
  <c r="E39" i="7"/>
  <c r="E2415" i="10"/>
  <c r="D1049" i="11"/>
  <c r="F495" i="5"/>
  <c r="G747" i="11"/>
  <c r="G2458" i="10"/>
  <c r="F1241" i="11"/>
  <c r="E1734" i="11"/>
  <c r="F1998" i="7"/>
  <c r="G1148" i="13"/>
  <c r="G2258" i="10"/>
  <c r="G672" i="10"/>
  <c r="G1790" i="11"/>
  <c r="G508" i="5"/>
  <c r="G1302" i="11"/>
  <c r="F1488" i="5"/>
  <c r="D1344" i="11"/>
  <c r="F2190" i="7"/>
  <c r="F1409" i="11"/>
  <c r="D413" i="14"/>
  <c r="E2681" i="7"/>
  <c r="D1864" i="7"/>
  <c r="G2459" i="7"/>
  <c r="E404" i="10"/>
  <c r="E294" i="7"/>
  <c r="F1938" i="11"/>
  <c r="D718" i="13"/>
  <c r="D1457" i="7"/>
  <c r="F442" i="11"/>
  <c r="E2533" i="7"/>
  <c r="G2227" i="11"/>
  <c r="G745" i="11"/>
  <c r="F1741" i="5"/>
  <c r="F1487" i="14"/>
  <c r="E2880" i="7"/>
  <c r="E2256" i="10"/>
  <c r="F1759" i="10"/>
  <c r="F150" i="7"/>
  <c r="D3070" i="7"/>
  <c r="F516" i="10"/>
  <c r="G1967" i="10"/>
  <c r="E813" i="14"/>
  <c r="G3260" i="7"/>
  <c r="G1025" i="13"/>
  <c r="E1860" i="10"/>
  <c r="D1243" i="11"/>
  <c r="G490" i="14"/>
  <c r="F1206" i="5"/>
  <c r="G387" i="11"/>
  <c r="D957" i="13"/>
  <c r="D1666" i="5"/>
  <c r="D2416" i="10"/>
  <c r="D827" i="5"/>
  <c r="D1018" i="10"/>
  <c r="D803" i="13"/>
  <c r="D861" i="10"/>
  <c r="E244" i="11"/>
  <c r="F1700" i="13"/>
  <c r="D1255" i="7"/>
  <c r="G215" i="7"/>
  <c r="D1429" i="10"/>
  <c r="F996" i="10"/>
  <c r="D3294" i="7"/>
  <c r="G1538" i="10"/>
  <c r="G1759" i="14"/>
  <c r="F3236" i="7"/>
  <c r="E2308" i="11"/>
  <c r="E1638" i="5"/>
  <c r="E406" i="7"/>
  <c r="F813" i="13"/>
  <c r="D2369" i="10"/>
  <c r="E3373" i="7"/>
  <c r="D295" i="10"/>
  <c r="G1535" i="11"/>
  <c r="E3309" i="7"/>
  <c r="F2704" i="7"/>
  <c r="F473" i="11"/>
  <c r="F2142" i="11"/>
  <c r="G1225" i="10"/>
  <c r="F1045" i="10"/>
  <c r="G1751" i="10"/>
  <c r="D769" i="10"/>
  <c r="G1536" i="13"/>
  <c r="F279" i="5"/>
  <c r="G1860" i="10"/>
  <c r="F1191" i="11"/>
  <c r="D1947" i="10"/>
  <c r="G1468" i="14"/>
  <c r="G2050" i="11"/>
  <c r="F654" i="11"/>
  <c r="F1798" i="5"/>
  <c r="E1871" i="11"/>
  <c r="E1224" i="13"/>
  <c r="F2810" i="7"/>
  <c r="G2263" i="10"/>
  <c r="G1097" i="10"/>
  <c r="E2688" i="7"/>
  <c r="F1546" i="5"/>
  <c r="G1353" i="11"/>
  <c r="D1260" i="11"/>
  <c r="D1499" i="7"/>
  <c r="F219" i="7"/>
  <c r="E1526" i="11"/>
  <c r="D1108" i="13"/>
  <c r="G1465" i="10"/>
  <c r="E425" i="7"/>
  <c r="F944" i="11"/>
  <c r="E2190" i="7"/>
  <c r="G632" i="14"/>
  <c r="G2541" i="7"/>
  <c r="D1868" i="10"/>
  <c r="E1173" i="5"/>
  <c r="G1627" i="11"/>
  <c r="F2491" i="7"/>
  <c r="G3341" i="7"/>
  <c r="E215" i="7"/>
  <c r="F1810" i="10"/>
  <c r="F578" i="14"/>
  <c r="G1729" i="7"/>
  <c r="D1252" i="5"/>
  <c r="D1429" i="13"/>
  <c r="G1246" i="13"/>
  <c r="G3333" i="7"/>
  <c r="F233" i="5"/>
  <c r="E329" i="10"/>
  <c r="G1191" i="11"/>
  <c r="D1284" i="5"/>
  <c r="D1416" i="14"/>
  <c r="D1008" i="11"/>
  <c r="D1856" i="14"/>
  <c r="D608" i="14"/>
  <c r="G115" i="5"/>
  <c r="D1968" i="7"/>
  <c r="F1414" i="11"/>
  <c r="D1751" i="7"/>
  <c r="E388" i="13"/>
  <c r="G1392" i="11"/>
  <c r="E1549" i="13"/>
  <c r="F2966" i="7"/>
  <c r="D3244" i="7"/>
  <c r="D2298" i="5"/>
  <c r="G1765" i="10"/>
  <c r="G2075" i="10"/>
  <c r="G2154" i="10"/>
  <c r="D855" i="10"/>
  <c r="E1664" i="14"/>
  <c r="D1826" i="5"/>
  <c r="F636" i="10"/>
  <c r="E1168" i="14"/>
  <c r="F40" i="5"/>
  <c r="F1556" i="7"/>
  <c r="F1891" i="14"/>
  <c r="D1959" i="7"/>
  <c r="F1655" i="7"/>
  <c r="F1116" i="5"/>
  <c r="F1368" i="10"/>
  <c r="G307" i="5"/>
  <c r="D86" i="7"/>
  <c r="F296" i="5"/>
  <c r="E2320" i="7"/>
  <c r="F1811" i="14"/>
  <c r="F1652" i="10"/>
  <c r="E672" i="11"/>
  <c r="E958" i="5"/>
  <c r="G1352" i="10"/>
  <c r="G1597" i="11"/>
  <c r="F566" i="10"/>
  <c r="F1252" i="5"/>
  <c r="E1896" i="7"/>
  <c r="F1440" i="14"/>
  <c r="F2183" i="10"/>
  <c r="F1804" i="7"/>
  <c r="D1517" i="5"/>
  <c r="G764" i="5"/>
  <c r="F1550" i="7"/>
  <c r="D1953" i="7"/>
  <c r="F1596" i="11"/>
  <c r="D512" i="13"/>
  <c r="F2566" i="7"/>
  <c r="D2221" i="7"/>
  <c r="E2150" i="11"/>
  <c r="G526" i="10"/>
  <c r="D2168" i="11"/>
  <c r="G1661" i="5"/>
  <c r="F769" i="5"/>
  <c r="F1807" i="10"/>
  <c r="G28" i="14"/>
  <c r="F858" i="14"/>
  <c r="G2089" i="7"/>
  <c r="F234" i="11"/>
  <c r="G1199" i="13"/>
  <c r="D1638" i="14"/>
  <c r="F1781" i="5"/>
  <c r="E180" i="13"/>
  <c r="G888" i="14"/>
  <c r="D2146" i="11"/>
  <c r="G1517" i="11"/>
  <c r="G720" i="14"/>
  <c r="F1613" i="5"/>
  <c r="E2960" i="7"/>
  <c r="E1538" i="5"/>
  <c r="D811" i="10"/>
  <c r="F449" i="10"/>
  <c r="E2026" i="11"/>
  <c r="D1393" i="13"/>
  <c r="D2247" i="7"/>
  <c r="F452" i="11"/>
  <c r="E880" i="11"/>
  <c r="G611" i="14"/>
  <c r="F1927" i="7"/>
  <c r="G680" i="10"/>
  <c r="E1292" i="14"/>
  <c r="F1345" i="5"/>
  <c r="G1533" i="7"/>
  <c r="G681" i="13"/>
  <c r="E1439" i="5"/>
  <c r="D351" i="7"/>
  <c r="F1027" i="10"/>
  <c r="E2431" i="11"/>
  <c r="G2801" i="7"/>
  <c r="F962" i="13"/>
  <c r="F905" i="10"/>
  <c r="E1813" i="11"/>
  <c r="F2371" i="11"/>
  <c r="G1499" i="7"/>
  <c r="E260" i="10"/>
  <c r="G1580" i="14"/>
  <c r="G1813" i="14"/>
  <c r="D1078" i="13"/>
  <c r="D135" i="14"/>
  <c r="E2120" i="11"/>
  <c r="D1442" i="5"/>
  <c r="F50" i="11"/>
  <c r="E3342" i="7"/>
  <c r="D1405" i="10"/>
  <c r="E557" i="10"/>
  <c r="F1390" i="13"/>
  <c r="G576" i="11"/>
  <c r="F26" i="7"/>
  <c r="F301" i="7"/>
  <c r="E1706" i="10"/>
  <c r="F471" i="10"/>
  <c r="E1026" i="11"/>
  <c r="D1449" i="13"/>
  <c r="D544" i="5"/>
  <c r="E1707" i="10"/>
  <c r="E725" i="13"/>
  <c r="F1501" i="10"/>
  <c r="D1774" i="5"/>
  <c r="E662" i="10"/>
  <c r="D363" i="11"/>
  <c r="G241" i="7"/>
  <c r="D1789" i="13"/>
  <c r="G2284" i="11"/>
  <c r="F744" i="10"/>
  <c r="F958" i="13"/>
  <c r="F918" i="11"/>
  <c r="D922" i="13"/>
  <c r="F153" i="11"/>
  <c r="E1811" i="10"/>
  <c r="G1478" i="10"/>
  <c r="E1251" i="7"/>
  <c r="G2428" i="11"/>
  <c r="E1427" i="13"/>
  <c r="F329" i="11"/>
  <c r="D106" i="11"/>
  <c r="G1837" i="7"/>
  <c r="E979" i="11"/>
  <c r="E541" i="11"/>
  <c r="E1363" i="10"/>
  <c r="E713" i="5"/>
  <c r="F1133" i="13"/>
  <c r="G519" i="5"/>
  <c r="F382" i="7"/>
  <c r="G463" i="10"/>
  <c r="F3008" i="7"/>
  <c r="D1084" i="5"/>
  <c r="D264" i="7"/>
  <c r="E1711" i="13"/>
  <c r="G522" i="11"/>
  <c r="D1378" i="13"/>
  <c r="F2648" i="7"/>
  <c r="F151" i="10"/>
  <c r="E2151" i="11"/>
  <c r="D2055" i="7"/>
  <c r="D1069" i="10"/>
  <c r="G316" i="5"/>
  <c r="G351" i="7"/>
  <c r="F1678" i="10"/>
  <c r="D1485" i="13"/>
  <c r="D1135" i="13"/>
  <c r="E1730" i="5"/>
  <c r="F52" i="10"/>
  <c r="D1100" i="14"/>
  <c r="F1728" i="7"/>
  <c r="D2430" i="7"/>
  <c r="F1926" i="7"/>
  <c r="D1779" i="5"/>
  <c r="G693" i="11"/>
  <c r="E407" i="14"/>
  <c r="D1515" i="13"/>
  <c r="D378" i="14"/>
  <c r="E755" i="10"/>
  <c r="E1748" i="7"/>
  <c r="D1774" i="11"/>
  <c r="G1597" i="13"/>
  <c r="D1297" i="13"/>
  <c r="G1126" i="10"/>
  <c r="G1600" i="11"/>
  <c r="E1209" i="11"/>
  <c r="F1259" i="13"/>
  <c r="E2338" i="10"/>
  <c r="E445" i="10"/>
  <c r="G1068" i="10"/>
  <c r="E1419" i="10"/>
  <c r="E1886" i="10"/>
  <c r="D2779" i="7"/>
  <c r="D2351" i="11"/>
  <c r="F1705" i="13"/>
  <c r="E1248" i="13"/>
  <c r="D2002" i="5"/>
  <c r="D1150" i="5"/>
  <c r="G1185" i="13"/>
  <c r="D1179" i="11"/>
  <c r="G515" i="10"/>
  <c r="F1214" i="10"/>
  <c r="G460" i="10"/>
  <c r="E1723" i="5"/>
  <c r="E1880" i="14"/>
  <c r="D1411" i="11"/>
  <c r="G372" i="11"/>
  <c r="G1732" i="7"/>
  <c r="F227" i="13"/>
  <c r="G1035" i="13"/>
  <c r="D692" i="14"/>
  <c r="G2485" i="7"/>
  <c r="D1369" i="13"/>
  <c r="F390" i="7"/>
  <c r="E815" i="5"/>
  <c r="E338" i="7"/>
  <c r="G1136" i="5"/>
  <c r="E3099" i="7"/>
  <c r="F2508" i="7"/>
  <c r="F1064" i="11"/>
  <c r="D1633" i="14"/>
  <c r="E1442" i="10"/>
  <c r="F223" i="11"/>
  <c r="D72" i="14"/>
  <c r="E1366" i="10"/>
  <c r="F2228" i="10"/>
  <c r="G2218" i="10"/>
  <c r="F3113" i="7"/>
  <c r="F2400" i="10"/>
  <c r="F1056" i="13"/>
  <c r="G3074" i="7"/>
  <c r="D2872" i="7"/>
  <c r="G265" i="7"/>
  <c r="D2579" i="7"/>
  <c r="D2399" i="11"/>
  <c r="E391" i="7"/>
  <c r="F264" i="14"/>
  <c r="E2017" i="7"/>
  <c r="F823" i="5"/>
  <c r="F2019" i="10"/>
  <c r="D2190" i="7"/>
  <c r="E2035" i="7"/>
  <c r="E3336" i="7"/>
  <c r="G594" i="11"/>
  <c r="E2235" i="7"/>
  <c r="F69" i="14"/>
  <c r="F1636" i="14"/>
  <c r="E1844" i="7"/>
  <c r="D830" i="14"/>
  <c r="F3445" i="7"/>
  <c r="F253" i="10"/>
  <c r="D3347" i="7"/>
  <c r="G3145" i="7"/>
  <c r="E902" i="14"/>
  <c r="G1646" i="11"/>
  <c r="D1790" i="7"/>
  <c r="G1075" i="10"/>
  <c r="G87" i="7"/>
  <c r="F841" i="11"/>
  <c r="E901" i="10"/>
  <c r="E1688" i="13"/>
  <c r="G1147" i="5"/>
  <c r="D27" i="5"/>
  <c r="F1019" i="14"/>
  <c r="G1803" i="7"/>
  <c r="G974" i="10"/>
  <c r="F1624" i="11"/>
  <c r="D3487" i="7"/>
  <c r="F471" i="11"/>
  <c r="E129" i="13"/>
  <c r="G2078" i="10"/>
  <c r="D1045" i="10"/>
  <c r="F1101" i="10"/>
  <c r="G2142" i="7"/>
  <c r="F141" i="7"/>
  <c r="G964" i="11"/>
  <c r="D80" i="5"/>
  <c r="E2692" i="7"/>
  <c r="F115" i="11"/>
  <c r="D2113" i="5"/>
  <c r="E993" i="13"/>
  <c r="D1350" i="5"/>
  <c r="D1609" i="11"/>
  <c r="F893" i="14"/>
  <c r="D402" i="10"/>
  <c r="F596" i="10"/>
  <c r="G1743" i="5"/>
  <c r="E879" i="10"/>
  <c r="F2917" i="7"/>
  <c r="E634" i="5"/>
  <c r="F883" i="14"/>
  <c r="E3223" i="7"/>
  <c r="D1254" i="13"/>
  <c r="E2316" i="11"/>
  <c r="F1391" i="13"/>
  <c r="F2318" i="11"/>
  <c r="D1338" i="10"/>
  <c r="G1690" i="10"/>
  <c r="E1543" i="5"/>
  <c r="D552" i="11"/>
  <c r="F232" i="11"/>
  <c r="F2113" i="10"/>
  <c r="G1028" i="14"/>
  <c r="G1610" i="5"/>
  <c r="D3358" i="7"/>
  <c r="F656" i="14"/>
  <c r="E808" i="13"/>
  <c r="D768" i="13"/>
  <c r="F2273" i="10"/>
  <c r="E2785" i="7"/>
  <c r="D1484" i="13"/>
  <c r="D1107" i="5"/>
  <c r="D153" i="7"/>
  <c r="D1979" i="5"/>
  <c r="F1199" i="13"/>
  <c r="D2356" i="11"/>
  <c r="F2059" i="7"/>
  <c r="G1194" i="5"/>
  <c r="E360" i="5"/>
  <c r="D937" i="10"/>
  <c r="D1172" i="13"/>
  <c r="D1353" i="7"/>
  <c r="E2371" i="10"/>
  <c r="E2435" i="10"/>
  <c r="G1669" i="10"/>
  <c r="G473" i="13"/>
  <c r="F1278" i="14"/>
  <c r="F1441" i="7"/>
  <c r="G1078" i="14"/>
  <c r="F1906" i="10"/>
  <c r="D386" i="10"/>
  <c r="D332" i="10"/>
  <c r="D1594" i="11"/>
  <c r="D2832" i="7"/>
  <c r="G1884" i="11"/>
  <c r="D170" i="13"/>
  <c r="E224" i="5"/>
  <c r="E2000" i="11"/>
  <c r="F968" i="11"/>
  <c r="F192" i="11"/>
  <c r="F1597" i="13"/>
  <c r="G2243" i="11"/>
  <c r="E1049" i="10"/>
  <c r="F950" i="5"/>
  <c r="G1766" i="13"/>
  <c r="G1771" i="13"/>
  <c r="E1251" i="13"/>
  <c r="F297" i="11"/>
  <c r="D1219" i="10"/>
  <c r="E1874" i="7"/>
  <c r="F1451" i="11"/>
  <c r="F3436" i="7"/>
  <c r="E2491" i="7"/>
  <c r="G873" i="10"/>
  <c r="F1814" i="5"/>
  <c r="D1034" i="10"/>
  <c r="D2921" i="7"/>
  <c r="D2123" i="11"/>
  <c r="E1802" i="5"/>
  <c r="F1684" i="11"/>
  <c r="E1782" i="10"/>
  <c r="G713" i="11"/>
  <c r="G557" i="10"/>
  <c r="D3238" i="7"/>
  <c r="D603" i="14"/>
  <c r="D1431" i="11"/>
  <c r="F3272" i="7"/>
  <c r="G1665" i="5"/>
  <c r="G1695" i="11"/>
  <c r="G1683" i="11"/>
  <c r="D2256" i="7"/>
  <c r="F1714" i="10"/>
  <c r="E2273" i="11"/>
  <c r="D152" i="7"/>
  <c r="D2873" i="7"/>
  <c r="F1941" i="10"/>
  <c r="G804" i="13"/>
  <c r="D1726" i="5"/>
  <c r="G2230" i="10"/>
  <c r="E1496" i="10"/>
  <c r="E1335" i="10"/>
  <c r="D847" i="11"/>
  <c r="D426" i="11"/>
  <c r="F217" i="14"/>
  <c r="E1947" i="11"/>
  <c r="F714" i="14"/>
  <c r="F1553" i="13"/>
  <c r="G541" i="11"/>
  <c r="E1147" i="11"/>
  <c r="G1023" i="14"/>
  <c r="D1330" i="14"/>
  <c r="G2710" i="7"/>
  <c r="G905" i="5"/>
  <c r="F182" i="11"/>
  <c r="G1558" i="10"/>
  <c r="G196" i="14"/>
  <c r="E661" i="13"/>
  <c r="F2277" i="7"/>
  <c r="G1294" i="10"/>
  <c r="G665" i="11"/>
  <c r="E882" i="13"/>
  <c r="F1348" i="7"/>
  <c r="E1159" i="5"/>
  <c r="E1032" i="13"/>
  <c r="F1654" i="11"/>
  <c r="F471" i="14"/>
  <c r="G660" i="11"/>
  <c r="G669" i="10"/>
  <c r="G1869" i="7"/>
  <c r="D1682" i="14"/>
  <c r="G1466" i="5"/>
  <c r="G772" i="13"/>
  <c r="G2090" i="11"/>
  <c r="F2303" i="10"/>
  <c r="D626" i="10"/>
  <c r="E444" i="10"/>
  <c r="F2291" i="7"/>
  <c r="D1527" i="5"/>
  <c r="F416" i="7"/>
  <c r="F1530" i="11"/>
  <c r="E1400" i="5"/>
  <c r="G1951" i="5"/>
  <c r="D2053" i="10"/>
  <c r="D213" i="14"/>
  <c r="F511" i="13"/>
  <c r="F389" i="7"/>
  <c r="E1204" i="13"/>
  <c r="E1085" i="13"/>
  <c r="F1907" i="5"/>
  <c r="G1575" i="10"/>
  <c r="D716" i="10"/>
  <c r="G878" i="11"/>
  <c r="F377" i="10"/>
  <c r="D1186" i="10"/>
  <c r="F1959" i="11"/>
  <c r="F1339" i="7"/>
  <c r="G386" i="11"/>
  <c r="F319" i="7"/>
  <c r="F326" i="5"/>
  <c r="E3297" i="7"/>
  <c r="G1488" i="11"/>
  <c r="F1707" i="13"/>
  <c r="E1528" i="10"/>
  <c r="E2137" i="10"/>
  <c r="D452" i="5"/>
  <c r="F1520" i="11"/>
  <c r="F932" i="5"/>
  <c r="G359" i="10"/>
  <c r="F255" i="10"/>
  <c r="E1456" i="10"/>
  <c r="D970" i="10"/>
  <c r="E940" i="11"/>
  <c r="G3080" i="7"/>
  <c r="G1501" i="10"/>
  <c r="E1662" i="10"/>
  <c r="G1726" i="10"/>
  <c r="D2822" i="7"/>
  <c r="D726" i="14"/>
  <c r="G803" i="11"/>
  <c r="E2417" i="7"/>
  <c r="E460" i="14"/>
  <c r="G348" i="5"/>
  <c r="E1395" i="13"/>
  <c r="F201" i="11"/>
  <c r="E1706" i="13"/>
  <c r="E160" i="11"/>
  <c r="E463" i="10"/>
  <c r="G1432" i="10"/>
  <c r="F1993" i="10"/>
  <c r="D1251" i="11"/>
  <c r="E102" i="5"/>
  <c r="G416" i="7"/>
  <c r="G1656" i="11"/>
  <c r="E45" i="5"/>
  <c r="G852" i="14"/>
  <c r="G166" i="10"/>
  <c r="E704" i="13"/>
  <c r="E1705" i="14"/>
  <c r="G654" i="13"/>
  <c r="G579" i="13"/>
  <c r="E514" i="13"/>
  <c r="D340" i="13"/>
  <c r="D1449" i="5"/>
  <c r="D817" i="10"/>
  <c r="G1799" i="10"/>
  <c r="D1445" i="5"/>
  <c r="E567" i="10"/>
  <c r="G1608" i="13"/>
  <c r="D775" i="13"/>
  <c r="D2163" i="5"/>
  <c r="D1566" i="5"/>
  <c r="D2229" i="11"/>
  <c r="D2203" i="7"/>
  <c r="F1175" i="14"/>
  <c r="F407" i="11"/>
  <c r="E622" i="13"/>
  <c r="F1223" i="14"/>
  <c r="F781" i="5"/>
  <c r="F1200" i="13"/>
  <c r="E1252" i="5"/>
  <c r="E92" i="7"/>
  <c r="E1162" i="10"/>
  <c r="F733" i="13"/>
  <c r="F662" i="10"/>
  <c r="F1374" i="14"/>
  <c r="D2234" i="5"/>
  <c r="F767" i="11"/>
  <c r="G1613" i="14"/>
  <c r="G1221" i="5"/>
  <c r="E203" i="13"/>
  <c r="E2171" i="7"/>
  <c r="D1272" i="10"/>
  <c r="D1183" i="13"/>
  <c r="E1936" i="11"/>
  <c r="E1703" i="11"/>
  <c r="G666" i="10"/>
  <c r="E1521" i="7"/>
  <c r="E1868" i="10"/>
  <c r="D1528" i="11"/>
  <c r="D1311" i="10"/>
  <c r="E33" i="10"/>
  <c r="G2224" i="7"/>
  <c r="F1263" i="7"/>
  <c r="G1766" i="7"/>
  <c r="D1343" i="10"/>
  <c r="E391" i="5"/>
  <c r="E1325" i="5"/>
  <c r="E401" i="7"/>
  <c r="G1821" i="7"/>
  <c r="D1483" i="13"/>
  <c r="F1046" i="13"/>
  <c r="E1174" i="11"/>
  <c r="F1642" i="10"/>
  <c r="G1107" i="13"/>
  <c r="G3334" i="7"/>
  <c r="D49" i="14"/>
  <c r="E529" i="11"/>
  <c r="G1709" i="5"/>
  <c r="G862" i="10"/>
  <c r="D2193" i="10"/>
  <c r="E2389" i="10"/>
  <c r="G1901" i="14"/>
  <c r="G2149" i="10"/>
  <c r="F1155" i="11"/>
  <c r="D1947" i="7"/>
  <c r="D1662" i="5"/>
  <c r="F1429" i="11"/>
  <c r="E1501" i="11"/>
  <c r="G55" i="14"/>
  <c r="G924" i="13"/>
  <c r="G1990" i="11"/>
  <c r="D2440" i="10"/>
  <c r="E2524" i="7"/>
  <c r="E1916" i="14"/>
  <c r="F27" i="5"/>
  <c r="E1080" i="14"/>
  <c r="E1793" i="14"/>
  <c r="E11" i="7"/>
  <c r="D1345" i="11"/>
  <c r="E346" i="5"/>
  <c r="E1259" i="13"/>
  <c r="D1870" i="11"/>
  <c r="E570" i="11"/>
  <c r="F1383" i="13"/>
  <c r="D1498" i="11"/>
  <c r="D2575" i="7"/>
  <c r="E1651" i="10"/>
  <c r="E2230" i="10"/>
  <c r="G2122" i="11"/>
  <c r="E2188" i="10"/>
  <c r="F3046" i="7"/>
  <c r="F1261" i="13"/>
  <c r="G2468" i="7"/>
  <c r="F378" i="7"/>
  <c r="E299" i="7"/>
  <c r="F2453" i="10"/>
  <c r="F49" i="14"/>
  <c r="F1936" i="7"/>
  <c r="G1442" i="11"/>
  <c r="G1047" i="11"/>
  <c r="G1389" i="10"/>
  <c r="D946" i="11"/>
  <c r="D677" i="11"/>
  <c r="D1235" i="5"/>
  <c r="E2652" i="7"/>
  <c r="G220" i="11"/>
  <c r="D1532" i="5"/>
  <c r="D645" i="11"/>
  <c r="E311" i="11"/>
  <c r="E1311" i="10"/>
  <c r="G1797" i="10"/>
  <c r="D1950" i="11"/>
  <c r="D337" i="7"/>
  <c r="D453" i="14"/>
  <c r="E1306" i="13"/>
  <c r="F1484" i="13"/>
  <c r="E2137" i="7"/>
  <c r="D496" i="14"/>
  <c r="D1696" i="13"/>
  <c r="E1848" i="14"/>
  <c r="D712" i="13"/>
  <c r="E3460" i="7"/>
  <c r="E1786" i="13"/>
  <c r="E634" i="14"/>
  <c r="E1891" i="14"/>
  <c r="E1577" i="10"/>
  <c r="G58" i="11"/>
  <c r="D2066" i="5"/>
  <c r="D1073" i="14"/>
  <c r="E1246" i="5"/>
  <c r="G2470" i="7"/>
  <c r="F1287" i="7"/>
  <c r="F287" i="7"/>
  <c r="F3170" i="7"/>
  <c r="F2099" i="7"/>
  <c r="G1324" i="5"/>
  <c r="E1228" i="10"/>
  <c r="D208" i="10"/>
  <c r="D1178" i="11"/>
  <c r="E855" i="11"/>
  <c r="F178" i="13"/>
  <c r="E1951" i="10"/>
  <c r="G656" i="5"/>
  <c r="G322" i="5"/>
  <c r="D1114" i="10"/>
  <c r="F2294" i="10"/>
  <c r="E1801" i="7"/>
  <c r="D104" i="13"/>
  <c r="F1614" i="14"/>
  <c r="D2920" i="7"/>
  <c r="D1627" i="13"/>
  <c r="D1400" i="11"/>
  <c r="G1054" i="10"/>
  <c r="D1838" i="5"/>
  <c r="E1451" i="11"/>
  <c r="E816" i="10"/>
  <c r="G1058" i="10"/>
  <c r="E2401" i="11"/>
  <c r="D2077" i="7"/>
  <c r="D579" i="5"/>
  <c r="G1852" i="7"/>
  <c r="E1291" i="14"/>
  <c r="G1138" i="11"/>
  <c r="F169" i="7"/>
  <c r="D681" i="10"/>
  <c r="E1615" i="11"/>
  <c r="G2391" i="10"/>
  <c r="G1556" i="10"/>
  <c r="F2360" i="7"/>
  <c r="F989" i="10"/>
  <c r="G536" i="5"/>
  <c r="D1580" i="5"/>
  <c r="D2563" i="7"/>
  <c r="G1544" i="13"/>
  <c r="G607" i="10"/>
  <c r="F1495" i="5"/>
  <c r="F2229" i="10"/>
  <c r="G3367" i="7"/>
  <c r="G1208" i="13"/>
  <c r="D2676" i="7"/>
  <c r="F147" i="13"/>
  <c r="D1099" i="5"/>
  <c r="E2436" i="7"/>
  <c r="G736" i="14"/>
  <c r="E1253" i="14"/>
  <c r="F2085" i="11"/>
  <c r="E562" i="5"/>
  <c r="F808" i="10"/>
  <c r="F409" i="11"/>
  <c r="D1243" i="13"/>
  <c r="F1080" i="11"/>
  <c r="G863" i="5"/>
  <c r="G2912" i="7"/>
  <c r="E785" i="13"/>
  <c r="G151" i="10"/>
  <c r="D915" i="11"/>
  <c r="G1823" i="11"/>
  <c r="F38" i="10"/>
  <c r="F835" i="13"/>
  <c r="F1566" i="5"/>
  <c r="G2321" i="7"/>
  <c r="E2703" i="7"/>
  <c r="D1618" i="13"/>
  <c r="G2436" i="10"/>
  <c r="G1046" i="13"/>
  <c r="F1236" i="10"/>
  <c r="E3041" i="7"/>
  <c r="E2093" i="10"/>
  <c r="F2391" i="7"/>
  <c r="E315" i="5"/>
  <c r="D1142" i="10"/>
  <c r="E1608" i="10"/>
  <c r="F2224" i="5"/>
  <c r="F494" i="14"/>
  <c r="F1273" i="13"/>
  <c r="G58" i="5"/>
  <c r="G2133" i="10"/>
  <c r="D1613" i="13"/>
  <c r="F101" i="5"/>
  <c r="D1060" i="10"/>
  <c r="F2239" i="11"/>
  <c r="E1822" i="5"/>
  <c r="F1136" i="10"/>
  <c r="G377" i="5"/>
  <c r="D1336" i="10"/>
  <c r="D249" i="11"/>
  <c r="G1796" i="5"/>
  <c r="F1104" i="13"/>
  <c r="G1196" i="14"/>
  <c r="F1938" i="7"/>
  <c r="D2073" i="7"/>
  <c r="F1679" i="13"/>
  <c r="F2264" i="5"/>
  <c r="F1699" i="10"/>
  <c r="E1702" i="11"/>
  <c r="D290" i="10"/>
  <c r="E1997" i="7"/>
  <c r="D471" i="7"/>
  <c r="F871" i="13"/>
  <c r="G20" i="10"/>
  <c r="F313" i="14"/>
  <c r="F765" i="10"/>
  <c r="D1656" i="11"/>
  <c r="E1808" i="14"/>
  <c r="E1283" i="10"/>
  <c r="E2290" i="11"/>
  <c r="E178" i="7"/>
  <c r="F167" i="10"/>
  <c r="G388" i="7"/>
  <c r="G2969" i="7"/>
  <c r="G473" i="5"/>
  <c r="E1001" i="13"/>
  <c r="E2274" i="11"/>
  <c r="F2178" i="11"/>
  <c r="F308" i="11"/>
  <c r="G2821" i="7"/>
  <c r="G2094" i="5"/>
  <c r="E1610" i="10"/>
  <c r="F1572" i="13"/>
  <c r="G1973" i="14"/>
  <c r="F1754" i="13"/>
  <c r="E305" i="10"/>
  <c r="D121" i="11"/>
  <c r="F226" i="5"/>
  <c r="E14" i="11"/>
  <c r="F1205" i="13"/>
  <c r="E1420" i="10"/>
  <c r="G32" i="10"/>
  <c r="D1728" i="11"/>
  <c r="F1003" i="10"/>
  <c r="G300" i="13"/>
  <c r="E1169" i="13"/>
  <c r="E2228" i="11"/>
  <c r="F2998" i="7"/>
  <c r="D728" i="11"/>
  <c r="E2246" i="7"/>
  <c r="E1562" i="10"/>
  <c r="D3239" i="7"/>
  <c r="E1190" i="10"/>
  <c r="F820" i="11"/>
  <c r="E1349" i="13"/>
  <c r="F394" i="7"/>
  <c r="E1772" i="7"/>
  <c r="D2824" i="7"/>
  <c r="G2265" i="7"/>
  <c r="D2354" i="11"/>
  <c r="G1910" i="10"/>
  <c r="E977" i="13"/>
  <c r="E1896" i="5"/>
  <c r="F2232" i="7"/>
  <c r="F647" i="14"/>
  <c r="D1870" i="10"/>
  <c r="D2460" i="7"/>
  <c r="F1809" i="10"/>
  <c r="F348" i="11"/>
  <c r="E379" i="7"/>
  <c r="D1752" i="7"/>
  <c r="E263" i="5"/>
  <c r="E1849" i="11"/>
  <c r="F467" i="7"/>
  <c r="G1094" i="11"/>
  <c r="G780" i="10"/>
  <c r="G1952" i="10"/>
  <c r="F1137" i="10"/>
  <c r="G2153" i="11"/>
  <c r="E2231" i="7"/>
  <c r="D1341" i="11"/>
  <c r="E411" i="11"/>
  <c r="G1463" i="5"/>
  <c r="D281" i="5"/>
  <c r="G1524" i="10"/>
  <c r="D113" i="7"/>
  <c r="F2301" i="11"/>
  <c r="F1475" i="5"/>
  <c r="D3469" i="7"/>
  <c r="G1179" i="11"/>
  <c r="G875" i="10"/>
  <c r="G1706" i="11"/>
  <c r="F1031" i="11"/>
  <c r="G3120" i="7"/>
  <c r="F77" i="14"/>
  <c r="D890" i="5"/>
  <c r="G1355" i="11"/>
  <c r="D98" i="10"/>
  <c r="G698" i="13"/>
  <c r="F2681" i="7"/>
  <c r="G624" i="11"/>
  <c r="E3430" i="7"/>
  <c r="F2394" i="10"/>
  <c r="G943" i="14"/>
  <c r="G2187" i="10"/>
  <c r="E1018" i="5"/>
  <c r="G153" i="13"/>
  <c r="G658" i="11"/>
  <c r="E1823" i="7"/>
  <c r="F2139" i="10"/>
  <c r="F1345" i="13"/>
  <c r="E1121" i="10"/>
  <c r="G2305" i="10"/>
  <c r="G2173" i="5"/>
  <c r="E952" i="11"/>
  <c r="D1116" i="14"/>
  <c r="G2188" i="7"/>
  <c r="E2367" i="10"/>
  <c r="G1916" i="14"/>
  <c r="G1441" i="14"/>
  <c r="E2019" i="5"/>
  <c r="G917" i="14"/>
  <c r="G1864" i="11"/>
  <c r="F687" i="10"/>
  <c r="E275" i="14"/>
  <c r="E2196" i="11"/>
  <c r="E1847" i="14"/>
  <c r="D2687" i="7"/>
  <c r="E961" i="11"/>
  <c r="F833" i="11"/>
  <c r="E3135" i="7"/>
  <c r="F855" i="10"/>
  <c r="G53" i="5"/>
  <c r="E1736" i="5"/>
  <c r="E1491" i="13"/>
  <c r="E2325" i="10"/>
  <c r="F3461" i="7"/>
  <c r="E1830" i="10"/>
  <c r="F3326" i="7"/>
  <c r="D1729" i="13"/>
  <c r="E830" i="11"/>
  <c r="E2297" i="5"/>
  <c r="G812" i="5"/>
  <c r="D524" i="10"/>
  <c r="D1951" i="14"/>
  <c r="F48" i="14"/>
  <c r="E395" i="14"/>
  <c r="F1451" i="10"/>
  <c r="F2133" i="10"/>
  <c r="F1859" i="7"/>
  <c r="F1147" i="11"/>
  <c r="E187" i="14"/>
  <c r="D414" i="10"/>
  <c r="D3339" i="7"/>
  <c r="E1533" i="5"/>
  <c r="G1704" i="10"/>
  <c r="F1544" i="14"/>
  <c r="E1666" i="10"/>
  <c r="G734" i="11"/>
  <c r="E467" i="7"/>
  <c r="G1128" i="11"/>
  <c r="D1323" i="14"/>
  <c r="D883" i="10"/>
  <c r="D1425" i="13"/>
  <c r="F1673" i="14"/>
  <c r="F699" i="13"/>
  <c r="F745" i="11"/>
  <c r="D652" i="10"/>
  <c r="G205" i="11"/>
  <c r="E1277" i="14"/>
  <c r="D65" i="5"/>
  <c r="G2200" i="10"/>
  <c r="E239" i="7"/>
  <c r="D1176" i="5"/>
  <c r="G1476" i="10"/>
  <c r="D703" i="5"/>
  <c r="E2190" i="10"/>
  <c r="E1078" i="11"/>
  <c r="E1986" i="7"/>
  <c r="D1729" i="10"/>
  <c r="D1649" i="14"/>
  <c r="E1039" i="11"/>
  <c r="F8" i="11"/>
  <c r="F1443" i="10"/>
  <c r="G362" i="13"/>
  <c r="F1795" i="10"/>
  <c r="G1272" i="7"/>
  <c r="F848" i="14"/>
  <c r="F2697" i="7"/>
  <c r="E3163" i="7"/>
  <c r="F1116" i="14"/>
  <c r="G103" i="14"/>
  <c r="E1274" i="5"/>
  <c r="F462" i="13"/>
  <c r="F891" i="13"/>
  <c r="G1273" i="10"/>
  <c r="G55" i="7"/>
  <c r="G2381" i="11"/>
  <c r="F1452" i="10"/>
  <c r="F2990" i="7"/>
  <c r="F1172" i="5"/>
  <c r="E1033" i="13"/>
  <c r="D1782" i="5"/>
  <c r="D1402" i="11"/>
  <c r="F345" i="10"/>
  <c r="E1213" i="10"/>
  <c r="G1685" i="11"/>
  <c r="F402" i="13"/>
  <c r="E1550" i="14"/>
  <c r="G1285" i="5"/>
  <c r="E1089" i="13"/>
  <c r="E1159" i="14"/>
  <c r="D1437" i="10"/>
  <c r="G1344" i="11"/>
  <c r="D741" i="11"/>
  <c r="F1475" i="10"/>
  <c r="F428" i="7"/>
  <c r="F933" i="11"/>
  <c r="E530" i="10"/>
  <c r="F20" i="10"/>
  <c r="F1578" i="11"/>
  <c r="E1542" i="5"/>
  <c r="F701" i="11"/>
  <c r="E2062" i="5"/>
  <c r="G961" i="11"/>
  <c r="D1551" i="7"/>
  <c r="G533" i="14"/>
  <c r="G1382" i="5"/>
  <c r="E862" i="5"/>
  <c r="F1218" i="11"/>
  <c r="E3413" i="7"/>
  <c r="G2209" i="10"/>
  <c r="E2242" i="5"/>
  <c r="D1829" i="5"/>
  <c r="E1040" i="5"/>
  <c r="F1839" i="11"/>
  <c r="F1528" i="10"/>
  <c r="G2070" i="5"/>
  <c r="G1536" i="11"/>
  <c r="E1313" i="11"/>
  <c r="E865" i="10"/>
  <c r="D3098" i="7"/>
  <c r="G1633" i="10"/>
  <c r="F22" i="7"/>
  <c r="F2430" i="7"/>
  <c r="G247" i="10"/>
  <c r="E1539" i="14"/>
  <c r="F2047" i="10"/>
  <c r="F789" i="11"/>
  <c r="F1319" i="10"/>
  <c r="E703" i="11"/>
  <c r="D1122" i="11"/>
  <c r="D1434" i="11"/>
  <c r="G1417" i="13"/>
  <c r="F680" i="10"/>
  <c r="F1552" i="7"/>
  <c r="G2104" i="7"/>
  <c r="F1412" i="10"/>
  <c r="D1815" i="7"/>
  <c r="G1675" i="11"/>
  <c r="D2004" i="5"/>
  <c r="F2784" i="7"/>
  <c r="D329" i="14"/>
  <c r="G2399" i="7"/>
  <c r="D379" i="10"/>
  <c r="G982" i="11"/>
  <c r="F604" i="13"/>
  <c r="D1248" i="5"/>
  <c r="F1698" i="10"/>
  <c r="D905" i="13"/>
  <c r="D1113" i="14"/>
  <c r="G927" i="14"/>
  <c r="F459" i="13"/>
  <c r="G1443" i="13"/>
  <c r="E2297" i="10"/>
  <c r="D1883" i="11"/>
  <c r="F1328" i="5"/>
  <c r="G1041" i="10"/>
  <c r="D110" i="5"/>
  <c r="D1063" i="10"/>
  <c r="G1768" i="10"/>
  <c r="D2160" i="7"/>
  <c r="G1122" i="14"/>
  <c r="G1861" i="5"/>
  <c r="E1885" i="7"/>
  <c r="G312" i="5"/>
  <c r="E1623" i="11"/>
  <c r="E1632" i="13"/>
  <c r="D1773" i="13"/>
  <c r="D595" i="10"/>
  <c r="E612" i="13"/>
  <c r="F1056" i="5"/>
  <c r="D1890" i="10"/>
  <c r="E2121" i="5"/>
  <c r="E1356" i="11"/>
  <c r="D3021" i="7"/>
  <c r="D1919" i="10"/>
  <c r="E1748" i="10"/>
  <c r="G1666" i="13"/>
  <c r="F254" i="5"/>
  <c r="G1768" i="13"/>
  <c r="F1517" i="7"/>
  <c r="E1525" i="7"/>
  <c r="F175" i="5"/>
  <c r="F366" i="13"/>
  <c r="G2054" i="7"/>
  <c r="D336" i="7"/>
  <c r="F444" i="11"/>
  <c r="G2425" i="10"/>
  <c r="F926" i="11"/>
  <c r="E2164" i="7"/>
  <c r="D1116" i="13"/>
  <c r="D808" i="10"/>
  <c r="F734" i="10"/>
  <c r="D3168" i="7"/>
  <c r="F1923" i="7"/>
  <c r="D300" i="10"/>
  <c r="E1551" i="11"/>
  <c r="D1466" i="13"/>
  <c r="E212" i="7"/>
  <c r="G2152" i="7"/>
  <c r="F2395" i="11"/>
  <c r="F1015" i="5"/>
  <c r="G1434" i="10"/>
  <c r="F1615" i="5"/>
  <c r="F1140" i="10"/>
  <c r="E1824" i="10"/>
  <c r="D550" i="11"/>
  <c r="G1880" i="10"/>
  <c r="F1058" i="10"/>
  <c r="F774" i="10"/>
  <c r="E1659" i="14"/>
  <c r="E883" i="10"/>
  <c r="E1896" i="10"/>
  <c r="D1676" i="5"/>
  <c r="F801" i="10"/>
  <c r="G1599" i="13"/>
  <c r="F286" i="13"/>
  <c r="F2619" i="7"/>
  <c r="G214" i="7"/>
  <c r="G1064" i="5"/>
  <c r="E19" i="14"/>
  <c r="F2221" i="7"/>
  <c r="F3432" i="7"/>
  <c r="G1471" i="11"/>
  <c r="D2077" i="10"/>
  <c r="F1714" i="11"/>
  <c r="F1588" i="13"/>
  <c r="E838" i="5"/>
  <c r="F1144" i="11"/>
  <c r="E1736" i="10"/>
  <c r="D3310" i="7"/>
  <c r="F927" i="5"/>
  <c r="D417" i="7"/>
  <c r="G2675" i="7"/>
  <c r="G899" i="5"/>
  <c r="E2252" i="7"/>
  <c r="G1201" i="10"/>
  <c r="G1686" i="10"/>
  <c r="F61" i="7"/>
  <c r="G2777" i="7"/>
  <c r="F2146" i="11"/>
  <c r="G3483" i="7"/>
  <c r="D921" i="10"/>
  <c r="G808" i="5"/>
  <c r="D1643" i="10"/>
  <c r="F303" i="5"/>
  <c r="E1111" i="10"/>
  <c r="G1852" i="14"/>
  <c r="D1949" i="11"/>
  <c r="D3283" i="7"/>
  <c r="F274" i="7"/>
  <c r="G1615" i="11"/>
  <c r="G1645" i="13"/>
  <c r="E481" i="13"/>
  <c r="E1990" i="14"/>
  <c r="F1123" i="13"/>
  <c r="G2086" i="10"/>
  <c r="E2852" i="7"/>
  <c r="E2134" i="10"/>
  <c r="D653" i="11"/>
  <c r="E1359" i="11"/>
  <c r="F145" i="13"/>
  <c r="E2334" i="7"/>
  <c r="D3317" i="7"/>
  <c r="F1236" i="11"/>
  <c r="G2365" i="7"/>
  <c r="F1453" i="13"/>
  <c r="E909" i="14"/>
  <c r="E1462" i="13"/>
  <c r="F732" i="11"/>
  <c r="F1820" i="10"/>
  <c r="G478" i="11"/>
  <c r="D2433" i="7"/>
  <c r="D1061" i="11"/>
  <c r="G632" i="10"/>
  <c r="D454" i="13"/>
  <c r="F1361" i="7"/>
  <c r="D2051" i="7"/>
  <c r="E1691" i="5"/>
  <c r="D679" i="10"/>
  <c r="D325" i="14"/>
  <c r="G998" i="10"/>
  <c r="E2094" i="7"/>
  <c r="G792" i="14"/>
  <c r="G134" i="5"/>
  <c r="G102" i="7"/>
  <c r="G2294" i="11"/>
  <c r="F1891" i="5"/>
  <c r="F154" i="11"/>
  <c r="E1328" i="5"/>
  <c r="F1960" i="7"/>
  <c r="E733" i="13"/>
  <c r="F370" i="5"/>
  <c r="F728" i="10"/>
  <c r="E866" i="13"/>
  <c r="D466" i="13"/>
  <c r="D520" i="10"/>
  <c r="D75" i="11"/>
  <c r="F825" i="10"/>
  <c r="F1798" i="11"/>
  <c r="F2008" i="5"/>
  <c r="G2201" i="5"/>
  <c r="E972" i="14"/>
  <c r="G2145" i="5"/>
  <c r="G18" i="10"/>
  <c r="D1269" i="10"/>
  <c r="E698" i="14"/>
  <c r="G2444" i="10"/>
  <c r="F1702" i="5"/>
  <c r="F1896" i="10"/>
  <c r="G1725" i="14"/>
  <c r="E620" i="14"/>
  <c r="D3090" i="7"/>
  <c r="G2330" i="11"/>
  <c r="E1991" i="10"/>
  <c r="F1085" i="11"/>
  <c r="G478" i="13"/>
  <c r="G2431" i="11"/>
  <c r="E2006" i="11"/>
  <c r="E1256" i="11"/>
  <c r="F1741" i="10"/>
  <c r="D517" i="5"/>
  <c r="E371" i="10"/>
  <c r="D1943" i="5"/>
  <c r="G2815" i="7"/>
  <c r="G1538" i="13"/>
  <c r="D1179" i="13"/>
  <c r="E2328" i="11"/>
  <c r="E1428" i="11"/>
  <c r="G886" i="13"/>
  <c r="G1181" i="11"/>
  <c r="F1674" i="14"/>
  <c r="D339" i="5"/>
  <c r="D1216" i="13"/>
  <c r="E1686" i="5"/>
  <c r="G2157" i="10"/>
  <c r="F2530" i="7"/>
  <c r="E3259" i="7"/>
  <c r="D509" i="14"/>
  <c r="G14" i="14"/>
  <c r="D1085" i="14"/>
  <c r="G1545" i="10"/>
  <c r="G2119" i="5"/>
  <c r="G2178" i="7"/>
  <c r="G1962" i="5"/>
  <c r="E30" i="10"/>
  <c r="D135" i="5"/>
  <c r="G3069" i="7"/>
  <c r="E2024" i="5"/>
  <c r="G1212" i="10"/>
  <c r="E1870" i="14"/>
  <c r="D1872" i="10"/>
  <c r="E2253" i="11"/>
  <c r="G454" i="7"/>
  <c r="G3211" i="7"/>
  <c r="E1145" i="5"/>
  <c r="D1522" i="13"/>
  <c r="D2208" i="11"/>
  <c r="D800" i="14"/>
  <c r="F814" i="13"/>
  <c r="D594" i="14"/>
  <c r="G1111" i="14"/>
  <c r="F667" i="11"/>
  <c r="F1505" i="5"/>
  <c r="F1573" i="13"/>
  <c r="F2270" i="10"/>
  <c r="F1212" i="10"/>
  <c r="F1156" i="14"/>
  <c r="G1374" i="5"/>
  <c r="F1120" i="10"/>
  <c r="D1443" i="10"/>
  <c r="G140" i="7"/>
  <c r="G780" i="14"/>
  <c r="D275" i="5"/>
  <c r="F1390" i="14"/>
  <c r="D445" i="7"/>
  <c r="E524" i="14"/>
  <c r="D99" i="13"/>
  <c r="G1397" i="10"/>
  <c r="F1210" i="10"/>
  <c r="F3085" i="7"/>
  <c r="F2280" i="11"/>
  <c r="D1725" i="7"/>
  <c r="E1797" i="11"/>
  <c r="G229" i="7"/>
  <c r="E1797" i="5"/>
  <c r="D3027" i="7"/>
  <c r="G2825" i="7"/>
  <c r="F849" i="10"/>
  <c r="F702" i="14"/>
  <c r="F1013" i="13"/>
  <c r="D288" i="5"/>
  <c r="E736" i="13"/>
  <c r="G2944" i="7"/>
  <c r="G2122" i="7"/>
  <c r="F77" i="10"/>
  <c r="G3437" i="7"/>
  <c r="D1621" i="13"/>
  <c r="D2912" i="7"/>
  <c r="G1333" i="13"/>
  <c r="D461" i="11"/>
  <c r="G2925" i="7"/>
  <c r="F408" i="14"/>
  <c r="E2288" i="10"/>
  <c r="G693" i="10"/>
  <c r="G1745" i="11"/>
  <c r="D2712" i="7"/>
  <c r="F311" i="5"/>
  <c r="F2905" i="7"/>
  <c r="D2061" i="7"/>
  <c r="G1097" i="5"/>
  <c r="D1897" i="7"/>
  <c r="D1772" i="7"/>
  <c r="E1731" i="11"/>
  <c r="F1658" i="10"/>
  <c r="F391" i="7"/>
  <c r="D937" i="11"/>
  <c r="G2357" i="11"/>
  <c r="D186" i="11"/>
  <c r="G134" i="7"/>
  <c r="D1687" i="14"/>
  <c r="F116" i="10"/>
  <c r="G1084" i="5"/>
  <c r="G1316" i="13"/>
  <c r="G1533" i="10"/>
  <c r="G366" i="11"/>
  <c r="F2089" i="10"/>
  <c r="F486" i="13"/>
  <c r="F1173" i="10"/>
  <c r="E1225" i="13"/>
  <c r="E1331" i="11"/>
  <c r="D1842" i="11"/>
  <c r="E1817" i="10"/>
  <c r="D162" i="7"/>
  <c r="D18" i="10"/>
  <c r="G1764" i="10"/>
  <c r="F26" i="14"/>
  <c r="E2392" i="10"/>
  <c r="F922" i="14"/>
  <c r="D1568" i="13"/>
  <c r="G645" i="5"/>
  <c r="G2342" i="11"/>
  <c r="E17" i="5"/>
  <c r="E2261" i="7"/>
  <c r="F1745" i="13"/>
  <c r="D1226" i="14"/>
  <c r="D419" i="10"/>
  <c r="D846" i="11"/>
  <c r="D1929" i="10"/>
  <c r="E168" i="5"/>
  <c r="F899" i="14"/>
  <c r="D1304" i="14"/>
  <c r="G1519" i="13"/>
  <c r="E2228" i="5"/>
  <c r="G252" i="11"/>
  <c r="G1240" i="5"/>
  <c r="D1158" i="14"/>
  <c r="E1660" i="10"/>
  <c r="E1821" i="5"/>
  <c r="D2131" i="10"/>
  <c r="F728" i="13"/>
  <c r="G1563" i="5"/>
  <c r="E1983" i="11"/>
  <c r="G24" i="10"/>
  <c r="F3182" i="7"/>
  <c r="E2101" i="10"/>
  <c r="G3030" i="7"/>
  <c r="D2401" i="10"/>
  <c r="E1381" i="11"/>
  <c r="D589" i="14"/>
  <c r="E1784" i="13"/>
  <c r="D223" i="10"/>
  <c r="G1102" i="14"/>
  <c r="G1628" i="7"/>
  <c r="G1782" i="14"/>
  <c r="E822" i="11"/>
  <c r="G1068" i="14"/>
  <c r="E1330" i="13"/>
  <c r="G2917" i="7"/>
  <c r="D2430" i="11"/>
  <c r="E1540" i="5"/>
  <c r="F883" i="10"/>
  <c r="G1428" i="13"/>
  <c r="E1439" i="11"/>
  <c r="F660" i="5"/>
  <c r="E1307" i="14"/>
  <c r="E1723" i="11"/>
  <c r="F177" i="7"/>
  <c r="F1658" i="7"/>
  <c r="D2327" i="10"/>
  <c r="G1709" i="7"/>
  <c r="F849" i="14"/>
  <c r="E2383" i="10"/>
  <c r="F1381" i="11"/>
  <c r="E1285" i="11"/>
  <c r="E943" i="11"/>
  <c r="D608" i="5"/>
  <c r="E1212" i="11"/>
  <c r="G2665" i="7"/>
  <c r="E662" i="11"/>
  <c r="E278" i="10"/>
  <c r="D1783" i="10"/>
  <c r="G556" i="11"/>
  <c r="E274" i="11"/>
  <c r="D229" i="14"/>
  <c r="D714" i="14"/>
  <c r="G415" i="11"/>
  <c r="D1624" i="5"/>
  <c r="G940" i="5"/>
  <c r="F1368" i="13"/>
  <c r="F3082" i="7"/>
  <c r="E1630" i="10"/>
  <c r="G1185" i="14"/>
  <c r="D2360" i="7"/>
  <c r="G1148" i="11"/>
  <c r="D1553" i="13"/>
  <c r="F541" i="5"/>
  <c r="G1035" i="10"/>
  <c r="D1017" i="10"/>
  <c r="G3488" i="7"/>
  <c r="G2177" i="11"/>
  <c r="E466" i="10"/>
  <c r="G209" i="13"/>
  <c r="E1492" i="11"/>
  <c r="D2177" i="10"/>
  <c r="D597" i="5"/>
  <c r="E1285" i="7"/>
  <c r="G1035" i="11"/>
  <c r="G37" i="11"/>
  <c r="G1507" i="11"/>
  <c r="G270" i="11"/>
  <c r="E1307" i="11"/>
  <c r="G1528" i="11"/>
  <c r="F1245" i="11"/>
  <c r="F1559" i="14"/>
  <c r="F189" i="7"/>
  <c r="F2036" i="5"/>
  <c r="F1907" i="7"/>
  <c r="G646" i="5"/>
  <c r="G1455" i="13"/>
  <c r="F586" i="11"/>
  <c r="F1622" i="11"/>
  <c r="F1190" i="13"/>
  <c r="G491" i="14"/>
  <c r="F2312" i="10"/>
  <c r="E3098" i="7"/>
  <c r="F1330" i="13"/>
  <c r="G2046" i="10"/>
  <c r="D1786" i="11"/>
  <c r="D857" i="5"/>
  <c r="E3256" i="7"/>
  <c r="F1600" i="11"/>
  <c r="F218" i="10"/>
  <c r="D683" i="10"/>
  <c r="G646" i="11"/>
  <c r="F3421" i="7"/>
  <c r="E449" i="14"/>
  <c r="E3114" i="7"/>
  <c r="E1708" i="11"/>
  <c r="D1626" i="5"/>
  <c r="D1367" i="5"/>
  <c r="F1097" i="14"/>
  <c r="E59" i="13"/>
  <c r="E2316" i="7"/>
  <c r="F251" i="14"/>
  <c r="D2200" i="5"/>
  <c r="F1575" i="11"/>
  <c r="E424" i="5"/>
  <c r="F1380" i="10"/>
  <c r="E1303" i="13"/>
  <c r="G2291" i="10"/>
  <c r="E1792" i="5"/>
  <c r="D2437" i="7"/>
  <c r="E2161" i="10"/>
  <c r="F723" i="11"/>
  <c r="D1697" i="5"/>
  <c r="F1098" i="11"/>
  <c r="G785" i="13"/>
  <c r="G791" i="14"/>
  <c r="G1617" i="10"/>
  <c r="F2236" i="5"/>
  <c r="E223" i="7"/>
  <c r="G1304" i="10"/>
  <c r="E224" i="10"/>
  <c r="F67" i="7"/>
  <c r="F316" i="11"/>
  <c r="F2003" i="11"/>
  <c r="G2370" i="7"/>
  <c r="D2191" i="7"/>
  <c r="D1723" i="13"/>
  <c r="D3311" i="7"/>
  <c r="G1478" i="14"/>
  <c r="F2209" i="10"/>
  <c r="G1369" i="5"/>
  <c r="G1151" i="14"/>
  <c r="D461" i="13"/>
  <c r="D584" i="5"/>
  <c r="D1907" i="5"/>
  <c r="D1105" i="14"/>
  <c r="G1031" i="14"/>
  <c r="F2013" i="11"/>
  <c r="E520" i="10"/>
  <c r="E1155" i="13"/>
  <c r="D999" i="11"/>
  <c r="F125" i="5"/>
  <c r="D785" i="11"/>
  <c r="G18" i="14"/>
  <c r="F1668" i="10"/>
  <c r="E1149" i="10"/>
  <c r="F495" i="11"/>
  <c r="F1870" i="10"/>
  <c r="E2144" i="5"/>
  <c r="E1236" i="11"/>
  <c r="D1283" i="7"/>
  <c r="D1897" i="5"/>
  <c r="D799" i="5"/>
  <c r="E139" i="7"/>
  <c r="F1066" i="11"/>
  <c r="E1773" i="13"/>
  <c r="E1320" i="10"/>
  <c r="F2902" i="7"/>
  <c r="E1100" i="10"/>
  <c r="E1690" i="10"/>
  <c r="D2087" i="5"/>
  <c r="G787" i="13"/>
  <c r="D1805" i="7"/>
  <c r="E1571" i="5"/>
  <c r="D2543" i="7"/>
  <c r="E3318" i="7"/>
  <c r="F1800" i="14"/>
  <c r="D1799" i="5"/>
  <c r="E1818" i="10"/>
  <c r="G1937" i="11"/>
  <c r="D913" i="13"/>
  <c r="E1493" i="10"/>
  <c r="E143" i="7"/>
  <c r="G259" i="5"/>
  <c r="G2408" i="10"/>
  <c r="E50" i="14"/>
  <c r="E1974" i="5"/>
  <c r="E463" i="14"/>
  <c r="E1011" i="11"/>
  <c r="D2218" i="10"/>
  <c r="F1326" i="11"/>
  <c r="D1771" i="11"/>
  <c r="E683" i="11"/>
  <c r="E337" i="13"/>
  <c r="D272" i="14"/>
  <c r="F2950" i="7"/>
  <c r="G2361" i="7"/>
  <c r="D2153" i="5"/>
  <c r="E406" i="11"/>
  <c r="G741" i="10"/>
  <c r="E129" i="14"/>
  <c r="F2121" i="7"/>
  <c r="F608" i="10"/>
  <c r="D682" i="10"/>
  <c r="E1767" i="5"/>
  <c r="E890" i="11"/>
  <c r="E2418" i="7"/>
  <c r="D1780" i="7"/>
  <c r="D47" i="5"/>
  <c r="D1276" i="14"/>
  <c r="F263" i="7"/>
  <c r="E1427" i="5"/>
  <c r="E1979" i="10"/>
  <c r="F1958" i="11"/>
  <c r="F1106" i="13"/>
  <c r="E320" i="5"/>
  <c r="E787" i="13"/>
  <c r="G1014" i="10"/>
  <c r="D1025" i="13"/>
  <c r="G1516" i="10"/>
  <c r="F746" i="13"/>
  <c r="F494" i="10"/>
  <c r="G354" i="10"/>
  <c r="D560" i="13"/>
  <c r="E396" i="14"/>
  <c r="G1679" i="5"/>
  <c r="G243" i="5"/>
  <c r="E262" i="13"/>
  <c r="F2191" i="11"/>
  <c r="E835" i="5"/>
  <c r="D1579" i="13"/>
  <c r="G1377" i="11"/>
  <c r="D722" i="10"/>
  <c r="D252" i="11"/>
  <c r="G297" i="7"/>
  <c r="G1858" i="10"/>
  <c r="D1290" i="11"/>
  <c r="G219" i="5"/>
  <c r="D350" i="10"/>
  <c r="G1774" i="10"/>
  <c r="G925" i="10"/>
  <c r="G1141" i="11"/>
  <c r="E519" i="14"/>
  <c r="G474" i="7"/>
  <c r="E1204" i="11"/>
  <c r="E2259" i="5"/>
  <c r="F772" i="10"/>
  <c r="F2196" i="11"/>
  <c r="F1533" i="13"/>
  <c r="D1983" i="11"/>
  <c r="E1995" i="10"/>
  <c r="E837" i="13"/>
  <c r="F708" i="14"/>
  <c r="D1636" i="7"/>
  <c r="D2450" i="7"/>
  <c r="D928" i="5"/>
  <c r="G295" i="13"/>
  <c r="G1083" i="10"/>
  <c r="F123" i="7"/>
  <c r="F941" i="10"/>
  <c r="D960" i="13"/>
  <c r="F986" i="10"/>
  <c r="D311" i="14"/>
  <c r="F2320" i="11"/>
  <c r="E2113" i="10"/>
  <c r="G2593" i="7"/>
  <c r="E1675" i="13"/>
  <c r="E188" i="7"/>
  <c r="G1970" i="14"/>
  <c r="G710" i="10"/>
  <c r="D2394" i="11"/>
  <c r="D2349" i="10"/>
  <c r="D1536" i="10"/>
  <c r="F322" i="5"/>
  <c r="D1829" i="11"/>
  <c r="D1476" i="13"/>
  <c r="F1809" i="14"/>
  <c r="G1410" i="10"/>
  <c r="G1918" i="7"/>
  <c r="D1242" i="13"/>
  <c r="G2188" i="11"/>
  <c r="D1268" i="5"/>
  <c r="G3321" i="7"/>
  <c r="D1399" i="5"/>
  <c r="F1668" i="13"/>
  <c r="E65" i="7"/>
  <c r="F1880" i="10"/>
  <c r="E1642" i="14"/>
  <c r="G1065" i="5"/>
  <c r="D2234" i="10"/>
  <c r="E2964" i="7"/>
  <c r="D55" i="7"/>
  <c r="G111" i="7"/>
  <c r="G241" i="5"/>
  <c r="F115" i="13"/>
  <c r="E19" i="10"/>
  <c r="D490" i="14"/>
  <c r="E102" i="13"/>
  <c r="G2222" i="10"/>
  <c r="G474" i="5"/>
  <c r="G3307" i="7"/>
  <c r="F1368" i="14"/>
  <c r="G1148" i="10"/>
  <c r="E2153" i="11"/>
  <c r="E1929" i="11"/>
  <c r="D1569" i="14"/>
  <c r="F1053" i="5"/>
  <c r="E1808" i="11"/>
  <c r="F1932" i="14"/>
  <c r="D1499" i="5"/>
  <c r="D917" i="11"/>
  <c r="E2170" i="7"/>
  <c r="F1064" i="10"/>
  <c r="E1794" i="11"/>
  <c r="D1404" i="14"/>
  <c r="D1330" i="7"/>
  <c r="E1461" i="11"/>
  <c r="E1199" i="5"/>
  <c r="E711" i="10"/>
  <c r="D2719" i="7"/>
  <c r="F104" i="5"/>
  <c r="F1219" i="5"/>
  <c r="F256" i="10"/>
  <c r="E1451" i="14"/>
  <c r="E2114" i="10"/>
  <c r="F1930" i="7"/>
  <c r="D1038" i="10"/>
  <c r="G3089" i="7"/>
  <c r="E2489" i="7"/>
  <c r="E1723" i="7"/>
  <c r="E354" i="11"/>
  <c r="E297" i="10"/>
  <c r="E573" i="11"/>
  <c r="F1366" i="7"/>
  <c r="D827" i="14"/>
  <c r="G806" i="14"/>
  <c r="F892" i="10"/>
  <c r="G1620" i="10"/>
  <c r="D697" i="14"/>
  <c r="D199" i="13"/>
  <c r="G1165" i="11"/>
  <c r="D1241" i="14"/>
  <c r="G839" i="5"/>
  <c r="E1587" i="10"/>
  <c r="E774" i="10"/>
  <c r="G927" i="13"/>
  <c r="G1496" i="10"/>
  <c r="F1463" i="11"/>
  <c r="F1678" i="11"/>
  <c r="D1596" i="10"/>
  <c r="F596" i="14"/>
  <c r="F2417" i="11"/>
  <c r="D2720" i="7"/>
  <c r="E1353" i="11"/>
  <c r="D3104" i="7"/>
  <c r="E2186" i="5"/>
  <c r="G179" i="7"/>
  <c r="F1600" i="7"/>
  <c r="E648" i="14"/>
  <c r="G1985" i="10"/>
  <c r="F1927" i="5"/>
  <c r="D965" i="10"/>
  <c r="E894" i="14"/>
  <c r="E1765" i="10"/>
  <c r="E103" i="10"/>
  <c r="G444" i="13"/>
  <c r="F710" i="13"/>
  <c r="D2357" i="10"/>
  <c r="E2341" i="10"/>
  <c r="G477" i="11"/>
  <c r="E1808" i="10"/>
  <c r="G2114" i="7"/>
  <c r="G121" i="5"/>
  <c r="G2689" i="7"/>
  <c r="F1233" i="5"/>
  <c r="D901" i="10"/>
  <c r="D92" i="5"/>
  <c r="D872" i="5"/>
  <c r="F1467" i="11"/>
  <c r="D323" i="13"/>
  <c r="D477" i="11"/>
  <c r="G900" i="14"/>
  <c r="E1336" i="10"/>
  <c r="E1392" i="7"/>
  <c r="D915" i="10"/>
  <c r="G2863" i="7"/>
  <c r="G931" i="13"/>
  <c r="E230" i="5"/>
  <c r="G28" i="7"/>
  <c r="F1481" i="10"/>
  <c r="D2916" i="7"/>
  <c r="F2164" i="5"/>
  <c r="E2291" i="11"/>
  <c r="G143" i="14"/>
  <c r="D933" i="5"/>
  <c r="E1825" i="7"/>
  <c r="E2239" i="7"/>
  <c r="E54" i="5"/>
  <c r="F1025" i="10"/>
  <c r="G2384" i="10"/>
  <c r="F1881" i="10"/>
  <c r="F403" i="10"/>
  <c r="G671" i="13"/>
  <c r="F291" i="7"/>
  <c r="F982" i="11"/>
  <c r="D511" i="5"/>
  <c r="D1741" i="10"/>
  <c r="D1995" i="11"/>
  <c r="E1443" i="10"/>
  <c r="F1964" i="11"/>
  <c r="F2278" i="10"/>
  <c r="G303" i="13"/>
  <c r="F329" i="7"/>
  <c r="G1512" i="11"/>
  <c r="D395" i="7"/>
  <c r="D2399" i="7"/>
  <c r="G1060" i="13"/>
  <c r="D2127" i="11"/>
  <c r="G1790" i="13"/>
  <c r="F1640" i="13"/>
  <c r="F628" i="11"/>
  <c r="G809" i="13"/>
  <c r="F879" i="11"/>
  <c r="G1652" i="13"/>
  <c r="G1922" i="5"/>
  <c r="G1990" i="7"/>
  <c r="E446" i="13"/>
  <c r="F113" i="7"/>
  <c r="E144" i="10"/>
  <c r="D892" i="11"/>
  <c r="E1360" i="13"/>
  <c r="F958" i="11"/>
  <c r="G3147" i="7"/>
  <c r="E2093" i="11"/>
  <c r="F1897" i="11"/>
  <c r="D1527" i="14"/>
  <c r="E290" i="13"/>
  <c r="F2418" i="7"/>
  <c r="D3361" i="7"/>
  <c r="E1624" i="7"/>
  <c r="G388" i="10"/>
  <c r="D1283" i="14"/>
  <c r="D380" i="14"/>
  <c r="F1825" i="7"/>
  <c r="F1388" i="11"/>
  <c r="E1351" i="10"/>
  <c r="E1972" i="5"/>
  <c r="G482" i="10"/>
  <c r="D829" i="5"/>
  <c r="D1458" i="11"/>
  <c r="E392" i="14"/>
  <c r="D1127" i="13"/>
  <c r="E358" i="13"/>
  <c r="F1595" i="10"/>
  <c r="E1521" i="10"/>
  <c r="F2153" i="10"/>
  <c r="D1733" i="7"/>
  <c r="G673" i="11"/>
  <c r="E220" i="11"/>
  <c r="D1722" i="10"/>
  <c r="E48" i="5"/>
  <c r="F976" i="13"/>
  <c r="D923" i="14"/>
  <c r="D2256" i="11"/>
  <c r="G1333" i="10"/>
  <c r="G1544" i="11"/>
  <c r="E2232" i="10"/>
  <c r="G185" i="13"/>
  <c r="F539" i="11"/>
  <c r="F54" i="11"/>
  <c r="D822" i="11"/>
  <c r="F392" i="5"/>
  <c r="G476" i="10"/>
  <c r="G1412" i="5"/>
  <c r="G943" i="11"/>
  <c r="G451" i="5"/>
  <c r="D91" i="10"/>
  <c r="F239" i="5"/>
  <c r="G702" i="14"/>
  <c r="E516" i="11"/>
  <c r="F671" i="13"/>
  <c r="F111" i="13"/>
  <c r="G3024" i="7"/>
  <c r="D157" i="10"/>
  <c r="D1769" i="10"/>
  <c r="E278" i="7"/>
  <c r="D871" i="14"/>
  <c r="D15" i="11"/>
  <c r="D2338" i="11"/>
  <c r="D1874" i="14"/>
  <c r="E115" i="10"/>
  <c r="G858" i="14"/>
  <c r="G1816" i="7"/>
  <c r="F1790" i="13"/>
  <c r="D1821" i="7"/>
  <c r="D1708" i="10"/>
  <c r="G1115" i="13"/>
  <c r="D2750" i="7"/>
  <c r="F1356" i="13"/>
  <c r="G2064" i="5"/>
  <c r="D2283" i="10"/>
  <c r="D1175" i="10"/>
  <c r="F683" i="14"/>
  <c r="F2171" i="5"/>
  <c r="D430" i="11"/>
  <c r="E1227" i="13"/>
  <c r="F1526" i="13"/>
  <c r="D1863" i="5"/>
  <c r="D709" i="14"/>
  <c r="G544" i="11"/>
  <c r="G1672" i="10"/>
  <c r="E701" i="14"/>
  <c r="D3257" i="7"/>
  <c r="G862" i="11"/>
  <c r="D1535" i="11"/>
  <c r="D318" i="5"/>
  <c r="E1526" i="10"/>
  <c r="D1364" i="5"/>
  <c r="D18" i="11"/>
  <c r="G2390" i="11"/>
  <c r="G2307" i="10"/>
  <c r="G787" i="14"/>
  <c r="E1066" i="14"/>
  <c r="D2378" i="7"/>
  <c r="E885" i="13"/>
  <c r="G1655" i="5"/>
  <c r="D940" i="5"/>
  <c r="D1823" i="7"/>
  <c r="D454" i="10"/>
  <c r="D122" i="13"/>
  <c r="F1020" i="11"/>
  <c r="G1384" i="5"/>
  <c r="E1371" i="7"/>
  <c r="E1854" i="5"/>
  <c r="F1731" i="11"/>
  <c r="E1023" i="13"/>
  <c r="G3485" i="7"/>
  <c r="F3201" i="7"/>
  <c r="D1224" i="5"/>
  <c r="E2039" i="10"/>
  <c r="G604" i="5"/>
  <c r="D2023" i="10"/>
  <c r="F1600" i="13"/>
  <c r="G1622" i="14"/>
  <c r="F1744" i="7"/>
  <c r="F3310" i="7"/>
  <c r="E2815" i="7"/>
  <c r="G2179" i="11"/>
  <c r="D2429" i="10"/>
  <c r="E479" i="14"/>
  <c r="G330" i="11"/>
  <c r="E3180" i="7"/>
  <c r="D1603" i="10"/>
  <c r="G1917" i="11"/>
  <c r="D393" i="10"/>
  <c r="G1074" i="13"/>
  <c r="F2310" i="7"/>
  <c r="D1117" i="14"/>
  <c r="F691" i="11"/>
  <c r="D2324" i="11"/>
  <c r="G472" i="11"/>
  <c r="E906" i="14"/>
  <c r="D1587" i="5"/>
  <c r="E1369" i="13"/>
  <c r="D370" i="14"/>
  <c r="E1535" i="11"/>
  <c r="D1914" i="10"/>
  <c r="D1564" i="10"/>
  <c r="F2143" i="7"/>
  <c r="D2232" i="5"/>
  <c r="F476" i="11"/>
  <c r="F1958" i="5"/>
  <c r="F244" i="11"/>
  <c r="E1297" i="11"/>
  <c r="F1269" i="7"/>
  <c r="G1644" i="13"/>
  <c r="F222" i="13"/>
  <c r="F1655" i="11"/>
  <c r="E318" i="11"/>
  <c r="F415" i="11"/>
  <c r="D194" i="11"/>
  <c r="G1723" i="11"/>
  <c r="D1958" i="11"/>
  <c r="D483" i="5"/>
  <c r="D1593" i="14"/>
  <c r="E191" i="7"/>
  <c r="E81" i="10"/>
  <c r="D2063" i="11"/>
  <c r="E1012" i="14"/>
  <c r="D2944" i="7"/>
  <c r="F2093" i="11"/>
  <c r="F2234" i="7"/>
  <c r="E413" i="7"/>
  <c r="G947" i="5"/>
  <c r="E1382" i="13"/>
  <c r="G2208" i="5"/>
  <c r="E1015" i="13"/>
  <c r="G1968" i="11"/>
  <c r="G2865" i="7"/>
  <c r="D1659" i="13"/>
  <c r="E884" i="14"/>
  <c r="G2407" i="10"/>
  <c r="D2291" i="11"/>
  <c r="G532" i="11"/>
  <c r="F1603" i="13"/>
  <c r="F1861" i="7"/>
  <c r="F1447" i="7"/>
  <c r="D847" i="10"/>
  <c r="G818" i="11"/>
  <c r="D1302" i="5"/>
  <c r="D667" i="5"/>
  <c r="F2251" i="7"/>
  <c r="G2223" i="11"/>
  <c r="E1879" i="5"/>
  <c r="G1711" i="10"/>
  <c r="F3383" i="7"/>
  <c r="E3219" i="7"/>
  <c r="F1751" i="5"/>
  <c r="D70" i="11"/>
  <c r="D419" i="5"/>
  <c r="G1403" i="14"/>
  <c r="F1583" i="10"/>
  <c r="D2436" i="10"/>
  <c r="F1135" i="13"/>
  <c r="E1445" i="11"/>
  <c r="F2011" i="11"/>
  <c r="F2760" i="7"/>
  <c r="G3159" i="7"/>
  <c r="D595" i="11"/>
  <c r="G1916" i="10"/>
  <c r="E1561" i="11"/>
  <c r="F1211" i="11"/>
  <c r="G487" i="11"/>
  <c r="G2450" i="10"/>
  <c r="D284" i="7"/>
  <c r="F841" i="10"/>
  <c r="F807" i="10"/>
  <c r="D1619" i="10"/>
  <c r="E3152" i="7"/>
  <c r="F585" i="11"/>
  <c r="G905" i="14"/>
  <c r="G691" i="14"/>
  <c r="D1395" i="11"/>
  <c r="F845" i="10"/>
  <c r="E560" i="10"/>
  <c r="F502" i="10"/>
  <c r="D1158" i="10"/>
  <c r="G430" i="7"/>
  <c r="E1982" i="7"/>
  <c r="E2512" i="7"/>
  <c r="D2951" i="7"/>
  <c r="D1512" i="11"/>
  <c r="G1021" i="13"/>
  <c r="F2879" i="7"/>
  <c r="E441" i="11"/>
  <c r="F158" i="7"/>
  <c r="E887" i="5"/>
  <c r="G2017" i="5"/>
  <c r="D1873" i="10"/>
  <c r="D1074" i="14"/>
  <c r="E1641" i="7"/>
  <c r="D676" i="13"/>
  <c r="G1590" i="11"/>
  <c r="G1696" i="14"/>
  <c r="D1777" i="13"/>
  <c r="G1163" i="10"/>
  <c r="G377" i="10"/>
  <c r="G1676" i="11"/>
  <c r="E760" i="14"/>
  <c r="F899" i="13"/>
  <c r="G1134" i="11"/>
  <c r="F2012" i="10"/>
  <c r="F3127" i="7"/>
  <c r="G1617" i="5"/>
  <c r="D385" i="14"/>
  <c r="G1716" i="5"/>
  <c r="D1088" i="11"/>
  <c r="G1476" i="11"/>
  <c r="G1900" i="7"/>
  <c r="G1666" i="11"/>
  <c r="G150" i="13"/>
  <c r="E402" i="10"/>
  <c r="E1033" i="11"/>
  <c r="D1857" i="5"/>
  <c r="F1489" i="7"/>
  <c r="D1971" i="11"/>
  <c r="G1355" i="5"/>
  <c r="F895" i="11"/>
  <c r="F1902" i="10"/>
  <c r="G1841" i="5"/>
  <c r="E1955" i="10"/>
  <c r="F978" i="5"/>
  <c r="D933" i="13"/>
  <c r="G722" i="14"/>
  <c r="E1555" i="5"/>
  <c r="D1264" i="11"/>
  <c r="G379" i="14"/>
  <c r="G1873" i="14"/>
  <c r="G891" i="13"/>
  <c r="F1506" i="10"/>
  <c r="G1957" i="10"/>
  <c r="F1151" i="13"/>
  <c r="E284" i="11"/>
  <c r="E2099" i="10"/>
  <c r="E1793" i="5"/>
  <c r="G3351" i="7"/>
  <c r="G986" i="5"/>
  <c r="D1854" i="11"/>
  <c r="E1003" i="10"/>
  <c r="D2433" i="11"/>
  <c r="D1398" i="11"/>
  <c r="G2183" i="7"/>
  <c r="F2799" i="7"/>
  <c r="G1747" i="10"/>
  <c r="F1893" i="5"/>
  <c r="F1161" i="10"/>
  <c r="G473" i="7"/>
  <c r="F327" i="13"/>
  <c r="G1522" i="11"/>
  <c r="E2805" i="7"/>
  <c r="F370" i="13"/>
  <c r="E1342" i="14"/>
  <c r="G1122" i="10"/>
  <c r="G1889" i="10"/>
  <c r="G982" i="10"/>
  <c r="E769" i="13"/>
  <c r="E1261" i="13"/>
  <c r="F205" i="11"/>
  <c r="G1239" i="11"/>
  <c r="G763" i="10"/>
  <c r="F853" i="10"/>
  <c r="G340" i="13"/>
  <c r="E28" i="10"/>
  <c r="D2226" i="5"/>
  <c r="F2177" i="10"/>
  <c r="F1260" i="11"/>
  <c r="F1689" i="5"/>
  <c r="F637" i="13"/>
  <c r="D551" i="14"/>
  <c r="G1321" i="13"/>
  <c r="G1055" i="10"/>
  <c r="G67" i="5"/>
  <c r="G1694" i="14"/>
  <c r="E643" i="13"/>
  <c r="E860" i="13"/>
  <c r="F1470" i="10"/>
  <c r="D1247" i="13"/>
  <c r="E1200" i="10"/>
  <c r="E1378" i="5"/>
  <c r="G918" i="13"/>
  <c r="E366" i="7"/>
  <c r="E2366" i="10"/>
  <c r="D1462" i="11"/>
  <c r="E1973" i="7"/>
  <c r="E1819" i="7"/>
  <c r="E2566" i="7"/>
  <c r="D825" i="10"/>
  <c r="E816" i="5"/>
  <c r="E1175" i="10"/>
  <c r="G834" i="14"/>
  <c r="D1220" i="11"/>
  <c r="G2963" i="7"/>
  <c r="E2061" i="5"/>
  <c r="D1974" i="10"/>
  <c r="G1954" i="10"/>
  <c r="E1836" i="5"/>
  <c r="E1104" i="11"/>
  <c r="E1652" i="13"/>
  <c r="D2242" i="11"/>
  <c r="E2010" i="11"/>
  <c r="G1051" i="14"/>
  <c r="G2247" i="5"/>
  <c r="F1488" i="11"/>
  <c r="E957" i="13"/>
  <c r="F859" i="10"/>
  <c r="F613" i="10"/>
  <c r="G1210" i="5"/>
  <c r="F1450" i="11"/>
  <c r="G1619" i="11"/>
  <c r="G1231" i="10"/>
  <c r="E95" i="5"/>
  <c r="G1273" i="11"/>
  <c r="D1057" i="13"/>
  <c r="F2200" i="5"/>
  <c r="G1793" i="10"/>
  <c r="D845" i="10"/>
  <c r="D1742" i="7"/>
  <c r="E3480" i="7"/>
  <c r="F498" i="7"/>
  <c r="E902" i="10"/>
  <c r="D878" i="13"/>
  <c r="G1441" i="5"/>
  <c r="F2658" i="7"/>
  <c r="E2042" i="11"/>
  <c r="E1174" i="10"/>
  <c r="F136" i="10"/>
  <c r="G1275" i="14"/>
  <c r="E2429" i="11"/>
  <c r="G1703" i="13"/>
  <c r="E548" i="10"/>
  <c r="F3282" i="7"/>
  <c r="G2269" i="11"/>
  <c r="F2141" i="5"/>
  <c r="D1688" i="14"/>
  <c r="D275" i="11"/>
  <c r="G658" i="14"/>
  <c r="G2256" i="7"/>
  <c r="G580" i="13"/>
  <c r="G1150" i="10"/>
  <c r="E323" i="7"/>
  <c r="G1581" i="13"/>
  <c r="E2674" i="7"/>
  <c r="G1770" i="10"/>
  <c r="G861" i="10"/>
  <c r="G690" i="13"/>
  <c r="E1936" i="5"/>
  <c r="E89" i="7"/>
  <c r="D1274" i="11"/>
  <c r="F1626" i="10"/>
  <c r="E386" i="5"/>
  <c r="F1689" i="13"/>
  <c r="F1147" i="13"/>
  <c r="G316" i="11"/>
  <c r="F1196" i="10"/>
  <c r="E1787" i="10"/>
  <c r="E1807" i="11"/>
  <c r="G1732" i="5"/>
  <c r="D2459" i="10"/>
  <c r="F882" i="5"/>
  <c r="G815" i="13"/>
  <c r="F1028" i="10"/>
  <c r="G1868" i="14"/>
  <c r="D1739" i="11"/>
  <c r="F1047" i="11"/>
  <c r="E1424" i="5"/>
  <c r="D3426" i="7"/>
  <c r="D495" i="11"/>
  <c r="E3312" i="7"/>
  <c r="G1304" i="7"/>
  <c r="F425" i="7"/>
  <c r="F2027" i="5"/>
  <c r="F1422" i="14"/>
  <c r="F3099" i="7"/>
  <c r="D495" i="5"/>
  <c r="G1371" i="10"/>
  <c r="D830" i="5"/>
  <c r="E1632" i="5"/>
  <c r="F1605" i="7"/>
  <c r="D1023" i="5"/>
  <c r="E1494" i="10"/>
  <c r="E923" i="10"/>
  <c r="F1504" i="10"/>
  <c r="F1487" i="11"/>
  <c r="G1294" i="11"/>
  <c r="G2940" i="7"/>
  <c r="D1594" i="7"/>
  <c r="E522" i="13"/>
  <c r="D459" i="7"/>
  <c r="F1029" i="5"/>
  <c r="F347" i="5"/>
  <c r="D3241" i="7"/>
  <c r="G945" i="5"/>
  <c r="G446" i="11"/>
  <c r="E1656" i="13"/>
  <c r="G1239" i="13"/>
  <c r="E2053" i="5"/>
  <c r="G1777" i="13"/>
  <c r="G1663" i="5"/>
  <c r="F1026" i="10"/>
  <c r="G305" i="7"/>
  <c r="F1368" i="7"/>
  <c r="G1330" i="10"/>
  <c r="E2797" i="7"/>
  <c r="D917" i="14"/>
  <c r="E449" i="7"/>
  <c r="G2020" i="11"/>
  <c r="D1365" i="5"/>
  <c r="F386" i="14"/>
  <c r="F1659" i="10"/>
  <c r="E456" i="7"/>
  <c r="E634" i="10"/>
  <c r="E931" i="13"/>
  <c r="D425" i="11"/>
  <c r="F1415" i="13"/>
  <c r="D2206" i="7"/>
  <c r="E1916" i="10"/>
  <c r="G1697" i="14"/>
  <c r="F878" i="10"/>
  <c r="G258" i="7"/>
  <c r="G158" i="11"/>
  <c r="F206" i="13"/>
  <c r="F180" i="10"/>
  <c r="F2371" i="7"/>
  <c r="F921" i="10"/>
  <c r="D556" i="14"/>
  <c r="D558" i="10"/>
  <c r="E875" i="10"/>
  <c r="G2264" i="11"/>
  <c r="F217" i="7"/>
  <c r="E1894" i="7"/>
  <c r="E1433" i="7"/>
  <c r="G1407" i="10"/>
  <c r="F2425" i="7"/>
  <c r="G517" i="13"/>
  <c r="F95" i="11"/>
  <c r="G2037" i="7"/>
  <c r="F1017" i="14"/>
  <c r="G962" i="13"/>
  <c r="E1339" i="14"/>
  <c r="D99" i="7"/>
  <c r="G815" i="5"/>
  <c r="G851" i="11"/>
  <c r="D1324" i="14"/>
  <c r="E1243" i="5"/>
  <c r="G2702" i="7"/>
  <c r="G147" i="11"/>
  <c r="E905" i="10"/>
  <c r="G229" i="10"/>
  <c r="E875" i="11"/>
  <c r="D2122" i="5"/>
  <c r="G478" i="14"/>
  <c r="G1120" i="11"/>
  <c r="D1103" i="11"/>
  <c r="D1980" i="11"/>
  <c r="E2002" i="10"/>
  <c r="E1209" i="5"/>
  <c r="D544" i="11"/>
  <c r="G994" i="10"/>
  <c r="G1020" i="5"/>
  <c r="D1548" i="10"/>
  <c r="E2087" i="7"/>
  <c r="G1633" i="7"/>
  <c r="D1773" i="11"/>
  <c r="E2166" i="7"/>
  <c r="G732" i="13"/>
  <c r="F1594" i="5"/>
  <c r="F531" i="13"/>
  <c r="E3352" i="7"/>
  <c r="F511" i="5"/>
  <c r="D133" i="11"/>
  <c r="G1463" i="11"/>
  <c r="D2714" i="7"/>
  <c r="D494" i="14"/>
  <c r="D1268" i="10"/>
  <c r="F1827" i="14"/>
  <c r="E1608" i="11"/>
  <c r="D597" i="14"/>
  <c r="D903" i="14"/>
  <c r="F1370" i="13"/>
  <c r="G1266" i="13"/>
  <c r="G84" i="14"/>
  <c r="E1195" i="5"/>
  <c r="D1761" i="14"/>
  <c r="D1638" i="7"/>
  <c r="F2249" i="11"/>
  <c r="D64" i="5"/>
  <c r="F864" i="10"/>
  <c r="E2226" i="10"/>
  <c r="E1031" i="13"/>
  <c r="E266" i="14"/>
  <c r="F2043" i="11"/>
  <c r="F1386" i="10"/>
  <c r="F2339" i="10"/>
  <c r="E1486" i="10"/>
  <c r="E1134" i="11"/>
  <c r="E698" i="10"/>
  <c r="D754" i="5"/>
  <c r="E424" i="7"/>
  <c r="D2135" i="7"/>
  <c r="D2220" i="5"/>
  <c r="D1365" i="10"/>
  <c r="G3116" i="7"/>
  <c r="E1499" i="10"/>
  <c r="G1748" i="11"/>
  <c r="E696" i="5"/>
  <c r="D3468" i="7"/>
  <c r="E1881" i="7"/>
  <c r="E1873" i="10"/>
  <c r="E305" i="14"/>
  <c r="D1771" i="10"/>
  <c r="E242" i="10"/>
  <c r="D538" i="10"/>
  <c r="E1291" i="11"/>
  <c r="F1635" i="13"/>
  <c r="F1418" i="11"/>
  <c r="E2886" i="7"/>
  <c r="G96" i="14"/>
  <c r="F1444" i="10"/>
  <c r="G2004" i="7"/>
  <c r="G727" i="13"/>
  <c r="G3276" i="7"/>
  <c r="F1319" i="13"/>
  <c r="G977" i="5"/>
  <c r="E1549" i="14"/>
  <c r="D534" i="10"/>
  <c r="F1102" i="10"/>
  <c r="E638" i="11"/>
  <c r="E341" i="5"/>
  <c r="D813" i="5"/>
  <c r="G1960" i="10"/>
  <c r="E1696" i="13"/>
  <c r="G1552" i="11"/>
  <c r="D2194" i="5"/>
  <c r="D2594" i="7"/>
  <c r="F60" i="10"/>
  <c r="F982" i="13"/>
  <c r="D2245" i="11"/>
  <c r="D3391" i="7"/>
  <c r="E1231" i="13"/>
  <c r="F2255" i="5"/>
  <c r="D1333" i="5"/>
  <c r="D1992" i="14"/>
  <c r="G1491" i="14"/>
  <c r="E2009" i="11"/>
  <c r="F1984" i="10"/>
  <c r="G1021" i="10"/>
  <c r="G1123" i="13"/>
  <c r="F1822" i="5"/>
  <c r="D387" i="7"/>
  <c r="D574" i="10"/>
  <c r="G1435" i="10"/>
  <c r="D602" i="13"/>
  <c r="G972" i="11"/>
  <c r="D651" i="14"/>
  <c r="E2656" i="7"/>
  <c r="D1903" i="5"/>
  <c r="F848" i="11"/>
  <c r="E1663" i="7"/>
  <c r="F2519" i="7"/>
  <c r="F1909" i="7"/>
  <c r="G1098" i="13"/>
  <c r="D979" i="11"/>
  <c r="G2588" i="7"/>
  <c r="F1675" i="11"/>
  <c r="F808" i="14"/>
  <c r="E1609" i="7"/>
  <c r="F744" i="13"/>
  <c r="F277" i="14"/>
  <c r="G2011" i="5"/>
  <c r="F1512" i="10"/>
  <c r="E684" i="11"/>
  <c r="E1630" i="7"/>
  <c r="E594" i="5"/>
  <c r="D1536" i="5"/>
  <c r="F1549" i="5"/>
  <c r="F679" i="10"/>
  <c r="E2286" i="10"/>
  <c r="D173" i="13"/>
  <c r="D479" i="7"/>
  <c r="G2647" i="7"/>
  <c r="D2034" i="10"/>
  <c r="F1509" i="10"/>
  <c r="F1770" i="11"/>
  <c r="G1724" i="13"/>
  <c r="D1501" i="5"/>
  <c r="G210" i="5"/>
  <c r="E2238" i="7"/>
  <c r="F882" i="11"/>
  <c r="F3474" i="7"/>
  <c r="D1792" i="10"/>
  <c r="G1729" i="14"/>
  <c r="F2972" i="7"/>
  <c r="D1293" i="14"/>
  <c r="E1308" i="10"/>
  <c r="G3146" i="7"/>
  <c r="F598" i="11"/>
  <c r="E987" i="5"/>
  <c r="F1572" i="11"/>
  <c r="G1426" i="11"/>
  <c r="G1590" i="10"/>
  <c r="G217" i="13"/>
  <c r="D3075" i="7"/>
  <c r="G2205" i="7"/>
  <c r="G2167" i="7"/>
  <c r="G1419" i="13"/>
  <c r="G1133" i="13"/>
  <c r="D2314" i="7"/>
  <c r="F6" i="7"/>
  <c r="G2051" i="5"/>
  <c r="D1156" i="13"/>
  <c r="F1339" i="11"/>
  <c r="E1725" i="11"/>
  <c r="D1513" i="13"/>
  <c r="D1691" i="5"/>
  <c r="E1643" i="14"/>
  <c r="E999" i="5"/>
  <c r="G2420" i="11"/>
  <c r="D1768" i="5"/>
  <c r="D1427" i="13"/>
  <c r="F2598" i="7"/>
  <c r="D1720" i="7"/>
  <c r="E1535" i="7"/>
  <c r="E1662" i="11"/>
  <c r="F934" i="10"/>
  <c r="E2986" i="7"/>
  <c r="E850" i="14"/>
  <c r="G736" i="13"/>
  <c r="G3474" i="7"/>
  <c r="E713" i="14"/>
  <c r="F490" i="5"/>
  <c r="E3404" i="7"/>
  <c r="D948" i="10"/>
  <c r="D1306" i="10"/>
  <c r="F2063" i="5"/>
  <c r="D266" i="10"/>
  <c r="G648" i="14"/>
  <c r="F1542" i="5"/>
  <c r="E1988" i="10"/>
  <c r="F245" i="14"/>
  <c r="F846" i="10"/>
  <c r="F1463" i="14"/>
  <c r="G1445" i="10"/>
  <c r="F3438" i="7"/>
  <c r="G1820" i="11"/>
  <c r="E1038" i="10"/>
  <c r="D862" i="10"/>
  <c r="G876" i="13"/>
  <c r="D1587" i="14"/>
  <c r="G355" i="11"/>
  <c r="E1759" i="5"/>
  <c r="E482" i="10"/>
  <c r="E290" i="7"/>
  <c r="D2370" i="11"/>
  <c r="G148" i="5"/>
  <c r="D491" i="7"/>
  <c r="G858" i="13"/>
  <c r="E1854" i="10"/>
  <c r="G2149" i="7"/>
  <c r="G2131" i="5"/>
  <c r="G554" i="13"/>
  <c r="G967" i="10"/>
  <c r="D884" i="5"/>
  <c r="D2113" i="11"/>
  <c r="G792" i="11"/>
  <c r="F107" i="11"/>
  <c r="F324" i="10"/>
  <c r="G925" i="11"/>
  <c r="D1259" i="10"/>
  <c r="G1439" i="5"/>
  <c r="G1985" i="5"/>
  <c r="G2315" i="11"/>
  <c r="F802" i="13"/>
  <c r="E721" i="14"/>
  <c r="D1308" i="11"/>
  <c r="G2696" i="7"/>
  <c r="D1517" i="11"/>
  <c r="E2241" i="7"/>
  <c r="E407" i="10"/>
  <c r="F760" i="5"/>
  <c r="E600" i="5"/>
  <c r="D1698" i="10"/>
  <c r="D165" i="7"/>
  <c r="D2011" i="11"/>
  <c r="E1237" i="13"/>
  <c r="G854" i="13"/>
  <c r="G1843" i="7"/>
  <c r="E1760" i="5"/>
  <c r="G1061" i="5"/>
  <c r="E2352" i="11"/>
  <c r="G1140" i="10"/>
  <c r="E491" i="7"/>
  <c r="G799" i="14"/>
  <c r="G2434" i="10"/>
  <c r="D850" i="14"/>
  <c r="F1958" i="10"/>
  <c r="D1621" i="7"/>
  <c r="F579" i="13"/>
  <c r="E54" i="10"/>
  <c r="D3424" i="7"/>
  <c r="F1753" i="13"/>
  <c r="G1076" i="13"/>
  <c r="F3045" i="7"/>
  <c r="E1433" i="11"/>
  <c r="G1495" i="5"/>
  <c r="D364" i="5"/>
  <c r="D1621" i="11"/>
  <c r="D21" i="13"/>
  <c r="F1102" i="13"/>
  <c r="F3307" i="7"/>
  <c r="E275" i="10"/>
  <c r="F498" i="14"/>
  <c r="E1950" i="5"/>
  <c r="G2004" i="5"/>
  <c r="F543" i="11"/>
  <c r="G607" i="13"/>
  <c r="F1621" i="13"/>
  <c r="D1794" i="11"/>
  <c r="D2014" i="11"/>
  <c r="F556" i="11"/>
  <c r="E226" i="7"/>
  <c r="G1981" i="11"/>
  <c r="G3171" i="7"/>
  <c r="D984" i="14"/>
  <c r="G479" i="14"/>
  <c r="D27" i="7"/>
  <c r="D1115" i="10"/>
  <c r="G2212" i="5"/>
  <c r="E1108" i="10"/>
  <c r="D333" i="14"/>
  <c r="G2153" i="7"/>
  <c r="E2423" i="7"/>
  <c r="D1969" i="11"/>
  <c r="G1524" i="7"/>
  <c r="G984" i="11"/>
  <c r="F1577" i="7"/>
  <c r="D1797" i="5"/>
  <c r="G1850" i="11"/>
  <c r="D631" i="14"/>
  <c r="E2193" i="10"/>
  <c r="D1084" i="14"/>
  <c r="F1199" i="14"/>
  <c r="F2225" i="10"/>
  <c r="D2128" i="11"/>
  <c r="E172" i="10"/>
  <c r="D1611" i="10"/>
  <c r="G2357" i="10"/>
  <c r="F917" i="14"/>
  <c r="G6" i="7"/>
  <c r="G2250" i="5"/>
  <c r="D1896" i="7"/>
  <c r="D1532" i="10"/>
  <c r="G42" i="11"/>
  <c r="D420" i="10"/>
  <c r="E2194" i="11"/>
  <c r="E1626" i="10"/>
  <c r="G2222" i="7"/>
  <c r="F2943" i="7"/>
  <c r="E1602" i="10"/>
  <c r="E539" i="5"/>
  <c r="D663" i="14"/>
  <c r="G781" i="13"/>
  <c r="G1287" i="5"/>
  <c r="D1380" i="14"/>
  <c r="F3238" i="7"/>
  <c r="E2329" i="7"/>
  <c r="E1916" i="5"/>
  <c r="D2571" i="7"/>
  <c r="G1703" i="10"/>
  <c r="E1776" i="10"/>
  <c r="D2316" i="10"/>
  <c r="D1759" i="11"/>
  <c r="E1665" i="7"/>
  <c r="D1156" i="10"/>
  <c r="F451" i="11"/>
  <c r="G2128" i="10"/>
  <c r="E1471" i="11"/>
  <c r="G779" i="14"/>
  <c r="E1668" i="5"/>
  <c r="G1026" i="5"/>
  <c r="F1364" i="10"/>
  <c r="D53" i="13"/>
  <c r="G582" i="11"/>
  <c r="G1813" i="11"/>
  <c r="G520" i="10"/>
  <c r="E830" i="5"/>
  <c r="F1314" i="11"/>
  <c r="E2388" i="10"/>
  <c r="D1752" i="5"/>
  <c r="D3243" i="7"/>
  <c r="D492" i="10"/>
  <c r="E1186" i="11"/>
  <c r="G1166" i="10"/>
  <c r="G772" i="5"/>
  <c r="G486" i="7"/>
  <c r="D1237" i="14"/>
  <c r="D1070" i="14"/>
  <c r="F803" i="10"/>
  <c r="G1268" i="5"/>
  <c r="G744" i="11"/>
  <c r="D1366" i="11"/>
  <c r="G2120" i="11"/>
  <c r="D1203" i="13"/>
  <c r="F100" i="7"/>
  <c r="G932" i="10"/>
  <c r="G974" i="14"/>
  <c r="E2140" i="7"/>
  <c r="G985" i="14"/>
  <c r="D1665" i="5"/>
  <c r="G2440" i="11"/>
  <c r="D3226" i="7"/>
  <c r="G2018" i="5"/>
  <c r="F1568" i="5"/>
  <c r="D1761" i="13"/>
  <c r="G682" i="11"/>
  <c r="E1224" i="5"/>
  <c r="F201" i="10"/>
  <c r="F1174" i="5"/>
  <c r="D2044" i="10"/>
  <c r="F2156" i="7"/>
  <c r="F1688" i="11"/>
  <c r="D997" i="5"/>
  <c r="F482" i="10"/>
  <c r="F705" i="5"/>
  <c r="E1287" i="7"/>
  <c r="G979" i="10"/>
  <c r="E1797" i="13"/>
  <c r="D1305" i="11"/>
  <c r="F1800" i="11"/>
  <c r="D1520" i="11"/>
  <c r="E369" i="7"/>
  <c r="E2822" i="7"/>
  <c r="G1511" i="13"/>
  <c r="G2254" i="10"/>
  <c r="E1489" i="10"/>
  <c r="G1676" i="14"/>
  <c r="D303" i="11"/>
  <c r="F1373" i="10"/>
  <c r="G179" i="10"/>
  <c r="G1407" i="13"/>
  <c r="E2726" i="7"/>
  <c r="D1033" i="11"/>
  <c r="E930" i="14"/>
  <c r="F59" i="5"/>
  <c r="D432" i="7"/>
  <c r="G2195" i="7"/>
  <c r="G483" i="7"/>
  <c r="D2188" i="10"/>
  <c r="E748" i="5"/>
  <c r="G365" i="14"/>
  <c r="E1299" i="5"/>
  <c r="F1540" i="11"/>
  <c r="G533" i="11"/>
  <c r="D2094" i="7"/>
  <c r="F282" i="7"/>
  <c r="G1462" i="13"/>
  <c r="D717" i="14"/>
  <c r="F570" i="13"/>
  <c r="D969" i="13"/>
  <c r="D1958" i="10"/>
  <c r="D873" i="10"/>
  <c r="D1452" i="7"/>
  <c r="E20" i="11"/>
  <c r="F559" i="11"/>
  <c r="E1698" i="7"/>
  <c r="G2479" i="7"/>
  <c r="F1275" i="7"/>
  <c r="G367" i="14"/>
  <c r="F2055" i="10"/>
  <c r="F1294" i="13"/>
  <c r="D606" i="10"/>
  <c r="F1038" i="11"/>
  <c r="D3245" i="7"/>
  <c r="F2281" i="11"/>
  <c r="E2178" i="11"/>
  <c r="F1864" i="11"/>
  <c r="D2067" i="10"/>
  <c r="D39" i="11"/>
  <c r="E862" i="14"/>
  <c r="G1147" i="14"/>
  <c r="F1353" i="14"/>
  <c r="F772" i="11"/>
  <c r="E3450" i="7"/>
  <c r="F2700" i="7"/>
  <c r="G1142" i="13"/>
  <c r="E507" i="5"/>
  <c r="D570" i="14"/>
  <c r="G2144" i="10"/>
  <c r="F1631" i="11"/>
  <c r="D535" i="5"/>
  <c r="G371" i="7"/>
  <c r="F24" i="13"/>
  <c r="D483" i="11"/>
  <c r="F304" i="7"/>
  <c r="F645" i="11"/>
  <c r="D1660" i="7"/>
  <c r="D1995" i="5"/>
  <c r="F2545" i="7"/>
  <c r="G635" i="10"/>
  <c r="D1548" i="11"/>
  <c r="E1338" i="11"/>
  <c r="G61" i="10"/>
  <c r="G3311" i="7"/>
  <c r="F1577" i="14"/>
  <c r="G1878" i="11"/>
  <c r="F142" i="11"/>
  <c r="D1513" i="14"/>
  <c r="G766" i="13"/>
  <c r="F2457" i="7"/>
  <c r="F1128" i="11"/>
  <c r="G1143" i="14"/>
  <c r="F410" i="10"/>
  <c r="G3237" i="7"/>
  <c r="G1098" i="10"/>
  <c r="E315" i="13"/>
  <c r="G1519" i="11"/>
  <c r="F828" i="14"/>
  <c r="F467" i="5"/>
  <c r="F989" i="11"/>
  <c r="G1268" i="14"/>
  <c r="F1111" i="10"/>
  <c r="G339" i="5"/>
  <c r="E1304" i="5"/>
  <c r="G3387" i="7"/>
  <c r="E1041" i="11"/>
  <c r="D674" i="10"/>
  <c r="E486" i="7"/>
  <c r="E1347" i="5"/>
  <c r="D786" i="5"/>
  <c r="F2406" i="11"/>
  <c r="G345" i="10"/>
  <c r="G160" i="7"/>
  <c r="G573" i="10"/>
  <c r="E2388" i="7"/>
  <c r="F802" i="14"/>
  <c r="D332" i="11"/>
  <c r="D1867" i="5"/>
  <c r="E2286" i="11"/>
  <c r="F170" i="13"/>
  <c r="F483" i="10"/>
  <c r="F2288" i="7"/>
  <c r="F1506" i="7"/>
  <c r="D1662" i="7"/>
  <c r="E1894" i="11"/>
  <c r="D23" i="14"/>
  <c r="E1500" i="11"/>
  <c r="G2332" i="7"/>
  <c r="G422" i="11"/>
  <c r="F635" i="5"/>
  <c r="G1818" i="5"/>
  <c r="E810" i="10"/>
  <c r="F1476" i="11"/>
  <c r="F641" i="5"/>
  <c r="F1187" i="14"/>
  <c r="D415" i="5"/>
  <c r="E1400" i="13"/>
  <c r="G462" i="11"/>
  <c r="G47" i="11"/>
  <c r="F1408" i="10"/>
  <c r="E768" i="5"/>
  <c r="E2081" i="10"/>
  <c r="E2775" i="7"/>
  <c r="G1290" i="11"/>
  <c r="F668" i="10"/>
  <c r="F977" i="10"/>
  <c r="G2495" i="7"/>
  <c r="E1451" i="13"/>
  <c r="D788" i="11"/>
  <c r="F2150" i="11"/>
  <c r="G1559" i="11"/>
  <c r="G2462" i="7"/>
  <c r="D937" i="14"/>
  <c r="E2098" i="10"/>
  <c r="E2096" i="7"/>
  <c r="E327" i="7"/>
  <c r="F1198" i="13"/>
  <c r="G1164" i="14"/>
  <c r="G528" i="13"/>
  <c r="D68" i="10"/>
  <c r="F177" i="14"/>
  <c r="E274" i="14"/>
  <c r="F2727" i="7"/>
  <c r="F240" i="7"/>
  <c r="E1440" i="11"/>
  <c r="D2807" i="7"/>
  <c r="D995" i="14"/>
  <c r="G1309" i="7"/>
  <c r="G1179" i="10"/>
  <c r="D126" i="11"/>
  <c r="G2418" i="10"/>
  <c r="D1914" i="5"/>
  <c r="E1505" i="10"/>
  <c r="D1272" i="5"/>
  <c r="F722" i="13"/>
  <c r="G1814" i="10"/>
  <c r="F940" i="5"/>
  <c r="E2893" i="7"/>
  <c r="D1600" i="10"/>
  <c r="E944" i="13"/>
  <c r="F2282" i="10"/>
  <c r="F1899" i="14"/>
  <c r="F2288" i="11"/>
  <c r="F1182" i="14"/>
  <c r="E793" i="10"/>
  <c r="G1728" i="13"/>
  <c r="E342" i="14"/>
  <c r="G823" i="14"/>
  <c r="G3097" i="7"/>
  <c r="D1139" i="5"/>
  <c r="D2611" i="7"/>
  <c r="G2239" i="10"/>
  <c r="D592" i="11"/>
  <c r="E813" i="10"/>
  <c r="E326" i="14"/>
  <c r="G1852" i="11"/>
  <c r="E98" i="10"/>
  <c r="E1272" i="7"/>
  <c r="F1202" i="11"/>
  <c r="E553" i="11"/>
  <c r="E2141" i="10"/>
  <c r="G2054" i="5"/>
  <c r="G181" i="10"/>
  <c r="F819" i="11"/>
  <c r="F1430" i="7"/>
  <c r="D460" i="14"/>
  <c r="D1642" i="11"/>
  <c r="F2321" i="7"/>
  <c r="F1010" i="13"/>
  <c r="E2373" i="10"/>
  <c r="E837" i="11"/>
  <c r="G707" i="13"/>
  <c r="F875" i="10"/>
  <c r="G1509" i="7"/>
  <c r="F1205" i="10"/>
  <c r="G618" i="10"/>
  <c r="D1710" i="11"/>
  <c r="D52" i="11"/>
  <c r="D2421" i="11"/>
  <c r="G623" i="5"/>
  <c r="E2117" i="10"/>
  <c r="F1452" i="7"/>
  <c r="D2323" i="10"/>
  <c r="D1396" i="7"/>
  <c r="F1186" i="11"/>
  <c r="E1098" i="11"/>
  <c r="F2516" i="7"/>
  <c r="F1680" i="13"/>
  <c r="F591" i="10"/>
  <c r="F1841" i="14"/>
  <c r="D1064" i="11"/>
  <c r="D136" i="13"/>
  <c r="D1295" i="13"/>
  <c r="E1101" i="13"/>
  <c r="F371" i="5"/>
  <c r="E91" i="5"/>
  <c r="E1268" i="13"/>
  <c r="G1811" i="11"/>
  <c r="D1907" i="10"/>
  <c r="F411" i="5"/>
  <c r="G1529" i="7"/>
  <c r="E1724" i="14"/>
  <c r="F3489" i="7"/>
  <c r="G1383" i="14"/>
  <c r="D355" i="7"/>
  <c r="E1347" i="10"/>
  <c r="F555" i="11"/>
  <c r="G3136" i="7"/>
  <c r="D1599" i="5"/>
  <c r="D1571" i="5"/>
  <c r="D1256" i="11"/>
  <c r="F800" i="14"/>
  <c r="E3095" i="7"/>
  <c r="E1524" i="11"/>
  <c r="D1447" i="11"/>
  <c r="D453" i="13"/>
  <c r="D2319" i="7"/>
  <c r="E333" i="5"/>
  <c r="G1453" i="7"/>
  <c r="G189" i="10"/>
  <c r="F2866" i="7"/>
  <c r="D470" i="5"/>
  <c r="E1385" i="14"/>
  <c r="F383" i="14"/>
  <c r="G1816" i="11"/>
  <c r="G535" i="10"/>
  <c r="E471" i="11"/>
  <c r="F1272" i="5"/>
  <c r="F2932" i="7"/>
  <c r="G1975" i="14"/>
  <c r="G2328" i="11"/>
  <c r="E19" i="7"/>
  <c r="E878" i="14"/>
  <c r="F1371" i="7"/>
  <c r="D1988" i="7"/>
  <c r="G72" i="14"/>
  <c r="G2994" i="7"/>
  <c r="D821" i="14"/>
  <c r="G1636" i="7"/>
  <c r="D435" i="7"/>
  <c r="E1200" i="13"/>
  <c r="F2732" i="7"/>
  <c r="G2120" i="10"/>
  <c r="G2296" i="10"/>
  <c r="E652" i="14"/>
  <c r="E2266" i="10"/>
  <c r="F1134" i="14"/>
  <c r="F553" i="10"/>
  <c r="G1363" i="13"/>
  <c r="D1673" i="5"/>
  <c r="F1614" i="13"/>
  <c r="F2353" i="10"/>
  <c r="D2943" i="7"/>
  <c r="F762" i="13"/>
  <c r="F211" i="14"/>
  <c r="D279" i="14"/>
  <c r="G130" i="7"/>
  <c r="E396" i="10"/>
  <c r="D953" i="13"/>
  <c r="F267" i="7"/>
  <c r="F312" i="5"/>
  <c r="E1452" i="13"/>
  <c r="E3264" i="7"/>
  <c r="F1906" i="11"/>
  <c r="E1914" i="7"/>
  <c r="E2323" i="11"/>
  <c r="E1827" i="11"/>
  <c r="E1419" i="11"/>
  <c r="E603" i="11"/>
  <c r="D1176" i="10"/>
  <c r="D164" i="7"/>
  <c r="F2434" i="7"/>
  <c r="F2159" i="11"/>
  <c r="G300" i="7"/>
  <c r="G577" i="14"/>
  <c r="E2205" i="10"/>
  <c r="E689" i="11"/>
  <c r="G409" i="7"/>
  <c r="G1448" i="13"/>
  <c r="F1199" i="10"/>
  <c r="D2662" i="7"/>
  <c r="E730" i="10"/>
  <c r="D1711" i="13"/>
  <c r="E2543" i="7"/>
  <c r="F2239" i="7"/>
  <c r="F1808" i="11"/>
  <c r="F877" i="5"/>
  <c r="D1619" i="13"/>
  <c r="F1900" i="7"/>
  <c r="G102" i="14"/>
  <c r="D1506" i="10"/>
  <c r="D792" i="5"/>
  <c r="E1746" i="11"/>
  <c r="E1336" i="5"/>
  <c r="G996" i="10"/>
  <c r="F540" i="5"/>
  <c r="G870" i="10"/>
  <c r="G1291" i="11"/>
  <c r="D1123" i="11"/>
  <c r="D1792" i="5"/>
  <c r="E1415" i="5"/>
  <c r="E1140" i="11"/>
  <c r="F1251" i="11"/>
  <c r="D364" i="10"/>
  <c r="E1969" i="14"/>
  <c r="G2867" i="7"/>
  <c r="E1145" i="10"/>
  <c r="G260" i="5"/>
  <c r="G2161" i="11"/>
  <c r="D1418" i="5"/>
  <c r="D331" i="7"/>
  <c r="G1027" i="11"/>
  <c r="D461" i="5"/>
  <c r="G1796" i="7"/>
  <c r="D472" i="5"/>
  <c r="D1388" i="5"/>
  <c r="D396" i="7"/>
  <c r="G2076" i="7"/>
  <c r="D277" i="7"/>
  <c r="G334" i="13"/>
  <c r="D1401" i="14"/>
  <c r="D1618" i="7"/>
  <c r="E2384" i="11"/>
  <c r="E1278" i="5"/>
  <c r="G2514" i="7"/>
  <c r="F2132" i="7"/>
  <c r="G573" i="11"/>
  <c r="D1694" i="5"/>
  <c r="F1142" i="11"/>
  <c r="G406" i="14"/>
  <c r="G222" i="10"/>
  <c r="D1910" i="7"/>
  <c r="G1136" i="11"/>
  <c r="D1819" i="5"/>
  <c r="D1284" i="7"/>
  <c r="G697" i="5"/>
  <c r="G1029" i="5"/>
  <c r="D1062" i="10"/>
  <c r="F1068" i="5"/>
  <c r="D1507" i="13"/>
  <c r="E175" i="5"/>
  <c r="E870" i="11"/>
  <c r="E1069" i="13"/>
  <c r="G2355" i="10"/>
  <c r="D716" i="13"/>
  <c r="E1242" i="10"/>
  <c r="E1703" i="14"/>
  <c r="D2180" i="11"/>
  <c r="E226" i="14"/>
  <c r="D122" i="14"/>
  <c r="E2585" i="7"/>
  <c r="G2293" i="7"/>
  <c r="G1539" i="11"/>
  <c r="F1998" i="10"/>
  <c r="F74" i="11"/>
  <c r="F3499" i="7"/>
  <c r="F27" i="10"/>
  <c r="G101" i="7"/>
  <c r="D2691" i="7"/>
  <c r="E283" i="10"/>
  <c r="D1962" i="7"/>
  <c r="F1916" i="5"/>
  <c r="D164" i="10"/>
  <c r="D2481" i="7"/>
  <c r="F2439" i="10"/>
  <c r="G790" i="11"/>
  <c r="E431" i="11"/>
  <c r="E1956" i="11"/>
  <c r="D3177" i="7"/>
  <c r="G1965" i="11"/>
  <c r="G1124" i="10"/>
  <c r="E1185" i="10"/>
  <c r="F1290" i="13"/>
  <c r="E35" i="5"/>
  <c r="G61" i="5"/>
  <c r="D1644" i="13"/>
  <c r="D2491" i="7"/>
  <c r="F2275" i="11"/>
  <c r="F1250" i="11"/>
  <c r="E1350" i="11"/>
  <c r="E1756" i="14"/>
  <c r="D1584" i="13"/>
  <c r="F1019" i="5"/>
  <c r="F615" i="11"/>
  <c r="D132" i="10"/>
  <c r="F987" i="10"/>
  <c r="G1468" i="11"/>
  <c r="F193" i="13"/>
  <c r="F2006" i="5"/>
  <c r="E389" i="5"/>
  <c r="F28" i="5"/>
  <c r="F1122" i="10"/>
  <c r="D1430" i="10"/>
  <c r="G1961" i="11"/>
  <c r="G1253" i="14"/>
  <c r="G3348" i="7"/>
  <c r="E2407" i="7"/>
  <c r="D1318" i="11"/>
  <c r="G736" i="11"/>
  <c r="G2094" i="11"/>
  <c r="F347" i="13"/>
  <c r="E3189" i="7"/>
  <c r="D2996" i="7"/>
  <c r="E2728" i="7"/>
  <c r="F796" i="10"/>
  <c r="G1272" i="11"/>
  <c r="G686" i="14"/>
  <c r="D2186" i="10"/>
  <c r="D1167" i="13"/>
  <c r="G1284" i="14"/>
  <c r="E1980" i="10"/>
  <c r="E2340" i="10"/>
  <c r="D867" i="13"/>
  <c r="F795" i="11"/>
  <c r="F2090" i="11"/>
  <c r="E1569" i="13"/>
  <c r="F3108" i="7"/>
  <c r="D1920" i="7"/>
  <c r="G1121" i="14"/>
  <c r="E2809" i="7"/>
  <c r="E2284" i="5"/>
  <c r="E267" i="13"/>
  <c r="F648" i="14"/>
  <c r="F790" i="14"/>
  <c r="E2241" i="10"/>
  <c r="D1731" i="7"/>
  <c r="G1138" i="13"/>
  <c r="F2159" i="5"/>
  <c r="D535" i="11"/>
  <c r="D1695" i="13"/>
  <c r="D647" i="11"/>
  <c r="G416" i="5"/>
  <c r="F1828" i="11"/>
  <c r="E936" i="11"/>
  <c r="E1893" i="11"/>
  <c r="D2398" i="11"/>
  <c r="G1449" i="11"/>
  <c r="E1624" i="10"/>
  <c r="E1149" i="13"/>
  <c r="D318" i="7"/>
  <c r="F501" i="10"/>
  <c r="D956" i="10"/>
  <c r="F538" i="11"/>
  <c r="E2575" i="7"/>
  <c r="D222" i="11"/>
  <c r="G81" i="14"/>
  <c r="E1208" i="11"/>
  <c r="D873" i="11"/>
  <c r="D263" i="14"/>
  <c r="F506" i="5"/>
  <c r="D2210" i="11"/>
  <c r="D174" i="13"/>
  <c r="D167" i="5"/>
  <c r="E1105" i="10"/>
  <c r="E715" i="10"/>
  <c r="F835" i="10"/>
  <c r="D1916" i="10"/>
  <c r="F37" i="10"/>
  <c r="G1463" i="14"/>
  <c r="G1633" i="11"/>
  <c r="G1106" i="11"/>
  <c r="F405" i="7"/>
  <c r="D1702" i="7"/>
  <c r="F418" i="10"/>
  <c r="E173" i="10"/>
  <c r="F3277" i="7"/>
  <c r="F295" i="14"/>
  <c r="D1454" i="7"/>
  <c r="E2245" i="11"/>
  <c r="G1967" i="5"/>
  <c r="D2441" i="10"/>
  <c r="E602" i="10"/>
  <c r="G1868" i="7"/>
  <c r="D1877" i="11"/>
  <c r="E2187" i="7"/>
  <c r="D3094" i="7"/>
  <c r="G2566" i="7"/>
  <c r="F1104" i="11"/>
  <c r="D2290" i="10"/>
  <c r="G1682" i="7"/>
  <c r="E3151" i="7"/>
  <c r="G1512" i="5"/>
  <c r="E2023" i="11"/>
  <c r="G543" i="10"/>
  <c r="G551" i="10"/>
  <c r="D1200" i="14"/>
  <c r="D1822" i="7"/>
  <c r="E2624" i="7"/>
  <c r="F2268" i="11"/>
  <c r="F2256" i="10"/>
  <c r="E1005" i="14"/>
  <c r="E2687" i="7"/>
  <c r="G1396" i="7"/>
  <c r="E1358" i="13"/>
  <c r="F2272" i="7"/>
  <c r="D1194" i="11"/>
  <c r="G1906" i="11"/>
  <c r="D2755" i="7"/>
  <c r="G167" i="7"/>
  <c r="F1682" i="7"/>
  <c r="D655" i="14"/>
  <c r="E3483" i="7"/>
  <c r="G1523" i="5"/>
  <c r="G447" i="10"/>
  <c r="D2169" i="10"/>
  <c r="D656" i="13"/>
  <c r="F2250" i="10"/>
  <c r="E3035" i="7"/>
  <c r="F1505" i="13"/>
  <c r="F2741" i="7"/>
  <c r="F92" i="13"/>
  <c r="G1225" i="11"/>
  <c r="F2331" i="10"/>
  <c r="E635" i="5"/>
  <c r="F1296" i="10"/>
  <c r="F2393" i="11"/>
  <c r="E141" i="7"/>
  <c r="F813" i="5"/>
  <c r="F3332" i="7"/>
  <c r="G1387" i="10"/>
  <c r="D906" i="14"/>
  <c r="E1238" i="13"/>
  <c r="D41" i="5"/>
  <c r="F751" i="13"/>
  <c r="G2455" i="10"/>
  <c r="F257" i="7"/>
  <c r="D334" i="5"/>
  <c r="F1154" i="13"/>
  <c r="G1285" i="14"/>
  <c r="E2075" i="7"/>
  <c r="F804" i="5"/>
  <c r="G2680" i="7"/>
  <c r="D1088" i="13"/>
  <c r="G4" i="10"/>
  <c r="G1261" i="10"/>
  <c r="G562" i="5"/>
  <c r="D929" i="10"/>
  <c r="F1921" i="14"/>
  <c r="D2176" i="11"/>
  <c r="G2272" i="7"/>
  <c r="E1667" i="14"/>
  <c r="F2128" i="10"/>
  <c r="G1973" i="11"/>
  <c r="E1086" i="11"/>
  <c r="D507" i="5"/>
  <c r="D78" i="7"/>
  <c r="G320" i="14"/>
  <c r="D134" i="10"/>
  <c r="F1759" i="13"/>
  <c r="D1848" i="7"/>
  <c r="E1367" i="7"/>
  <c r="G308" i="13"/>
  <c r="D829" i="10"/>
  <c r="E1752" i="11"/>
  <c r="G1056" i="13"/>
  <c r="D440" i="14"/>
  <c r="D1160" i="11"/>
  <c r="F2410" i="11"/>
  <c r="E294" i="10"/>
  <c r="E1220" i="13"/>
  <c r="D2270" i="10"/>
  <c r="D1214" i="10"/>
  <c r="G234" i="13"/>
  <c r="E1869" i="7"/>
  <c r="D3382" i="7"/>
  <c r="E122" i="14"/>
  <c r="F283" i="11"/>
  <c r="E3188" i="7"/>
  <c r="G23" i="13"/>
  <c r="F1997" i="14"/>
  <c r="F378" i="5"/>
  <c r="F1453" i="11"/>
  <c r="E232" i="5"/>
  <c r="D1908" i="7"/>
  <c r="D1088" i="5"/>
  <c r="G2216" i="7"/>
  <c r="E283" i="7"/>
  <c r="D2351" i="7"/>
  <c r="G2161" i="10"/>
  <c r="E528" i="10"/>
  <c r="E1541" i="13"/>
  <c r="E710" i="10"/>
  <c r="F886" i="10"/>
  <c r="G3453" i="7"/>
  <c r="F1075" i="5"/>
  <c r="E463" i="7"/>
  <c r="G2203" i="10"/>
  <c r="D251" i="5"/>
  <c r="F2529" i="7"/>
  <c r="F423" i="10"/>
  <c r="D24" i="13"/>
  <c r="G18" i="13"/>
  <c r="F1307" i="10"/>
  <c r="F586" i="10"/>
  <c r="D2301" i="11"/>
  <c r="D2464" i="7"/>
  <c r="G1668" i="13"/>
  <c r="D543" i="14"/>
  <c r="F306" i="13"/>
  <c r="F1305" i="14"/>
  <c r="D628" i="11"/>
  <c r="D1040" i="11"/>
  <c r="F3278" i="7"/>
  <c r="E495" i="10"/>
  <c r="D1331" i="11"/>
  <c r="E3493" i="7"/>
  <c r="D2238" i="11"/>
  <c r="F3482" i="7"/>
  <c r="G367" i="7"/>
  <c r="D413" i="7"/>
  <c r="E1850" i="7"/>
  <c r="F965" i="10"/>
  <c r="G1358" i="7"/>
  <c r="F1642" i="14"/>
  <c r="F3422" i="7"/>
  <c r="E40" i="10"/>
  <c r="G315" i="5"/>
  <c r="E1043" i="11"/>
  <c r="F1631" i="10"/>
  <c r="F2187" i="11"/>
  <c r="G382" i="7"/>
  <c r="F443" i="14"/>
  <c r="G174" i="5"/>
  <c r="D588" i="5"/>
  <c r="D1062" i="11"/>
  <c r="G420" i="7"/>
  <c r="G1008" i="11"/>
  <c r="E215" i="5"/>
  <c r="G829" i="5"/>
  <c r="D1823" i="11"/>
  <c r="F924" i="14"/>
  <c r="E1084" i="13"/>
  <c r="F3048" i="7"/>
  <c r="G2139" i="7"/>
  <c r="D1686" i="13"/>
  <c r="D2506" i="7"/>
  <c r="D933" i="10"/>
  <c r="G2426" i="10"/>
  <c r="G1637" i="14"/>
  <c r="F1164" i="11"/>
  <c r="G2462" i="10"/>
  <c r="G2027" i="7"/>
  <c r="E498" i="5"/>
  <c r="E2237" i="5"/>
  <c r="E1405" i="11"/>
  <c r="G63" i="5"/>
  <c r="F2327" i="10"/>
  <c r="E1132" i="13"/>
  <c r="D1391" i="11"/>
  <c r="E1432" i="10"/>
  <c r="G1032" i="11"/>
  <c r="D452" i="7"/>
  <c r="G363" i="10"/>
  <c r="F923" i="14"/>
  <c r="F1682" i="11"/>
  <c r="E879" i="5"/>
  <c r="G1644" i="14"/>
  <c r="D1665" i="10"/>
  <c r="G1557" i="11"/>
  <c r="E1016" i="11"/>
  <c r="F1864" i="10"/>
  <c r="D196" i="11"/>
  <c r="F1692" i="13"/>
  <c r="F438" i="11"/>
  <c r="G847" i="10"/>
  <c r="F2899" i="7"/>
  <c r="G2311" i="11"/>
  <c r="F1256" i="7"/>
  <c r="F2057" i="10"/>
  <c r="F983" i="10"/>
  <c r="E56" i="10"/>
  <c r="D1846" i="11"/>
  <c r="G1326" i="11"/>
  <c r="F532" i="13"/>
  <c r="E713" i="13"/>
  <c r="G1130" i="13"/>
  <c r="F1604" i="14"/>
  <c r="F3068" i="7"/>
  <c r="G1192" i="13"/>
  <c r="G711" i="11"/>
  <c r="G2386" i="7"/>
  <c r="E609" i="10"/>
  <c r="G1264" i="11"/>
  <c r="E861" i="5"/>
  <c r="E1078" i="13"/>
  <c r="E2414" i="10"/>
  <c r="F2622" i="7"/>
  <c r="G1416" i="5"/>
  <c r="G2811" i="7"/>
  <c r="D175" i="5"/>
  <c r="E1336" i="14"/>
  <c r="F2082" i="11"/>
  <c r="D1841" i="7"/>
  <c r="F1649" i="13"/>
  <c r="E1343" i="10"/>
  <c r="F795" i="14"/>
  <c r="F361" i="13"/>
  <c r="F637" i="5"/>
  <c r="F2957" i="7"/>
  <c r="G2221" i="5"/>
  <c r="F1404" i="13"/>
  <c r="F554" i="10"/>
  <c r="G2163" i="11"/>
  <c r="E869" i="5"/>
  <c r="F1551" i="10"/>
  <c r="E2434" i="7"/>
  <c r="G1883" i="14"/>
  <c r="D1633" i="11"/>
  <c r="D2210" i="5"/>
  <c r="F1213" i="11"/>
  <c r="D2648" i="7"/>
  <c r="F307" i="13"/>
  <c r="E1429" i="7"/>
  <c r="G2076" i="11"/>
  <c r="D1329" i="11"/>
  <c r="D1029" i="10"/>
  <c r="D2728" i="7"/>
  <c r="F914" i="10"/>
  <c r="F1075" i="11"/>
  <c r="F2116" i="7"/>
  <c r="F76" i="7"/>
  <c r="G2602" i="7"/>
  <c r="F1362" i="13"/>
  <c r="G3225" i="7"/>
  <c r="G2312" i="10"/>
  <c r="F1867" i="5"/>
  <c r="F1769" i="10"/>
  <c r="E1568" i="7"/>
  <c r="G412" i="14"/>
  <c r="E1231" i="10"/>
  <c r="E1144" i="13"/>
  <c r="E611" i="11"/>
  <c r="E845" i="5"/>
  <c r="G3279" i="7"/>
  <c r="G1399" i="13"/>
  <c r="F1171" i="14"/>
  <c r="D1970" i="10"/>
  <c r="G255" i="10"/>
  <c r="E194" i="11"/>
  <c r="G1860" i="11"/>
  <c r="F1772" i="14"/>
  <c r="G1351" i="5"/>
  <c r="G368" i="5"/>
  <c r="F2181" i="5"/>
  <c r="G2168" i="10"/>
  <c r="G1623" i="5"/>
  <c r="G580" i="10"/>
  <c r="G1716" i="14"/>
  <c r="E1524" i="7"/>
  <c r="F1408" i="13"/>
  <c r="G359" i="11"/>
  <c r="D9" i="14"/>
  <c r="D1095" i="11"/>
  <c r="D2360" i="10"/>
  <c r="D1635" i="13"/>
  <c r="E2352" i="7"/>
  <c r="F426" i="14"/>
  <c r="D726" i="5"/>
  <c r="F1722" i="5"/>
  <c r="D2393" i="7"/>
  <c r="F928" i="5"/>
  <c r="F1604" i="10"/>
  <c r="F404" i="10"/>
  <c r="E1717" i="10"/>
  <c r="E1326" i="14"/>
  <c r="G2631" i="7"/>
  <c r="D724" i="11"/>
  <c r="F2189" i="11"/>
  <c r="G2021" i="10"/>
  <c r="D941" i="14"/>
  <c r="D399" i="11"/>
  <c r="D3063" i="7"/>
  <c r="D558" i="13"/>
  <c r="D768" i="5"/>
  <c r="D3223" i="7"/>
  <c r="D1733" i="11"/>
  <c r="F560" i="10"/>
  <c r="D1446" i="11"/>
  <c r="G75" i="5"/>
  <c r="F2076" i="11"/>
  <c r="F1466" i="10"/>
  <c r="E993" i="10"/>
  <c r="F888" i="13"/>
  <c r="G1795" i="7"/>
  <c r="E2786" i="7"/>
  <c r="F1343" i="13"/>
  <c r="G1013" i="5"/>
  <c r="F155" i="14"/>
  <c r="G557" i="14"/>
  <c r="D1102" i="13"/>
  <c r="D1133" i="13"/>
  <c r="F213" i="14"/>
  <c r="D1593" i="13"/>
  <c r="E2497" i="7"/>
  <c r="D996" i="14"/>
  <c r="G2143" i="7"/>
  <c r="G2456" i="10"/>
  <c r="E1946" i="11"/>
  <c r="E1747" i="11"/>
  <c r="E2237" i="11"/>
  <c r="F3235" i="7"/>
  <c r="E1063" i="5"/>
  <c r="F1076" i="13"/>
  <c r="G694" i="10"/>
  <c r="E2034" i="10"/>
  <c r="E2188" i="11"/>
  <c r="F1360" i="11"/>
  <c r="F2286" i="5"/>
  <c r="F2378" i="11"/>
  <c r="G861" i="14"/>
  <c r="E2012" i="10"/>
  <c r="E3497" i="7"/>
  <c r="F756" i="14"/>
  <c r="D1912" i="10"/>
  <c r="G584" i="10"/>
  <c r="D1503" i="7"/>
  <c r="F1686" i="13"/>
  <c r="E121" i="14"/>
  <c r="E1932" i="7"/>
  <c r="E3047" i="7"/>
  <c r="D744" i="11"/>
  <c r="D402" i="5"/>
  <c r="F859" i="5"/>
  <c r="D1778" i="11"/>
  <c r="E1648" i="7"/>
  <c r="D1983" i="7"/>
  <c r="E1253" i="5"/>
  <c r="F30" i="14"/>
  <c r="F1805" i="5"/>
  <c r="D1820" i="11"/>
  <c r="G2436" i="11"/>
  <c r="E1316" i="10"/>
  <c r="F82" i="11"/>
  <c r="G2413" i="11"/>
  <c r="D78" i="10"/>
  <c r="D1111" i="5"/>
  <c r="D1204" i="11"/>
  <c r="G1758" i="13"/>
  <c r="F1485" i="7"/>
  <c r="D1442" i="7"/>
  <c r="E2030" i="5"/>
  <c r="F642" i="13"/>
  <c r="F1344" i="7"/>
  <c r="F1016" i="14"/>
  <c r="D2417" i="7"/>
  <c r="G1103" i="5"/>
  <c r="D3380" i="7"/>
  <c r="E359" i="5"/>
  <c r="D1144" i="10"/>
  <c r="D103" i="10"/>
  <c r="G1050" i="5"/>
  <c r="E838" i="11"/>
  <c r="F1720" i="14"/>
  <c r="E1620" i="13"/>
  <c r="G2023" i="5"/>
  <c r="G1143" i="10"/>
  <c r="E1948" i="7"/>
  <c r="D1429" i="11"/>
  <c r="D194" i="14"/>
  <c r="E2399" i="10"/>
  <c r="F1755" i="10"/>
  <c r="D971" i="13"/>
  <c r="D2540" i="7"/>
  <c r="D2290" i="5"/>
  <c r="F374" i="11"/>
  <c r="F713" i="11"/>
  <c r="D330" i="11"/>
  <c r="G2113" i="10"/>
  <c r="F1406" i="14"/>
  <c r="G1879" i="11"/>
  <c r="F2034" i="7"/>
  <c r="D812" i="5"/>
  <c r="E1364" i="11"/>
  <c r="G3389" i="7"/>
  <c r="D683" i="11"/>
  <c r="D581" i="10"/>
  <c r="D2153" i="10"/>
  <c r="F1053" i="14"/>
  <c r="F677" i="11"/>
  <c r="D3121" i="7"/>
  <c r="E429" i="10"/>
  <c r="G1810" i="5"/>
  <c r="D1161" i="13"/>
  <c r="F230" i="14"/>
  <c r="D1784" i="14"/>
  <c r="G1603" i="11"/>
  <c r="E2214" i="7"/>
  <c r="F1548" i="10"/>
  <c r="F747" i="10"/>
  <c r="G1500" i="5"/>
  <c r="D2057" i="11"/>
  <c r="E911" i="14"/>
  <c r="E1096" i="11"/>
  <c r="F912" i="10"/>
  <c r="F1540" i="5"/>
  <c r="G1485" i="11"/>
  <c r="D2048" i="11"/>
  <c r="F481" i="7"/>
  <c r="G545" i="10"/>
  <c r="D567" i="14"/>
  <c r="G823" i="11"/>
  <c r="E1600" i="5"/>
  <c r="F2170" i="11"/>
  <c r="F866" i="14"/>
  <c r="D656" i="11"/>
  <c r="G2073" i="5"/>
  <c r="G3431" i="7"/>
  <c r="F1764" i="14"/>
  <c r="G2218" i="7"/>
  <c r="F231" i="5"/>
  <c r="D1674" i="5"/>
  <c r="D1961" i="7"/>
  <c r="G1619" i="14"/>
  <c r="F72" i="13"/>
  <c r="E2230" i="7"/>
  <c r="F2115" i="11"/>
  <c r="D1422" i="11"/>
  <c r="E1644" i="5"/>
  <c r="E286" i="10"/>
  <c r="E1788" i="14"/>
  <c r="D3235" i="7"/>
  <c r="E1533" i="11"/>
  <c r="E1752" i="10"/>
  <c r="F1635" i="7"/>
  <c r="D2612" i="7"/>
  <c r="E1092" i="14"/>
  <c r="F554" i="13"/>
  <c r="E1598" i="11"/>
  <c r="F3132" i="7"/>
  <c r="E2746" i="7"/>
  <c r="D659" i="11"/>
  <c r="D233" i="7"/>
  <c r="F2442" i="10"/>
  <c r="D2909" i="7"/>
  <c r="D242" i="10"/>
  <c r="F1289" i="14"/>
  <c r="F2067" i="10"/>
  <c r="D790" i="14"/>
  <c r="E1103" i="5"/>
  <c r="G1921" i="14"/>
  <c r="F2219" i="10"/>
  <c r="D1668" i="7"/>
  <c r="G633" i="10"/>
  <c r="G1584" i="14"/>
  <c r="D1010" i="10"/>
  <c r="F1371" i="11"/>
  <c r="F398" i="10"/>
  <c r="F2319" i="11"/>
  <c r="D2966" i="7"/>
  <c r="F2045" i="10"/>
  <c r="F1481" i="11"/>
  <c r="E2002" i="11"/>
  <c r="G1757" i="10"/>
  <c r="E1491" i="11"/>
  <c r="F713" i="13"/>
  <c r="G1213" i="14"/>
  <c r="E1936" i="7"/>
  <c r="G1553" i="10"/>
  <c r="F1178" i="11"/>
  <c r="F2777" i="7"/>
  <c r="G85" i="11"/>
  <c r="D368" i="7"/>
  <c r="G448" i="5"/>
  <c r="E581" i="14"/>
  <c r="E1314" i="5"/>
  <c r="G2079" i="7"/>
  <c r="F2292" i="11"/>
  <c r="F456" i="11"/>
  <c r="E2651" i="7"/>
  <c r="G2143" i="11"/>
  <c r="F1126" i="11"/>
  <c r="G931" i="10"/>
  <c r="D1890" i="14"/>
  <c r="E827" i="11"/>
  <c r="F114" i="10"/>
  <c r="G1699" i="7"/>
  <c r="G89" i="5"/>
  <c r="G3164" i="7"/>
  <c r="E923" i="11"/>
  <c r="G1283" i="10"/>
  <c r="G2192" i="7"/>
  <c r="F1331" i="10"/>
  <c r="E2346" i="10"/>
  <c r="G248" i="14"/>
  <c r="F3261" i="7"/>
  <c r="E1523" i="7"/>
  <c r="F1044" i="13"/>
  <c r="E507" i="14"/>
  <c r="E286" i="11"/>
  <c r="G456" i="10"/>
  <c r="D2192" i="10"/>
  <c r="G1164" i="11"/>
  <c r="E2175" i="11"/>
  <c r="E105" i="14"/>
  <c r="E711" i="11"/>
  <c r="E152" i="7"/>
  <c r="D1092" i="10"/>
  <c r="G1722" i="11"/>
  <c r="G2819" i="7"/>
  <c r="E683" i="13"/>
  <c r="F2087" i="5"/>
  <c r="D1654" i="14"/>
  <c r="E1130" i="11"/>
  <c r="D2254" i="7"/>
  <c r="D1128" i="13"/>
  <c r="E439" i="5"/>
  <c r="D260" i="10"/>
  <c r="F2248" i="10"/>
  <c r="G635" i="13"/>
  <c r="G1626" i="5"/>
  <c r="E146" i="7"/>
  <c r="D318" i="10"/>
  <c r="D1702" i="5"/>
  <c r="D1911" i="10"/>
  <c r="D1481" i="14"/>
  <c r="F2257" i="11"/>
  <c r="E1079" i="14"/>
  <c r="G1959" i="7"/>
  <c r="D796" i="5"/>
  <c r="E1196" i="11"/>
  <c r="G545" i="14"/>
  <c r="F2161" i="11"/>
  <c r="G820" i="13"/>
  <c r="E3399" i="7"/>
  <c r="D1717" i="7"/>
  <c r="D1208" i="5"/>
  <c r="D1132" i="10"/>
  <c r="D1979" i="10"/>
  <c r="G2225" i="7"/>
  <c r="F2448" i="10"/>
  <c r="E1697" i="5"/>
  <c r="F1498" i="11"/>
  <c r="E2152" i="5"/>
  <c r="F1581" i="13"/>
  <c r="F1007" i="11"/>
  <c r="E740" i="10"/>
  <c r="G1299" i="10"/>
  <c r="E798" i="10"/>
  <c r="F1449" i="14"/>
  <c r="E1449" i="10"/>
  <c r="G1567" i="11"/>
  <c r="G439" i="10"/>
  <c r="G607" i="11"/>
  <c r="E318" i="10"/>
  <c r="F508" i="14"/>
  <c r="G3066" i="7"/>
  <c r="G92" i="10"/>
  <c r="D300" i="5"/>
  <c r="E1874" i="11"/>
  <c r="F97" i="7"/>
  <c r="E976" i="5"/>
  <c r="E1444" i="10"/>
  <c r="E227" i="7"/>
  <c r="E434" i="7"/>
  <c r="D1858" i="7"/>
  <c r="D242" i="5"/>
  <c r="E1472" i="11"/>
  <c r="G38" i="11"/>
  <c r="G1935" i="7"/>
  <c r="D214" i="5"/>
  <c r="D357" i="7"/>
  <c r="D1480" i="11"/>
  <c r="D315" i="11"/>
  <c r="F2015" i="7"/>
  <c r="G1441" i="10"/>
  <c r="D1616" i="11"/>
  <c r="F542" i="10"/>
  <c r="D1495" i="10"/>
  <c r="D1754" i="11"/>
  <c r="F165" i="11"/>
  <c r="E3211" i="7"/>
  <c r="F589" i="10"/>
  <c r="F648" i="10"/>
  <c r="E314" i="10"/>
  <c r="D2088" i="7"/>
  <c r="F549" i="14"/>
  <c r="G2042" i="10"/>
  <c r="G2137" i="10"/>
  <c r="F1873" i="10"/>
  <c r="F2500" i="7"/>
  <c r="E2326" i="10"/>
  <c r="G1532" i="7"/>
  <c r="G246" i="14"/>
  <c r="E1189" i="11"/>
  <c r="G696" i="10"/>
  <c r="E359" i="11"/>
  <c r="G665" i="13"/>
  <c r="E1544" i="5"/>
  <c r="E943" i="10"/>
  <c r="G569" i="5"/>
  <c r="G674" i="14"/>
  <c r="D118" i="14"/>
  <c r="F1748" i="7"/>
  <c r="G1524" i="14"/>
  <c r="F1617" i="5"/>
  <c r="F1301" i="14"/>
  <c r="G684" i="11"/>
  <c r="F2728" i="7"/>
  <c r="E1413" i="7"/>
  <c r="F2039" i="11"/>
  <c r="E189" i="13"/>
  <c r="F942" i="10"/>
  <c r="E197" i="11"/>
  <c r="D122" i="5"/>
  <c r="F1633" i="5"/>
  <c r="E1394" i="10"/>
  <c r="E2105" i="10"/>
  <c r="G3068" i="7"/>
  <c r="F11" i="14"/>
  <c r="G328" i="14"/>
  <c r="D475" i="5"/>
  <c r="D1654" i="10"/>
  <c r="F112" i="7"/>
  <c r="F979" i="5"/>
  <c r="D434" i="5"/>
  <c r="F895" i="10"/>
  <c r="G322" i="14"/>
  <c r="D1966" i="11"/>
  <c r="F448" i="10"/>
  <c r="F669" i="14"/>
  <c r="E1863" i="11"/>
  <c r="E2696" i="7"/>
  <c r="F1415" i="11"/>
  <c r="D362" i="11"/>
  <c r="F106" i="11"/>
  <c r="G1717" i="11"/>
  <c r="G418" i="13"/>
  <c r="E311" i="7"/>
  <c r="E1369" i="11"/>
  <c r="F102" i="14"/>
  <c r="F1221" i="11"/>
  <c r="E2193" i="11"/>
  <c r="E1688" i="7"/>
  <c r="E1116" i="14"/>
  <c r="E1687" i="13"/>
  <c r="G1370" i="11"/>
  <c r="F975" i="10"/>
  <c r="E2131" i="7"/>
  <c r="G2289" i="5"/>
  <c r="E465" i="14"/>
  <c r="D2020" i="7"/>
  <c r="E1251" i="11"/>
  <c r="F751" i="5"/>
  <c r="E1953" i="10"/>
  <c r="D1963" i="14"/>
  <c r="G2065" i="10"/>
  <c r="E369" i="13"/>
  <c r="E356" i="14"/>
  <c r="D1595" i="7"/>
  <c r="F52" i="14"/>
  <c r="F1214" i="14"/>
  <c r="G292" i="11"/>
  <c r="E1596" i="10"/>
  <c r="E340" i="11"/>
  <c r="G903" i="11"/>
  <c r="F1860" i="5"/>
  <c r="G2177" i="10"/>
  <c r="G1156" i="10"/>
  <c r="G746" i="5"/>
  <c r="D695" i="10"/>
  <c r="F1514" i="5"/>
  <c r="G233" i="11"/>
  <c r="E1031" i="14"/>
  <c r="G1904" i="14"/>
  <c r="D82" i="11"/>
  <c r="D774" i="14"/>
  <c r="F3254" i="7"/>
  <c r="D2151" i="5"/>
  <c r="D1168" i="13"/>
  <c r="D316" i="11"/>
  <c r="F1835" i="10"/>
  <c r="G761" i="5"/>
  <c r="F417" i="7"/>
  <c r="F774" i="11"/>
  <c r="E909" i="11"/>
  <c r="G1242" i="11"/>
  <c r="F135" i="10"/>
  <c r="G1331" i="7"/>
  <c r="D3042" i="7"/>
  <c r="D11" i="14"/>
  <c r="D988" i="11"/>
  <c r="G1780" i="5"/>
  <c r="G769" i="5"/>
  <c r="D866" i="13"/>
  <c r="G1117" i="10"/>
  <c r="G122" i="5"/>
  <c r="E2061" i="11"/>
  <c r="F1395" i="5"/>
  <c r="F1181" i="14"/>
  <c r="G1377" i="13"/>
  <c r="D409" i="7"/>
  <c r="F1295" i="5"/>
  <c r="D1339" i="5"/>
  <c r="G2935" i="7"/>
  <c r="G751" i="13"/>
  <c r="E2454" i="7"/>
  <c r="D1326" i="7"/>
  <c r="E2315" i="11"/>
  <c r="F792" i="10"/>
  <c r="F301" i="14"/>
  <c r="F543" i="14"/>
  <c r="F1766" i="13"/>
  <c r="E805" i="10"/>
  <c r="G1894" i="14"/>
  <c r="D1837" i="10"/>
  <c r="F1779" i="7"/>
  <c r="D1578" i="10"/>
  <c r="D1793" i="13"/>
  <c r="E513" i="5"/>
  <c r="F1841" i="10"/>
  <c r="G1183" i="13"/>
  <c r="E1180" i="13"/>
  <c r="E733" i="11"/>
  <c r="D174" i="5"/>
  <c r="D1168" i="11"/>
  <c r="G1308" i="13"/>
  <c r="E1717" i="14"/>
  <c r="E1250" i="11"/>
  <c r="E945" i="10"/>
  <c r="F1976" i="10"/>
  <c r="F1441" i="11"/>
  <c r="G2758" i="7"/>
  <c r="E293" i="5"/>
  <c r="E906" i="11"/>
  <c r="E948" i="5"/>
  <c r="F1143" i="10"/>
  <c r="F259" i="10"/>
  <c r="G886" i="10"/>
  <c r="D2109" i="5"/>
  <c r="G588" i="11"/>
  <c r="E281" i="14"/>
  <c r="F56" i="7"/>
  <c r="G1802" i="14"/>
  <c r="F2618" i="7"/>
  <c r="E1740" i="10"/>
  <c r="D182" i="11"/>
  <c r="F151" i="5"/>
  <c r="D1358" i="13"/>
  <c r="E1325" i="13"/>
  <c r="G2622" i="7"/>
  <c r="G1167" i="11"/>
  <c r="F1850" i="14"/>
  <c r="F1687" i="5"/>
  <c r="E89" i="11"/>
  <c r="E431" i="14"/>
  <c r="E2320" i="10"/>
  <c r="E118" i="10"/>
  <c r="F1203" i="10"/>
  <c r="F91" i="10"/>
  <c r="F1249" i="13"/>
  <c r="E1649" i="11"/>
  <c r="D1340" i="5"/>
  <c r="E645" i="10"/>
  <c r="D1112" i="10"/>
  <c r="F84" i="11"/>
  <c r="F2549" i="7"/>
  <c r="G2335" i="11"/>
  <c r="D2641" i="7"/>
  <c r="E633" i="5"/>
  <c r="F854" i="13"/>
  <c r="D629" i="5"/>
  <c r="D1885" i="7"/>
  <c r="G882" i="14"/>
  <c r="E2014" i="7"/>
  <c r="F713" i="10"/>
  <c r="D1067" i="10"/>
  <c r="E2411" i="11"/>
  <c r="G224" i="5"/>
  <c r="D3166" i="7"/>
  <c r="G211" i="11"/>
  <c r="D3267" i="7"/>
  <c r="E803" i="14"/>
  <c r="F416" i="5"/>
  <c r="E493" i="10"/>
  <c r="E2366" i="7"/>
  <c r="F1137" i="13"/>
  <c r="E2391" i="10"/>
  <c r="G1267" i="10"/>
  <c r="D2092" i="5"/>
  <c r="G291" i="10"/>
  <c r="E3155" i="7"/>
  <c r="E789" i="10"/>
  <c r="F1858" i="11"/>
  <c r="D936" i="5"/>
  <c r="F517" i="10"/>
  <c r="F1242" i="5"/>
  <c r="G2252" i="11"/>
  <c r="E16" i="5"/>
  <c r="D10" i="5"/>
  <c r="D1094" i="11"/>
  <c r="G2570" i="7"/>
  <c r="D871" i="11"/>
  <c r="F22" i="14"/>
  <c r="G841" i="13"/>
  <c r="E1192" i="13"/>
  <c r="G1122" i="13"/>
  <c r="G870" i="11"/>
  <c r="D1649" i="5"/>
  <c r="D1916" i="11"/>
  <c r="E313" i="11"/>
  <c r="D3350" i="7"/>
  <c r="E1313" i="10"/>
  <c r="F513" i="5"/>
  <c r="E849" i="11"/>
  <c r="G403" i="13"/>
  <c r="F1745" i="10"/>
  <c r="G459" i="7"/>
  <c r="G1210" i="13"/>
  <c r="F2076" i="10"/>
  <c r="G21" i="13"/>
  <c r="E2211" i="11"/>
  <c r="D1313" i="10"/>
  <c r="F1567" i="13"/>
  <c r="F2368" i="11"/>
  <c r="D1701" i="14"/>
  <c r="E2133" i="10"/>
  <c r="G3301" i="7"/>
  <c r="F189" i="13"/>
  <c r="G396" i="10"/>
  <c r="G3401" i="7"/>
  <c r="F1378" i="7"/>
  <c r="F1426" i="10"/>
  <c r="D837" i="10"/>
  <c r="G463" i="7"/>
  <c r="G1667" i="10"/>
  <c r="E1203" i="10"/>
  <c r="F789" i="5"/>
  <c r="E1050" i="13"/>
  <c r="G1966" i="14"/>
  <c r="F1943" i="11"/>
  <c r="E2315" i="10"/>
  <c r="D1326" i="11"/>
  <c r="E3304" i="7"/>
  <c r="D1059" i="10"/>
  <c r="D3494" i="7"/>
  <c r="G381" i="7"/>
  <c r="F537" i="14"/>
  <c r="F1712" i="14"/>
  <c r="F1666" i="5"/>
  <c r="G1108" i="10"/>
  <c r="F2443" i="10"/>
  <c r="G2419" i="10"/>
  <c r="D1800" i="10"/>
  <c r="F372" i="13"/>
  <c r="F1334" i="5"/>
  <c r="D2365" i="11"/>
  <c r="E1269" i="7"/>
  <c r="E1437" i="5"/>
  <c r="G2760" i="7"/>
  <c r="F1765" i="7"/>
  <c r="D1856" i="10"/>
  <c r="G443" i="5"/>
  <c r="F245" i="11"/>
  <c r="E1340" i="14"/>
  <c r="D477" i="10"/>
  <c r="G129" i="7"/>
  <c r="G1755" i="7"/>
  <c r="G2069" i="7"/>
  <c r="D1478" i="14"/>
  <c r="D2136" i="7"/>
  <c r="D307" i="11"/>
  <c r="G140" i="10"/>
  <c r="D210" i="13"/>
  <c r="G2130" i="11"/>
  <c r="F1627" i="11"/>
  <c r="D1077" i="5"/>
  <c r="F317" i="5"/>
  <c r="F1321" i="14"/>
  <c r="G2860" i="7"/>
  <c r="G801" i="14"/>
  <c r="D2761" i="7"/>
  <c r="E1407" i="10"/>
  <c r="F274" i="14"/>
  <c r="F1884" i="11"/>
  <c r="G1205" i="5"/>
  <c r="G1571" i="5"/>
  <c r="F1774" i="11"/>
  <c r="F2222" i="10"/>
  <c r="F928" i="14"/>
  <c r="F58" i="10"/>
  <c r="D1759" i="7"/>
  <c r="F1773" i="10"/>
  <c r="G990" i="10"/>
  <c r="F323" i="11"/>
  <c r="D832" i="11"/>
  <c r="G1525" i="10"/>
  <c r="E2018" i="7"/>
  <c r="F1297" i="11"/>
  <c r="E660" i="14"/>
  <c r="F791" i="5"/>
  <c r="G1996" i="7"/>
  <c r="F1394" i="13"/>
  <c r="F1709" i="11"/>
  <c r="F183" i="14"/>
  <c r="D1110" i="11"/>
  <c r="E794" i="5"/>
  <c r="G155" i="10"/>
  <c r="F240" i="14"/>
  <c r="D403" i="14"/>
  <c r="D2284" i="11"/>
  <c r="G585" i="11"/>
  <c r="G3043" i="7"/>
  <c r="F1751" i="14"/>
  <c r="F1009" i="14"/>
  <c r="E1431" i="10"/>
  <c r="D6" i="7"/>
  <c r="E2253" i="5"/>
  <c r="E2229" i="7"/>
  <c r="E1587" i="11"/>
  <c r="E1579" i="10"/>
  <c r="D556" i="10"/>
  <c r="D3276" i="7"/>
  <c r="G86" i="10"/>
  <c r="E1842" i="7"/>
  <c r="E1836" i="10"/>
  <c r="E162" i="13"/>
  <c r="F1205" i="11"/>
  <c r="F2749" i="7"/>
  <c r="G384" i="14"/>
  <c r="G2405" i="7"/>
  <c r="G1884" i="5"/>
  <c r="E546" i="10"/>
  <c r="E1214" i="11"/>
  <c r="F1793" i="13"/>
  <c r="F1099" i="14"/>
  <c r="E1671" i="7"/>
  <c r="E331" i="11"/>
  <c r="D184" i="13"/>
  <c r="G1333" i="14"/>
  <c r="E651" i="10"/>
  <c r="D1704" i="14"/>
  <c r="D3375" i="7"/>
  <c r="F974" i="11"/>
  <c r="D949" i="10"/>
  <c r="E724" i="14"/>
  <c r="F1650" i="11"/>
  <c r="G1254" i="11"/>
  <c r="E852" i="11"/>
  <c r="F927" i="13"/>
  <c r="G223" i="5"/>
  <c r="G1271" i="11"/>
  <c r="D893" i="5"/>
  <c r="G1297" i="11"/>
  <c r="E1708" i="14"/>
  <c r="E2769" i="7"/>
  <c r="G508" i="11"/>
  <c r="G2761" i="7"/>
  <c r="F2439" i="7"/>
  <c r="D1283" i="10"/>
  <c r="E651" i="5"/>
  <c r="D877" i="5"/>
  <c r="E1494" i="5"/>
  <c r="E2676" i="7"/>
  <c r="F359" i="5"/>
  <c r="F830" i="5"/>
  <c r="G1668" i="10"/>
  <c r="E2427" i="10"/>
  <c r="F914" i="11"/>
  <c r="D3479" i="7"/>
  <c r="E608" i="10"/>
  <c r="E1432" i="14"/>
  <c r="D1753" i="13"/>
  <c r="E38" i="13"/>
  <c r="G481" i="13"/>
  <c r="E884" i="11"/>
  <c r="D1043" i="5"/>
  <c r="G3304" i="7"/>
  <c r="E2158" i="10"/>
  <c r="E1299" i="13"/>
  <c r="F1503" i="10"/>
  <c r="E2294" i="7"/>
  <c r="G845" i="14"/>
  <c r="F1688" i="7"/>
  <c r="E1923" i="11"/>
  <c r="F1652" i="13"/>
  <c r="D2479" i="7"/>
  <c r="D915" i="5"/>
  <c r="F1437" i="10"/>
  <c r="D2196" i="10"/>
  <c r="F1620" i="11"/>
  <c r="D1490" i="14"/>
  <c r="E449" i="10"/>
  <c r="G173" i="14"/>
  <c r="D311" i="11"/>
  <c r="G1189" i="11"/>
  <c r="F994" i="11"/>
  <c r="E1911" i="7"/>
  <c r="G76" i="14"/>
  <c r="D626" i="14"/>
  <c r="G2931" i="7"/>
  <c r="D690" i="11"/>
  <c r="E1832" i="10"/>
  <c r="E589" i="10"/>
  <c r="E1634" i="5"/>
  <c r="D1959" i="11"/>
  <c r="G1238" i="11"/>
  <c r="F1782" i="5"/>
  <c r="D1697" i="11"/>
  <c r="D2666" i="7"/>
  <c r="D2352" i="11"/>
  <c r="F3298" i="7"/>
  <c r="E1507" i="5"/>
  <c r="E497" i="11"/>
  <c r="F2204" i="5"/>
  <c r="G2095" i="7"/>
  <c r="G1583" i="14"/>
  <c r="D1468" i="11"/>
  <c r="G2284" i="10"/>
  <c r="D1107" i="10"/>
  <c r="F976" i="14"/>
  <c r="F1180" i="5"/>
  <c r="G1739" i="13"/>
  <c r="G672" i="13"/>
  <c r="D734" i="11"/>
  <c r="D197" i="11"/>
  <c r="F1089" i="5"/>
  <c r="F2045" i="11"/>
  <c r="D537" i="10"/>
  <c r="F2528" i="7"/>
  <c r="D1066" i="10"/>
  <c r="D924" i="10"/>
  <c r="G1603" i="10"/>
  <c r="G1925" i="10"/>
  <c r="E2370" i="10"/>
  <c r="E2375" i="10"/>
  <c r="G266" i="5"/>
  <c r="G1634" i="13"/>
  <c r="E1369" i="5"/>
  <c r="F1280" i="13"/>
  <c r="E787" i="10"/>
  <c r="E706" i="11"/>
  <c r="F2428" i="7"/>
  <c r="G1147" i="11"/>
  <c r="D2207" i="7"/>
  <c r="F1781" i="7"/>
  <c r="D2307" i="10"/>
  <c r="F767" i="14"/>
  <c r="G1946" i="10"/>
  <c r="F1908" i="14"/>
  <c r="F303" i="11"/>
  <c r="D1700" i="7"/>
  <c r="F265" i="5"/>
  <c r="G1535" i="7"/>
  <c r="G2056" i="5"/>
  <c r="F2425" i="10"/>
  <c r="F171" i="10"/>
  <c r="G2314" i="7"/>
  <c r="D1851" i="14"/>
  <c r="F1227" i="14"/>
  <c r="D218" i="11"/>
  <c r="G1067" i="11"/>
  <c r="D372" i="5"/>
  <c r="E120" i="13"/>
  <c r="D748" i="10"/>
  <c r="D1602" i="13"/>
  <c r="E2244" i="10"/>
  <c r="F969" i="5"/>
  <c r="D1334" i="11"/>
  <c r="D147" i="13"/>
  <c r="F673" i="14"/>
  <c r="E1119" i="13"/>
  <c r="F1389" i="14"/>
  <c r="D931" i="14"/>
  <c r="D2911" i="7"/>
  <c r="E1789" i="7"/>
  <c r="D1032" i="11"/>
  <c r="D1875" i="10"/>
  <c r="E528" i="11"/>
  <c r="F1343" i="10"/>
  <c r="F2031" i="10"/>
  <c r="F1684" i="10"/>
  <c r="E2275" i="5"/>
  <c r="E1553" i="5"/>
  <c r="E1465" i="7"/>
  <c r="E2356" i="7"/>
  <c r="F52" i="7"/>
  <c r="G182" i="7"/>
  <c r="F986" i="5"/>
  <c r="F1696" i="14"/>
  <c r="E3338" i="7"/>
  <c r="E1784" i="7"/>
  <c r="D837" i="5"/>
  <c r="G1740" i="5"/>
  <c r="E107" i="14"/>
  <c r="F2339" i="11"/>
  <c r="F2447" i="7"/>
  <c r="F794" i="10"/>
  <c r="E375" i="11"/>
  <c r="G871" i="5"/>
  <c r="G2166" i="10"/>
  <c r="F1277" i="5"/>
  <c r="E1361" i="7"/>
  <c r="E1596" i="7"/>
  <c r="E583" i="11"/>
  <c r="D944" i="5"/>
  <c r="D893" i="13"/>
  <c r="F1910" i="11"/>
  <c r="D61" i="11"/>
  <c r="G1735" i="14"/>
  <c r="E3423" i="7"/>
  <c r="E108" i="14"/>
  <c r="D2126" i="5"/>
  <c r="F743" i="5"/>
  <c r="D1869" i="14"/>
  <c r="E848" i="11"/>
  <c r="F249" i="11"/>
  <c r="F2266" i="5"/>
  <c r="E1413" i="10"/>
  <c r="D3500" i="7"/>
  <c r="G262" i="7"/>
  <c r="G485" i="5"/>
  <c r="E1382" i="11"/>
  <c r="D2685" i="7"/>
  <c r="F626" i="11"/>
  <c r="F1098" i="14"/>
  <c r="F2237" i="10"/>
  <c r="G1980" i="10"/>
  <c r="G1980" i="5"/>
  <c r="E1611" i="5"/>
  <c r="D478" i="10"/>
  <c r="D1612" i="11"/>
  <c r="E1087" i="10"/>
  <c r="D858" i="10"/>
  <c r="E1962" i="10"/>
  <c r="E284" i="14"/>
  <c r="E2182" i="7"/>
  <c r="D1681" i="10"/>
  <c r="D296" i="5"/>
  <c r="E203" i="14"/>
  <c r="D244" i="7"/>
  <c r="D1738" i="14"/>
  <c r="F688" i="14"/>
  <c r="E307" i="5"/>
  <c r="E772" i="13"/>
  <c r="F53" i="7"/>
  <c r="G2845" i="7"/>
  <c r="F385" i="10"/>
  <c r="D852" i="10"/>
  <c r="F1496" i="7"/>
  <c r="F1037" i="11"/>
  <c r="F2447" i="10"/>
  <c r="G1659" i="13"/>
  <c r="D1164" i="5"/>
  <c r="F821" i="10"/>
  <c r="E2094" i="11"/>
  <c r="F2409" i="11"/>
  <c r="E2936" i="7"/>
  <c r="F2223" i="10"/>
  <c r="G2244" i="7"/>
  <c r="G1710" i="14"/>
  <c r="F722" i="10"/>
  <c r="D2071" i="7"/>
  <c r="G1728" i="11"/>
  <c r="G2837" i="7"/>
  <c r="E2711" i="7"/>
  <c r="F1142" i="14"/>
  <c r="G533" i="10"/>
  <c r="D1164" i="10"/>
  <c r="F315" i="10"/>
  <c r="G133" i="11"/>
  <c r="G47" i="14"/>
  <c r="G785" i="5"/>
  <c r="E2112" i="10"/>
  <c r="F338" i="14"/>
  <c r="F1312" i="14"/>
  <c r="D1124" i="14"/>
  <c r="E259" i="5"/>
  <c r="D1966" i="7"/>
  <c r="E3076" i="7"/>
  <c r="D2250" i="5"/>
  <c r="E1163" i="5"/>
  <c r="G511" i="5"/>
  <c r="E408" i="14"/>
  <c r="D373" i="7"/>
  <c r="G1594" i="14"/>
  <c r="F2237" i="11"/>
  <c r="F2342" i="7"/>
  <c r="G2283" i="7"/>
  <c r="F1559" i="11"/>
  <c r="E1977" i="5"/>
  <c r="G3208" i="7"/>
  <c r="D685" i="5"/>
  <c r="F730" i="5"/>
  <c r="G1923" i="10"/>
  <c r="G2101" i="7"/>
  <c r="F1062" i="11"/>
  <c r="G2253" i="5"/>
  <c r="G37" i="10"/>
  <c r="F1165" i="11"/>
  <c r="F858" i="13"/>
  <c r="E3043" i="7"/>
  <c r="F2019" i="11"/>
  <c r="D468" i="10"/>
  <c r="G1264" i="5"/>
  <c r="G1354" i="7"/>
  <c r="D495" i="7"/>
  <c r="D158" i="10"/>
  <c r="E1148" i="13"/>
  <c r="D2733" i="7"/>
  <c r="F1836" i="10"/>
  <c r="E394" i="14"/>
  <c r="F51" i="5"/>
  <c r="D1899" i="11"/>
  <c r="E187" i="10"/>
  <c r="D1266" i="14"/>
  <c r="D142" i="5"/>
  <c r="E2595" i="7"/>
  <c r="F54" i="7"/>
  <c r="E1404" i="10"/>
  <c r="G1557" i="10"/>
  <c r="F1320" i="13"/>
  <c r="G1482" i="5"/>
  <c r="F1435" i="7"/>
  <c r="F582" i="14"/>
  <c r="G1105" i="11"/>
  <c r="G321" i="11"/>
  <c r="G1706" i="10"/>
  <c r="G3090" i="7"/>
  <c r="F1237" i="11"/>
  <c r="D234" i="10"/>
  <c r="D3392" i="7"/>
  <c r="G482" i="13"/>
  <c r="E484" i="14"/>
  <c r="F116" i="13"/>
  <c r="F1710" i="7"/>
  <c r="D463" i="11"/>
  <c r="F1194" i="10"/>
  <c r="F13" i="7"/>
  <c r="G1829" i="11"/>
  <c r="E871" i="13"/>
  <c r="E1077" i="10"/>
  <c r="D1438" i="11"/>
  <c r="D348" i="11"/>
  <c r="G2652" i="7"/>
  <c r="E2150" i="5"/>
  <c r="E2393" i="11"/>
  <c r="G469" i="11"/>
  <c r="E199" i="11"/>
  <c r="F1727" i="7"/>
  <c r="D425" i="5"/>
  <c r="G544" i="5"/>
  <c r="D793" i="11"/>
  <c r="E521" i="13"/>
  <c r="D3031" i="7"/>
  <c r="E1198" i="13"/>
  <c r="E2883" i="7"/>
  <c r="F303" i="7"/>
  <c r="G1807" i="14"/>
  <c r="F1072" i="5"/>
  <c r="F876" i="10"/>
  <c r="E143" i="13"/>
  <c r="G495" i="13"/>
  <c r="F1193" i="11"/>
  <c r="D487" i="11"/>
  <c r="F2996" i="7"/>
  <c r="E815" i="11"/>
  <c r="G775" i="14"/>
  <c r="G1646" i="5"/>
  <c r="D72" i="13"/>
  <c r="G1605" i="13"/>
  <c r="E359" i="14"/>
  <c r="D906" i="5"/>
  <c r="G21" i="11"/>
  <c r="F1701" i="14"/>
  <c r="E1447" i="10"/>
  <c r="E1111" i="14"/>
  <c r="E436" i="7"/>
  <c r="G894" i="11"/>
  <c r="G2067" i="10"/>
  <c r="E1625" i="7"/>
  <c r="G336" i="7"/>
  <c r="E1095" i="5"/>
  <c r="G2170" i="7"/>
  <c r="D676" i="5"/>
  <c r="E204" i="11"/>
  <c r="E664" i="11"/>
  <c r="G869" i="5"/>
  <c r="E2258" i="5"/>
  <c r="F690" i="11"/>
  <c r="D3187" i="7"/>
  <c r="D410" i="7"/>
  <c r="D1549" i="14"/>
  <c r="F3" i="7"/>
  <c r="F37" i="5"/>
  <c r="F787" i="10"/>
  <c r="D1418" i="11"/>
  <c r="F1978" i="5"/>
  <c r="D1950" i="7"/>
  <c r="G1392" i="5"/>
  <c r="F1820" i="5"/>
  <c r="D1535" i="7"/>
  <c r="F891" i="14"/>
  <c r="G878" i="10"/>
  <c r="E1465" i="11"/>
  <c r="G401" i="5"/>
  <c r="E2808" i="7"/>
  <c r="D141" i="13"/>
  <c r="D69" i="14"/>
  <c r="D1562" i="10"/>
  <c r="F2202" i="11"/>
  <c r="F1740" i="7"/>
  <c r="F100" i="14"/>
  <c r="G14" i="7"/>
  <c r="E2263" i="11"/>
  <c r="F458" i="7"/>
  <c r="D2031" i="5"/>
  <c r="G1103" i="14"/>
  <c r="E479" i="5"/>
  <c r="G2708" i="7"/>
  <c r="F2197" i="5"/>
  <c r="D1339" i="11"/>
  <c r="E1088" i="5"/>
  <c r="D2077" i="11"/>
  <c r="F1965" i="10"/>
  <c r="E1897" i="11"/>
  <c r="G2097" i="5"/>
  <c r="E1455" i="13"/>
  <c r="D358" i="11"/>
  <c r="D877" i="11"/>
  <c r="D1417" i="13"/>
  <c r="G1294" i="5"/>
  <c r="D2287" i="7"/>
  <c r="E914" i="11"/>
  <c r="G619" i="14"/>
  <c r="D192" i="7"/>
  <c r="D687" i="10"/>
  <c r="F229" i="14"/>
  <c r="D1794" i="14"/>
  <c r="D879" i="11"/>
  <c r="E245" i="14"/>
  <c r="F2031" i="11"/>
  <c r="G1318" i="7"/>
  <c r="D391" i="13"/>
  <c r="G1823" i="14"/>
  <c r="E532" i="14"/>
  <c r="F335" i="7"/>
  <c r="F1338" i="11"/>
  <c r="E711" i="14"/>
  <c r="F896" i="13"/>
  <c r="G2365" i="10"/>
  <c r="D1868" i="14"/>
  <c r="F1862" i="10"/>
  <c r="E293" i="7"/>
  <c r="G1614" i="5"/>
  <c r="E1814" i="5"/>
  <c r="G2070" i="11"/>
  <c r="G2080" i="11"/>
  <c r="E1532" i="11"/>
  <c r="E1965" i="7"/>
  <c r="G3185" i="7"/>
  <c r="F1964" i="5"/>
  <c r="G46" i="5"/>
  <c r="E982" i="14"/>
  <c r="G621" i="5"/>
  <c r="F472" i="7"/>
  <c r="E1611" i="10"/>
  <c r="G836" i="14"/>
  <c r="D353" i="14"/>
  <c r="E1438" i="7"/>
  <c r="F3143" i="7"/>
  <c r="E427" i="14"/>
  <c r="E2058" i="10"/>
  <c r="E372" i="14"/>
  <c r="G477" i="14"/>
  <c r="D312" i="7"/>
  <c r="D1485" i="14"/>
  <c r="E249" i="7"/>
  <c r="D2114" i="11"/>
  <c r="G1625" i="5"/>
  <c r="F1779" i="5"/>
  <c r="D2239" i="10"/>
  <c r="E1466" i="13"/>
  <c r="F2150" i="10"/>
  <c r="E845" i="10"/>
  <c r="F422" i="11"/>
  <c r="E243" i="7"/>
  <c r="D1141" i="14"/>
  <c r="G1674" i="14"/>
  <c r="D143" i="5"/>
  <c r="D799" i="13"/>
  <c r="E2179" i="10"/>
  <c r="D401" i="14"/>
  <c r="G940" i="13"/>
  <c r="G2026" i="11"/>
  <c r="E2157" i="5"/>
  <c r="E2416" i="11"/>
  <c r="E1687" i="10"/>
  <c r="G1075" i="11"/>
  <c r="F1459" i="13"/>
  <c r="F802" i="10"/>
  <c r="E1205" i="10"/>
  <c r="D2250" i="7"/>
  <c r="G99" i="11"/>
  <c r="E471" i="7"/>
  <c r="F993" i="13"/>
  <c r="E654" i="5"/>
  <c r="D1748" i="5"/>
  <c r="F659" i="13"/>
  <c r="D2312" i="11"/>
  <c r="G3271" i="7"/>
  <c r="D2713" i="7"/>
  <c r="G499" i="13"/>
  <c r="D753" i="10"/>
  <c r="F2253" i="7"/>
  <c r="D1064" i="14"/>
  <c r="D1432" i="14"/>
  <c r="G2165" i="5"/>
  <c r="E57" i="14"/>
  <c r="D1370" i="7"/>
  <c r="D2684" i="7"/>
  <c r="E2632" i="7"/>
  <c r="E234" i="5"/>
  <c r="D1672" i="14"/>
  <c r="G168" i="13"/>
  <c r="G523" i="11"/>
  <c r="F1544" i="7"/>
  <c r="D1890" i="11"/>
  <c r="D870" i="14"/>
  <c r="G2359" i="11"/>
  <c r="F1787" i="13"/>
  <c r="G390" i="10"/>
  <c r="E131" i="13"/>
  <c r="D874" i="13"/>
  <c r="F861" i="5"/>
  <c r="F3334" i="7"/>
  <c r="G45" i="10"/>
  <c r="D277" i="5"/>
  <c r="D3053" i="7"/>
  <c r="G1197" i="10"/>
  <c r="G225" i="5"/>
  <c r="F2265" i="11"/>
  <c r="D1189" i="10"/>
  <c r="F134" i="11"/>
  <c r="D2846" i="7"/>
  <c r="E2147" i="11"/>
  <c r="G2968" i="7"/>
  <c r="G556" i="10"/>
  <c r="D1288" i="5"/>
  <c r="E1963" i="11"/>
  <c r="G1616" i="14"/>
  <c r="G876" i="11"/>
  <c r="D108" i="10"/>
  <c r="D1641" i="5"/>
  <c r="G2000" i="10"/>
  <c r="G1639" i="11"/>
  <c r="D1747" i="11"/>
  <c r="D1185" i="5"/>
  <c r="E1001" i="11"/>
  <c r="F839" i="10"/>
  <c r="F1218" i="13"/>
  <c r="G1322" i="7"/>
  <c r="E1878" i="10"/>
  <c r="D2317" i="7"/>
  <c r="E2908" i="7"/>
  <c r="D799" i="10"/>
  <c r="F1080" i="10"/>
  <c r="E2905" i="7"/>
  <c r="F2326" i="10"/>
  <c r="E1317" i="11"/>
  <c r="E1123" i="14"/>
  <c r="F2298" i="10"/>
  <c r="G129" i="5"/>
  <c r="E1071" i="13"/>
  <c r="F1274" i="11"/>
  <c r="F2203" i="10"/>
  <c r="E446" i="5"/>
  <c r="G1310" i="13"/>
  <c r="G1247" i="14"/>
  <c r="D586" i="11"/>
  <c r="E2961" i="7"/>
  <c r="D1941" i="10"/>
  <c r="F823" i="14"/>
  <c r="D510" i="10"/>
  <c r="D258" i="5"/>
  <c r="E2128" i="7"/>
  <c r="E1023" i="14"/>
  <c r="G1380" i="11"/>
  <c r="D1799" i="10"/>
  <c r="G2164" i="5"/>
  <c r="D205" i="10"/>
  <c r="G2223" i="7"/>
  <c r="E2758" i="7"/>
  <c r="E1945" i="11"/>
  <c r="E1342" i="10"/>
  <c r="G824" i="13"/>
  <c r="F732" i="13"/>
  <c r="G2317" i="7"/>
  <c r="G2310" i="10"/>
  <c r="E1167" i="14"/>
  <c r="E1311" i="11"/>
  <c r="E1639" i="10"/>
  <c r="D2155" i="10"/>
  <c r="E1155" i="5"/>
  <c r="D1641" i="13"/>
  <c r="E382" i="13"/>
  <c r="G57" i="13"/>
  <c r="G941" i="13"/>
  <c r="G251" i="10"/>
  <c r="G1921" i="7"/>
  <c r="F2390" i="11"/>
  <c r="D2277" i="11"/>
  <c r="F1260" i="5"/>
  <c r="E1034" i="11"/>
  <c r="E1859" i="5"/>
  <c r="G238" i="7"/>
  <c r="G110" i="10"/>
  <c r="G553" i="14"/>
  <c r="F1174" i="11"/>
  <c r="G554" i="5"/>
  <c r="F1674" i="10"/>
  <c r="F1349" i="7"/>
  <c r="E1762" i="14"/>
  <c r="D2092" i="11"/>
  <c r="G1029" i="11"/>
  <c r="F2115" i="10"/>
  <c r="F1081" i="5"/>
  <c r="E1422" i="5"/>
  <c r="E1389" i="5"/>
  <c r="E2328" i="7"/>
  <c r="G385" i="11"/>
  <c r="E2921" i="7"/>
  <c r="G1807" i="5"/>
  <c r="F1433" i="11"/>
  <c r="D1263" i="11"/>
  <c r="G1521" i="10"/>
  <c r="E2277" i="10"/>
  <c r="E2124" i="11"/>
  <c r="D735" i="14"/>
  <c r="D1937" i="11"/>
  <c r="F1554" i="11"/>
  <c r="G829" i="10"/>
  <c r="D767" i="11"/>
  <c r="D296" i="14"/>
  <c r="E1698" i="10"/>
  <c r="D1228" i="11"/>
  <c r="E1978" i="11"/>
  <c r="E1769" i="5"/>
  <c r="G315" i="7"/>
  <c r="E297" i="14"/>
  <c r="G3265" i="7"/>
  <c r="F320" i="5"/>
  <c r="F1360" i="10"/>
  <c r="G1446" i="5"/>
  <c r="E345" i="14"/>
  <c r="D1740" i="7"/>
  <c r="F1294" i="7"/>
  <c r="D724" i="5"/>
  <c r="G1622" i="11"/>
  <c r="E1753" i="7"/>
  <c r="G1388" i="13"/>
  <c r="F146" i="14"/>
  <c r="F1853" i="10"/>
  <c r="G959" i="5"/>
  <c r="E113" i="7"/>
  <c r="F2510" i="7"/>
  <c r="G120" i="7"/>
  <c r="E1630" i="11"/>
  <c r="G2279" i="7"/>
  <c r="F3141" i="7"/>
  <c r="D2751" i="7"/>
  <c r="D1214" i="14"/>
  <c r="G1983" i="11"/>
  <c r="E909" i="10"/>
  <c r="E2286" i="5"/>
  <c r="D2596" i="7"/>
  <c r="E1714" i="7"/>
  <c r="E2296" i="11"/>
  <c r="D596" i="13"/>
  <c r="D1864" i="10"/>
  <c r="E1141" i="13"/>
  <c r="D189" i="11"/>
  <c r="D1990" i="10"/>
  <c r="F2794" i="7"/>
  <c r="G2318" i="10"/>
  <c r="E712" i="5"/>
  <c r="E447" i="5"/>
  <c r="D1232" i="11"/>
  <c r="G358" i="11"/>
  <c r="F321" i="14"/>
  <c r="E1609" i="11"/>
  <c r="F2146" i="5"/>
  <c r="G688" i="11"/>
  <c r="G1207" i="13"/>
  <c r="E1668" i="11"/>
  <c r="E622" i="14"/>
  <c r="G2619" i="7"/>
  <c r="D2189" i="11"/>
  <c r="D2184" i="10"/>
  <c r="E1924" i="11"/>
  <c r="D405" i="5"/>
  <c r="E2404" i="11"/>
  <c r="F920" i="13"/>
  <c r="D2325" i="11"/>
  <c r="E1381" i="5"/>
  <c r="D2999" i="7"/>
  <c r="G1797" i="13"/>
  <c r="G1910" i="11"/>
  <c r="E3387" i="7"/>
  <c r="F1853" i="5"/>
  <c r="D115" i="10"/>
  <c r="D2296" i="10"/>
  <c r="G1647" i="10"/>
  <c r="D3414" i="7"/>
  <c r="D1244" i="13"/>
  <c r="F191" i="13"/>
  <c r="D283" i="13"/>
  <c r="D203" i="5"/>
  <c r="E1790" i="14"/>
  <c r="G1978" i="7"/>
  <c r="E2171" i="5"/>
  <c r="G1273" i="14"/>
  <c r="D177" i="13"/>
  <c r="E1085" i="5"/>
  <c r="G259" i="13"/>
  <c r="G1671" i="11"/>
  <c r="G362" i="5"/>
  <c r="G441" i="13"/>
  <c r="E980" i="14"/>
  <c r="E2069" i="10"/>
  <c r="E1265" i="5"/>
  <c r="E819" i="5"/>
  <c r="G1261" i="11"/>
  <c r="F337" i="5"/>
  <c r="F2692" i="7"/>
  <c r="G995" i="14"/>
  <c r="F1616" i="10"/>
  <c r="D1177" i="13"/>
  <c r="D1238" i="11"/>
  <c r="G2001" i="5"/>
  <c r="F1131" i="13"/>
  <c r="D204" i="13"/>
  <c r="G773" i="11"/>
  <c r="G397" i="5"/>
  <c r="E409" i="5"/>
  <c r="F2321" i="10"/>
  <c r="E514" i="10"/>
  <c r="E467" i="11"/>
  <c r="D2414" i="11"/>
  <c r="G1393" i="11"/>
  <c r="D210" i="14"/>
  <c r="D657" i="10"/>
  <c r="E1221" i="11"/>
  <c r="D437" i="7"/>
  <c r="F2226" i="10"/>
  <c r="E2638" i="7"/>
  <c r="E1316" i="14"/>
  <c r="F1341" i="5"/>
  <c r="F1086" i="10"/>
  <c r="G715" i="14"/>
  <c r="F487" i="5"/>
  <c r="D1880" i="7"/>
  <c r="E2928" i="7"/>
  <c r="F1757" i="7"/>
  <c r="E357" i="14"/>
  <c r="F1157" i="11"/>
  <c r="G1353" i="14"/>
  <c r="G668" i="5"/>
  <c r="D2041" i="10"/>
  <c r="G980" i="13"/>
  <c r="E1172" i="5"/>
  <c r="D1342" i="10"/>
  <c r="F140" i="10"/>
  <c r="D2179" i="11"/>
  <c r="D333" i="10"/>
  <c r="E1906" i="7"/>
  <c r="G1909" i="14"/>
  <c r="F3179" i="7"/>
  <c r="F1440" i="11"/>
  <c r="E1354" i="11"/>
  <c r="E992" i="14"/>
  <c r="F2359" i="11"/>
  <c r="D1678" i="11"/>
  <c r="G3115" i="7"/>
  <c r="G322" i="11"/>
  <c r="D1124" i="11"/>
  <c r="D2174" i="10"/>
  <c r="G1938" i="5"/>
  <c r="E1240" i="5"/>
  <c r="D836" i="11"/>
  <c r="F182" i="14"/>
  <c r="F1700" i="10"/>
  <c r="F3156" i="7"/>
  <c r="E130" i="10"/>
  <c r="D368" i="5"/>
  <c r="F1397" i="5"/>
  <c r="E937" i="11"/>
  <c r="F579" i="10"/>
  <c r="G851" i="10"/>
  <c r="F1386" i="14"/>
  <c r="G1099" i="14"/>
  <c r="E1601" i="11"/>
  <c r="D1978" i="14"/>
  <c r="D1731" i="13"/>
  <c r="G1681" i="14"/>
  <c r="D367" i="13"/>
  <c r="F1335" i="10"/>
  <c r="F2266" i="10"/>
  <c r="G1613" i="7"/>
  <c r="G822" i="11"/>
  <c r="G1772" i="5"/>
  <c r="F831" i="5"/>
  <c r="G1401" i="11"/>
  <c r="E363" i="11"/>
  <c r="D3086" i="7"/>
  <c r="E398" i="7"/>
  <c r="F849" i="5"/>
  <c r="D79" i="7"/>
  <c r="F1166" i="10"/>
  <c r="F1891" i="11"/>
  <c r="G2029" i="11"/>
  <c r="G1439" i="10"/>
  <c r="G715" i="10"/>
  <c r="G802" i="5"/>
  <c r="G279" i="14"/>
  <c r="F1311" i="5"/>
  <c r="F151" i="14"/>
  <c r="E2032" i="5"/>
  <c r="F1775" i="13"/>
  <c r="E1314" i="11"/>
  <c r="G296" i="7"/>
  <c r="E806" i="14"/>
  <c r="G2348" i="7"/>
  <c r="D467" i="11"/>
  <c r="F573" i="13"/>
  <c r="D1199" i="13"/>
  <c r="E932" i="5"/>
  <c r="D322" i="10"/>
  <c r="F1267" i="5"/>
  <c r="F756" i="13"/>
  <c r="F2269" i="10"/>
  <c r="D615" i="14"/>
  <c r="D2223" i="10"/>
  <c r="D2070" i="7"/>
  <c r="E2037" i="10"/>
  <c r="G384" i="5"/>
  <c r="D2305" i="11"/>
  <c r="E722" i="14"/>
  <c r="D112" i="14"/>
  <c r="F959" i="10"/>
  <c r="F469" i="5"/>
  <c r="E1132" i="10"/>
  <c r="E839" i="5"/>
  <c r="G2972" i="7"/>
  <c r="G617" i="10"/>
  <c r="G3490" i="7"/>
  <c r="E1669" i="11"/>
  <c r="G947" i="14"/>
  <c r="F1014" i="10"/>
  <c r="E2194" i="5"/>
  <c r="E1335" i="5"/>
  <c r="F1206" i="13"/>
  <c r="E124" i="7"/>
  <c r="E1599" i="11"/>
  <c r="F2501" i="7"/>
  <c r="G1620" i="11"/>
  <c r="G666" i="5"/>
  <c r="F1339" i="13"/>
  <c r="G663" i="5"/>
  <c r="E1501" i="10"/>
  <c r="G121" i="14"/>
  <c r="E2283" i="5"/>
  <c r="E715" i="13"/>
  <c r="G1621" i="13"/>
  <c r="E1679" i="10"/>
  <c r="E1810" i="5"/>
  <c r="D1774" i="10"/>
  <c r="F966" i="13"/>
  <c r="G1403" i="7"/>
  <c r="F119" i="5"/>
  <c r="G1101" i="5"/>
  <c r="D1828" i="5"/>
  <c r="E312" i="5"/>
  <c r="F689" i="11"/>
  <c r="F1658" i="13"/>
  <c r="E1214" i="13"/>
  <c r="D1796" i="10"/>
  <c r="F612" i="10"/>
  <c r="F613" i="11"/>
  <c r="F1259" i="11"/>
  <c r="E3285" i="7"/>
  <c r="D1753" i="11"/>
  <c r="E548" i="5"/>
  <c r="D452" i="14"/>
  <c r="G590" i="13"/>
  <c r="G1406" i="7"/>
  <c r="E1259" i="7"/>
  <c r="F1995" i="7"/>
  <c r="G3259" i="7"/>
  <c r="G1903" i="11"/>
  <c r="D1611" i="13"/>
  <c r="E3447" i="7"/>
  <c r="G1802" i="10"/>
  <c r="G1475" i="13"/>
  <c r="G1340" i="7"/>
  <c r="D2251" i="10"/>
  <c r="E610" i="14"/>
  <c r="F2030" i="10"/>
  <c r="F62" i="5"/>
  <c r="G1369" i="7"/>
  <c r="D658" i="10"/>
  <c r="E1344" i="10"/>
  <c r="G1803" i="11"/>
  <c r="F1857" i="10"/>
  <c r="E1655" i="10"/>
  <c r="F1716" i="14"/>
  <c r="G1110" i="13"/>
  <c r="E2021" i="10"/>
  <c r="E1289" i="11"/>
  <c r="F46" i="5"/>
  <c r="F1366" i="10"/>
  <c r="E259" i="14"/>
  <c r="E1842" i="14"/>
  <c r="F573" i="5"/>
  <c r="F1593" i="11"/>
  <c r="E1999" i="5"/>
  <c r="D633" i="11"/>
  <c r="E1480" i="10"/>
  <c r="E207" i="11"/>
  <c r="G599" i="10"/>
  <c r="G2768" i="7"/>
  <c r="D1585" i="11"/>
  <c r="G1494" i="11"/>
  <c r="F1696" i="10"/>
  <c r="E1660" i="11"/>
  <c r="F1538" i="13"/>
  <c r="E1430" i="7"/>
  <c r="F234" i="7"/>
  <c r="F1795" i="11"/>
  <c r="E3415" i="7"/>
  <c r="G1355" i="13"/>
  <c r="D476" i="7"/>
  <c r="G369" i="5"/>
  <c r="E1241" i="13"/>
  <c r="E2463" i="7"/>
  <c r="F1749" i="10"/>
  <c r="E137" i="7"/>
  <c r="D2100" i="10"/>
  <c r="D666" i="11"/>
  <c r="E1030" i="14"/>
  <c r="D1089" i="13"/>
  <c r="D1680" i="7"/>
  <c r="G337" i="7"/>
  <c r="G1223" i="5"/>
  <c r="E1747" i="7"/>
  <c r="G1168" i="11"/>
  <c r="F1407" i="7"/>
  <c r="G1452" i="5"/>
  <c r="G246" i="7"/>
  <c r="F2376" i="11"/>
  <c r="E38" i="11"/>
  <c r="E982" i="10"/>
  <c r="E780" i="10"/>
  <c r="G1945" i="7"/>
  <c r="G1257" i="7"/>
  <c r="F1950" i="11"/>
  <c r="G2322" i="7"/>
  <c r="G410" i="10"/>
  <c r="D774" i="5"/>
  <c r="E1511" i="13"/>
  <c r="G79" i="7"/>
  <c r="E189" i="14"/>
  <c r="E653" i="11"/>
  <c r="E2119" i="10"/>
  <c r="F711" i="10"/>
  <c r="D1106" i="11"/>
  <c r="G1586" i="14"/>
  <c r="G1009" i="5"/>
  <c r="G1173" i="11"/>
  <c r="D135" i="7"/>
  <c r="F2007" i="7"/>
  <c r="F1220" i="10"/>
  <c r="F2556" i="7"/>
  <c r="G1638" i="14"/>
  <c r="D1115" i="13"/>
  <c r="G2438" i="11"/>
  <c r="F1277" i="11"/>
  <c r="F1167" i="14"/>
  <c r="G117" i="7"/>
  <c r="D1527" i="11"/>
  <c r="D577" i="14"/>
  <c r="F721" i="11"/>
  <c r="G2744" i="7"/>
  <c r="F3102" i="7"/>
  <c r="G939" i="10"/>
  <c r="G361" i="7"/>
  <c r="E2104" i="7"/>
  <c r="G783" i="11"/>
  <c r="D312" i="14"/>
  <c r="G1526" i="7"/>
  <c r="F1894" i="7"/>
  <c r="E1034" i="10"/>
  <c r="D1537" i="11"/>
  <c r="E2197" i="11"/>
  <c r="D1863" i="7"/>
  <c r="E1135" i="5"/>
  <c r="D2199" i="5"/>
  <c r="F1835" i="7"/>
  <c r="D1320" i="14"/>
  <c r="E1035" i="10"/>
  <c r="F757" i="10"/>
  <c r="G1482" i="13"/>
  <c r="E1333" i="10"/>
  <c r="E789" i="14"/>
  <c r="E288" i="5"/>
  <c r="D356" i="14"/>
  <c r="E130" i="13"/>
  <c r="D1750" i="11"/>
  <c r="E150" i="5"/>
  <c r="E1887" i="11"/>
  <c r="F2008" i="7"/>
  <c r="E2086" i="11"/>
  <c r="D2306" i="11"/>
  <c r="D2385" i="11"/>
  <c r="E116" i="7"/>
  <c r="G1597" i="5"/>
  <c r="D724" i="14"/>
  <c r="F127" i="11"/>
  <c r="E415" i="10"/>
  <c r="F238" i="5"/>
  <c r="G2081" i="10"/>
  <c r="F1772" i="10"/>
  <c r="F591" i="13"/>
  <c r="E354" i="10"/>
  <c r="F2250" i="7"/>
  <c r="F3448" i="7"/>
  <c r="G2039" i="11"/>
  <c r="D1843" i="11"/>
  <c r="D2090" i="10"/>
  <c r="F185" i="10"/>
  <c r="G455" i="11"/>
  <c r="D75" i="14"/>
  <c r="F1014" i="14"/>
  <c r="E153" i="14"/>
  <c r="G2092" i="5"/>
  <c r="F63" i="7"/>
  <c r="E1431" i="11"/>
  <c r="E532" i="13"/>
  <c r="G1339" i="5"/>
  <c r="D211" i="13"/>
  <c r="E1993" i="11"/>
  <c r="E986" i="14"/>
  <c r="D433" i="7"/>
  <c r="D345" i="7"/>
  <c r="E964" i="13"/>
  <c r="E2168" i="5"/>
  <c r="E1107" i="10"/>
  <c r="F1671" i="7"/>
  <c r="F1130" i="13"/>
  <c r="D398" i="14"/>
  <c r="E1576" i="13"/>
  <c r="D1732" i="5"/>
  <c r="F518" i="14"/>
  <c r="G869" i="11"/>
  <c r="G1690" i="5"/>
  <c r="D71" i="5"/>
  <c r="D2096" i="11"/>
  <c r="D3396" i="7"/>
  <c r="F2042" i="11"/>
  <c r="E246" i="10"/>
  <c r="G650" i="11"/>
  <c r="G1145" i="14"/>
  <c r="D848" i="14"/>
  <c r="E1783" i="10"/>
  <c r="F1608" i="11"/>
  <c r="F1302" i="7"/>
  <c r="D1449" i="14"/>
  <c r="E833" i="5"/>
  <c r="E1758" i="10"/>
  <c r="F550" i="14"/>
  <c r="G1850" i="14"/>
  <c r="F142" i="14"/>
  <c r="E2260" i="11"/>
  <c r="D129" i="10"/>
  <c r="F1247" i="10"/>
  <c r="F1688" i="10"/>
  <c r="F546" i="11"/>
  <c r="F2384" i="11"/>
  <c r="F1596" i="13"/>
  <c r="D828" i="14"/>
  <c r="D753" i="11"/>
  <c r="G1577" i="5"/>
  <c r="E1002" i="10"/>
  <c r="G1555" i="7"/>
  <c r="E749" i="5"/>
  <c r="G1897" i="7"/>
  <c r="E23" i="7"/>
  <c r="F2107" i="11"/>
  <c r="E1228" i="13"/>
  <c r="F2817" i="7"/>
  <c r="G1287" i="13"/>
  <c r="E1273" i="10"/>
  <c r="E1687" i="5"/>
  <c r="D2632" i="7"/>
  <c r="E1733" i="10"/>
  <c r="G1761" i="7"/>
  <c r="D1342" i="14"/>
  <c r="E1280" i="10"/>
  <c r="G2121" i="10"/>
  <c r="G447" i="5"/>
  <c r="F68" i="10"/>
  <c r="F881" i="10"/>
  <c r="E478" i="5"/>
  <c r="E2333" i="10"/>
  <c r="F96" i="10"/>
  <c r="D2203" i="5"/>
  <c r="D2557" i="7"/>
  <c r="F1768" i="10"/>
  <c r="F2351" i="7"/>
  <c r="E2420" i="11"/>
  <c r="E415" i="11"/>
  <c r="D708" i="5"/>
  <c r="D1398" i="10"/>
  <c r="E1803" i="5"/>
  <c r="G1454" i="13"/>
  <c r="G1120" i="5"/>
  <c r="G1979" i="14"/>
  <c r="D1048" i="14"/>
  <c r="F1638" i="14"/>
  <c r="E148" i="11"/>
  <c r="D394" i="14"/>
  <c r="D809" i="14"/>
  <c r="G542" i="11"/>
  <c r="D1885" i="11"/>
  <c r="F1738" i="11"/>
  <c r="G94" i="11"/>
  <c r="G759" i="14"/>
  <c r="G502" i="11"/>
  <c r="G1737" i="5"/>
  <c r="E465" i="13"/>
  <c r="F1758" i="7"/>
  <c r="E1598" i="5"/>
  <c r="F1177" i="5"/>
  <c r="E853" i="14"/>
  <c r="F643" i="10"/>
  <c r="G779" i="11"/>
  <c r="E1446" i="5"/>
  <c r="F172" i="10"/>
  <c r="F2300" i="11"/>
  <c r="F1943" i="14"/>
  <c r="G1036" i="13"/>
  <c r="D24" i="14"/>
  <c r="F1143" i="14"/>
  <c r="F757" i="14"/>
  <c r="E1234" i="10"/>
  <c r="G1912" i="14"/>
  <c r="G264" i="7"/>
  <c r="F27" i="11"/>
  <c r="G1591" i="13"/>
  <c r="D595" i="13"/>
  <c r="E2402" i="10"/>
  <c r="G973" i="13"/>
  <c r="D2157" i="5"/>
  <c r="F2540" i="7"/>
  <c r="G2309" i="11"/>
  <c r="E2331" i="10"/>
  <c r="E827" i="14"/>
  <c r="E484" i="5"/>
  <c r="D1712" i="13"/>
  <c r="D1183" i="5"/>
  <c r="F1146" i="10"/>
  <c r="D3247" i="7"/>
  <c r="G568" i="14"/>
  <c r="G534" i="13"/>
  <c r="G2021" i="7"/>
  <c r="E2563" i="7"/>
  <c r="F289" i="11"/>
  <c r="F1885" i="7"/>
  <c r="E1548" i="10"/>
  <c r="G869" i="10"/>
  <c r="F2375" i="7"/>
  <c r="E889" i="13"/>
  <c r="F88" i="13"/>
  <c r="G963" i="5"/>
  <c r="E1493" i="13"/>
  <c r="E290" i="5"/>
  <c r="E1863" i="10"/>
  <c r="G1650" i="13"/>
  <c r="G2403" i="7"/>
  <c r="D110" i="11"/>
  <c r="D3013" i="7"/>
  <c r="F2211" i="10"/>
  <c r="E1290" i="14"/>
  <c r="D1598" i="10"/>
  <c r="F2395" i="10"/>
  <c r="D2248" i="10"/>
  <c r="D95" i="11"/>
  <c r="E1527" i="13"/>
  <c r="E1273" i="13"/>
  <c r="G1448" i="14"/>
  <c r="F2054" i="7"/>
  <c r="D9" i="13"/>
  <c r="D1340" i="10"/>
  <c r="E1672" i="5"/>
  <c r="D716" i="11"/>
  <c r="D1643" i="7"/>
  <c r="F1141" i="11"/>
  <c r="F1455" i="11"/>
  <c r="E1426" i="5"/>
  <c r="F2667" i="7"/>
  <c r="G1700" i="10"/>
  <c r="F1048" i="5"/>
  <c r="D2241" i="11"/>
  <c r="D1700" i="14"/>
  <c r="G1643" i="5"/>
  <c r="E1540" i="14"/>
  <c r="G265" i="11"/>
  <c r="G1739" i="5"/>
  <c r="F1358" i="11"/>
  <c r="G1253" i="11"/>
  <c r="G139" i="5"/>
  <c r="E773" i="11"/>
  <c r="G16" i="13"/>
  <c r="G1375" i="5"/>
  <c r="E2146" i="11"/>
  <c r="E708" i="10"/>
  <c r="D790" i="10"/>
  <c r="E959" i="13"/>
  <c r="E1487" i="5"/>
  <c r="F1478" i="10"/>
  <c r="G2327" i="7"/>
  <c r="G703" i="5"/>
  <c r="F409" i="13"/>
  <c r="E1740" i="11"/>
  <c r="G2794" i="7"/>
  <c r="G1413" i="13"/>
  <c r="G1560" i="11"/>
  <c r="G1729" i="11"/>
  <c r="F1656" i="13"/>
  <c r="E668" i="11"/>
  <c r="F854" i="5"/>
  <c r="G1649" i="13"/>
  <c r="E2060" i="7"/>
  <c r="G875" i="14"/>
  <c r="E496" i="7"/>
  <c r="D1899" i="10"/>
  <c r="F1179" i="5"/>
  <c r="D1981" i="14"/>
  <c r="F140" i="5"/>
  <c r="G1377" i="7"/>
  <c r="F3451" i="7"/>
  <c r="E1022" i="11"/>
  <c r="F1363" i="11"/>
  <c r="G1610" i="14"/>
  <c r="G1470" i="10"/>
  <c r="D909" i="10"/>
  <c r="G1448" i="7"/>
  <c r="E669" i="14"/>
  <c r="D1314" i="5"/>
  <c r="F1071" i="11"/>
  <c r="F922" i="11"/>
  <c r="F1766" i="5"/>
  <c r="D458" i="7"/>
  <c r="D1016" i="10"/>
  <c r="F183" i="13"/>
  <c r="E343" i="11"/>
  <c r="G1421" i="5"/>
  <c r="G1699" i="11"/>
  <c r="F289" i="5"/>
  <c r="E2644" i="7"/>
  <c r="D1298" i="13"/>
  <c r="F993" i="14"/>
  <c r="D1171" i="11"/>
  <c r="D797" i="5"/>
  <c r="G2231" i="7"/>
  <c r="G523" i="10"/>
  <c r="F1786" i="10"/>
  <c r="D513" i="11"/>
  <c r="F938" i="11"/>
  <c r="G2512" i="7"/>
  <c r="D2570" i="7"/>
  <c r="G898" i="14"/>
  <c r="D1606" i="11"/>
  <c r="D183" i="7"/>
  <c r="F1382" i="5"/>
  <c r="E1036" i="5"/>
  <c r="E1387" i="13"/>
  <c r="F1112" i="14"/>
  <c r="E860" i="10"/>
  <c r="D1672" i="7"/>
  <c r="G547" i="5"/>
  <c r="E2443" i="7"/>
  <c r="G58" i="13"/>
  <c r="G458" i="10"/>
  <c r="D1194" i="10"/>
  <c r="E1698" i="5"/>
  <c r="F318" i="11"/>
  <c r="F910" i="14"/>
  <c r="D2090" i="7"/>
  <c r="G578" i="10"/>
  <c r="F818" i="5"/>
  <c r="E1253" i="7"/>
  <c r="D257" i="13"/>
  <c r="F2276" i="11"/>
  <c r="E2351" i="11"/>
  <c r="G1372" i="10"/>
  <c r="E3324" i="7"/>
  <c r="G2435" i="10"/>
  <c r="E1480" i="13"/>
  <c r="F488" i="11"/>
  <c r="F1610" i="10"/>
  <c r="E1792" i="11"/>
  <c r="D199" i="7"/>
  <c r="D2431" i="11"/>
  <c r="F1317" i="5"/>
  <c r="D1507" i="11"/>
  <c r="F1889" i="10"/>
  <c r="E3371" i="7"/>
  <c r="F1308" i="10"/>
  <c r="E2685" i="7"/>
  <c r="E1264" i="7"/>
  <c r="G1914" i="7"/>
  <c r="E242" i="5"/>
  <c r="D522" i="14"/>
  <c r="G2190" i="7"/>
  <c r="E2536" i="7"/>
  <c r="G620" i="11"/>
  <c r="G1562" i="10"/>
  <c r="G1825" i="7"/>
  <c r="F1344" i="14"/>
  <c r="D1800" i="13"/>
  <c r="G1784" i="7"/>
  <c r="G843" i="10"/>
  <c r="F1785" i="11"/>
  <c r="E3106" i="7"/>
  <c r="D1886" i="10"/>
  <c r="D559" i="11"/>
  <c r="E475" i="11"/>
  <c r="E829" i="11"/>
  <c r="G1829" i="14"/>
  <c r="G1323" i="11"/>
  <c r="D211" i="14"/>
  <c r="D1832" i="11"/>
  <c r="F2823" i="7"/>
  <c r="E697" i="13"/>
  <c r="G1100" i="10"/>
  <c r="F318" i="14"/>
  <c r="F3308" i="7"/>
  <c r="G23" i="10"/>
  <c r="E1594" i="11"/>
  <c r="E1831" i="14"/>
  <c r="G797" i="11"/>
  <c r="G290" i="11"/>
  <c r="F1437" i="11"/>
  <c r="D2954" i="7"/>
  <c r="D1864" i="11"/>
  <c r="E101" i="10"/>
  <c r="F2290" i="11"/>
  <c r="D1506" i="7"/>
  <c r="F1925" i="7"/>
  <c r="E59" i="14"/>
  <c r="F1192" i="5"/>
  <c r="G2153" i="10"/>
  <c r="F2050" i="7"/>
  <c r="D1146" i="11"/>
  <c r="D2295" i="10"/>
  <c r="F2224" i="10"/>
  <c r="E1802" i="11"/>
  <c r="G942" i="11"/>
  <c r="G1200" i="11"/>
  <c r="G627" i="5"/>
  <c r="E1126" i="14"/>
  <c r="D428" i="10"/>
  <c r="F1526" i="10"/>
  <c r="E1754" i="5"/>
  <c r="G1298" i="11"/>
  <c r="D973" i="13"/>
  <c r="D1883" i="14"/>
  <c r="E1697" i="11"/>
  <c r="D1855" i="10"/>
  <c r="F952" i="11"/>
  <c r="G1000" i="5"/>
  <c r="F1140" i="14"/>
  <c r="E1903" i="7"/>
  <c r="E511" i="14"/>
  <c r="D3209" i="7"/>
  <c r="G1423" i="5"/>
  <c r="D2281" i="7"/>
  <c r="G493" i="11"/>
  <c r="E612" i="5"/>
  <c r="D1922" i="7"/>
  <c r="E775" i="13"/>
  <c r="G433" i="14"/>
  <c r="G1474" i="10"/>
  <c r="D1828" i="11"/>
  <c r="G1076" i="11"/>
  <c r="D239" i="5"/>
  <c r="E2241" i="11"/>
  <c r="F1440" i="13"/>
  <c r="G499" i="5"/>
  <c r="G111" i="14"/>
  <c r="D866" i="5"/>
  <c r="F3406" i="7"/>
  <c r="D1991" i="14"/>
  <c r="D731" i="11"/>
  <c r="E251" i="11"/>
  <c r="G543" i="5"/>
  <c r="E3002" i="7"/>
  <c r="G1572" i="11"/>
  <c r="F1185" i="5"/>
  <c r="E2873" i="7"/>
  <c r="G1284" i="10"/>
  <c r="D1810" i="10"/>
  <c r="F3257" i="7"/>
  <c r="D2592" i="7"/>
  <c r="E2471" i="7"/>
  <c r="E1071" i="10"/>
  <c r="D1158" i="5"/>
  <c r="F1285" i="7"/>
  <c r="D278" i="5"/>
  <c r="E765" i="10"/>
  <c r="D525" i="10"/>
  <c r="E1997" i="11"/>
  <c r="E2007" i="11"/>
  <c r="F56" i="10"/>
  <c r="F2073" i="11"/>
  <c r="E2217" i="10"/>
  <c r="G1626" i="11"/>
  <c r="F1702" i="7"/>
  <c r="F1065" i="5"/>
  <c r="D376" i="5"/>
  <c r="E1866" i="10"/>
  <c r="G1737" i="10"/>
  <c r="D2379" i="7"/>
  <c r="F940" i="14"/>
  <c r="E3160" i="7"/>
  <c r="E139" i="13"/>
  <c r="F2057" i="11"/>
  <c r="D2381" i="11"/>
  <c r="F3318" i="7"/>
  <c r="G1337" i="10"/>
  <c r="F1493" i="13"/>
  <c r="G1626" i="14"/>
  <c r="E1750" i="5"/>
  <c r="F1792" i="10"/>
  <c r="D1557" i="5"/>
  <c r="F2502" i="7"/>
  <c r="G1064" i="10"/>
  <c r="D185" i="13"/>
  <c r="G2140" i="11"/>
  <c r="G1306" i="13"/>
  <c r="E1277" i="5"/>
  <c r="E2189" i="5"/>
  <c r="G443" i="11"/>
  <c r="G1936" i="14"/>
  <c r="F779" i="11"/>
  <c r="D2425" i="10"/>
  <c r="D712" i="10"/>
  <c r="G924" i="10"/>
  <c r="D1001" i="10"/>
  <c r="F2156" i="10"/>
  <c r="D3181" i="7"/>
  <c r="D657" i="14"/>
  <c r="D1366" i="5"/>
  <c r="G1731" i="7"/>
  <c r="E2023" i="7"/>
  <c r="D1307" i="7"/>
  <c r="D1014" i="11"/>
  <c r="G1754" i="5"/>
  <c r="F1993" i="11"/>
  <c r="D1689" i="13"/>
  <c r="F136" i="14"/>
  <c r="F2370" i="11"/>
  <c r="E798" i="14"/>
  <c r="F1079" i="13"/>
  <c r="D30" i="11"/>
  <c r="D1771" i="7"/>
  <c r="G1292" i="10"/>
  <c r="E399" i="11"/>
  <c r="D49" i="13"/>
  <c r="D250" i="14"/>
  <c r="E1776" i="14"/>
  <c r="E929" i="5"/>
  <c r="D1629" i="7"/>
  <c r="E2015" i="11"/>
  <c r="G2109" i="7"/>
  <c r="F103" i="10"/>
  <c r="G1821" i="11"/>
  <c r="F35" i="11"/>
  <c r="E1467" i="13"/>
  <c r="D2748" i="7"/>
  <c r="D939" i="10"/>
  <c r="D1581" i="10"/>
  <c r="G190" i="7"/>
  <c r="G1170" i="14"/>
  <c r="D2246" i="11"/>
  <c r="G104" i="5"/>
  <c r="G90" i="13"/>
  <c r="G2067" i="11"/>
  <c r="D86" i="5"/>
  <c r="D1875" i="14"/>
  <c r="F1273" i="5"/>
  <c r="E1919" i="10"/>
  <c r="E1861" i="11"/>
  <c r="D853" i="10"/>
  <c r="G2552" i="7"/>
  <c r="G1080" i="13"/>
  <c r="E2350" i="7"/>
  <c r="D933" i="11"/>
  <c r="E1429" i="10"/>
  <c r="F3171" i="7"/>
  <c r="G1896" i="7"/>
  <c r="D962" i="10"/>
  <c r="G1000" i="14"/>
  <c r="E179" i="14"/>
  <c r="E223" i="11"/>
  <c r="E1292" i="10"/>
  <c r="E901" i="11"/>
  <c r="E310" i="14"/>
  <c r="F40" i="14"/>
  <c r="G2235" i="10"/>
  <c r="E524" i="11"/>
  <c r="D1790" i="11"/>
  <c r="F1574" i="5"/>
  <c r="F2185" i="10"/>
  <c r="G2279" i="5"/>
  <c r="E213" i="10"/>
  <c r="G2375" i="10"/>
  <c r="E254" i="10"/>
  <c r="F461" i="13"/>
  <c r="D787" i="5"/>
  <c r="E1405" i="10"/>
  <c r="F1646" i="11"/>
  <c r="E1927" i="10"/>
  <c r="E2978" i="7"/>
  <c r="G1696" i="5"/>
  <c r="F307" i="5"/>
  <c r="F127" i="7"/>
  <c r="E1623" i="7"/>
  <c r="F1885" i="11"/>
  <c r="F168" i="7"/>
  <c r="G3118" i="7"/>
  <c r="G2654" i="7"/>
  <c r="E1520" i="11"/>
  <c r="D428" i="11"/>
  <c r="F972" i="11"/>
  <c r="E1421" i="10"/>
  <c r="F1429" i="13"/>
  <c r="G572" i="5"/>
  <c r="F1726" i="7"/>
  <c r="F1495" i="7"/>
  <c r="F774" i="13"/>
  <c r="G243" i="14"/>
  <c r="G721" i="14"/>
  <c r="E997" i="13"/>
  <c r="F1024" i="5"/>
  <c r="G508" i="13"/>
  <c r="E488" i="10"/>
  <c r="F1016" i="10"/>
  <c r="F1331" i="7"/>
  <c r="F1092" i="13"/>
  <c r="D688" i="5"/>
  <c r="D975" i="5"/>
  <c r="E434" i="10"/>
  <c r="F812" i="11"/>
  <c r="E1564" i="14"/>
  <c r="F2672" i="7"/>
  <c r="F350" i="11"/>
  <c r="G1467" i="11"/>
  <c r="F2086" i="7"/>
  <c r="G1054" i="11"/>
  <c r="D848" i="5"/>
  <c r="D2337" i="10"/>
  <c r="G2920" i="7"/>
  <c r="G746" i="10"/>
  <c r="G984" i="10"/>
  <c r="F1908" i="10"/>
  <c r="D953" i="11"/>
  <c r="F1044" i="5"/>
  <c r="G256" i="11"/>
  <c r="E1252" i="13"/>
  <c r="F647" i="10"/>
  <c r="D1901" i="5"/>
  <c r="D2123" i="10"/>
  <c r="F2843" i="7"/>
  <c r="D1956" i="11"/>
  <c r="F1063" i="5"/>
  <c r="E3201" i="7"/>
  <c r="G1503" i="5"/>
  <c r="E2005" i="10"/>
  <c r="E1638" i="7"/>
  <c r="G420" i="11"/>
  <c r="D1113" i="11"/>
  <c r="E100" i="14"/>
  <c r="F2435" i="10"/>
  <c r="G151" i="13"/>
  <c r="G870" i="13"/>
  <c r="D1052" i="11"/>
  <c r="E477" i="7"/>
  <c r="E1502" i="14"/>
  <c r="D463" i="13"/>
  <c r="G1575" i="11"/>
  <c r="D1307" i="10"/>
  <c r="F146" i="11"/>
  <c r="E872" i="5"/>
  <c r="D88" i="11"/>
  <c r="E161" i="14"/>
  <c r="G2990" i="7"/>
  <c r="G1770" i="5"/>
  <c r="F85" i="11"/>
  <c r="E1630" i="13"/>
  <c r="D1350" i="10"/>
  <c r="D1688" i="7"/>
  <c r="F1949" i="7"/>
  <c r="D2529" i="7"/>
  <c r="G813" i="11"/>
  <c r="E1667" i="11"/>
  <c r="G1295" i="13"/>
  <c r="F335" i="5"/>
  <c r="F2763" i="7"/>
  <c r="E2420" i="7"/>
  <c r="D2620" i="7"/>
  <c r="G1239" i="5"/>
  <c r="D1137" i="13"/>
  <c r="G756" i="10"/>
  <c r="G1526" i="5"/>
  <c r="G1566" i="5"/>
  <c r="D1625" i="13"/>
  <c r="G507" i="13"/>
  <c r="G1747" i="5"/>
  <c r="F1866" i="7"/>
  <c r="F2212" i="11"/>
  <c r="D1364" i="11"/>
  <c r="G882" i="13"/>
  <c r="F979" i="11"/>
  <c r="G529" i="14"/>
  <c r="D2190" i="11"/>
  <c r="G192" i="10"/>
  <c r="E570" i="10"/>
  <c r="G3414" i="7"/>
  <c r="D898" i="5"/>
  <c r="F1304" i="10"/>
  <c r="F2437" i="11"/>
  <c r="D3153" i="7"/>
  <c r="D1555" i="13"/>
  <c r="G883" i="11"/>
  <c r="F2129" i="11"/>
  <c r="E737" i="14"/>
  <c r="E1825" i="14"/>
  <c r="D961" i="10"/>
  <c r="F2039" i="10"/>
  <c r="F1981" i="7"/>
  <c r="F1862" i="5"/>
  <c r="G1472" i="10"/>
  <c r="D781" i="14"/>
  <c r="F3136" i="7"/>
  <c r="E1843" i="11"/>
  <c r="G760" i="5"/>
  <c r="F2230" i="10"/>
  <c r="E2919" i="7"/>
  <c r="D1605" i="11"/>
  <c r="G1639" i="5"/>
  <c r="D809" i="11"/>
  <c r="G1945" i="10"/>
  <c r="D1433" i="11"/>
  <c r="G3170" i="7"/>
  <c r="G1560" i="5"/>
  <c r="D1399" i="7"/>
  <c r="E2743" i="7"/>
  <c r="E2319" i="10"/>
  <c r="D832" i="5"/>
  <c r="D2037" i="11"/>
  <c r="G1007" i="5"/>
  <c r="G1562" i="11"/>
  <c r="F1934" i="11"/>
  <c r="E1813" i="14"/>
  <c r="F1191" i="13"/>
  <c r="F1877" i="7"/>
  <c r="D1757" i="10"/>
  <c r="E1577" i="11"/>
  <c r="D1216" i="10"/>
  <c r="G2264" i="10"/>
  <c r="G333" i="5"/>
  <c r="F619" i="14"/>
  <c r="E967" i="10"/>
  <c r="G743" i="11"/>
  <c r="D2292" i="10"/>
  <c r="D1691" i="14"/>
  <c r="G190" i="5"/>
  <c r="G1987" i="7"/>
  <c r="D1676" i="13"/>
  <c r="F1560" i="10"/>
  <c r="F778" i="14"/>
  <c r="G3492" i="7"/>
  <c r="F1556" i="11"/>
  <c r="F2296" i="7"/>
  <c r="E2098" i="11"/>
  <c r="D2375" i="7"/>
  <c r="F2186" i="11"/>
  <c r="E1853" i="11"/>
  <c r="E2335" i="11"/>
  <c r="E715" i="11"/>
  <c r="F1361" i="11"/>
  <c r="F107" i="13"/>
  <c r="E198" i="14"/>
  <c r="G535" i="11"/>
  <c r="G232" i="13"/>
  <c r="D2384" i="10"/>
  <c r="F630" i="10"/>
  <c r="F2306" i="11"/>
  <c r="F3351" i="7"/>
  <c r="D1602" i="11"/>
  <c r="D1980" i="5"/>
  <c r="E1761" i="11"/>
  <c r="F2242" i="10"/>
  <c r="F915" i="13"/>
  <c r="G750" i="5"/>
  <c r="E378" i="5"/>
  <c r="D260" i="13"/>
  <c r="F512" i="10"/>
  <c r="D2186" i="7"/>
  <c r="D1718" i="14"/>
  <c r="D1780" i="5"/>
  <c r="E1217" i="10"/>
  <c r="G1694" i="11"/>
  <c r="G708" i="14"/>
  <c r="E672" i="5"/>
  <c r="G1301" i="7"/>
  <c r="G2878" i="7"/>
  <c r="G2045" i="11"/>
  <c r="F1248" i="14"/>
  <c r="G652" i="5"/>
  <c r="F2107" i="5"/>
  <c r="F1356" i="11"/>
  <c r="G742" i="10"/>
  <c r="F245" i="10"/>
  <c r="G1871" i="10"/>
  <c r="G1567" i="10"/>
  <c r="D1844" i="7"/>
  <c r="E1649" i="10"/>
  <c r="F3011" i="7"/>
  <c r="D1900" i="5"/>
  <c r="G1427" i="5"/>
  <c r="D62" i="11"/>
  <c r="G3289" i="7"/>
  <c r="E1443" i="14"/>
  <c r="D1719" i="14"/>
  <c r="G1740" i="14"/>
  <c r="G2384" i="7"/>
  <c r="D1898" i="7"/>
  <c r="G1716" i="10"/>
  <c r="D1861" i="10"/>
  <c r="E2360" i="7"/>
  <c r="D17" i="11"/>
  <c r="G1779" i="13"/>
  <c r="D3103" i="7"/>
  <c r="F678" i="14"/>
  <c r="D3295" i="7"/>
  <c r="F203" i="11"/>
  <c r="D2049" i="10"/>
  <c r="E304" i="5"/>
  <c r="F1041" i="10"/>
  <c r="F84" i="7"/>
  <c r="E721" i="10"/>
  <c r="D2029" i="10"/>
  <c r="G235" i="11"/>
  <c r="F1071" i="10"/>
  <c r="G1263" i="5"/>
  <c r="D478" i="5"/>
  <c r="E630" i="11"/>
  <c r="G1965" i="14"/>
  <c r="G1811" i="14"/>
  <c r="F544" i="14"/>
  <c r="G303" i="11"/>
  <c r="D2265" i="10"/>
  <c r="D964" i="11"/>
  <c r="D117" i="11"/>
  <c r="F1901" i="14"/>
  <c r="E910" i="14"/>
  <c r="D613" i="13"/>
  <c r="G727" i="5"/>
  <c r="E409" i="10"/>
  <c r="D1394" i="10"/>
  <c r="E1714" i="13"/>
  <c r="D1349" i="5"/>
  <c r="G1542" i="11"/>
  <c r="G52" i="7"/>
  <c r="D776" i="5"/>
  <c r="D1480" i="7"/>
  <c r="D1942" i="5"/>
  <c r="G7" i="11"/>
  <c r="E680" i="13"/>
  <c r="G431" i="11"/>
  <c r="E1490" i="7"/>
  <c r="G1960" i="7"/>
  <c r="G1735" i="5"/>
  <c r="F2289" i="5"/>
  <c r="E1926" i="14"/>
  <c r="E2827" i="7"/>
  <c r="D50" i="11"/>
  <c r="G1229" i="10"/>
  <c r="E2343" i="11"/>
  <c r="D1969" i="7"/>
  <c r="D1798" i="10"/>
  <c r="G3006" i="7"/>
  <c r="D1543" i="5"/>
  <c r="F1640" i="7"/>
  <c r="E3204" i="7"/>
  <c r="D40" i="11"/>
  <c r="D1099" i="11"/>
  <c r="D3490" i="7"/>
  <c r="F1688" i="13"/>
  <c r="F3358" i="7"/>
  <c r="E1407" i="11"/>
  <c r="E1058" i="5"/>
  <c r="D2318" i="11"/>
  <c r="F1677" i="5"/>
  <c r="E1958" i="14"/>
  <c r="G42" i="14"/>
  <c r="G2464" i="7"/>
  <c r="E1968" i="5"/>
  <c r="D1528" i="5"/>
  <c r="D1122" i="5"/>
  <c r="G1536" i="5"/>
  <c r="G1955" i="10"/>
  <c r="G1767" i="7"/>
  <c r="F1676" i="10"/>
  <c r="G478" i="7"/>
  <c r="F196" i="14"/>
  <c r="E563" i="10"/>
  <c r="G1189" i="5"/>
  <c r="E1751" i="13"/>
  <c r="D59" i="10"/>
  <c r="F493" i="11"/>
  <c r="E129" i="5"/>
  <c r="E2115" i="5"/>
  <c r="D866" i="11"/>
  <c r="F1455" i="14"/>
  <c r="D55" i="14"/>
  <c r="G1675" i="7"/>
  <c r="G1939" i="5"/>
  <c r="E1995" i="11"/>
  <c r="E1568" i="10"/>
  <c r="G3156" i="7"/>
  <c r="G941" i="5"/>
  <c r="E1400" i="10"/>
  <c r="G224" i="7"/>
  <c r="E1707" i="5"/>
  <c r="G2598" i="7"/>
  <c r="F1614" i="10"/>
  <c r="F1694" i="5"/>
  <c r="G2733" i="7"/>
  <c r="E74" i="7"/>
  <c r="E1395" i="5"/>
  <c r="D1663" i="14"/>
  <c r="F2137" i="7"/>
  <c r="F1714" i="13"/>
  <c r="E568" i="13"/>
  <c r="D1532" i="7"/>
  <c r="E2712" i="7"/>
  <c r="F884" i="14"/>
  <c r="G123" i="14"/>
  <c r="F907" i="5"/>
  <c r="D80" i="7"/>
  <c r="D693" i="5"/>
  <c r="E3143" i="7"/>
  <c r="E359" i="10"/>
  <c r="F98" i="10"/>
  <c r="G1181" i="13"/>
  <c r="G1085" i="10"/>
  <c r="F1720" i="5"/>
  <c r="F1469" i="7"/>
  <c r="E860" i="14"/>
  <c r="G642" i="11"/>
  <c r="G717" i="5"/>
  <c r="G302" i="7"/>
  <c r="E2616" i="7"/>
  <c r="D51" i="11"/>
  <c r="G370" i="11"/>
  <c r="F2591" i="7"/>
  <c r="D2214" i="11"/>
  <c r="E948" i="14"/>
  <c r="E17" i="10"/>
  <c r="E1032" i="14"/>
  <c r="D754" i="13"/>
  <c r="D522" i="5"/>
  <c r="G1618" i="7"/>
  <c r="D159" i="13"/>
  <c r="G36" i="10"/>
  <c r="F2066" i="7"/>
  <c r="E3251" i="7"/>
  <c r="G1722" i="10"/>
  <c r="G84" i="10"/>
  <c r="E1415" i="14"/>
  <c r="D364" i="11"/>
  <c r="F1162" i="5"/>
  <c r="G1057" i="5"/>
  <c r="D1968" i="10"/>
  <c r="D215" i="7"/>
  <c r="D3107" i="7"/>
  <c r="E2866" i="7"/>
  <c r="G557" i="5"/>
  <c r="G1184" i="11"/>
  <c r="G1230" i="11"/>
  <c r="F329" i="14"/>
  <c r="G165" i="14"/>
  <c r="D470" i="10"/>
  <c r="E1077" i="11"/>
  <c r="F675" i="10"/>
  <c r="D1674" i="11"/>
  <c r="D327" i="11"/>
  <c r="D886" i="5"/>
  <c r="G1255" i="14"/>
  <c r="G2194" i="5"/>
  <c r="D760" i="10"/>
  <c r="D3207" i="7"/>
  <c r="F927" i="11"/>
  <c r="E1643" i="10"/>
  <c r="F2490" i="7"/>
  <c r="E811" i="13"/>
  <c r="G1615" i="10"/>
  <c r="E245" i="11"/>
  <c r="F1238" i="14"/>
  <c r="E3475" i="7"/>
  <c r="F1920" i="11"/>
  <c r="G3390" i="7"/>
  <c r="E975" i="10"/>
  <c r="F929" i="11"/>
  <c r="D1057" i="11"/>
  <c r="D3133" i="7"/>
  <c r="D1259" i="13"/>
  <c r="E645" i="13"/>
  <c r="E2990" i="7"/>
  <c r="E1420" i="13"/>
  <c r="D1448" i="13"/>
  <c r="F2156" i="11"/>
  <c r="D2232" i="11"/>
  <c r="E422" i="11"/>
  <c r="E1800" i="11"/>
  <c r="F984" i="5"/>
  <c r="F1345" i="7"/>
  <c r="E1238" i="11"/>
  <c r="G1294" i="14"/>
  <c r="F1057" i="11"/>
  <c r="D144" i="5"/>
  <c r="F2040" i="5"/>
  <c r="E1226" i="14"/>
  <c r="D2635" i="7"/>
  <c r="F955" i="10"/>
  <c r="D333" i="5"/>
  <c r="G2313" i="7"/>
  <c r="E1706" i="7"/>
  <c r="D1237" i="13"/>
  <c r="D1505" i="5"/>
  <c r="F1655" i="5"/>
  <c r="E1889" i="14"/>
  <c r="D154" i="7"/>
  <c r="E466" i="14"/>
  <c r="D776" i="10"/>
  <c r="F1185" i="13"/>
  <c r="D1074" i="13"/>
  <c r="F893" i="13"/>
  <c r="D1425" i="10"/>
  <c r="F822" i="13"/>
  <c r="D1568" i="10"/>
  <c r="D478" i="13"/>
  <c r="E1845" i="7"/>
  <c r="F3245" i="7"/>
  <c r="D2305" i="7"/>
  <c r="D1557" i="13"/>
  <c r="F545" i="11"/>
  <c r="G2192" i="10"/>
  <c r="G278" i="14"/>
  <c r="F12" i="14"/>
  <c r="E2260" i="7"/>
  <c r="G201" i="13"/>
  <c r="F427" i="5"/>
  <c r="G1817" i="5"/>
  <c r="G2034" i="5"/>
  <c r="F1379" i="11"/>
  <c r="E2513" i="7"/>
  <c r="G2136" i="10"/>
  <c r="F1812" i="7"/>
  <c r="E203" i="11"/>
  <c r="E1085" i="10"/>
  <c r="F1254" i="10"/>
  <c r="E1588" i="5"/>
  <c r="F3131" i="7"/>
  <c r="E2074" i="11"/>
  <c r="F1837" i="7"/>
  <c r="E1990" i="10"/>
  <c r="G1573" i="14"/>
  <c r="G249" i="11"/>
  <c r="E448" i="7"/>
  <c r="F923" i="11"/>
  <c r="F439" i="7"/>
  <c r="D2255" i="7"/>
  <c r="G1766" i="5"/>
  <c r="D491" i="5"/>
  <c r="F2614" i="7"/>
  <c r="E58" i="7"/>
  <c r="G1280" i="7"/>
  <c r="G1377" i="5"/>
  <c r="F1185" i="11"/>
  <c r="F746" i="14"/>
  <c r="F1383" i="7"/>
  <c r="E364" i="7"/>
  <c r="D455" i="10"/>
  <c r="D2254" i="10"/>
  <c r="G512" i="5"/>
  <c r="G350" i="7"/>
  <c r="D393" i="13"/>
  <c r="F1589" i="14"/>
  <c r="G1522" i="13"/>
  <c r="D823" i="14"/>
  <c r="G1182" i="14"/>
  <c r="D2160" i="10"/>
  <c r="G1789" i="5"/>
  <c r="G1306" i="7"/>
  <c r="E1441" i="11"/>
  <c r="E2122" i="11"/>
  <c r="G701" i="14"/>
  <c r="F2507" i="7"/>
  <c r="D347" i="11"/>
  <c r="E1347" i="11"/>
  <c r="E596" i="11"/>
  <c r="F1335" i="14"/>
  <c r="G137" i="7"/>
  <c r="F2042" i="10"/>
  <c r="D1408" i="5"/>
  <c r="G1279" i="5"/>
  <c r="E1008" i="13"/>
  <c r="E593" i="14"/>
  <c r="D3258" i="7"/>
  <c r="D1084" i="11"/>
  <c r="F1589" i="7"/>
  <c r="E1123" i="10"/>
  <c r="F1639" i="7"/>
  <c r="D248" i="7"/>
  <c r="F1986" i="14"/>
  <c r="G1149" i="13"/>
  <c r="E1377" i="7"/>
  <c r="G1044" i="13"/>
  <c r="G84" i="13"/>
  <c r="E814" i="14"/>
  <c r="G1408" i="5"/>
  <c r="D880" i="10"/>
  <c r="F1477" i="11"/>
  <c r="D464" i="5"/>
  <c r="E162" i="10"/>
  <c r="D402" i="7"/>
  <c r="E1575" i="5"/>
  <c r="E3153" i="7"/>
  <c r="G2117" i="7"/>
  <c r="G3176" i="7"/>
  <c r="D1590" i="5"/>
  <c r="E2274" i="5"/>
  <c r="D1603" i="5"/>
  <c r="F1157" i="10"/>
  <c r="G149" i="13"/>
  <c r="G3123" i="7"/>
  <c r="E1519" i="11"/>
  <c r="E569" i="5"/>
  <c r="E1710" i="14"/>
  <c r="D1679" i="11"/>
  <c r="E2391" i="7"/>
  <c r="F455" i="7"/>
  <c r="D1514" i="5"/>
  <c r="D1825" i="10"/>
  <c r="E2452" i="7"/>
  <c r="G464" i="5"/>
  <c r="F554" i="11"/>
  <c r="D1607" i="11"/>
  <c r="G1289" i="5"/>
  <c r="D581" i="14"/>
  <c r="G2095" i="11"/>
  <c r="G57" i="10"/>
  <c r="D1614" i="11"/>
  <c r="E315" i="10"/>
  <c r="G566" i="5"/>
  <c r="D1047" i="14"/>
  <c r="D1854" i="10"/>
  <c r="D250" i="7"/>
  <c r="D1784" i="13"/>
  <c r="F3485" i="7"/>
  <c r="D1453" i="10"/>
  <c r="G343" i="13"/>
  <c r="E1061" i="13"/>
  <c r="G1415" i="13"/>
  <c r="F742" i="5"/>
  <c r="E1484" i="10"/>
  <c r="F403" i="5"/>
  <c r="G186" i="11"/>
  <c r="F994" i="10"/>
  <c r="G29" i="7"/>
  <c r="F109" i="10"/>
  <c r="G22" i="7"/>
  <c r="G892" i="11"/>
  <c r="F1803" i="11"/>
  <c r="G2454" i="7"/>
  <c r="D1178" i="5"/>
  <c r="D1648" i="5"/>
  <c r="D350" i="14"/>
  <c r="D1680" i="14"/>
  <c r="G731" i="10"/>
  <c r="F3369" i="7"/>
  <c r="D108" i="14"/>
  <c r="E313" i="7"/>
  <c r="D2192" i="7"/>
  <c r="F1988" i="7"/>
  <c r="G71" i="10"/>
  <c r="E336" i="14"/>
  <c r="D349" i="5"/>
  <c r="D828" i="13"/>
  <c r="E2046" i="7"/>
  <c r="F323" i="14"/>
  <c r="D1318" i="5"/>
  <c r="E2247" i="7"/>
  <c r="G1461" i="14"/>
  <c r="E1874" i="10"/>
  <c r="F2729" i="7"/>
  <c r="E971" i="10"/>
  <c r="F1208" i="13"/>
  <c r="E510" i="10"/>
  <c r="G1087" i="14"/>
  <c r="E2226" i="11"/>
  <c r="F38" i="5"/>
  <c r="D638" i="10"/>
  <c r="F216" i="11"/>
  <c r="D31" i="13"/>
  <c r="D1522" i="10"/>
  <c r="F2093" i="10"/>
  <c r="F1982" i="5"/>
  <c r="E352" i="7"/>
  <c r="E633" i="11"/>
  <c r="D459" i="5"/>
  <c r="G1190" i="11"/>
  <c r="E807" i="10"/>
  <c r="D1490" i="7"/>
  <c r="F2053" i="11"/>
  <c r="D14" i="7"/>
  <c r="F2058" i="10"/>
  <c r="E2326" i="7"/>
  <c r="E472" i="11"/>
  <c r="E3436" i="7"/>
  <c r="E584" i="13"/>
  <c r="D2889" i="7"/>
  <c r="E1711" i="11"/>
  <c r="G1260" i="13"/>
  <c r="D1976" i="5"/>
  <c r="F1876" i="5"/>
  <c r="D1376" i="7"/>
  <c r="G2220" i="10"/>
  <c r="E335" i="5"/>
  <c r="D1321" i="7"/>
  <c r="G810" i="5"/>
  <c r="D608" i="13"/>
  <c r="E1488" i="10"/>
  <c r="D1539" i="14"/>
  <c r="F187" i="13"/>
  <c r="D1690" i="5"/>
  <c r="D733" i="13"/>
  <c r="D2791" i="7"/>
  <c r="D2387" i="10"/>
  <c r="G573" i="13"/>
  <c r="E1578" i="7"/>
  <c r="E713" i="10"/>
  <c r="G1038" i="11"/>
  <c r="G1158" i="5"/>
  <c r="D1128" i="11"/>
  <c r="E2212" i="11"/>
  <c r="F2002" i="5"/>
  <c r="G1043" i="14"/>
  <c r="D332" i="5"/>
  <c r="F350" i="7"/>
  <c r="D674" i="11"/>
  <c r="F715" i="14"/>
  <c r="D141" i="11"/>
  <c r="E2025" i="10"/>
  <c r="G97" i="13"/>
  <c r="D424" i="5"/>
  <c r="E425" i="14"/>
  <c r="F2013" i="10"/>
  <c r="G387" i="10"/>
  <c r="E3111" i="7"/>
  <c r="D789" i="13"/>
  <c r="G35" i="10"/>
  <c r="F1364" i="7"/>
  <c r="D1435" i="10"/>
  <c r="F1521" i="11"/>
  <c r="F2012" i="5"/>
  <c r="F730" i="11"/>
  <c r="G175" i="5"/>
  <c r="D1678" i="13"/>
  <c r="E1066" i="5"/>
  <c r="F2454" i="7"/>
  <c r="D1539" i="7"/>
  <c r="F1587" i="5"/>
  <c r="E718" i="5"/>
  <c r="D1310" i="5"/>
  <c r="E2225" i="5"/>
  <c r="G1415" i="11"/>
  <c r="F841" i="5"/>
  <c r="E937" i="10"/>
  <c r="E1392" i="14"/>
  <c r="F1252" i="10"/>
  <c r="G403" i="7"/>
  <c r="G1968" i="14"/>
  <c r="F200" i="10"/>
  <c r="E1260" i="7"/>
  <c r="E163" i="10"/>
  <c r="G1923" i="14"/>
  <c r="F1778" i="7"/>
  <c r="F104" i="13"/>
  <c r="E1487" i="7"/>
  <c r="F1819" i="11"/>
  <c r="F1702" i="11"/>
  <c r="D278" i="13"/>
  <c r="G2340" i="10"/>
  <c r="D11" i="7"/>
  <c r="F1767" i="13"/>
  <c r="D2022" i="5"/>
  <c r="D610" i="14"/>
  <c r="F870" i="11"/>
  <c r="E1962" i="14"/>
  <c r="F1211" i="10"/>
  <c r="G2197" i="7"/>
  <c r="F2365" i="10"/>
  <c r="D1586" i="13"/>
  <c r="G819" i="14"/>
  <c r="D114" i="5"/>
  <c r="F467" i="14"/>
  <c r="G2600" i="7"/>
  <c r="F336" i="14"/>
  <c r="D1787" i="7"/>
  <c r="F1241" i="5"/>
  <c r="D967" i="11"/>
  <c r="G1008" i="10"/>
  <c r="G961" i="10"/>
  <c r="G2243" i="10"/>
  <c r="E1481" i="10"/>
  <c r="E2009" i="5"/>
  <c r="D588" i="13"/>
  <c r="G391" i="13"/>
  <c r="G2666" i="7"/>
  <c r="D818" i="13"/>
  <c r="E1795" i="5"/>
  <c r="G1075" i="5"/>
  <c r="E1303" i="11"/>
  <c r="F1614" i="5"/>
  <c r="G282" i="14"/>
  <c r="G1529" i="10"/>
  <c r="F1895" i="5"/>
  <c r="G1678" i="5"/>
  <c r="D1707" i="14"/>
  <c r="F165" i="13"/>
  <c r="D771" i="11"/>
  <c r="E3212" i="7"/>
  <c r="G1952" i="14"/>
  <c r="F2407" i="11"/>
  <c r="D1075" i="14"/>
  <c r="F3348" i="7"/>
  <c r="D2325" i="7"/>
  <c r="F920" i="10"/>
  <c r="F835" i="14"/>
  <c r="E1079" i="11"/>
  <c r="F999" i="11"/>
  <c r="E989" i="5"/>
  <c r="E1593" i="11"/>
  <c r="D2010" i="10"/>
  <c r="E1438" i="5"/>
  <c r="D2376" i="7"/>
  <c r="D238" i="11"/>
  <c r="F2042" i="7"/>
  <c r="D2204" i="5"/>
  <c r="F1985" i="14"/>
  <c r="G439" i="5"/>
  <c r="G364" i="7"/>
  <c r="E1688" i="5"/>
  <c r="F3317" i="7"/>
  <c r="F1485" i="5"/>
  <c r="F2418" i="10"/>
  <c r="G1796" i="10"/>
  <c r="D1307" i="14"/>
  <c r="G623" i="14"/>
  <c r="E108" i="11"/>
  <c r="E950" i="10"/>
  <c r="D468" i="14"/>
  <c r="G2054" i="11"/>
  <c r="F2137" i="5"/>
  <c r="E321" i="5"/>
  <c r="D936" i="10"/>
  <c r="D96" i="5"/>
  <c r="G2711" i="7"/>
  <c r="G2156" i="10"/>
  <c r="G664" i="11"/>
  <c r="D232" i="10"/>
  <c r="F426" i="7"/>
  <c r="D1397" i="14"/>
  <c r="F653" i="5"/>
  <c r="G1551" i="11"/>
  <c r="D343" i="11"/>
  <c r="G126" i="7"/>
  <c r="E11" i="13"/>
  <c r="E1781" i="14"/>
  <c r="E1908" i="14"/>
  <c r="E783" i="11"/>
  <c r="D3172" i="7"/>
  <c r="E2858" i="7"/>
  <c r="F1883" i="7"/>
  <c r="E344" i="14"/>
  <c r="G882" i="5"/>
  <c r="F1021" i="11"/>
  <c r="E165" i="13"/>
  <c r="G2406" i="10"/>
  <c r="E444" i="14"/>
  <c r="D1292" i="5"/>
  <c r="D1693" i="11"/>
  <c r="G1740" i="10"/>
  <c r="E1947" i="5"/>
  <c r="E1528" i="7"/>
  <c r="F1567" i="5"/>
  <c r="D1176" i="14"/>
  <c r="D691" i="5"/>
  <c r="F1298" i="7"/>
  <c r="D1255" i="13"/>
  <c r="F1514" i="11"/>
  <c r="F783" i="11"/>
  <c r="G2354" i="10"/>
  <c r="F873" i="11"/>
  <c r="E1306" i="14"/>
  <c r="D1395" i="7"/>
  <c r="F405" i="14"/>
  <c r="E37" i="13"/>
  <c r="D2185" i="11"/>
  <c r="G1411" i="7"/>
  <c r="F1758" i="5"/>
  <c r="F453" i="10"/>
  <c r="D770" i="10"/>
  <c r="E330" i="13"/>
  <c r="G2414" i="10"/>
  <c r="F2301" i="10"/>
  <c r="E635" i="14"/>
  <c r="G2576" i="7"/>
  <c r="F2449" i="7"/>
  <c r="E2032" i="7"/>
  <c r="E935" i="10"/>
  <c r="F181" i="14"/>
  <c r="G3484" i="7"/>
  <c r="E1292" i="5"/>
  <c r="F2353" i="7"/>
  <c r="D3165" i="7"/>
  <c r="D1040" i="13"/>
  <c r="E739" i="5"/>
  <c r="G2738" i="7"/>
  <c r="F718" i="11"/>
  <c r="E12" i="11"/>
  <c r="G1301" i="14"/>
  <c r="F1703" i="11"/>
  <c r="D963" i="11"/>
  <c r="G1892" i="7"/>
  <c r="D1289" i="11"/>
  <c r="F1147" i="10"/>
  <c r="D1444" i="10"/>
  <c r="F1071" i="14"/>
  <c r="D2124" i="7"/>
  <c r="F1156" i="10"/>
  <c r="G1147" i="13"/>
  <c r="E1960" i="10"/>
  <c r="E1840" i="11"/>
  <c r="D1415" i="11"/>
  <c r="D208" i="13"/>
  <c r="F1365" i="13"/>
  <c r="D769" i="11"/>
  <c r="D1005" i="10"/>
  <c r="F2415" i="7"/>
  <c r="D1488" i="14"/>
  <c r="D1703" i="7"/>
  <c r="D1453" i="5"/>
  <c r="D1563" i="11"/>
  <c r="E1439" i="10"/>
  <c r="F1963" i="14"/>
  <c r="G1073" i="14"/>
  <c r="D669" i="11"/>
  <c r="G208" i="14"/>
  <c r="D2306" i="10"/>
  <c r="E2704" i="7"/>
  <c r="G1752" i="11"/>
  <c r="G1657" i="7"/>
  <c r="F1689" i="11"/>
  <c r="F3427" i="7"/>
  <c r="D3224" i="7"/>
  <c r="D722" i="5"/>
  <c r="E905" i="14"/>
  <c r="F2547" i="7"/>
  <c r="D763" i="11"/>
  <c r="G440" i="5"/>
  <c r="G1520" i="10"/>
  <c r="E1959" i="11"/>
  <c r="E499" i="7"/>
  <c r="G633" i="13"/>
  <c r="E358" i="11"/>
  <c r="G3295" i="7"/>
  <c r="G1148" i="14"/>
  <c r="G1180" i="5"/>
  <c r="G789" i="5"/>
  <c r="E681" i="10"/>
  <c r="E527" i="14"/>
  <c r="E1448" i="10"/>
  <c r="G826" i="11"/>
  <c r="G1777" i="7"/>
  <c r="G2231" i="11"/>
  <c r="G327" i="5"/>
  <c r="E1091" i="14"/>
  <c r="E241" i="11"/>
  <c r="E1184" i="13"/>
  <c r="G1292" i="11"/>
  <c r="G629" i="5"/>
  <c r="F17" i="11"/>
  <c r="D2293" i="10"/>
  <c r="D1137" i="11"/>
  <c r="E1031" i="11"/>
  <c r="D60" i="13"/>
  <c r="E144" i="11"/>
  <c r="D2065" i="11"/>
  <c r="E519" i="11"/>
  <c r="G1255" i="10"/>
  <c r="E2153" i="5"/>
  <c r="G2030" i="5"/>
  <c r="F980" i="10"/>
  <c r="G2171" i="11"/>
  <c r="D16" i="11"/>
  <c r="F1234" i="13"/>
  <c r="D713" i="10"/>
  <c r="F2166" i="7"/>
  <c r="G1611" i="5"/>
  <c r="G1477" i="13"/>
  <c r="G680" i="14"/>
  <c r="G3018" i="7"/>
  <c r="F1461" i="10"/>
  <c r="E1960" i="11"/>
  <c r="F314" i="11"/>
  <c r="F2682" i="7"/>
  <c r="F1780" i="13"/>
  <c r="D1445" i="10"/>
  <c r="F296" i="7"/>
  <c r="E913" i="11"/>
  <c r="D1496" i="13"/>
  <c r="F945" i="14"/>
  <c r="D1054" i="11"/>
  <c r="G1410" i="5"/>
  <c r="E936" i="5"/>
  <c r="E163" i="11"/>
  <c r="G1609" i="7"/>
  <c r="D3242" i="7"/>
  <c r="D420" i="11"/>
  <c r="F2865" i="7"/>
  <c r="G1470" i="14"/>
  <c r="E2353" i="10"/>
  <c r="D1469" i="10"/>
  <c r="E587" i="14"/>
  <c r="E1502" i="5"/>
  <c r="E3132" i="7"/>
  <c r="D157" i="13"/>
  <c r="G2290" i="5"/>
  <c r="E1725" i="7"/>
  <c r="F1856" i="11"/>
  <c r="D1346" i="10"/>
  <c r="G354" i="11"/>
  <c r="F1394" i="11"/>
  <c r="E2946" i="7"/>
  <c r="E872" i="13"/>
  <c r="G3160" i="7"/>
  <c r="D2094" i="5"/>
  <c r="E144" i="13"/>
  <c r="E492" i="10"/>
  <c r="D2128" i="5"/>
  <c r="F1986" i="11"/>
  <c r="F1396" i="7"/>
  <c r="E1957" i="11"/>
  <c r="G1819" i="14"/>
  <c r="D2014" i="5"/>
  <c r="G150" i="10"/>
  <c r="E3439" i="7"/>
  <c r="G1579" i="13"/>
  <c r="F3407" i="7"/>
  <c r="E1905" i="14"/>
  <c r="E1944" i="5"/>
  <c r="E88" i="11"/>
  <c r="F2739" i="7"/>
  <c r="G1815" i="10"/>
  <c r="E1201" i="5"/>
  <c r="F2347" i="7"/>
  <c r="F1383" i="14"/>
  <c r="E1526" i="7"/>
  <c r="G100" i="13"/>
  <c r="D2445" i="7"/>
  <c r="E680" i="14"/>
  <c r="F2443" i="7"/>
  <c r="D1509" i="14"/>
  <c r="D1434" i="13"/>
  <c r="D102" i="7"/>
  <c r="F1727" i="11"/>
  <c r="G1780" i="14"/>
  <c r="E587" i="5"/>
  <c r="E3036" i="7"/>
  <c r="D3319" i="7"/>
  <c r="E2436" i="11"/>
  <c r="E3359" i="7"/>
  <c r="F391" i="11"/>
  <c r="D1113" i="10"/>
  <c r="D1703" i="13"/>
  <c r="G1071" i="11"/>
  <c r="D1512" i="10"/>
  <c r="F2282" i="7"/>
  <c r="D1540" i="5"/>
  <c r="E2332" i="11"/>
  <c r="F1838" i="10"/>
  <c r="E1584" i="13"/>
  <c r="G838" i="13"/>
  <c r="G554" i="14"/>
  <c r="G2327" i="11"/>
  <c r="E1077" i="14"/>
  <c r="D1112" i="13"/>
  <c r="G1263" i="10"/>
  <c r="G828" i="14"/>
  <c r="F916" i="5"/>
  <c r="E1895" i="11"/>
  <c r="G2112" i="7"/>
  <c r="D3318" i="7"/>
  <c r="D398" i="7"/>
  <c r="F1960" i="5"/>
  <c r="E2016" i="10"/>
  <c r="E255" i="10"/>
  <c r="F1681" i="7"/>
  <c r="D1532" i="11"/>
  <c r="F446" i="10"/>
  <c r="F1055" i="10"/>
  <c r="F2412" i="7"/>
  <c r="D1680" i="10"/>
  <c r="D646" i="10"/>
  <c r="F2801" i="7"/>
  <c r="D1349" i="10"/>
  <c r="G2124" i="11"/>
  <c r="E1583" i="10"/>
  <c r="F1263" i="5"/>
  <c r="D3057" i="7"/>
  <c r="F1653" i="10"/>
  <c r="F1827" i="10"/>
  <c r="G1585" i="11"/>
  <c r="D279" i="11"/>
  <c r="D346" i="10"/>
  <c r="D660" i="5"/>
  <c r="G1386" i="10"/>
  <c r="D792" i="10"/>
  <c r="G1282" i="10"/>
  <c r="G1275" i="10"/>
  <c r="D968" i="14"/>
  <c r="D1559" i="7"/>
  <c r="G1680" i="10"/>
  <c r="G1600" i="5"/>
  <c r="F141" i="10"/>
  <c r="E1069" i="5"/>
  <c r="E235" i="10"/>
  <c r="D1934" i="10"/>
  <c r="E460" i="11"/>
  <c r="G1470" i="7"/>
  <c r="D2580" i="7"/>
  <c r="D2121" i="7"/>
  <c r="F568" i="14"/>
  <c r="G1642" i="13"/>
  <c r="F1267" i="11"/>
  <c r="E2140" i="10"/>
  <c r="G2099" i="11"/>
  <c r="G162" i="13"/>
  <c r="F2426" i="7"/>
  <c r="D1205" i="11"/>
  <c r="G277" i="7"/>
  <c r="G518" i="5"/>
  <c r="F505" i="5"/>
  <c r="F1194" i="5"/>
  <c r="D1575" i="14"/>
  <c r="F1676" i="13"/>
  <c r="D2723" i="7"/>
  <c r="E1709" i="13"/>
  <c r="F1138" i="10"/>
  <c r="D245" i="5"/>
  <c r="F2674" i="7"/>
  <c r="G1281" i="11"/>
  <c r="F2218" i="11"/>
  <c r="D128" i="13"/>
  <c r="E252" i="5"/>
  <c r="G645" i="11"/>
  <c r="D1751" i="13"/>
  <c r="F1094" i="11"/>
  <c r="F1789" i="10"/>
  <c r="F2034" i="11"/>
  <c r="E367" i="11"/>
  <c r="F2218" i="7"/>
  <c r="F1593" i="5"/>
  <c r="F31" i="13"/>
  <c r="E2300" i="10"/>
  <c r="G1820" i="10"/>
  <c r="G2252" i="10"/>
  <c r="G1970" i="5"/>
  <c r="D148" i="5"/>
  <c r="G2158" i="10"/>
  <c r="G1485" i="7"/>
  <c r="G802" i="11"/>
  <c r="G1228" i="5"/>
  <c r="E1543" i="13"/>
  <c r="D3210" i="7"/>
  <c r="G2797" i="7"/>
  <c r="G530" i="14"/>
  <c r="G4" i="5"/>
  <c r="F1322" i="5"/>
  <c r="E792" i="5"/>
  <c r="F1717" i="5"/>
  <c r="G1237" i="10"/>
  <c r="F3219" i="7"/>
  <c r="G2015" i="5"/>
  <c r="D901" i="11"/>
  <c r="G430" i="14"/>
  <c r="E780" i="14"/>
  <c r="E660" i="10"/>
  <c r="E1580" i="14"/>
  <c r="F581" i="14"/>
  <c r="G1204" i="5"/>
  <c r="D2199" i="11"/>
  <c r="D737" i="14"/>
  <c r="D1096" i="5"/>
  <c r="G3286" i="7"/>
  <c r="E390" i="5"/>
  <c r="G1101" i="13"/>
  <c r="G1060" i="5"/>
  <c r="G1866" i="11"/>
  <c r="G861" i="13"/>
  <c r="E132" i="5"/>
  <c r="G205" i="14"/>
  <c r="D305" i="14"/>
  <c r="F664" i="11"/>
  <c r="G1032" i="10"/>
  <c r="D1634" i="11"/>
  <c r="E3245" i="7"/>
  <c r="F1733" i="10"/>
  <c r="F3472" i="7"/>
  <c r="F1188" i="13"/>
  <c r="F2308" i="7"/>
  <c r="F1721" i="11"/>
  <c r="D122" i="7"/>
  <c r="D921" i="13"/>
  <c r="D1915" i="11"/>
  <c r="D485" i="5"/>
  <c r="F1275" i="5"/>
  <c r="F2338" i="11"/>
  <c r="D991" i="10"/>
  <c r="E2227" i="11"/>
  <c r="D1310" i="14"/>
  <c r="D557" i="14"/>
  <c r="D699" i="14"/>
  <c r="D3290" i="7"/>
  <c r="E468" i="13"/>
  <c r="F3464" i="7"/>
  <c r="G1368" i="14"/>
  <c r="G1056" i="10"/>
  <c r="F1868" i="14"/>
  <c r="F1710" i="11"/>
  <c r="F1212" i="13"/>
  <c r="F1082" i="5"/>
  <c r="F1890" i="14"/>
  <c r="E1585" i="5"/>
  <c r="F603" i="13"/>
  <c r="D2078" i="10"/>
  <c r="E376" i="7"/>
  <c r="G56" i="10"/>
  <c r="D1961" i="11"/>
  <c r="G816" i="13"/>
  <c r="F352" i="14"/>
  <c r="F182" i="13"/>
  <c r="G467" i="7"/>
  <c r="E2376" i="7"/>
  <c r="E906" i="5"/>
  <c r="F1633" i="11"/>
  <c r="F245" i="5"/>
  <c r="E1633" i="10"/>
  <c r="F1540" i="14"/>
  <c r="F2312" i="7"/>
  <c r="E64" i="7"/>
  <c r="E1456" i="11"/>
  <c r="G460" i="7"/>
  <c r="G1090" i="5"/>
  <c r="E1743" i="11"/>
  <c r="G234" i="11"/>
  <c r="E2069" i="11"/>
  <c r="D1923" i="10"/>
  <c r="G1079" i="14"/>
  <c r="G489" i="7"/>
  <c r="F2217" i="11"/>
  <c r="G1332" i="14"/>
  <c r="D850" i="13"/>
  <c r="G909" i="13"/>
  <c r="F143" i="7"/>
  <c r="E1955" i="5"/>
  <c r="E1522" i="11"/>
  <c r="E106" i="10"/>
  <c r="F1994" i="5"/>
  <c r="F2142" i="10"/>
  <c r="G2858" i="7"/>
  <c r="D2537" i="7"/>
  <c r="D2328" i="7"/>
  <c r="E842" i="5"/>
  <c r="G662" i="14"/>
  <c r="G487" i="14"/>
  <c r="E602" i="5"/>
  <c r="F3052" i="7"/>
  <c r="D1796" i="11"/>
  <c r="D1129" i="11"/>
  <c r="G2209" i="7"/>
  <c r="F320" i="7"/>
  <c r="D2041" i="5"/>
  <c r="G31" i="11"/>
  <c r="E1864" i="5"/>
  <c r="F646" i="11"/>
  <c r="G995" i="11"/>
  <c r="G65" i="7"/>
  <c r="D2144" i="11"/>
  <c r="E642" i="10"/>
  <c r="D3123" i="7"/>
  <c r="E1604" i="13"/>
  <c r="D1718" i="10"/>
  <c r="G1943" i="10"/>
  <c r="E1091" i="5"/>
  <c r="E2853" i="7"/>
  <c r="E2675" i="7"/>
  <c r="F607" i="11"/>
  <c r="E1840" i="5"/>
  <c r="G1878" i="10"/>
  <c r="E2085" i="11"/>
  <c r="F74" i="7"/>
  <c r="D2711" i="7"/>
  <c r="G2415" i="10"/>
  <c r="D1508" i="14"/>
  <c r="E786" i="13"/>
  <c r="G2923" i="7"/>
  <c r="G151" i="5"/>
  <c r="F661" i="13"/>
  <c r="G1603" i="14"/>
  <c r="G948" i="14"/>
  <c r="F1341" i="11"/>
  <c r="E2363" i="11"/>
  <c r="D1723" i="7"/>
  <c r="G495" i="10"/>
  <c r="E79" i="10"/>
  <c r="F88" i="10"/>
  <c r="F1678" i="13"/>
  <c r="D227" i="7"/>
  <c r="F867" i="14"/>
  <c r="D163" i="14"/>
  <c r="D1654" i="13"/>
  <c r="F45" i="7"/>
  <c r="F1847" i="10"/>
  <c r="F2385" i="11"/>
  <c r="E957" i="11"/>
  <c r="D2395" i="11"/>
  <c r="D694" i="5"/>
  <c r="F692" i="13"/>
  <c r="E2237" i="10"/>
  <c r="E836" i="11"/>
  <c r="E1327" i="7"/>
  <c r="G95" i="13"/>
  <c r="G2609" i="7"/>
  <c r="G982" i="5"/>
  <c r="E1258" i="5"/>
  <c r="D194" i="10"/>
  <c r="G626" i="10"/>
  <c r="G2650" i="7"/>
  <c r="D1923" i="5"/>
  <c r="F1297" i="14"/>
  <c r="F1015" i="11"/>
  <c r="F1944" i="5"/>
  <c r="D301" i="14"/>
  <c r="G506" i="10"/>
  <c r="G98" i="5"/>
  <c r="E491" i="11"/>
  <c r="G1879" i="7"/>
  <c r="E1805" i="14"/>
  <c r="E125" i="5"/>
  <c r="E1537" i="14"/>
  <c r="E2361" i="10"/>
  <c r="D2350" i="10"/>
  <c r="F1374" i="13"/>
  <c r="G1276" i="11"/>
  <c r="G1011" i="14"/>
  <c r="E2004" i="11"/>
  <c r="D1395" i="14"/>
  <c r="F3319" i="7"/>
  <c r="G19" i="7"/>
  <c r="F358" i="14"/>
  <c r="F1463" i="10"/>
  <c r="E663" i="5"/>
  <c r="G1371" i="13"/>
  <c r="D1951" i="5"/>
  <c r="E676" i="11"/>
  <c r="F889" i="11"/>
  <c r="D1962" i="10"/>
  <c r="D1191" i="5"/>
  <c r="F1759" i="5"/>
  <c r="D1895" i="14"/>
  <c r="F1768" i="11"/>
  <c r="F2280" i="10"/>
  <c r="E838" i="14"/>
  <c r="E697" i="14"/>
  <c r="G1231" i="14"/>
  <c r="G1853" i="14"/>
  <c r="E1774" i="10"/>
  <c r="D2057" i="10"/>
  <c r="F138" i="10"/>
  <c r="E1625" i="11"/>
  <c r="E201" i="10"/>
  <c r="F430" i="14"/>
  <c r="E510" i="5"/>
  <c r="E1810" i="11"/>
  <c r="G193" i="14"/>
  <c r="D980" i="11"/>
  <c r="D2169" i="5"/>
  <c r="F1349" i="5"/>
  <c r="G2107" i="11"/>
  <c r="G2108" i="11"/>
  <c r="G938" i="11"/>
  <c r="G189" i="14"/>
  <c r="E699" i="14"/>
  <c r="D22" i="13"/>
  <c r="E373" i="14"/>
  <c r="D477" i="5"/>
  <c r="D165" i="5"/>
  <c r="D919" i="10"/>
  <c r="F332" i="13"/>
  <c r="G1363" i="11"/>
  <c r="D2296" i="5"/>
  <c r="F853" i="14"/>
  <c r="F2139" i="11"/>
  <c r="D176" i="10"/>
  <c r="F1923" i="14"/>
  <c r="G799" i="11"/>
  <c r="F1319" i="11"/>
  <c r="F818" i="14"/>
  <c r="F401" i="11"/>
  <c r="E2750" i="7"/>
  <c r="F1993" i="7"/>
  <c r="F1347" i="10"/>
  <c r="D1196" i="11"/>
  <c r="F2286" i="11"/>
  <c r="F1568" i="11"/>
  <c r="F304" i="5"/>
  <c r="G1857" i="5"/>
  <c r="F86" i="13"/>
  <c r="G167" i="13"/>
  <c r="G1720" i="5"/>
  <c r="F738" i="11"/>
  <c r="D1132" i="5"/>
  <c r="G1560" i="7"/>
  <c r="G1513" i="11"/>
  <c r="F663" i="14"/>
  <c r="D1711" i="11"/>
  <c r="G2380" i="11"/>
  <c r="E1705" i="11"/>
  <c r="E3350" i="7"/>
  <c r="E674" i="11"/>
  <c r="G1857" i="11"/>
  <c r="D1396" i="11"/>
  <c r="G1975" i="5"/>
  <c r="D1852" i="5"/>
  <c r="D2287" i="10"/>
  <c r="E473" i="7"/>
  <c r="D732" i="11"/>
  <c r="E1287" i="5"/>
  <c r="D2298" i="11"/>
  <c r="E934" i="10"/>
  <c r="D1075" i="13"/>
  <c r="F2088" i="10"/>
  <c r="D1299" i="5"/>
  <c r="G1688" i="13"/>
  <c r="G1397" i="7"/>
  <c r="G1226" i="10"/>
  <c r="D503" i="14"/>
  <c r="D2380" i="7"/>
  <c r="F1537" i="11"/>
  <c r="F862" i="10"/>
  <c r="D1665" i="13"/>
  <c r="D1459" i="7"/>
  <c r="D171" i="10"/>
  <c r="G728" i="13"/>
  <c r="F868" i="5"/>
  <c r="F930" i="14"/>
  <c r="E217" i="14"/>
  <c r="F94" i="14"/>
  <c r="D2311" i="10"/>
  <c r="D815" i="13"/>
  <c r="E964" i="5"/>
  <c r="D1456" i="13"/>
  <c r="F1173" i="14"/>
  <c r="G2229" i="7"/>
  <c r="D2853" i="7"/>
  <c r="D1063" i="14"/>
  <c r="D446" i="5"/>
  <c r="G892" i="10"/>
  <c r="F1667" i="14"/>
  <c r="G127" i="10"/>
  <c r="G1505" i="7"/>
  <c r="D1157" i="13"/>
  <c r="F2059" i="10"/>
  <c r="E1649" i="7"/>
  <c r="G1335" i="11"/>
  <c r="G797" i="5"/>
  <c r="F1748" i="13"/>
  <c r="G1168" i="5"/>
  <c r="D2857" i="7"/>
  <c r="E245" i="5"/>
  <c r="G1513" i="10"/>
  <c r="F910" i="13"/>
  <c r="D2223" i="5"/>
  <c r="G1381" i="14"/>
  <c r="F1190" i="10"/>
  <c r="E1597" i="14"/>
  <c r="D581" i="5"/>
  <c r="D6" i="5"/>
  <c r="F83" i="14"/>
  <c r="F1490" i="7"/>
  <c r="E1422" i="10"/>
  <c r="D3232" i="7"/>
  <c r="F1244" i="10"/>
  <c r="D1882" i="14"/>
  <c r="D82" i="14"/>
  <c r="D2658" i="7"/>
  <c r="D560" i="10"/>
  <c r="F1415" i="7"/>
  <c r="G1684" i="10"/>
  <c r="E71" i="5"/>
  <c r="F1042" i="5"/>
  <c r="E2232" i="7"/>
  <c r="E253" i="7"/>
  <c r="E952" i="13"/>
  <c r="D2697" i="7"/>
  <c r="E847" i="10"/>
  <c r="D1859" i="5"/>
  <c r="E263" i="10"/>
  <c r="E1094" i="10"/>
  <c r="E456" i="13"/>
  <c r="F2428" i="11"/>
  <c r="F2284" i="7"/>
  <c r="G1801" i="10"/>
  <c r="D1988" i="5"/>
  <c r="D804" i="10"/>
  <c r="D2217" i="11"/>
  <c r="G2649" i="7"/>
  <c r="E3013" i="7"/>
  <c r="E1097" i="14"/>
  <c r="E1079" i="10"/>
  <c r="E2248" i="5"/>
  <c r="F98" i="5"/>
  <c r="D229" i="7"/>
  <c r="D2794" i="7"/>
  <c r="F1217" i="10"/>
  <c r="G1742" i="7"/>
  <c r="G1672" i="11"/>
  <c r="D1290" i="13"/>
  <c r="D2881" i="7"/>
  <c r="D1454" i="11"/>
  <c r="G617" i="5"/>
  <c r="F1387" i="10"/>
  <c r="D627" i="14"/>
  <c r="G971" i="5"/>
  <c r="D1568" i="5"/>
  <c r="F1659" i="7"/>
  <c r="F921" i="11"/>
  <c r="F1108" i="5"/>
  <c r="F2123" i="7"/>
  <c r="G406" i="11"/>
  <c r="F2064" i="11"/>
  <c r="D1352" i="7"/>
  <c r="E1229" i="5"/>
  <c r="F1662" i="13"/>
  <c r="E1023" i="10"/>
  <c r="G668" i="11"/>
  <c r="F333" i="10"/>
  <c r="F1230" i="5"/>
  <c r="F957" i="14"/>
  <c r="F2252" i="11"/>
  <c r="D1316" i="13"/>
  <c r="D3081" i="7"/>
  <c r="D1481" i="7"/>
  <c r="G660" i="13"/>
  <c r="E2269" i="10"/>
  <c r="E1739" i="14"/>
  <c r="E1538" i="10"/>
  <c r="D1488" i="11"/>
  <c r="G1926" i="10"/>
  <c r="F2316" i="7"/>
  <c r="F973" i="10"/>
  <c r="F2380" i="7"/>
  <c r="F794" i="13"/>
  <c r="F1082" i="11"/>
  <c r="F2173" i="7"/>
  <c r="G791" i="10"/>
  <c r="D855" i="11"/>
  <c r="F62" i="11"/>
  <c r="G1299" i="11"/>
  <c r="G2234" i="5"/>
  <c r="G1001" i="10"/>
  <c r="D2745" i="7"/>
  <c r="F1750" i="5"/>
  <c r="D606" i="11"/>
  <c r="G880" i="11"/>
  <c r="G1085" i="5"/>
  <c r="D1960" i="14"/>
  <c r="F1582" i="13"/>
  <c r="E2913" i="7"/>
  <c r="F460" i="11"/>
  <c r="E251" i="7"/>
  <c r="D108" i="7"/>
  <c r="G2240" i="7"/>
  <c r="F1929" i="11"/>
  <c r="F376" i="5"/>
  <c r="E468" i="14"/>
  <c r="F1068" i="10"/>
  <c r="E632" i="14"/>
  <c r="F2478" i="7"/>
  <c r="D1494" i="7"/>
  <c r="D370" i="5"/>
  <c r="D972" i="5"/>
  <c r="E654" i="10"/>
  <c r="G2693" i="7"/>
  <c r="E2413" i="10"/>
  <c r="F523" i="14"/>
  <c r="G265" i="14"/>
  <c r="D1926" i="7"/>
  <c r="G1878" i="7"/>
  <c r="E1729" i="11"/>
  <c r="E1398" i="5"/>
  <c r="E617" i="14"/>
  <c r="G1046" i="10"/>
  <c r="F2246" i="10"/>
  <c r="G1609" i="11"/>
  <c r="D2431" i="7"/>
  <c r="D1125" i="11"/>
  <c r="E521" i="10"/>
  <c r="F1197" i="14"/>
  <c r="E2266" i="5"/>
  <c r="D1614" i="7"/>
  <c r="E560" i="5"/>
  <c r="D2320" i="7"/>
  <c r="D1842" i="10"/>
  <c r="E477" i="11"/>
  <c r="D2166" i="11"/>
  <c r="D3386" i="7"/>
  <c r="G870" i="5"/>
  <c r="G2852" i="7"/>
  <c r="F2107" i="10"/>
  <c r="F2243" i="10"/>
  <c r="E1794" i="13"/>
  <c r="E1861" i="5"/>
  <c r="E1984" i="7"/>
  <c r="G1481" i="14"/>
  <c r="G651" i="14"/>
  <c r="E1105" i="11"/>
  <c r="F202" i="13"/>
  <c r="G2304" i="7"/>
  <c r="F1117" i="10"/>
  <c r="G1105" i="14"/>
  <c r="F1031" i="13"/>
  <c r="G3086" i="7"/>
  <c r="F1701" i="11"/>
  <c r="G100" i="7"/>
  <c r="E1119" i="11"/>
  <c r="D2654" i="7"/>
  <c r="G1123" i="14"/>
  <c r="G146" i="14"/>
  <c r="G1155" i="11"/>
  <c r="E1604" i="10"/>
  <c r="D2756" i="7"/>
  <c r="E1003" i="5"/>
  <c r="F3199" i="7"/>
  <c r="F839" i="5"/>
  <c r="D1202" i="5"/>
  <c r="F475" i="14"/>
  <c r="G512" i="13"/>
  <c r="G2024" i="5"/>
  <c r="E2379" i="7"/>
  <c r="F1337" i="7"/>
  <c r="D2875" i="7"/>
  <c r="E1462" i="11"/>
  <c r="D350" i="11"/>
  <c r="G1450" i="11"/>
  <c r="E1937" i="14"/>
  <c r="F1515" i="13"/>
  <c r="E1283" i="11"/>
  <c r="F671" i="10"/>
  <c r="F2155" i="5"/>
  <c r="G1486" i="14"/>
  <c r="E230" i="10"/>
  <c r="F479" i="5"/>
  <c r="E2280" i="11"/>
  <c r="F1887" i="5"/>
  <c r="D2386" i="7"/>
  <c r="E1565" i="11"/>
  <c r="D901" i="5"/>
  <c r="G1127" i="14"/>
  <c r="E928" i="13"/>
  <c r="G1052" i="5"/>
  <c r="G65" i="10"/>
  <c r="E2090" i="7"/>
  <c r="D1729" i="11"/>
  <c r="E1542" i="11"/>
  <c r="E1243" i="14"/>
  <c r="D251" i="11"/>
  <c r="F118" i="7"/>
  <c r="F1858" i="10"/>
  <c r="D1471" i="5"/>
  <c r="F1987" i="10"/>
  <c r="G522" i="10"/>
  <c r="D1193" i="10"/>
  <c r="D1199" i="14"/>
  <c r="D1475" i="11"/>
  <c r="F2078" i="10"/>
  <c r="D3316" i="7"/>
  <c r="E762" i="5"/>
  <c r="E1967" i="11"/>
  <c r="D2375" i="10"/>
  <c r="F1596" i="14"/>
  <c r="D1050" i="13"/>
  <c r="E1946" i="5"/>
  <c r="D1804" i="7"/>
  <c r="E946" i="5"/>
  <c r="D2080" i="5"/>
  <c r="E1920" i="5"/>
  <c r="E901" i="14"/>
  <c r="D180" i="10"/>
  <c r="E2229" i="5"/>
  <c r="D2576" i="7"/>
  <c r="F36" i="5"/>
  <c r="D670" i="14"/>
  <c r="F1475" i="11"/>
  <c r="D2438" i="10"/>
  <c r="E1095" i="14"/>
  <c r="D86" i="10"/>
  <c r="E1389" i="13"/>
  <c r="F862" i="13"/>
  <c r="D528" i="11"/>
  <c r="D2058" i="11"/>
  <c r="G38" i="7"/>
  <c r="D2377" i="11"/>
  <c r="G1212" i="5"/>
  <c r="D2057" i="7"/>
  <c r="D470" i="11"/>
  <c r="F794" i="14"/>
  <c r="E2359" i="7"/>
  <c r="G1443" i="5"/>
  <c r="G493" i="10"/>
  <c r="F1775" i="5"/>
  <c r="E1658" i="7"/>
  <c r="E552" i="11"/>
  <c r="G1571" i="14"/>
  <c r="G409" i="11"/>
  <c r="F695" i="5"/>
  <c r="D1469" i="11"/>
  <c r="E153" i="5"/>
  <c r="G1903" i="7"/>
  <c r="E1733" i="5"/>
  <c r="G1290" i="7"/>
  <c r="D1910" i="10"/>
  <c r="D35" i="10"/>
  <c r="E1741" i="14"/>
  <c r="D2657" i="7"/>
  <c r="G763" i="14"/>
  <c r="G554" i="11"/>
  <c r="G461" i="14"/>
  <c r="E1284" i="11"/>
  <c r="G1367" i="14"/>
  <c r="G2156" i="5"/>
  <c r="E1242" i="14"/>
  <c r="G906" i="10"/>
  <c r="E1694" i="5"/>
  <c r="D319" i="11"/>
  <c r="F2109" i="5"/>
  <c r="G408" i="14"/>
  <c r="F1942" i="7"/>
  <c r="G2422" i="11"/>
  <c r="E2365" i="7"/>
  <c r="D1430" i="7"/>
  <c r="D1071" i="14"/>
  <c r="D1861" i="11"/>
  <c r="E2379" i="10"/>
  <c r="F2207" i="10"/>
  <c r="G2230" i="7"/>
  <c r="D2729" i="7"/>
  <c r="G1124" i="11"/>
  <c r="D1440" i="14"/>
  <c r="D1015" i="14"/>
  <c r="F2382" i="11"/>
  <c r="E893" i="11"/>
  <c r="G805" i="5"/>
  <c r="G2416" i="10"/>
  <c r="E1845" i="11"/>
  <c r="E2067" i="11"/>
  <c r="D1471" i="7"/>
  <c r="D1601" i="11"/>
  <c r="D1274" i="10"/>
  <c r="D656" i="14"/>
  <c r="D145" i="7"/>
  <c r="E12" i="7"/>
  <c r="E397" i="5"/>
  <c r="G1687" i="13"/>
  <c r="D1433" i="10"/>
  <c r="F2949" i="7"/>
  <c r="F248" i="11"/>
  <c r="F2409" i="7"/>
  <c r="E436" i="11"/>
  <c r="E598" i="5"/>
  <c r="E1552" i="11"/>
  <c r="F2415" i="10"/>
  <c r="E112" i="11"/>
  <c r="D1335" i="11"/>
  <c r="F2354" i="7"/>
  <c r="F2803" i="7"/>
  <c r="G749" i="5"/>
  <c r="E443" i="11"/>
  <c r="E378" i="7"/>
  <c r="F347" i="7"/>
  <c r="F1796" i="7"/>
  <c r="E1196" i="5"/>
  <c r="D606" i="14"/>
  <c r="E778" i="10"/>
  <c r="F1799" i="13"/>
  <c r="E1628" i="5"/>
  <c r="D2018" i="5"/>
  <c r="G148" i="13"/>
  <c r="D1414" i="5"/>
  <c r="E282" i="5"/>
  <c r="F1382" i="11"/>
  <c r="G953" i="14"/>
  <c r="E312" i="7"/>
  <c r="F191" i="14"/>
  <c r="G1743" i="7"/>
  <c r="E1062" i="5"/>
  <c r="D1239" i="11"/>
  <c r="F1280" i="5"/>
  <c r="F1805" i="14"/>
  <c r="F2813" i="7"/>
  <c r="F970" i="5"/>
  <c r="E1401" i="13"/>
  <c r="E2709" i="7"/>
  <c r="E2292" i="11"/>
  <c r="E18" i="7"/>
  <c r="E2551" i="7"/>
  <c r="E770" i="5"/>
  <c r="D1575" i="11"/>
  <c r="E1764" i="5"/>
  <c r="G172" i="14"/>
  <c r="F3290" i="7"/>
  <c r="F2612" i="7"/>
  <c r="E1435" i="11"/>
  <c r="G742" i="11"/>
  <c r="G2284" i="7"/>
  <c r="F420" i="11"/>
  <c r="E1591" i="13"/>
  <c r="E9" i="14"/>
  <c r="D1974" i="5"/>
  <c r="G1785" i="14"/>
  <c r="G1855" i="10"/>
  <c r="G2387" i="11"/>
  <c r="F1398" i="11"/>
  <c r="D168" i="10"/>
  <c r="D2885" i="7"/>
  <c r="D2267" i="5"/>
  <c r="G1596" i="7"/>
  <c r="F778" i="5"/>
  <c r="E757" i="11"/>
  <c r="G1876" i="7"/>
  <c r="G1599" i="7"/>
  <c r="E1164" i="13"/>
  <c r="E1950" i="14"/>
  <c r="D942" i="5"/>
  <c r="G1367" i="10"/>
  <c r="D1390" i="5"/>
  <c r="G484" i="11"/>
  <c r="F2128" i="11"/>
  <c r="D842" i="11"/>
  <c r="D1564" i="11"/>
  <c r="D1147" i="14"/>
  <c r="G156" i="5"/>
  <c r="G1254" i="14"/>
  <c r="E285" i="5"/>
  <c r="D2835" i="7"/>
  <c r="D2547" i="7"/>
  <c r="G1243" i="5"/>
  <c r="E57" i="7"/>
  <c r="E1575" i="14"/>
  <c r="E455" i="11"/>
  <c r="E1514" i="11"/>
  <c r="D1193" i="11"/>
  <c r="G2368" i="10"/>
  <c r="F30" i="13"/>
  <c r="G769" i="14"/>
  <c r="F1177" i="14"/>
  <c r="E28" i="13"/>
  <c r="G1439" i="7"/>
  <c r="D385" i="13"/>
  <c r="F658" i="14"/>
  <c r="E1458" i="11"/>
  <c r="G1613" i="5"/>
  <c r="G898" i="11"/>
  <c r="E1094" i="11"/>
  <c r="D1288" i="10"/>
  <c r="F1940" i="11"/>
  <c r="E1423" i="10"/>
  <c r="F3441" i="7"/>
  <c r="D1975" i="10"/>
  <c r="D2257" i="7"/>
  <c r="G2515" i="7"/>
  <c r="E1891" i="10"/>
  <c r="D2668" i="7"/>
  <c r="E1354" i="13"/>
  <c r="D2542" i="7"/>
  <c r="D1823" i="5"/>
  <c r="F1994" i="7"/>
  <c r="D433" i="14"/>
  <c r="E2152" i="11"/>
  <c r="F2437" i="7"/>
  <c r="E890" i="5"/>
  <c r="G356" i="5"/>
  <c r="E629" i="5"/>
  <c r="F1478" i="11"/>
  <c r="E3005" i="7"/>
  <c r="E1506" i="7"/>
  <c r="E393" i="11"/>
  <c r="F2386" i="11"/>
  <c r="E464" i="11"/>
  <c r="E385" i="10"/>
  <c r="D1804" i="10"/>
  <c r="D339" i="11"/>
  <c r="D1572" i="14"/>
  <c r="D1002" i="14"/>
  <c r="F108" i="11"/>
  <c r="F3385" i="7"/>
  <c r="E109" i="14"/>
  <c r="D1015" i="10"/>
  <c r="E1321" i="7"/>
  <c r="G1247" i="10"/>
  <c r="G1092" i="13"/>
  <c r="G1271" i="7"/>
  <c r="G1950" i="5"/>
  <c r="E818" i="5"/>
  <c r="G2036" i="10"/>
  <c r="E2118" i="10"/>
  <c r="G1472" i="7"/>
  <c r="E2279" i="10"/>
  <c r="D1937" i="10"/>
  <c r="G954" i="10"/>
  <c r="G718" i="13"/>
  <c r="F1389" i="5"/>
  <c r="D1127" i="11"/>
  <c r="E1801" i="11"/>
  <c r="D536" i="14"/>
  <c r="E3055" i="7"/>
  <c r="E409" i="11"/>
  <c r="D2199" i="7"/>
  <c r="F1713" i="7"/>
  <c r="D1834" i="7"/>
  <c r="G1419" i="7"/>
  <c r="E2159" i="11"/>
  <c r="G1621" i="10"/>
  <c r="D2514" i="7"/>
  <c r="E1834" i="10"/>
  <c r="E2608" i="7"/>
  <c r="D81" i="11"/>
  <c r="G855" i="10"/>
  <c r="E147" i="14"/>
  <c r="F1384" i="5"/>
  <c r="D2059" i="11"/>
  <c r="F166" i="7"/>
  <c r="E2083" i="5"/>
  <c r="G1007" i="13"/>
  <c r="D1219" i="14"/>
  <c r="D433" i="5"/>
  <c r="F1651" i="5"/>
  <c r="F558" i="5"/>
  <c r="G784" i="14"/>
  <c r="D1095" i="13"/>
  <c r="D71" i="11"/>
  <c r="E1932" i="5"/>
  <c r="E1059" i="11"/>
  <c r="G608" i="14"/>
  <c r="G2259" i="7"/>
  <c r="E2451" i="10"/>
  <c r="F1050" i="5"/>
  <c r="F2575" i="7"/>
  <c r="F1623" i="5"/>
  <c r="F535" i="5"/>
  <c r="D725" i="13"/>
  <c r="D1565" i="11"/>
  <c r="D971" i="11"/>
  <c r="E1472" i="10"/>
  <c r="G353" i="10"/>
  <c r="G1614" i="13"/>
  <c r="F862" i="11"/>
  <c r="F2874" i="7"/>
  <c r="D1833" i="14"/>
  <c r="E1158" i="10"/>
  <c r="E1502" i="13"/>
  <c r="D2585" i="7"/>
  <c r="F2055" i="7"/>
  <c r="F321" i="5"/>
  <c r="F212" i="14"/>
  <c r="E1262" i="14"/>
  <c r="F1406" i="5"/>
  <c r="E469" i="14"/>
  <c r="F1122" i="5"/>
  <c r="D412" i="13"/>
  <c r="D577" i="11"/>
  <c r="E385" i="5"/>
  <c r="D510" i="11"/>
  <c r="G1415" i="5"/>
  <c r="F2432" i="7"/>
  <c r="G592" i="5"/>
  <c r="F1912" i="10"/>
  <c r="G1016" i="14"/>
  <c r="F1859" i="14"/>
  <c r="G1719" i="14"/>
  <c r="D1369" i="10"/>
  <c r="E928" i="11"/>
  <c r="G1740" i="13"/>
  <c r="F1816" i="10"/>
  <c r="G732" i="10"/>
  <c r="G30" i="11"/>
  <c r="G1734" i="10"/>
  <c r="E1903" i="11"/>
  <c r="E2031" i="5"/>
  <c r="F1636" i="5"/>
  <c r="F1353" i="11"/>
  <c r="F3173" i="7"/>
  <c r="D1793" i="11"/>
  <c r="F141" i="14"/>
  <c r="E2103" i="5"/>
  <c r="F2554" i="7"/>
  <c r="D1218" i="5"/>
  <c r="G2404" i="11"/>
  <c r="E900" i="14"/>
  <c r="E1389" i="11"/>
  <c r="F1130" i="5"/>
  <c r="F547" i="14"/>
  <c r="G1757" i="7"/>
  <c r="D1134" i="5"/>
  <c r="E794" i="10"/>
  <c r="F1175" i="11"/>
  <c r="F1557" i="5"/>
  <c r="E1371" i="11"/>
  <c r="D2453" i="10"/>
  <c r="E197" i="10"/>
  <c r="G406" i="10"/>
  <c r="G378" i="11"/>
  <c r="F1051" i="14"/>
  <c r="E201" i="7"/>
  <c r="E2105" i="5"/>
  <c r="E207" i="7"/>
  <c r="F2012" i="11"/>
  <c r="E1864" i="10"/>
  <c r="D35" i="11"/>
  <c r="F1441" i="13"/>
  <c r="G1633" i="5"/>
  <c r="G1247" i="5"/>
  <c r="D1731" i="5"/>
  <c r="G1558" i="7"/>
  <c r="F2352" i="11"/>
  <c r="G1594" i="10"/>
  <c r="F223" i="5"/>
  <c r="D1330" i="11"/>
  <c r="E1813" i="10"/>
  <c r="G1175" i="14"/>
  <c r="E1923" i="5"/>
  <c r="D2387" i="11"/>
  <c r="D1614" i="13"/>
  <c r="G861" i="5"/>
  <c r="F997" i="14"/>
  <c r="G3041" i="7"/>
  <c r="F434" i="5"/>
  <c r="G1291" i="5"/>
  <c r="D1867" i="10"/>
  <c r="E941" i="14"/>
  <c r="E187" i="13"/>
  <c r="D168" i="14"/>
  <c r="G1908" i="14"/>
  <c r="D662" i="5"/>
  <c r="F1242" i="10"/>
  <c r="E2012" i="11"/>
  <c r="F469" i="7"/>
  <c r="D2926" i="7"/>
  <c r="G1039" i="11"/>
  <c r="E1506" i="11"/>
  <c r="G1806" i="7"/>
  <c r="G789" i="11"/>
  <c r="F243" i="14"/>
  <c r="D1704" i="7"/>
  <c r="G2106" i="10"/>
  <c r="E336" i="5"/>
  <c r="D184" i="7"/>
  <c r="D1106" i="5"/>
  <c r="F2192" i="10"/>
  <c r="E354" i="7"/>
  <c r="D2071" i="10"/>
  <c r="F890" i="11"/>
  <c r="D103" i="7"/>
  <c r="F356" i="7"/>
  <c r="E689" i="10"/>
  <c r="F121" i="14"/>
  <c r="E85" i="7"/>
  <c r="E665" i="5"/>
  <c r="E1406" i="14"/>
  <c r="E1333" i="5"/>
  <c r="E1976" i="5"/>
  <c r="E2118" i="7"/>
  <c r="F1582" i="14"/>
  <c r="F2383" i="7"/>
  <c r="D1079" i="14"/>
  <c r="G1866" i="5"/>
  <c r="G130" i="14"/>
  <c r="F345" i="11"/>
  <c r="F1378" i="10"/>
  <c r="D1433" i="5"/>
  <c r="F608" i="11"/>
  <c r="F462" i="7"/>
  <c r="E1755" i="10"/>
  <c r="G519" i="14"/>
  <c r="D1747" i="10"/>
  <c r="D544" i="10"/>
  <c r="G1483" i="13"/>
  <c r="F1466" i="13"/>
  <c r="D1647" i="5"/>
  <c r="F506" i="14"/>
  <c r="G62" i="13"/>
  <c r="E1450" i="5"/>
  <c r="E1521" i="11"/>
  <c r="F112" i="11"/>
  <c r="G911" i="10"/>
  <c r="G552" i="11"/>
  <c r="D1293" i="10"/>
  <c r="F744" i="14"/>
  <c r="D1259" i="14"/>
  <c r="D1201" i="11"/>
  <c r="D2455" i="7"/>
  <c r="G2718" i="7"/>
  <c r="E1521" i="5"/>
  <c r="E1098" i="10"/>
  <c r="E128" i="13"/>
  <c r="D2270" i="11"/>
  <c r="G216" i="7"/>
  <c r="F187" i="11"/>
  <c r="F1365" i="11"/>
  <c r="E1958" i="10"/>
  <c r="G2377" i="11"/>
  <c r="F2295" i="10"/>
  <c r="F609" i="11"/>
  <c r="G1367" i="7"/>
  <c r="D809" i="5"/>
  <c r="D464" i="14"/>
  <c r="F2333" i="10"/>
  <c r="E1936" i="14"/>
  <c r="D2401" i="11"/>
  <c r="D1008" i="10"/>
  <c r="G2374" i="11"/>
  <c r="E1960" i="5"/>
  <c r="G20" i="5"/>
  <c r="F966" i="11"/>
  <c r="D1808" i="5"/>
  <c r="F1211" i="5"/>
  <c r="F499" i="7"/>
  <c r="G3151" i="7"/>
  <c r="E510" i="13"/>
  <c r="F1746" i="11"/>
  <c r="E1276" i="13"/>
  <c r="G1561" i="7"/>
  <c r="G1415" i="10"/>
  <c r="E2017" i="11"/>
  <c r="D2262" i="11"/>
  <c r="F781" i="14"/>
  <c r="G1658" i="14"/>
  <c r="G949" i="14"/>
  <c r="F1023" i="13"/>
  <c r="D1060" i="14"/>
  <c r="E857" i="14"/>
  <c r="D172" i="10"/>
  <c r="E3061" i="7"/>
  <c r="F441" i="14"/>
  <c r="G729" i="11"/>
  <c r="F1321" i="13"/>
  <c r="G634" i="11"/>
  <c r="D1984" i="10"/>
  <c r="G2373" i="11"/>
  <c r="G1507" i="5"/>
  <c r="E451" i="7"/>
  <c r="D1021" i="13"/>
  <c r="E1612" i="11"/>
  <c r="E2288" i="11"/>
  <c r="G1721" i="14"/>
  <c r="D1919" i="5"/>
  <c r="G116" i="10"/>
  <c r="F2520" i="7"/>
  <c r="F740" i="5"/>
  <c r="G494" i="11"/>
  <c r="F1551" i="13"/>
  <c r="G17" i="7"/>
  <c r="E1558" i="7"/>
  <c r="G1598" i="5"/>
  <c r="D1059" i="11"/>
  <c r="F644" i="10"/>
  <c r="G1787" i="7"/>
  <c r="G1343" i="14"/>
  <c r="G599" i="13"/>
  <c r="G2101" i="10"/>
  <c r="E1839" i="11"/>
  <c r="G467" i="5"/>
  <c r="F978" i="10"/>
  <c r="G356" i="11"/>
  <c r="F2311" i="10"/>
  <c r="D3143" i="7"/>
  <c r="G181" i="7"/>
  <c r="F1941" i="14"/>
  <c r="E5" i="5"/>
  <c r="E2067" i="7"/>
  <c r="D3328" i="7"/>
  <c r="F2079" i="10"/>
  <c r="G3310" i="7"/>
  <c r="G1395" i="11"/>
  <c r="F1737" i="11"/>
  <c r="D2310" i="11"/>
  <c r="F294" i="14"/>
  <c r="D115" i="13"/>
  <c r="E1404" i="14"/>
  <c r="E2396" i="7"/>
  <c r="E1150" i="13"/>
  <c r="E11" i="10"/>
  <c r="G1129" i="10"/>
  <c r="D714" i="11"/>
  <c r="D821" i="11"/>
  <c r="D393" i="7"/>
  <c r="E1183" i="10"/>
  <c r="D2329" i="11"/>
  <c r="E82" i="5"/>
  <c r="F1660" i="14"/>
  <c r="G389" i="14"/>
  <c r="F981" i="10"/>
  <c r="G2228" i="7"/>
  <c r="G638" i="13"/>
  <c r="G1565" i="11"/>
  <c r="G2582" i="7"/>
  <c r="G1525" i="14"/>
  <c r="D1954" i="5"/>
  <c r="E1581" i="5"/>
  <c r="G8" i="14"/>
  <c r="E2406" i="10"/>
  <c r="F1242" i="14"/>
  <c r="F380" i="14"/>
  <c r="F2247" i="10"/>
  <c r="D2247" i="10"/>
  <c r="G2075" i="11"/>
  <c r="F2023" i="10"/>
  <c r="D2026" i="11"/>
  <c r="D1251" i="10"/>
  <c r="G2561" i="7"/>
  <c r="E1978" i="5"/>
  <c r="E1942" i="10"/>
  <c r="G1779" i="11"/>
  <c r="G2338" i="11"/>
  <c r="E388" i="14"/>
  <c r="E707" i="14"/>
  <c r="F176" i="14"/>
  <c r="E3325" i="7"/>
  <c r="F171" i="7"/>
  <c r="D3401" i="7"/>
  <c r="G606" i="14"/>
  <c r="E840" i="11"/>
  <c r="D2256" i="5"/>
  <c r="F432" i="11"/>
  <c r="E485" i="11"/>
  <c r="E490" i="5"/>
  <c r="G2133" i="11"/>
  <c r="F265" i="11"/>
  <c r="D92" i="10"/>
  <c r="G88" i="10"/>
  <c r="F41" i="10"/>
  <c r="F1701" i="10"/>
  <c r="G458" i="11"/>
  <c r="D733" i="5"/>
  <c r="F2306" i="10"/>
  <c r="E172" i="5"/>
  <c r="E1407" i="7"/>
  <c r="F1491" i="10"/>
  <c r="G1662" i="5"/>
  <c r="D152" i="11"/>
  <c r="E729" i="14"/>
  <c r="D3256" i="7"/>
  <c r="F345" i="5"/>
  <c r="D1018" i="14"/>
  <c r="G1846" i="11"/>
  <c r="D1929" i="7"/>
  <c r="G229" i="13"/>
  <c r="F750" i="14"/>
  <c r="F1713" i="11"/>
  <c r="E1413" i="14"/>
  <c r="D2075" i="11"/>
  <c r="E1302" i="7"/>
  <c r="E1942" i="11"/>
  <c r="E1298" i="5"/>
  <c r="G2092" i="10"/>
  <c r="E1176" i="10"/>
  <c r="F1329" i="14"/>
  <c r="G99" i="7"/>
  <c r="E2030" i="11"/>
  <c r="F812" i="10"/>
  <c r="E4" i="10"/>
  <c r="D308" i="7"/>
  <c r="G347" i="5"/>
  <c r="F1264" i="7"/>
  <c r="D1550" i="11"/>
  <c r="E2008" i="5"/>
  <c r="F1094" i="14"/>
  <c r="D1634" i="10"/>
  <c r="D1119" i="11"/>
  <c r="E730" i="11"/>
  <c r="G2360" i="10"/>
  <c r="G1220" i="11"/>
  <c r="D1446" i="10"/>
  <c r="D1646" i="7"/>
  <c r="E315" i="11"/>
  <c r="D784" i="5"/>
  <c r="F2178" i="10"/>
  <c r="D1446" i="7"/>
  <c r="D1587" i="13"/>
  <c r="E1953" i="5"/>
  <c r="G1748" i="5"/>
  <c r="D736" i="14"/>
  <c r="E42" i="7"/>
  <c r="D1623" i="14"/>
  <c r="E92" i="10"/>
  <c r="F1078" i="14"/>
  <c r="E1467" i="10"/>
  <c r="E2374" i="7"/>
  <c r="D2819" i="7"/>
  <c r="E94" i="5"/>
  <c r="G1551" i="13"/>
  <c r="E2253" i="10"/>
  <c r="G625" i="11"/>
  <c r="D459" i="11"/>
  <c r="E481" i="11"/>
  <c r="D1541" i="11"/>
  <c r="D528" i="5"/>
  <c r="F1570" i="7"/>
  <c r="F1039" i="11"/>
  <c r="F1683" i="11"/>
  <c r="D2264" i="10"/>
  <c r="D578" i="14"/>
  <c r="E1834" i="14"/>
  <c r="D303" i="14"/>
  <c r="G786" i="14"/>
  <c r="G1533" i="5"/>
  <c r="E15" i="14"/>
  <c r="G230" i="10"/>
  <c r="G699" i="11"/>
  <c r="E655" i="14"/>
  <c r="F946" i="11"/>
  <c r="F1009" i="13"/>
  <c r="D2015" i="5"/>
  <c r="D149" i="11"/>
  <c r="G715" i="11"/>
  <c r="D1655" i="5"/>
  <c r="G542" i="5"/>
  <c r="E2416" i="7"/>
  <c r="F3158" i="7"/>
  <c r="F153" i="10"/>
  <c r="E1948" i="14"/>
  <c r="F1779" i="10"/>
  <c r="G816" i="14"/>
  <c r="E1695" i="7"/>
  <c r="F1087" i="14"/>
  <c r="E2615" i="7"/>
  <c r="E1037" i="5"/>
  <c r="D695" i="13"/>
  <c r="G658" i="10"/>
  <c r="F1795" i="13"/>
  <c r="D854" i="11"/>
  <c r="E418" i="5"/>
  <c r="D2078" i="5"/>
  <c r="D1870" i="7"/>
  <c r="G941" i="11"/>
  <c r="G848" i="5"/>
  <c r="F832" i="10"/>
  <c r="E1402" i="7"/>
  <c r="F1006" i="14"/>
  <c r="E2380" i="10"/>
  <c r="F630" i="14"/>
  <c r="G250" i="7"/>
  <c r="D457" i="11"/>
  <c r="G1399" i="5"/>
  <c r="E1136" i="10"/>
  <c r="D773" i="5"/>
  <c r="F1847" i="14"/>
  <c r="E1967" i="5"/>
  <c r="F2395" i="7"/>
  <c r="D2227" i="11"/>
  <c r="D1938" i="11"/>
  <c r="D375" i="11"/>
  <c r="D2418" i="11"/>
  <c r="G837" i="5"/>
  <c r="E1343" i="5"/>
  <c r="E75" i="5"/>
  <c r="E493" i="14"/>
  <c r="F1079" i="5"/>
  <c r="E3016" i="7"/>
  <c r="D1926" i="14"/>
  <c r="E918" i="10"/>
  <c r="G132" i="7"/>
  <c r="E1513" i="13"/>
  <c r="E1447" i="13"/>
  <c r="G379" i="11"/>
  <c r="D848" i="11"/>
  <c r="D1896" i="10"/>
  <c r="F68" i="5"/>
  <c r="E1358" i="14"/>
  <c r="D1461" i="11"/>
  <c r="F1509" i="11"/>
  <c r="G2603" i="7"/>
  <c r="F328" i="5"/>
  <c r="D1788" i="10"/>
  <c r="E1613" i="13"/>
  <c r="E1396" i="5"/>
  <c r="G309" i="14"/>
  <c r="G692" i="13"/>
  <c r="G126" i="5"/>
  <c r="G644" i="5"/>
  <c r="E1755" i="13"/>
  <c r="E876" i="5"/>
  <c r="F2599" i="7"/>
  <c r="F1764" i="5"/>
  <c r="E352" i="14"/>
  <c r="F1355" i="14"/>
  <c r="E1474" i="7"/>
  <c r="D1620" i="10"/>
  <c r="F2035" i="5"/>
  <c r="D1287" i="7"/>
  <c r="F1316" i="11"/>
  <c r="E1395" i="14"/>
  <c r="F2317" i="11"/>
  <c r="G807" i="11"/>
  <c r="E1562" i="5"/>
  <c r="F1980" i="7"/>
  <c r="D2254" i="5"/>
  <c r="E2385" i="7"/>
  <c r="D1076" i="5"/>
  <c r="D35" i="5"/>
  <c r="D1706" i="10"/>
  <c r="E1260" i="11"/>
  <c r="D809" i="10"/>
  <c r="G1436" i="7"/>
  <c r="F596" i="5"/>
  <c r="E1162" i="14"/>
  <c r="E252" i="7"/>
  <c r="F3292" i="7"/>
  <c r="E551" i="5"/>
  <c r="E2096" i="10"/>
  <c r="E1621" i="5"/>
  <c r="F1060" i="14"/>
  <c r="F501" i="5"/>
  <c r="G1077" i="14"/>
  <c r="F28" i="11"/>
  <c r="F2169" i="11"/>
  <c r="F1273" i="10"/>
  <c r="D2308" i="7"/>
  <c r="G1753" i="10"/>
  <c r="F1654" i="7"/>
  <c r="G1855" i="14"/>
  <c r="D1421" i="14"/>
  <c r="F2090" i="10"/>
  <c r="E1904" i="14"/>
  <c r="G1694" i="13"/>
  <c r="F430" i="11"/>
  <c r="F174" i="5"/>
  <c r="G164" i="5"/>
  <c r="E1813" i="5"/>
  <c r="F982" i="10"/>
  <c r="G1917" i="14"/>
  <c r="G2010" i="7"/>
  <c r="G1306" i="5"/>
  <c r="E824" i="10"/>
  <c r="F1941" i="7"/>
  <c r="G449" i="10"/>
  <c r="D1704" i="13"/>
  <c r="G1376" i="10"/>
  <c r="G1549" i="13"/>
  <c r="G1038" i="10"/>
  <c r="F573" i="11"/>
  <c r="G1438" i="11"/>
  <c r="G2439" i="10"/>
  <c r="D1235" i="11"/>
  <c r="E2422" i="7"/>
  <c r="D62" i="13"/>
  <c r="G1702" i="7"/>
  <c r="E1475" i="10"/>
  <c r="G1130" i="10"/>
  <c r="E342" i="10"/>
  <c r="E2084" i="5"/>
  <c r="F1562" i="14"/>
  <c r="E1542" i="14"/>
  <c r="F827" i="5"/>
  <c r="D2223" i="7"/>
  <c r="D878" i="10"/>
  <c r="D2409" i="10"/>
  <c r="G1561" i="11"/>
  <c r="G198" i="14"/>
  <c r="E1917" i="14"/>
  <c r="G566" i="13"/>
  <c r="E1195" i="10"/>
  <c r="F2871" i="7"/>
  <c r="E318" i="5"/>
  <c r="F1312" i="11"/>
  <c r="E1973" i="5"/>
  <c r="D1565" i="10"/>
  <c r="D224" i="14"/>
  <c r="G1992" i="7"/>
  <c r="D763" i="13"/>
  <c r="F71" i="14"/>
  <c r="G801" i="11"/>
  <c r="F1899" i="11"/>
  <c r="E265" i="11"/>
  <c r="F2432" i="11"/>
  <c r="D933" i="14"/>
  <c r="D1332" i="10"/>
  <c r="D2336" i="10"/>
  <c r="F1892" i="14"/>
  <c r="E657" i="14"/>
  <c r="G2194" i="10"/>
  <c r="D940" i="11"/>
  <c r="D1290" i="10"/>
  <c r="E85" i="10"/>
  <c r="D1222" i="10"/>
  <c r="G918" i="11"/>
  <c r="E2151" i="5"/>
  <c r="G121" i="11"/>
  <c r="D1708" i="13"/>
  <c r="F1615" i="11"/>
  <c r="D3404" i="7"/>
  <c r="E1713" i="14"/>
  <c r="D1742" i="10"/>
  <c r="G1911" i="11"/>
  <c r="E2342" i="11"/>
  <c r="D3377" i="7"/>
  <c r="F1306" i="13"/>
  <c r="F287" i="5"/>
  <c r="G2328" i="7"/>
  <c r="D826" i="10"/>
  <c r="F988" i="5"/>
  <c r="G1258" i="10"/>
  <c r="F2202" i="5"/>
  <c r="G429" i="7"/>
  <c r="G616" i="13"/>
  <c r="D878" i="5"/>
  <c r="D2251" i="11"/>
  <c r="F817" i="14"/>
  <c r="F1432" i="14"/>
  <c r="E2976" i="7"/>
  <c r="G1793" i="14"/>
  <c r="E2209" i="7"/>
  <c r="G1882" i="11"/>
  <c r="F1313" i="11"/>
  <c r="F1690" i="7"/>
  <c r="E988" i="10"/>
  <c r="E1531" i="14"/>
  <c r="E824" i="11"/>
  <c r="D1351" i="5"/>
  <c r="G864" i="14"/>
  <c r="G666" i="11"/>
  <c r="G1332" i="10"/>
  <c r="E1244" i="13"/>
  <c r="F16" i="13"/>
  <c r="D2118" i="11"/>
  <c r="D1778" i="5"/>
  <c r="E155" i="14"/>
  <c r="D1796" i="5"/>
  <c r="G1732" i="13"/>
  <c r="E445" i="11"/>
  <c r="F1131" i="5"/>
  <c r="E811" i="10"/>
  <c r="F145" i="11"/>
  <c r="D1751" i="5"/>
  <c r="F901" i="14"/>
  <c r="E2048" i="7"/>
  <c r="G1632" i="14"/>
  <c r="D177" i="11"/>
  <c r="G1858" i="14"/>
  <c r="F175" i="14"/>
  <c r="D2326" i="11"/>
  <c r="G356" i="7"/>
  <c r="F2702" i="7"/>
  <c r="D2401" i="7"/>
  <c r="E2306" i="7"/>
  <c r="D2146" i="10"/>
  <c r="E1061" i="5"/>
  <c r="F1418" i="7"/>
  <c r="E3218" i="7"/>
  <c r="G412" i="10"/>
  <c r="E1383" i="7"/>
  <c r="G1787" i="10"/>
  <c r="E793" i="11"/>
  <c r="E2059" i="10"/>
  <c r="E2500" i="7"/>
  <c r="D1163" i="13"/>
  <c r="G1325" i="11"/>
  <c r="D2219" i="11"/>
  <c r="G569" i="14"/>
  <c r="E265" i="5"/>
  <c r="G1187" i="14"/>
  <c r="G1923" i="7"/>
  <c r="D466" i="10"/>
  <c r="E1504" i="14"/>
  <c r="F1959" i="10"/>
  <c r="G2812" i="7"/>
  <c r="F576" i="14"/>
  <c r="E1656" i="7"/>
  <c r="F2035" i="11"/>
  <c r="G1251" i="7"/>
  <c r="D1470" i="11"/>
  <c r="F3228" i="7"/>
  <c r="E1105" i="14"/>
  <c r="F1179" i="10"/>
  <c r="E1908" i="7"/>
  <c r="E1187" i="10"/>
  <c r="G2302" i="11"/>
  <c r="G2224" i="10"/>
  <c r="D2098" i="11"/>
  <c r="F410" i="14"/>
  <c r="E1955" i="7"/>
  <c r="G796" i="11"/>
  <c r="D1407" i="14"/>
  <c r="D1544" i="5"/>
  <c r="F2243" i="5"/>
  <c r="D1138" i="5"/>
  <c r="G1605" i="10"/>
  <c r="D803" i="10"/>
  <c r="E178" i="11"/>
  <c r="D2884" i="7"/>
  <c r="D2017" i="11"/>
  <c r="E1638" i="14"/>
  <c r="G1510" i="5"/>
  <c r="E343" i="13"/>
  <c r="D1220" i="10"/>
  <c r="G368" i="14"/>
  <c r="F1653" i="13"/>
  <c r="F1754" i="14"/>
  <c r="E1329" i="7"/>
  <c r="G888" i="13"/>
  <c r="E536" i="11"/>
  <c r="D1562" i="5"/>
  <c r="E972" i="5"/>
  <c r="D87" i="14"/>
  <c r="E2268" i="10"/>
  <c r="G2214" i="7"/>
  <c r="D2405" i="11"/>
  <c r="E1822" i="11"/>
  <c r="F306" i="7"/>
  <c r="G10" i="7"/>
  <c r="G30" i="7"/>
  <c r="D1513" i="5"/>
  <c r="G941" i="10"/>
  <c r="E1132" i="11"/>
  <c r="G141" i="11"/>
  <c r="D1450" i="5"/>
  <c r="G1630" i="7"/>
  <c r="F1675" i="14"/>
  <c r="F1846" i="5"/>
  <c r="G624" i="10"/>
  <c r="F1450" i="7"/>
  <c r="E1251" i="5"/>
  <c r="G2205" i="10"/>
  <c r="F1740" i="5"/>
  <c r="F1730" i="7"/>
  <c r="D1631" i="14"/>
  <c r="F1350" i="14"/>
  <c r="D1057" i="14"/>
  <c r="E2293" i="10"/>
  <c r="D918" i="10"/>
  <c r="E1083" i="14"/>
  <c r="E1241" i="14"/>
  <c r="F1570" i="13"/>
  <c r="D1271" i="7"/>
  <c r="G3010" i="7"/>
  <c r="F949" i="11"/>
  <c r="E385" i="11"/>
  <c r="G1688" i="10"/>
  <c r="G798" i="10"/>
  <c r="F3375" i="7"/>
  <c r="D2163" i="7"/>
  <c r="F950" i="10"/>
  <c r="E1113" i="10"/>
  <c r="E1365" i="13"/>
  <c r="E1441" i="13"/>
  <c r="F40" i="10"/>
  <c r="E373" i="5"/>
  <c r="F1837" i="11"/>
  <c r="F738" i="5"/>
  <c r="D1966" i="14"/>
  <c r="E3074" i="7"/>
  <c r="G1531" i="11"/>
  <c r="G1811" i="5"/>
  <c r="G281" i="11"/>
  <c r="G1956" i="7"/>
  <c r="D2279" i="11"/>
  <c r="G827" i="5"/>
  <c r="E1221" i="10"/>
  <c r="G854" i="10"/>
  <c r="E2349" i="7"/>
  <c r="E1009" i="10"/>
  <c r="F164" i="11"/>
  <c r="G2392" i="7"/>
  <c r="E712" i="13"/>
  <c r="D3410" i="7"/>
  <c r="E2175" i="7"/>
  <c r="F1966" i="5"/>
  <c r="G714" i="11"/>
  <c r="G815" i="14"/>
  <c r="D384" i="14"/>
  <c r="D3184" i="7"/>
  <c r="F1508" i="11"/>
  <c r="G281" i="5"/>
  <c r="D546" i="5"/>
  <c r="G649" i="5"/>
  <c r="D1912" i="7"/>
  <c r="E26" i="11"/>
  <c r="D626" i="5"/>
  <c r="E394" i="10"/>
  <c r="E1749" i="7"/>
  <c r="G692" i="14"/>
  <c r="E61" i="14"/>
  <c r="E2130" i="5"/>
  <c r="E1136" i="11"/>
  <c r="D2244" i="11"/>
  <c r="E1974" i="10"/>
  <c r="E795" i="11"/>
  <c r="E1328" i="14"/>
  <c r="D1617" i="5"/>
  <c r="E1655" i="7"/>
  <c r="F432" i="5"/>
  <c r="E1099" i="11"/>
  <c r="G1063" i="11"/>
  <c r="F2403" i="11"/>
  <c r="E659" i="11"/>
  <c r="E2228" i="7"/>
  <c r="E2247" i="10"/>
  <c r="G185" i="7"/>
  <c r="G274" i="7"/>
  <c r="F1456" i="10"/>
  <c r="D1750" i="13"/>
  <c r="G977" i="13"/>
  <c r="D19" i="13"/>
  <c r="D2163" i="11"/>
  <c r="D2295" i="7"/>
  <c r="F97" i="10"/>
  <c r="E607" i="10"/>
  <c r="E1145" i="14"/>
  <c r="D2962" i="7"/>
  <c r="F799" i="5"/>
  <c r="E15" i="5"/>
  <c r="D1736" i="7"/>
  <c r="G1251" i="5"/>
  <c r="F2805" i="7"/>
  <c r="F2269" i="7"/>
  <c r="D1496" i="14"/>
  <c r="E1516" i="13"/>
  <c r="E90" i="14"/>
  <c r="E602" i="14"/>
  <c r="F163" i="11"/>
  <c r="D2085" i="10"/>
  <c r="F569" i="5"/>
  <c r="F476" i="7"/>
  <c r="F2007" i="5"/>
  <c r="G1329" i="7"/>
  <c r="F2264" i="11"/>
  <c r="D841" i="11"/>
  <c r="E641" i="10"/>
  <c r="E1851" i="14"/>
  <c r="F1286" i="7"/>
  <c r="G1624" i="11"/>
  <c r="E1165" i="14"/>
  <c r="E509" i="11"/>
  <c r="F395" i="5"/>
  <c r="D1001" i="11"/>
  <c r="D1712" i="14"/>
  <c r="G2487" i="7"/>
  <c r="E1235" i="13"/>
  <c r="D701" i="5"/>
  <c r="F1069" i="5"/>
  <c r="F1166" i="11"/>
  <c r="G70" i="11"/>
  <c r="G3199" i="7"/>
  <c r="G2004" i="10"/>
  <c r="F1830" i="14"/>
  <c r="E1820" i="11"/>
  <c r="G1966" i="10"/>
  <c r="G134" i="13"/>
  <c r="D3240" i="7"/>
  <c r="F2051" i="7"/>
  <c r="F308" i="14"/>
  <c r="D2179" i="5"/>
  <c r="D600" i="14"/>
  <c r="G1794" i="7"/>
  <c r="G3105" i="7"/>
  <c r="F1456" i="5"/>
  <c r="E1062" i="14"/>
  <c r="F1454" i="7"/>
  <c r="F1494" i="10"/>
  <c r="G1965" i="7"/>
  <c r="F1629" i="10"/>
  <c r="D1380" i="5"/>
  <c r="G3377" i="7"/>
  <c r="F1145" i="10"/>
  <c r="D110" i="13"/>
  <c r="F858" i="10"/>
  <c r="G1049" i="14"/>
  <c r="E2317" i="10"/>
  <c r="D333" i="7"/>
  <c r="G1381" i="11"/>
  <c r="G864" i="5"/>
  <c r="F727" i="14"/>
  <c r="F722" i="5"/>
  <c r="D997" i="10"/>
  <c r="D1272" i="11"/>
  <c r="G471" i="5"/>
  <c r="E889" i="10"/>
  <c r="E2495" i="7"/>
  <c r="G206" i="7"/>
  <c r="E2572" i="7"/>
  <c r="E1336" i="13"/>
  <c r="E2483" i="7"/>
  <c r="D507" i="10"/>
  <c r="F328" i="14"/>
  <c r="E1588" i="14"/>
  <c r="F2387" i="10"/>
  <c r="F230" i="7"/>
  <c r="D180" i="13"/>
  <c r="G439" i="14"/>
  <c r="G2727" i="7"/>
  <c r="E1239" i="5"/>
  <c r="G2189" i="11"/>
  <c r="E630" i="10"/>
  <c r="F905" i="5"/>
  <c r="F3001" i="7"/>
  <c r="E1410" i="7"/>
  <c r="F2124" i="10"/>
  <c r="E1659" i="5"/>
  <c r="F1638" i="5"/>
  <c r="F2420" i="10"/>
  <c r="D1341" i="13"/>
  <c r="D565" i="13"/>
  <c r="F378" i="11"/>
  <c r="G1379" i="5"/>
  <c r="F3324" i="7"/>
  <c r="F143" i="13"/>
  <c r="G159" i="7"/>
  <c r="F1251" i="14"/>
  <c r="E2112" i="7"/>
  <c r="F2920" i="7"/>
  <c r="G844" i="10"/>
  <c r="D2396" i="7"/>
  <c r="D1290" i="14"/>
  <c r="D1890" i="7"/>
  <c r="D1957" i="5"/>
  <c r="G284" i="7"/>
  <c r="G311" i="7"/>
  <c r="E3333" i="7"/>
  <c r="F327" i="7"/>
  <c r="D1964" i="11"/>
  <c r="D654" i="11"/>
  <c r="F145" i="5"/>
  <c r="F1938" i="5"/>
  <c r="F299" i="7"/>
  <c r="F643" i="11"/>
  <c r="F3305" i="7"/>
  <c r="D280" i="5"/>
  <c r="D290" i="5"/>
  <c r="E1164" i="11"/>
  <c r="F1913" i="14"/>
  <c r="D3158" i="7"/>
  <c r="F1027" i="14"/>
  <c r="G1681" i="7"/>
  <c r="D342" i="11"/>
  <c r="G1111" i="10"/>
  <c r="D1184" i="5"/>
  <c r="G100" i="10"/>
  <c r="D1076" i="10"/>
  <c r="E1505" i="11"/>
  <c r="D139" i="5"/>
  <c r="D3192" i="7"/>
  <c r="G2159" i="7"/>
  <c r="F1283" i="11"/>
  <c r="F1963" i="7"/>
  <c r="D1925" i="10"/>
  <c r="E1785" i="7"/>
  <c r="D1484" i="5"/>
  <c r="E439" i="14"/>
  <c r="D2214" i="5"/>
  <c r="E1870" i="11"/>
  <c r="G1842" i="11"/>
  <c r="F3144" i="7"/>
  <c r="G1077" i="5"/>
  <c r="G2995" i="7"/>
  <c r="D2260" i="11"/>
  <c r="F3283" i="7"/>
  <c r="F90" i="5"/>
  <c r="E2640" i="7"/>
  <c r="E3283" i="7"/>
  <c r="F278" i="5"/>
  <c r="E1041" i="10"/>
  <c r="D1795" i="5"/>
  <c r="G801" i="5"/>
  <c r="E2376" i="11"/>
  <c r="G1794" i="10"/>
  <c r="G1727" i="14"/>
  <c r="G1226" i="11"/>
  <c r="F267" i="14"/>
  <c r="E1102" i="11"/>
  <c r="G1718" i="7"/>
  <c r="G3191" i="7"/>
  <c r="D646" i="11"/>
  <c r="G1880" i="7"/>
  <c r="F1690" i="14"/>
  <c r="F2062" i="7"/>
  <c r="E1423" i="5"/>
  <c r="F1001" i="10"/>
  <c r="D1281" i="5"/>
  <c r="E1593" i="10"/>
  <c r="G2131" i="7"/>
  <c r="D2203" i="11"/>
  <c r="G1207" i="11"/>
  <c r="E2230" i="5"/>
  <c r="F2130" i="7"/>
  <c r="E1965" i="14"/>
  <c r="G321" i="7"/>
  <c r="G1281" i="14"/>
  <c r="D978" i="14"/>
  <c r="E259" i="13"/>
  <c r="G2222" i="11"/>
  <c r="F2715" i="7"/>
  <c r="G1643" i="11"/>
  <c r="E1921" i="7"/>
  <c r="F2077" i="10"/>
  <c r="E597" i="13"/>
  <c r="F250" i="14"/>
  <c r="D910" i="14"/>
  <c r="G1627" i="5"/>
  <c r="E1778" i="5"/>
  <c r="F1463" i="5"/>
  <c r="F1739" i="5"/>
  <c r="D494" i="11"/>
  <c r="G347" i="7"/>
  <c r="D1417" i="14"/>
  <c r="F521" i="11"/>
  <c r="D1494" i="14"/>
  <c r="D760" i="14"/>
  <c r="E81" i="14"/>
  <c r="F19" i="13"/>
  <c r="F971" i="11"/>
  <c r="G1999" i="10"/>
  <c r="F1851" i="11"/>
  <c r="F74" i="14"/>
  <c r="F2992" i="7"/>
  <c r="E2300" i="5"/>
  <c r="D442" i="5"/>
  <c r="D1781" i="10"/>
  <c r="D1046" i="13"/>
  <c r="G1333" i="5"/>
  <c r="F1167" i="11"/>
  <c r="D1815" i="11"/>
  <c r="D561" i="14"/>
  <c r="G1571" i="10"/>
  <c r="E1411" i="11"/>
  <c r="D1133" i="10"/>
  <c r="E3355" i="7"/>
  <c r="E788" i="5"/>
  <c r="E1694" i="7"/>
  <c r="F262" i="14"/>
  <c r="G1346" i="11"/>
  <c r="G1856" i="11"/>
  <c r="G2437" i="7"/>
  <c r="F1946" i="5"/>
  <c r="E2334" i="11"/>
  <c r="E1364" i="5"/>
  <c r="G3224" i="7"/>
  <c r="G365" i="5"/>
  <c r="F777" i="14"/>
  <c r="E1359" i="5"/>
  <c r="D453" i="7"/>
  <c r="E3176" i="7"/>
  <c r="G1565" i="10"/>
  <c r="E1676" i="7"/>
  <c r="F2044" i="7"/>
  <c r="G1724" i="11"/>
  <c r="F2174" i="10"/>
  <c r="F2021" i="11"/>
  <c r="E1699" i="5"/>
  <c r="G1024" i="5"/>
  <c r="D3349" i="7"/>
  <c r="E248" i="7"/>
  <c r="F2038" i="5"/>
  <c r="D1214" i="5"/>
  <c r="E1289" i="14"/>
  <c r="G2128" i="7"/>
  <c r="D1492" i="11"/>
  <c r="G1786" i="14"/>
  <c r="F719" i="14"/>
  <c r="F1509" i="5"/>
  <c r="F2616" i="7"/>
  <c r="G203" i="5"/>
  <c r="F3203" i="7"/>
  <c r="G838" i="10"/>
  <c r="D1721" i="14"/>
  <c r="F667" i="10"/>
  <c r="F852" i="5"/>
  <c r="G1261" i="14"/>
  <c r="E1965" i="10"/>
  <c r="F1596" i="10"/>
  <c r="G116" i="5"/>
  <c r="D3101" i="7"/>
  <c r="D69" i="13"/>
  <c r="G1026" i="11"/>
  <c r="G1738" i="10"/>
  <c r="G432" i="5"/>
  <c r="D956" i="14"/>
  <c r="G1966" i="11"/>
  <c r="G1765" i="14"/>
  <c r="D2942" i="7"/>
  <c r="D920" i="11"/>
  <c r="E1603" i="13"/>
  <c r="E119" i="13"/>
  <c r="E2248" i="7"/>
  <c r="E1285" i="14"/>
  <c r="E1093" i="13"/>
  <c r="D2281" i="11"/>
  <c r="D1712" i="11"/>
  <c r="E1035" i="14"/>
  <c r="E1900" i="5"/>
  <c r="D226" i="13"/>
  <c r="E1205" i="5"/>
  <c r="E1875" i="10"/>
  <c r="D392" i="5"/>
  <c r="E2224" i="11"/>
  <c r="F1091" i="5"/>
  <c r="G2293" i="5"/>
  <c r="D2983" i="7"/>
  <c r="G149" i="5"/>
  <c r="F674" i="14"/>
  <c r="G106" i="7"/>
  <c r="E928" i="5"/>
  <c r="D2410" i="7"/>
  <c r="D331" i="14"/>
  <c r="E678" i="11"/>
  <c r="F2657" i="7"/>
  <c r="F1843" i="14"/>
  <c r="E521" i="11"/>
  <c r="G2031" i="11"/>
  <c r="F384" i="5"/>
  <c r="E1791" i="5"/>
  <c r="G1088" i="11"/>
  <c r="D3427" i="7"/>
  <c r="F764" i="5"/>
  <c r="D1671" i="14"/>
  <c r="G355" i="14"/>
  <c r="E1695" i="10"/>
  <c r="E2279" i="11"/>
  <c r="F1600" i="14"/>
  <c r="E1380" i="7"/>
  <c r="E27" i="14"/>
  <c r="G372" i="5"/>
  <c r="F412" i="5"/>
  <c r="E1534" i="10"/>
  <c r="D763" i="14"/>
  <c r="F895" i="13"/>
  <c r="D1094" i="10"/>
  <c r="G307" i="10"/>
  <c r="G2026" i="10"/>
  <c r="D2095" i="7"/>
  <c r="F574" i="11"/>
  <c r="F1314" i="7"/>
  <c r="D1994" i="11"/>
  <c r="D856" i="14"/>
  <c r="G994" i="13"/>
  <c r="E818" i="13"/>
  <c r="G3137" i="7"/>
  <c r="D1223" i="10"/>
  <c r="G1084" i="10"/>
  <c r="F1532" i="13"/>
  <c r="F866" i="11"/>
  <c r="D1726" i="14"/>
  <c r="G1166" i="5"/>
  <c r="F1908" i="7"/>
  <c r="F614" i="5"/>
  <c r="D1450" i="13"/>
  <c r="D2307" i="7"/>
  <c r="E933" i="5"/>
  <c r="F227" i="14"/>
  <c r="G2362" i="11"/>
  <c r="G137" i="5"/>
  <c r="G861" i="11"/>
  <c r="D1727" i="7"/>
  <c r="F1745" i="7"/>
  <c r="G1651" i="5"/>
  <c r="G649" i="10"/>
  <c r="E121" i="5"/>
  <c r="F3449" i="7"/>
  <c r="E2708" i="7"/>
  <c r="F2413" i="10"/>
  <c r="E3102" i="7"/>
  <c r="D2229" i="10"/>
  <c r="D3422" i="7"/>
  <c r="E1128" i="10"/>
  <c r="G277" i="14"/>
  <c r="E1570" i="13"/>
  <c r="D3174" i="7"/>
  <c r="F1991" i="11"/>
  <c r="G1998" i="5"/>
  <c r="G1367" i="11"/>
  <c r="G634" i="5"/>
  <c r="G1260" i="14"/>
  <c r="F787" i="11"/>
  <c r="E2153" i="7"/>
  <c r="F2057" i="5"/>
  <c r="G616" i="11"/>
  <c r="D3275" i="7"/>
  <c r="E1176" i="14"/>
  <c r="F1932" i="10"/>
  <c r="F824" i="14"/>
  <c r="E1000" i="11"/>
  <c r="G2406" i="7"/>
  <c r="D243" i="14"/>
  <c r="E1530" i="5"/>
  <c r="D1266" i="10"/>
  <c r="F1993" i="14"/>
  <c r="F504" i="14"/>
  <c r="G291" i="11"/>
  <c r="F420" i="5"/>
  <c r="D3273" i="7"/>
  <c r="G575" i="11"/>
  <c r="D1976" i="7"/>
  <c r="F1592" i="13"/>
  <c r="G123" i="7"/>
  <c r="G1757" i="11"/>
  <c r="D1877" i="7"/>
  <c r="D2961" i="7"/>
  <c r="D1647" i="7"/>
  <c r="F300" i="5"/>
  <c r="G1725" i="13"/>
  <c r="F3341" i="7"/>
  <c r="F1031" i="14"/>
  <c r="D632" i="11"/>
  <c r="D587" i="5"/>
  <c r="D1373" i="10"/>
  <c r="F158" i="11"/>
  <c r="F401" i="10"/>
  <c r="E1048" i="14"/>
  <c r="D1722" i="7"/>
  <c r="D895" i="10"/>
  <c r="E1463" i="13"/>
  <c r="E518" i="10"/>
  <c r="F2349" i="7"/>
  <c r="D2011" i="5"/>
  <c r="E403" i="10"/>
  <c r="G2626" i="7"/>
  <c r="D1655" i="11"/>
  <c r="E491" i="10"/>
  <c r="D463" i="14"/>
  <c r="E1786" i="5"/>
  <c r="F36" i="14"/>
  <c r="E1652" i="11"/>
  <c r="F1231" i="5"/>
  <c r="E1426" i="14"/>
  <c r="G45" i="14"/>
  <c r="D961" i="11"/>
  <c r="E118" i="7"/>
  <c r="D730" i="14"/>
  <c r="E1565" i="5"/>
  <c r="D2694" i="7"/>
  <c r="G51" i="14"/>
  <c r="F1113" i="14"/>
  <c r="D1458" i="14"/>
  <c r="F281" i="5"/>
  <c r="F1824" i="10"/>
  <c r="G2340" i="7"/>
  <c r="G1955" i="5"/>
  <c r="F2366" i="7"/>
  <c r="G2024" i="11"/>
  <c r="D249" i="14"/>
  <c r="G1361" i="14"/>
  <c r="F2673" i="7"/>
  <c r="G1300" i="11"/>
  <c r="G1787" i="11"/>
  <c r="G1572" i="5"/>
  <c r="F343" i="13"/>
  <c r="G2232" i="11"/>
  <c r="D1976" i="11"/>
  <c r="G344" i="14"/>
  <c r="F1543" i="5"/>
  <c r="G1121" i="11"/>
  <c r="F1335" i="11"/>
  <c r="F93" i="13"/>
  <c r="G427" i="7"/>
  <c r="D1735" i="5"/>
  <c r="F2382" i="10"/>
  <c r="E131" i="7"/>
  <c r="G596" i="11"/>
  <c r="D145" i="10"/>
  <c r="E1712" i="10"/>
  <c r="F763" i="11"/>
  <c r="D1915" i="14"/>
  <c r="F1953" i="11"/>
  <c r="G2448" i="10"/>
  <c r="G95" i="10"/>
  <c r="D1024" i="14"/>
  <c r="F1771" i="14"/>
  <c r="E398" i="10"/>
  <c r="D1157" i="10"/>
  <c r="E738" i="14"/>
  <c r="F3088" i="7"/>
  <c r="F2605" i="7"/>
  <c r="G439" i="7"/>
  <c r="D804" i="5"/>
  <c r="D556" i="5"/>
  <c r="G2519" i="7"/>
  <c r="F1772" i="11"/>
  <c r="F1424" i="7"/>
  <c r="D316" i="7"/>
  <c r="G431" i="7"/>
  <c r="F2135" i="11"/>
  <c r="G64" i="14"/>
  <c r="G216" i="5"/>
  <c r="E25" i="7"/>
  <c r="E2167" i="7"/>
  <c r="E339" i="14"/>
  <c r="G284" i="10"/>
  <c r="G504" i="11"/>
  <c r="G1781" i="10"/>
  <c r="E543" i="11"/>
  <c r="F3162" i="7"/>
  <c r="D1612" i="14"/>
  <c r="E408" i="5"/>
  <c r="E2428" i="11"/>
  <c r="D1750" i="7"/>
  <c r="E2066" i="11"/>
  <c r="F1773" i="7"/>
  <c r="D178" i="5"/>
  <c r="D2802" i="7"/>
  <c r="E1915" i="7"/>
  <c r="G1973" i="7"/>
  <c r="D932" i="13"/>
  <c r="E925" i="14"/>
  <c r="G1819" i="10"/>
  <c r="D20" i="13"/>
  <c r="G1492" i="14"/>
  <c r="D781" i="13"/>
  <c r="G176" i="7"/>
  <c r="G629" i="11"/>
  <c r="E168" i="10"/>
  <c r="D1921" i="5"/>
  <c r="F1159" i="5"/>
  <c r="G486" i="5"/>
  <c r="F156" i="7"/>
  <c r="E130" i="5"/>
  <c r="F1233" i="14"/>
  <c r="E587" i="11"/>
  <c r="D2669" i="7"/>
  <c r="E762" i="11"/>
  <c r="E2217" i="11"/>
  <c r="G2717" i="7"/>
  <c r="D480" i="5"/>
  <c r="D1596" i="11"/>
  <c r="E803" i="13"/>
  <c r="D1834" i="14"/>
  <c r="F1030" i="11"/>
  <c r="F1123" i="11"/>
  <c r="E2281" i="10"/>
  <c r="F363" i="5"/>
  <c r="G259" i="7"/>
  <c r="G814" i="13"/>
  <c r="G1461" i="7"/>
  <c r="E1073" i="14"/>
  <c r="G767" i="5"/>
  <c r="E1201" i="10"/>
  <c r="F1871" i="11"/>
  <c r="E235" i="5"/>
  <c r="D1079" i="11"/>
  <c r="F353" i="11"/>
  <c r="D90" i="13"/>
  <c r="E1363" i="14"/>
  <c r="E46" i="11"/>
  <c r="D1768" i="7"/>
  <c r="G1748" i="14"/>
  <c r="D1511" i="7"/>
  <c r="D1450" i="11"/>
  <c r="F2405" i="7"/>
  <c r="E3386" i="7"/>
  <c r="D422" i="11"/>
  <c r="G2206" i="11"/>
  <c r="F2164" i="10"/>
  <c r="D2172" i="11"/>
  <c r="F2005" i="7"/>
  <c r="G218" i="11"/>
  <c r="F1870" i="14"/>
  <c r="F429" i="11"/>
  <c r="G1930" i="14"/>
  <c r="G242" i="14"/>
  <c r="G2319" i="7"/>
  <c r="E1205" i="13"/>
  <c r="E2053" i="10"/>
  <c r="G2110" i="5"/>
  <c r="G1903" i="14"/>
  <c r="D2297" i="10"/>
  <c r="E1122" i="14"/>
  <c r="F1890" i="11"/>
  <c r="D105" i="10"/>
  <c r="F392" i="14"/>
  <c r="E1983" i="7"/>
  <c r="G261" i="14"/>
  <c r="D289" i="13"/>
  <c r="D1395" i="13"/>
  <c r="G1772" i="7"/>
  <c r="G2884" i="7"/>
  <c r="F276" i="7"/>
  <c r="E2998" i="7"/>
  <c r="E599" i="10"/>
  <c r="E1240" i="14"/>
  <c r="G2067" i="5"/>
  <c r="E1933" i="14"/>
  <c r="E3200" i="7"/>
  <c r="F1950" i="5"/>
  <c r="E513" i="14"/>
  <c r="G2473" i="7"/>
  <c r="E2192" i="10"/>
  <c r="D1712" i="7"/>
  <c r="D1641" i="11"/>
  <c r="D2131" i="11"/>
  <c r="F1007" i="14"/>
  <c r="F2000" i="5"/>
  <c r="F611" i="10"/>
  <c r="G1046" i="5"/>
  <c r="E1843" i="10"/>
  <c r="E604" i="14"/>
  <c r="F1260" i="14"/>
  <c r="E1583" i="7"/>
  <c r="D310" i="11"/>
  <c r="D358" i="5"/>
  <c r="G86" i="7"/>
  <c r="F2017" i="11"/>
  <c r="E1473" i="11"/>
  <c r="D2298" i="10"/>
  <c r="D445" i="14"/>
  <c r="F556" i="14"/>
  <c r="D847" i="14"/>
  <c r="D560" i="11"/>
  <c r="D1669" i="5"/>
  <c r="F2376" i="10"/>
  <c r="G1506" i="13"/>
  <c r="D1186" i="13"/>
  <c r="E806" i="5"/>
  <c r="D2562" i="7"/>
  <c r="D757" i="10"/>
  <c r="F2404" i="10"/>
  <c r="D1686" i="11"/>
  <c r="G888" i="11"/>
  <c r="E2072" i="5"/>
  <c r="D130" i="11"/>
  <c r="F3184" i="7"/>
  <c r="G1632" i="7"/>
  <c r="D2422" i="7"/>
  <c r="G2277" i="10"/>
  <c r="F1788" i="5"/>
  <c r="G735" i="14"/>
  <c r="G1986" i="5"/>
  <c r="E1958" i="11"/>
  <c r="D644" i="10"/>
  <c r="D1458" i="13"/>
  <c r="E1073" i="10"/>
  <c r="G1146" i="14"/>
  <c r="E1385" i="5"/>
  <c r="G981" i="14"/>
  <c r="F1156" i="5"/>
  <c r="E1793" i="11"/>
  <c r="D535" i="14"/>
  <c r="G3061" i="7"/>
  <c r="E457" i="7"/>
  <c r="D1030" i="5"/>
  <c r="G2050" i="7"/>
  <c r="E1290" i="10"/>
  <c r="G2419" i="7"/>
  <c r="D544" i="14"/>
  <c r="E1499" i="7"/>
  <c r="D1399" i="10"/>
  <c r="E556" i="11"/>
  <c r="F1664" i="10"/>
  <c r="F2419" i="11"/>
  <c r="E1868" i="5"/>
  <c r="E1546" i="11"/>
  <c r="G3138" i="7"/>
  <c r="D457" i="5"/>
  <c r="E1384" i="10"/>
  <c r="E1994" i="7"/>
  <c r="G2236" i="7"/>
  <c r="E1692" i="11"/>
  <c r="E702" i="5"/>
  <c r="D2240" i="5"/>
  <c r="E422" i="7"/>
  <c r="F1709" i="10"/>
  <c r="F1623" i="14"/>
  <c r="F147" i="10"/>
  <c r="E395" i="11"/>
  <c r="D998" i="14"/>
  <c r="E1074" i="11"/>
  <c r="G271" i="11"/>
  <c r="F1706" i="13"/>
  <c r="D518" i="14"/>
  <c r="E926" i="11"/>
  <c r="F3055" i="7"/>
  <c r="G1302" i="10"/>
  <c r="G1449" i="5"/>
  <c r="E2695" i="7"/>
  <c r="E3253" i="7"/>
  <c r="G247" i="5"/>
  <c r="F784" i="11"/>
  <c r="G46" i="14"/>
  <c r="D3368" i="7"/>
  <c r="F131" i="13"/>
  <c r="D1710" i="14"/>
  <c r="F286" i="5"/>
  <c r="E1774" i="14"/>
  <c r="E2238" i="10"/>
  <c r="E281" i="5"/>
  <c r="F1751" i="10"/>
  <c r="F1006" i="5"/>
  <c r="E721" i="5"/>
  <c r="F292" i="11"/>
  <c r="E1039" i="5"/>
  <c r="G2090" i="5"/>
  <c r="D601" i="11"/>
  <c r="F331" i="10"/>
  <c r="D2025" i="11"/>
  <c r="G2753" i="7"/>
  <c r="G136" i="10"/>
  <c r="F1646" i="5"/>
  <c r="F2357" i="11"/>
  <c r="E2332" i="10"/>
  <c r="E1625" i="10"/>
  <c r="D2366" i="11"/>
  <c r="F1255" i="11"/>
  <c r="F2690" i="7"/>
  <c r="D1435" i="11"/>
  <c r="D3155" i="7"/>
  <c r="F235" i="10"/>
  <c r="G1523" i="13"/>
  <c r="F1011" i="14"/>
  <c r="D1791" i="10"/>
  <c r="F449" i="14"/>
  <c r="G1589" i="10"/>
  <c r="D1703" i="11"/>
  <c r="E466" i="7"/>
  <c r="F725" i="14"/>
  <c r="D1520" i="7"/>
  <c r="E2093" i="7"/>
  <c r="F2235" i="11"/>
  <c r="D1299" i="14"/>
  <c r="E1735" i="14"/>
  <c r="G625" i="5"/>
  <c r="F106" i="10"/>
  <c r="D51" i="14"/>
  <c r="E779" i="14"/>
  <c r="E244" i="5"/>
  <c r="E2196" i="5"/>
  <c r="F2122" i="5"/>
  <c r="D1533" i="10"/>
  <c r="G1816" i="5"/>
  <c r="E719" i="10"/>
  <c r="F1755" i="11"/>
  <c r="F1482" i="13"/>
  <c r="E1833" i="7"/>
  <c r="E103" i="14"/>
  <c r="D1874" i="10"/>
  <c r="F1099" i="10"/>
  <c r="E572" i="5"/>
  <c r="G98" i="13"/>
  <c r="G1266" i="5"/>
  <c r="F2383" i="11"/>
  <c r="G928" i="5"/>
  <c r="F235" i="14"/>
  <c r="E331" i="7"/>
  <c r="E1775" i="11"/>
  <c r="D2361" i="10"/>
  <c r="E3148" i="7"/>
  <c r="G156" i="11"/>
  <c r="E758" i="5"/>
  <c r="F592" i="10"/>
  <c r="E311" i="5"/>
  <c r="F567" i="5"/>
  <c r="F1640" i="5"/>
  <c r="E175" i="14"/>
  <c r="F1327" i="11"/>
  <c r="F1458" i="13"/>
  <c r="D2370" i="7"/>
  <c r="E2311" i="11"/>
  <c r="G1869" i="11"/>
  <c r="D723" i="14"/>
  <c r="G547" i="10"/>
  <c r="G41" i="11"/>
  <c r="E1776" i="5"/>
  <c r="D2827" i="7"/>
  <c r="F41" i="13"/>
  <c r="D29" i="5"/>
  <c r="E742" i="5"/>
  <c r="F3444" i="7"/>
  <c r="D2340" i="11"/>
  <c r="F213" i="13"/>
  <c r="D138" i="5"/>
  <c r="G1934" i="14"/>
  <c r="E678" i="13"/>
  <c r="E2087" i="5"/>
  <c r="G1691" i="7"/>
  <c r="D1660" i="14"/>
  <c r="G458" i="5"/>
  <c r="E2187" i="10"/>
  <c r="F560" i="11"/>
  <c r="E1822" i="14"/>
  <c r="G1390" i="5"/>
  <c r="F323" i="10"/>
  <c r="D637" i="10"/>
  <c r="D1316" i="11"/>
  <c r="F1439" i="11"/>
  <c r="G350" i="10"/>
  <c r="E3087" i="7"/>
  <c r="D1521" i="14"/>
  <c r="F491" i="11"/>
  <c r="E1132" i="14"/>
  <c r="D1280" i="11"/>
  <c r="D1514" i="11"/>
  <c r="D1682" i="13"/>
  <c r="D1615" i="7"/>
  <c r="G1025" i="5"/>
  <c r="F826" i="13"/>
  <c r="E577" i="5"/>
  <c r="E547" i="11"/>
  <c r="F408" i="7"/>
  <c r="G1870" i="5"/>
  <c r="D640" i="5"/>
  <c r="E1219" i="10"/>
  <c r="G2385" i="7"/>
  <c r="G1312" i="11"/>
  <c r="E182" i="7"/>
  <c r="E3081" i="7"/>
  <c r="G2334" i="7"/>
  <c r="E1318" i="14"/>
  <c r="F1486" i="7"/>
  <c r="F2588" i="7"/>
  <c r="G159" i="5"/>
  <c r="F177" i="13"/>
  <c r="G2611" i="7"/>
  <c r="G354" i="14"/>
  <c r="G2894" i="7"/>
  <c r="D884" i="13"/>
  <c r="G2412" i="10"/>
  <c r="F1466" i="7"/>
  <c r="F1858" i="7"/>
  <c r="D754" i="14"/>
  <c r="E1469" i="14"/>
  <c r="G3130" i="7"/>
  <c r="E1103" i="11"/>
  <c r="E1855" i="10"/>
  <c r="G783" i="14"/>
  <c r="G732" i="11"/>
  <c r="D1303" i="7"/>
  <c r="F2188" i="7"/>
  <c r="E1199" i="10"/>
  <c r="F814" i="5"/>
  <c r="D1371" i="10"/>
  <c r="D322" i="13"/>
  <c r="E235" i="11"/>
  <c r="D1620" i="11"/>
  <c r="E1548" i="7"/>
  <c r="F581" i="10"/>
  <c r="F402" i="5"/>
  <c r="G290" i="5"/>
  <c r="F1272" i="11"/>
  <c r="E1326" i="10"/>
  <c r="G1330" i="7"/>
  <c r="G637" i="5"/>
  <c r="D306" i="10"/>
  <c r="D836" i="14"/>
  <c r="G2950" i="7"/>
  <c r="E1961" i="14"/>
  <c r="G1537" i="5"/>
  <c r="G2165" i="7"/>
  <c r="F610" i="13"/>
  <c r="G2911" i="7"/>
  <c r="G3042" i="7"/>
  <c r="D155" i="10"/>
  <c r="D1455" i="5"/>
  <c r="E1830" i="14"/>
  <c r="E2059" i="5"/>
  <c r="G425" i="11"/>
  <c r="D1518" i="7"/>
  <c r="D364" i="14"/>
  <c r="D84" i="13"/>
  <c r="G1467" i="13"/>
  <c r="F752" i="14"/>
  <c r="G242" i="7"/>
  <c r="F1780" i="10"/>
  <c r="E3205" i="7"/>
  <c r="E1018" i="14"/>
  <c r="G2233" i="10"/>
  <c r="G2189" i="7"/>
  <c r="E2224" i="10"/>
  <c r="D2215" i="7"/>
  <c r="G1801" i="11"/>
  <c r="F417" i="14"/>
  <c r="D2132" i="7"/>
  <c r="D3037" i="7"/>
  <c r="E28" i="11"/>
  <c r="F1929" i="10"/>
  <c r="E2889" i="7"/>
  <c r="G1378" i="11"/>
  <c r="E2170" i="10"/>
  <c r="D330" i="5"/>
  <c r="F2626" i="7"/>
  <c r="E1933" i="5"/>
  <c r="F335" i="11"/>
  <c r="G2362" i="10"/>
  <c r="G1064" i="11"/>
  <c r="G149" i="14"/>
  <c r="G34" i="5"/>
  <c r="F212" i="10"/>
  <c r="D867" i="10"/>
  <c r="F734" i="5"/>
  <c r="E3216" i="7"/>
  <c r="D3485" i="7"/>
  <c r="F1280" i="10"/>
  <c r="F1840" i="10"/>
  <c r="D61" i="7"/>
  <c r="F1340" i="10"/>
  <c r="D905" i="5"/>
  <c r="F1538" i="5"/>
  <c r="D642" i="11"/>
  <c r="E589" i="5"/>
  <c r="E1252" i="7"/>
  <c r="F666" i="13"/>
  <c r="E1846" i="14"/>
  <c r="D1668" i="11"/>
  <c r="E1437" i="11"/>
  <c r="G3394" i="7"/>
  <c r="F1226" i="5"/>
  <c r="G2056" i="11"/>
  <c r="D3134" i="7"/>
  <c r="F1605" i="14"/>
  <c r="G1826" i="10"/>
  <c r="E2303" i="10"/>
  <c r="G410" i="14"/>
  <c r="E2447" i="10"/>
  <c r="G893" i="14"/>
  <c r="G1971" i="14"/>
  <c r="D1567" i="7"/>
  <c r="D1288" i="11"/>
  <c r="G732" i="14"/>
  <c r="F2989" i="7"/>
  <c r="E378" i="10"/>
  <c r="G1410" i="13"/>
  <c r="F2789" i="7"/>
  <c r="F1538" i="7"/>
  <c r="D982" i="11"/>
  <c r="G182" i="5"/>
  <c r="D1698" i="7"/>
  <c r="F1854" i="11"/>
  <c r="G1326" i="7"/>
  <c r="F298" i="7"/>
  <c r="E340" i="5"/>
  <c r="G1549" i="11"/>
  <c r="D1454" i="10"/>
  <c r="E3492" i="7"/>
  <c r="E206" i="13"/>
  <c r="F436" i="5"/>
  <c r="G136" i="7"/>
  <c r="D1100" i="10"/>
  <c r="F210" i="7"/>
  <c r="E1341" i="7"/>
  <c r="F2096" i="7"/>
  <c r="D2247" i="5"/>
  <c r="E1438" i="14"/>
  <c r="D1875" i="11"/>
  <c r="D587" i="10"/>
  <c r="E1301" i="11"/>
  <c r="G1689" i="13"/>
  <c r="E95" i="10"/>
  <c r="E1585" i="13"/>
  <c r="F1124" i="11"/>
  <c r="F3476" i="7"/>
  <c r="D1420" i="7"/>
  <c r="E1635" i="13"/>
  <c r="G2915" i="7"/>
  <c r="E1484" i="7"/>
  <c r="F223" i="10"/>
  <c r="D1744" i="7"/>
  <c r="E1777" i="13"/>
  <c r="D2310" i="7"/>
  <c r="G2683" i="7"/>
  <c r="E1745" i="5"/>
  <c r="G2527" i="7"/>
  <c r="D448" i="13"/>
  <c r="F1644" i="10"/>
  <c r="F2714" i="7"/>
  <c r="E1244" i="11"/>
  <c r="G1245" i="11"/>
  <c r="E536" i="5"/>
  <c r="F1841" i="11"/>
  <c r="F472" i="14"/>
  <c r="E1989" i="14"/>
  <c r="G72" i="10"/>
  <c r="G3007" i="7"/>
  <c r="E2175" i="10"/>
  <c r="F163" i="5"/>
  <c r="F1121" i="14"/>
  <c r="D3434" i="7"/>
  <c r="F1227" i="10"/>
  <c r="F597" i="10"/>
  <c r="F69" i="13"/>
  <c r="F1545" i="7"/>
  <c r="D1749" i="11"/>
  <c r="E1015" i="5"/>
  <c r="D242" i="13"/>
  <c r="D154" i="11"/>
  <c r="G2318" i="11"/>
  <c r="F308" i="7"/>
  <c r="G2069" i="11"/>
  <c r="E419" i="14"/>
  <c r="D518" i="10"/>
  <c r="G1797" i="7"/>
  <c r="E582" i="10"/>
  <c r="G172" i="10"/>
  <c r="F90" i="7"/>
  <c r="F1064" i="14"/>
  <c r="F2839" i="7"/>
  <c r="E528" i="14"/>
  <c r="G1154" i="5"/>
  <c r="G379" i="10"/>
  <c r="F2551" i="7"/>
  <c r="E3125" i="7"/>
  <c r="D2521" i="7"/>
  <c r="E1121" i="14"/>
  <c r="E2671" i="7"/>
  <c r="D325" i="7"/>
  <c r="D591" i="5"/>
  <c r="F154" i="10"/>
  <c r="E2056" i="5"/>
  <c r="F1455" i="10"/>
  <c r="D1971" i="10"/>
  <c r="F1167" i="10"/>
  <c r="G70" i="5"/>
  <c r="F1517" i="10"/>
  <c r="F1145" i="13"/>
  <c r="F2086" i="11"/>
  <c r="D2234" i="11"/>
  <c r="F31" i="14"/>
  <c r="G1900" i="5"/>
  <c r="E456" i="11"/>
  <c r="F548" i="14"/>
  <c r="E761" i="11"/>
  <c r="F1224" i="11"/>
  <c r="G209" i="10"/>
  <c r="E2959" i="7"/>
  <c r="F1695" i="5"/>
  <c r="G2298" i="7"/>
  <c r="G40" i="7"/>
  <c r="F2910" i="7"/>
  <c r="D212" i="13"/>
  <c r="E875" i="5"/>
  <c r="E90" i="7"/>
  <c r="E1799" i="11"/>
  <c r="F1401" i="11"/>
  <c r="D1464" i="10"/>
  <c r="E2058" i="11"/>
  <c r="D1027" i="13"/>
  <c r="F1196" i="14"/>
  <c r="F600" i="10"/>
  <c r="E1094" i="14"/>
  <c r="D1690" i="14"/>
  <c r="G549" i="11"/>
  <c r="D2851" i="7"/>
  <c r="G1474" i="5"/>
  <c r="E1065" i="5"/>
  <c r="D228" i="14"/>
  <c r="D814" i="14"/>
  <c r="D767" i="10"/>
  <c r="F1398" i="14"/>
  <c r="G571" i="5"/>
  <c r="D1972" i="5"/>
  <c r="E708" i="13"/>
  <c r="E3156" i="7"/>
  <c r="G826" i="14"/>
  <c r="F3151" i="7"/>
  <c r="F540" i="13"/>
  <c r="D121" i="5"/>
  <c r="G2358" i="10"/>
  <c r="F2212" i="10"/>
  <c r="D96" i="7"/>
  <c r="F911" i="5"/>
  <c r="D598" i="13"/>
  <c r="D601" i="10"/>
  <c r="F505" i="10"/>
  <c r="F2000" i="11"/>
  <c r="F2052" i="10"/>
  <c r="D1140" i="10"/>
  <c r="D1869" i="5"/>
  <c r="F1791" i="7"/>
  <c r="F595" i="5"/>
  <c r="G1217" i="5"/>
  <c r="F1153" i="13"/>
  <c r="E829" i="10"/>
  <c r="D650" i="10"/>
  <c r="E1308" i="11"/>
  <c r="D2964" i="7"/>
  <c r="E79" i="13"/>
  <c r="F896" i="5"/>
  <c r="E2181" i="10"/>
  <c r="D190" i="14"/>
  <c r="G1104" i="14"/>
  <c r="E283" i="11"/>
  <c r="D1418" i="14"/>
  <c r="E40" i="7"/>
  <c r="G1636" i="14"/>
  <c r="E308" i="5"/>
  <c r="F2332" i="11"/>
  <c r="E1700" i="11"/>
  <c r="G2787" i="7"/>
  <c r="E2163" i="7"/>
  <c r="G197" i="7"/>
  <c r="F519" i="10"/>
  <c r="F2199" i="5"/>
  <c r="E625" i="5"/>
  <c r="D1647" i="10"/>
  <c r="F3466" i="7"/>
  <c r="E2214" i="5"/>
  <c r="E2160" i="10"/>
  <c r="G1990" i="10"/>
  <c r="G1343" i="10"/>
  <c r="F60" i="7"/>
  <c r="F1996" i="14"/>
  <c r="F356" i="14"/>
  <c r="E240" i="13"/>
  <c r="F1172" i="11"/>
  <c r="F1447" i="13"/>
  <c r="G552" i="5"/>
  <c r="D308" i="5"/>
  <c r="G996" i="5"/>
  <c r="F3207" i="7"/>
  <c r="F1421" i="10"/>
  <c r="D34" i="14"/>
  <c r="F1156" i="11"/>
  <c r="F1810" i="5"/>
  <c r="D747" i="11"/>
  <c r="D2278" i="10"/>
  <c r="F356" i="5"/>
  <c r="F265" i="7"/>
  <c r="G2191" i="7"/>
  <c r="D1771" i="13"/>
  <c r="F1755" i="14"/>
  <c r="G1867" i="11"/>
  <c r="F1141" i="10"/>
  <c r="F1732" i="13"/>
  <c r="F2550" i="7"/>
  <c r="F2258" i="5"/>
  <c r="F1659" i="5"/>
  <c r="D2659" i="7"/>
  <c r="D1184" i="10"/>
  <c r="D482" i="7"/>
  <c r="D1021" i="11"/>
  <c r="D2465" i="7"/>
  <c r="G1820" i="14"/>
  <c r="F401" i="14"/>
  <c r="D1744" i="10"/>
  <c r="G1489" i="11"/>
  <c r="D1925" i="5"/>
  <c r="G1984" i="7"/>
  <c r="F747" i="14"/>
  <c r="G2041" i="5"/>
  <c r="F1442" i="11"/>
  <c r="G1624" i="10"/>
  <c r="F1480" i="10"/>
  <c r="E2372" i="10"/>
  <c r="G1326" i="14"/>
  <c r="D655" i="13"/>
  <c r="D466" i="7"/>
  <c r="D1998" i="5"/>
  <c r="E719" i="5"/>
  <c r="G1391" i="13"/>
  <c r="G78" i="10"/>
  <c r="F1083" i="5"/>
  <c r="G1227" i="5"/>
  <c r="G1000" i="10"/>
  <c r="E1295" i="5"/>
  <c r="D1013" i="10"/>
  <c r="E996" i="10"/>
  <c r="F758" i="10"/>
  <c r="G127" i="7"/>
  <c r="E1284" i="7"/>
  <c r="F1715" i="10"/>
  <c r="D2726" i="7"/>
  <c r="G2203" i="11"/>
  <c r="G2121" i="7"/>
  <c r="E3307" i="7"/>
  <c r="G1203" i="10"/>
  <c r="E1046" i="5"/>
  <c r="G1015" i="11"/>
  <c r="G901" i="14"/>
  <c r="D2039" i="11"/>
  <c r="F3118" i="7"/>
  <c r="E1305" i="5"/>
  <c r="D22" i="7"/>
  <c r="D2157" i="11"/>
  <c r="E1570" i="10"/>
  <c r="D1648" i="11"/>
  <c r="G1525" i="13"/>
  <c r="E2344" i="10"/>
  <c r="F1870" i="5"/>
  <c r="F1054" i="13"/>
  <c r="F1866" i="11"/>
  <c r="G166" i="11"/>
  <c r="E459" i="14"/>
  <c r="D2980" i="7"/>
  <c r="F1981" i="5"/>
  <c r="E2892" i="7"/>
  <c r="D52" i="5"/>
  <c r="G3383" i="7"/>
  <c r="G271" i="10"/>
  <c r="F1881" i="7"/>
  <c r="F286" i="7"/>
  <c r="G999" i="5"/>
  <c r="E119" i="10"/>
  <c r="G243" i="10"/>
  <c r="G2325" i="11"/>
  <c r="E1931" i="7"/>
  <c r="F480" i="11"/>
  <c r="G1542" i="10"/>
  <c r="F478" i="7"/>
  <c r="D2402" i="10"/>
  <c r="G1141" i="5"/>
  <c r="E1899" i="10"/>
  <c r="G1356" i="10"/>
  <c r="G866" i="11"/>
  <c r="E2071" i="7"/>
  <c r="E356" i="7"/>
  <c r="F600" i="5"/>
  <c r="E3308" i="7"/>
  <c r="G791" i="11"/>
  <c r="D173" i="7"/>
  <c r="G1460" i="14"/>
  <c r="E1801" i="14"/>
  <c r="E285" i="7"/>
  <c r="G191" i="14"/>
  <c r="E646" i="11"/>
  <c r="E2237" i="7"/>
  <c r="D1161" i="14"/>
  <c r="F2652" i="7"/>
  <c r="E423" i="5"/>
  <c r="G1178" i="11"/>
  <c r="F2114" i="7"/>
  <c r="D579" i="13"/>
  <c r="G1408" i="14"/>
  <c r="D2182" i="10"/>
  <c r="E1632" i="7"/>
  <c r="E974" i="11"/>
  <c r="E1710" i="13"/>
  <c r="G1554" i="5"/>
  <c r="E695" i="11"/>
  <c r="D2642" i="7"/>
  <c r="E685" i="14"/>
  <c r="F1043" i="10"/>
  <c r="D1374" i="11"/>
  <c r="G436" i="10"/>
  <c r="D225" i="14"/>
  <c r="D98" i="13"/>
  <c r="G1446" i="11"/>
  <c r="D787" i="10"/>
  <c r="D2224" i="11"/>
  <c r="F1513" i="14"/>
  <c r="E908" i="13"/>
  <c r="D1984" i="5"/>
  <c r="G1333" i="7"/>
  <c r="D214" i="10"/>
  <c r="E300" i="11"/>
  <c r="D1726" i="11"/>
  <c r="E391" i="14"/>
  <c r="F1933" i="11"/>
  <c r="E157" i="11"/>
  <c r="D328" i="5"/>
  <c r="F953" i="5"/>
  <c r="D929" i="11"/>
  <c r="E207" i="10"/>
  <c r="D370" i="11"/>
  <c r="D1549" i="5"/>
  <c r="G449" i="14"/>
  <c r="D1902" i="11"/>
  <c r="G2330" i="7"/>
  <c r="G724" i="5"/>
  <c r="D2683" i="7"/>
  <c r="F2527" i="7"/>
  <c r="E2039" i="5"/>
  <c r="G1639" i="10"/>
  <c r="F1707" i="5"/>
  <c r="F1528" i="14"/>
  <c r="F1446" i="14"/>
  <c r="D965" i="14"/>
  <c r="G352" i="14"/>
  <c r="G126" i="11"/>
  <c r="F961" i="11"/>
  <c r="F1890" i="7"/>
  <c r="E1509" i="10"/>
  <c r="F1581" i="11"/>
  <c r="F2820" i="7"/>
  <c r="G432" i="10"/>
  <c r="D1525" i="7"/>
  <c r="F3183" i="7"/>
  <c r="E369" i="11"/>
  <c r="E2124" i="10"/>
  <c r="F1322" i="10"/>
  <c r="E1938" i="10"/>
  <c r="F911" i="11"/>
  <c r="E2239" i="10"/>
  <c r="E1173" i="10"/>
  <c r="F1462" i="10"/>
  <c r="E2221" i="10"/>
  <c r="G400" i="14"/>
  <c r="E2806" i="7"/>
  <c r="G578" i="13"/>
  <c r="E1809" i="7"/>
  <c r="G132" i="13"/>
  <c r="E313" i="14"/>
  <c r="F2589" i="7"/>
  <c r="E1692" i="7"/>
  <c r="G3233" i="7"/>
  <c r="F1799" i="14"/>
  <c r="G1709" i="14"/>
  <c r="D2899" i="7"/>
  <c r="D213" i="11"/>
  <c r="D1141" i="5"/>
  <c r="D2248" i="11"/>
  <c r="D1533" i="11"/>
  <c r="D414" i="11"/>
  <c r="E12" i="10"/>
  <c r="F1404" i="14"/>
  <c r="E1417" i="11"/>
  <c r="G1518" i="5"/>
  <c r="G3278" i="7"/>
  <c r="D127" i="5"/>
  <c r="D2089" i="5"/>
  <c r="E112" i="10"/>
  <c r="F1827" i="7"/>
  <c r="G1987" i="5"/>
  <c r="F1767" i="10"/>
  <c r="F993" i="5"/>
  <c r="D3420" i="7"/>
  <c r="D856" i="5"/>
  <c r="E2469" i="7"/>
  <c r="G3014" i="7"/>
  <c r="E3015" i="7"/>
  <c r="G314" i="10"/>
  <c r="D1481" i="10"/>
  <c r="G422" i="14"/>
  <c r="D1143" i="13"/>
  <c r="F836" i="5"/>
  <c r="G2064" i="7"/>
  <c r="E169" i="13"/>
  <c r="D1532" i="14"/>
  <c r="F1556" i="13"/>
  <c r="E1137" i="5"/>
  <c r="F2123" i="5"/>
  <c r="D1278" i="11"/>
  <c r="E1374" i="14"/>
  <c r="F1647" i="7"/>
  <c r="F2017" i="10"/>
  <c r="D1425" i="7"/>
  <c r="E3157" i="7"/>
  <c r="F2125" i="7"/>
  <c r="D1713" i="13"/>
  <c r="E653" i="13"/>
  <c r="F650" i="11"/>
  <c r="D1767" i="13"/>
  <c r="F1363" i="5"/>
  <c r="D591" i="11"/>
  <c r="E1360" i="10"/>
  <c r="D1733" i="10"/>
  <c r="E2741" i="7"/>
  <c r="D418" i="10"/>
  <c r="F2315" i="11"/>
  <c r="G3128" i="7"/>
  <c r="F1062" i="5"/>
  <c r="D2432" i="10"/>
  <c r="E484" i="11"/>
  <c r="G934" i="14"/>
  <c r="D1154" i="11"/>
  <c r="F1321" i="5"/>
  <c r="G1824" i="5"/>
  <c r="D654" i="14"/>
  <c r="G783" i="13"/>
  <c r="E3224" i="7"/>
  <c r="G559" i="11"/>
  <c r="G3498" i="7"/>
  <c r="E1815" i="7"/>
  <c r="G2288" i="7"/>
  <c r="E525" i="10"/>
  <c r="E2368" i="10"/>
  <c r="F1461" i="14"/>
  <c r="E1403" i="7"/>
  <c r="G1800" i="5"/>
  <c r="F2846" i="7"/>
  <c r="F711" i="11"/>
  <c r="F1539" i="5"/>
  <c r="F1300" i="14"/>
  <c r="E2146" i="10"/>
  <c r="F210" i="13"/>
  <c r="E1654" i="11"/>
  <c r="E1115" i="14"/>
  <c r="G124" i="7"/>
  <c r="F507" i="14"/>
  <c r="F942" i="13"/>
  <c r="E2252" i="5"/>
  <c r="D1407" i="11"/>
  <c r="F1374" i="5"/>
  <c r="D1385" i="5"/>
  <c r="D599" i="13"/>
  <c r="D3001" i="7"/>
  <c r="D1013" i="11"/>
  <c r="D661" i="11"/>
  <c r="G1874" i="11"/>
  <c r="D1988" i="11"/>
  <c r="D1160" i="13"/>
  <c r="G1094" i="5"/>
  <c r="D3084" i="7"/>
  <c r="D926" i="13"/>
  <c r="F1330" i="11"/>
  <c r="E1575" i="7"/>
  <c r="F1879" i="14"/>
  <c r="E1178" i="10"/>
  <c r="F1782" i="7"/>
  <c r="D886" i="10"/>
  <c r="D1995" i="10"/>
  <c r="F1541" i="5"/>
  <c r="D2089" i="7"/>
  <c r="F2055" i="11"/>
  <c r="E1709" i="14"/>
  <c r="G707" i="10"/>
  <c r="D668" i="10"/>
  <c r="G981" i="13"/>
  <c r="G1771" i="7"/>
  <c r="F2662" i="7"/>
  <c r="G142" i="10"/>
  <c r="G1362" i="11"/>
  <c r="G1482" i="14"/>
  <c r="F3155" i="7"/>
  <c r="E1865" i="11"/>
  <c r="D1782" i="7"/>
  <c r="F552" i="13"/>
  <c r="D1632" i="5"/>
  <c r="D530" i="11"/>
  <c r="D2352" i="10"/>
  <c r="E1259" i="11"/>
  <c r="F1847" i="5"/>
  <c r="E428" i="5"/>
  <c r="G2168" i="7"/>
  <c r="E787" i="5"/>
  <c r="D3099" i="7"/>
  <c r="D1363" i="5"/>
  <c r="E2198" i="11"/>
  <c r="D572" i="5"/>
  <c r="E19" i="5"/>
  <c r="E652" i="11"/>
  <c r="G1773" i="13"/>
  <c r="E243" i="14"/>
  <c r="G2817" i="7"/>
  <c r="F2185" i="11"/>
  <c r="F905" i="14"/>
  <c r="G1041" i="14"/>
  <c r="G1450" i="5"/>
  <c r="E1104" i="5"/>
  <c r="F551" i="10"/>
  <c r="G54" i="5"/>
  <c r="D256" i="7"/>
  <c r="G885" i="5"/>
  <c r="D2143" i="10"/>
  <c r="G235" i="7"/>
  <c r="G1607" i="7"/>
  <c r="D238" i="5"/>
  <c r="E821" i="10"/>
  <c r="E1957" i="5"/>
  <c r="F2054" i="5"/>
  <c r="G1715" i="7"/>
  <c r="F3058" i="7"/>
  <c r="F1838" i="7"/>
  <c r="D2138" i="11"/>
  <c r="D240" i="10"/>
  <c r="G1490" i="7"/>
  <c r="D2064" i="7"/>
  <c r="F1813" i="10"/>
  <c r="G1409" i="7"/>
  <c r="G2222" i="5"/>
  <c r="D2152" i="11"/>
  <c r="E1464" i="13"/>
  <c r="F1607" i="5"/>
  <c r="G843" i="5"/>
  <c r="D180" i="7"/>
  <c r="F1616" i="5"/>
  <c r="G1172" i="13"/>
  <c r="D124" i="13"/>
  <c r="F2252" i="5"/>
  <c r="E1964" i="10"/>
  <c r="E1217" i="11"/>
  <c r="F1023" i="11"/>
  <c r="E474" i="11"/>
  <c r="E1380" i="14"/>
  <c r="E1376" i="11"/>
  <c r="G1301" i="5"/>
  <c r="D19" i="7"/>
  <c r="D1124" i="10"/>
  <c r="D736" i="5"/>
  <c r="G2432" i="7"/>
  <c r="D513" i="10"/>
  <c r="D1598" i="14"/>
  <c r="E1745" i="13"/>
  <c r="E2218" i="5"/>
  <c r="E1514" i="13"/>
  <c r="D1129" i="5"/>
  <c r="D1758" i="11"/>
  <c r="F2037" i="10"/>
  <c r="E1857" i="14"/>
  <c r="F2720" i="7"/>
  <c r="D1131" i="11"/>
  <c r="D1637" i="5"/>
  <c r="E1141" i="11"/>
  <c r="F181" i="10"/>
  <c r="F1155" i="13"/>
  <c r="E968" i="11"/>
  <c r="F576" i="13"/>
  <c r="E216" i="5"/>
  <c r="F1507" i="14"/>
  <c r="D2478" i="7"/>
  <c r="D1630" i="5"/>
  <c r="G263" i="11"/>
  <c r="G2297" i="11"/>
  <c r="F3403" i="7"/>
  <c r="E1951" i="5"/>
  <c r="F1980" i="10"/>
  <c r="F1490" i="14"/>
  <c r="F2953" i="7"/>
  <c r="G1438" i="10"/>
  <c r="E233" i="7"/>
  <c r="F3213" i="7"/>
  <c r="F286" i="14"/>
  <c r="F2723" i="7"/>
  <c r="F482" i="5"/>
  <c r="E334" i="10"/>
  <c r="G1685" i="5"/>
  <c r="G360" i="5"/>
  <c r="F2849" i="7"/>
  <c r="D1305" i="10"/>
  <c r="E272" i="7"/>
  <c r="F1114" i="10"/>
  <c r="D1470" i="5"/>
  <c r="D713" i="11"/>
  <c r="G1600" i="7"/>
  <c r="D1372" i="10"/>
  <c r="D156" i="5"/>
  <c r="G537" i="14"/>
  <c r="F700" i="14"/>
  <c r="D1383" i="10"/>
  <c r="G1206" i="11"/>
  <c r="D1356" i="13"/>
  <c r="D1556" i="11"/>
  <c r="G1024" i="13"/>
  <c r="F2040" i="10"/>
  <c r="E353" i="7"/>
  <c r="F1040" i="11"/>
  <c r="F415" i="7"/>
  <c r="E15" i="11"/>
  <c r="D242" i="14"/>
  <c r="G1201" i="5"/>
  <c r="E2415" i="11"/>
  <c r="D1991" i="10"/>
  <c r="E1746" i="10"/>
  <c r="G607" i="14"/>
  <c r="D1818" i="7"/>
  <c r="D1540" i="14"/>
  <c r="F1443" i="11"/>
  <c r="G131" i="7"/>
  <c r="E230" i="7"/>
  <c r="G317" i="14"/>
  <c r="D2261" i="10"/>
  <c r="D1709" i="14"/>
  <c r="D275" i="14"/>
  <c r="G865" i="14"/>
  <c r="E2049" i="10"/>
  <c r="F1665" i="5"/>
  <c r="D1689" i="14"/>
  <c r="D2281" i="10"/>
  <c r="F234" i="13"/>
  <c r="D1526" i="14"/>
  <c r="E1956" i="10"/>
  <c r="F689" i="5"/>
  <c r="E1351" i="14"/>
  <c r="D216" i="14"/>
  <c r="D794" i="10"/>
  <c r="E331" i="10"/>
  <c r="G1503" i="14"/>
  <c r="G398" i="10"/>
  <c r="F15" i="13"/>
  <c r="D1438" i="14"/>
  <c r="E2194" i="7"/>
  <c r="E1392" i="5"/>
  <c r="F898" i="14"/>
  <c r="F1811" i="10"/>
  <c r="E735" i="10"/>
  <c r="G138" i="14"/>
  <c r="D3352" i="7"/>
  <c r="F27" i="7"/>
  <c r="E1933" i="7"/>
  <c r="D1671" i="11"/>
  <c r="D469" i="10"/>
  <c r="D32" i="7"/>
  <c r="D1411" i="7"/>
  <c r="D151" i="14"/>
  <c r="D1739" i="5"/>
  <c r="G749" i="14"/>
  <c r="E231" i="14"/>
  <c r="G1552" i="14"/>
  <c r="G1172" i="5"/>
  <c r="G993" i="5"/>
  <c r="E3006" i="7"/>
  <c r="G2123" i="11"/>
  <c r="F833" i="5"/>
  <c r="E1996" i="14"/>
  <c r="E1206" i="5"/>
  <c r="G1901" i="5"/>
  <c r="D1554" i="11"/>
  <c r="F1018" i="10"/>
  <c r="F2276" i="5"/>
  <c r="D1826" i="10"/>
  <c r="E2997" i="7"/>
  <c r="F1216" i="5"/>
  <c r="E91" i="10"/>
  <c r="D2127" i="7"/>
  <c r="F1385" i="14"/>
  <c r="G1430" i="14"/>
  <c r="G1711" i="13"/>
  <c r="F1501" i="5"/>
  <c r="E2975" i="7"/>
  <c r="G1927" i="5"/>
  <c r="F2130" i="11"/>
  <c r="F2288" i="5"/>
  <c r="G2547" i="7"/>
  <c r="E2072" i="7"/>
  <c r="F254" i="10"/>
  <c r="E1927" i="14"/>
  <c r="G1257" i="14"/>
  <c r="D210" i="5"/>
  <c r="D1627" i="10"/>
  <c r="G1162" i="5"/>
  <c r="G172" i="11"/>
  <c r="D710" i="14"/>
  <c r="E1147" i="13"/>
  <c r="G266" i="14"/>
  <c r="D1539" i="11"/>
  <c r="E1893" i="14"/>
  <c r="F955" i="13"/>
  <c r="E1310" i="14"/>
  <c r="F2272" i="10"/>
  <c r="F1816" i="5"/>
  <c r="E1503" i="10"/>
  <c r="F649" i="14"/>
  <c r="G917" i="10"/>
  <c r="E453" i="5"/>
  <c r="E1995" i="5"/>
  <c r="E1957" i="10"/>
  <c r="F1258" i="14"/>
  <c r="F1720" i="10"/>
  <c r="F170" i="10"/>
  <c r="G1431" i="13"/>
  <c r="E249" i="5"/>
  <c r="G1098" i="14"/>
  <c r="D2313" i="10"/>
  <c r="F955" i="11"/>
  <c r="D1712" i="10"/>
  <c r="E355" i="11"/>
  <c r="D1891" i="14"/>
  <c r="F1980" i="11"/>
  <c r="E1483" i="7"/>
  <c r="F763" i="5"/>
  <c r="F438" i="5"/>
  <c r="G935" i="5"/>
  <c r="G2563" i="7"/>
  <c r="E470" i="7"/>
  <c r="D1950" i="5"/>
  <c r="F2572" i="7"/>
  <c r="G1010" i="11"/>
  <c r="G2354" i="7"/>
  <c r="G1466" i="7"/>
  <c r="D113" i="13"/>
  <c r="F12" i="5"/>
  <c r="D1392" i="11"/>
  <c r="F2610" i="7"/>
  <c r="F635" i="11"/>
  <c r="D3227" i="7"/>
  <c r="F2105" i="7"/>
  <c r="E3278" i="7"/>
  <c r="G2250" i="7"/>
  <c r="D24" i="11"/>
  <c r="E1755" i="11"/>
  <c r="G1515" i="11"/>
  <c r="E947" i="5"/>
  <c r="D1841" i="14"/>
  <c r="E963" i="11"/>
  <c r="F1802" i="7"/>
  <c r="F1668" i="5"/>
  <c r="D1722" i="11"/>
  <c r="E230" i="13"/>
  <c r="E627" i="5"/>
  <c r="F254" i="14"/>
  <c r="F1787" i="5"/>
  <c r="D1332" i="7"/>
  <c r="E1405" i="5"/>
  <c r="G3338" i="7"/>
  <c r="D1011" i="5"/>
  <c r="D2613" i="7"/>
  <c r="G2423" i="10"/>
  <c r="E1157" i="5"/>
  <c r="G623" i="10"/>
  <c r="G556" i="14"/>
  <c r="G1689" i="10"/>
  <c r="F162" i="5"/>
  <c r="F2775" i="7"/>
  <c r="E577" i="14"/>
  <c r="D1944" i="7"/>
  <c r="F1010" i="10"/>
  <c r="E1642" i="13"/>
  <c r="F1540" i="10"/>
  <c r="G821" i="14"/>
  <c r="F892" i="14"/>
  <c r="E1573" i="11"/>
  <c r="F1491" i="13"/>
  <c r="E3244" i="7"/>
  <c r="G2545" i="7"/>
  <c r="D957" i="11"/>
  <c r="G1031" i="13"/>
  <c r="D1824" i="14"/>
  <c r="G1638" i="11"/>
  <c r="D156" i="10"/>
  <c r="G63" i="13"/>
  <c r="D13" i="11"/>
  <c r="F282" i="11"/>
  <c r="E2606" i="7"/>
  <c r="D749" i="11"/>
  <c r="G2083" i="11"/>
  <c r="F990" i="11"/>
  <c r="F2342" i="10"/>
  <c r="F1744" i="5"/>
  <c r="G2038" i="10"/>
  <c r="F2104" i="5"/>
  <c r="E700" i="14"/>
  <c r="E2719" i="7"/>
  <c r="D753" i="5"/>
  <c r="E785" i="14"/>
  <c r="F1619" i="11"/>
  <c r="E2057" i="7"/>
  <c r="F1153" i="11"/>
  <c r="E575" i="14"/>
  <c r="E2906" i="7"/>
  <c r="D23" i="10"/>
  <c r="F1038" i="5"/>
  <c r="F2062" i="5"/>
  <c r="E1812" i="10"/>
  <c r="E851" i="14"/>
  <c r="F311" i="11"/>
  <c r="G2447" i="7"/>
  <c r="G1058" i="14"/>
  <c r="G352" i="7"/>
  <c r="E236" i="7"/>
  <c r="E1193" i="11"/>
  <c r="F8" i="10"/>
  <c r="G378" i="14"/>
  <c r="E1317" i="13"/>
  <c r="G321" i="14"/>
  <c r="G1942" i="11"/>
  <c r="G1541" i="5"/>
  <c r="F639" i="11"/>
  <c r="F1359" i="10"/>
  <c r="F1856" i="7"/>
  <c r="D3440" i="7"/>
  <c r="D241" i="7"/>
  <c r="G1163" i="14"/>
  <c r="G1805" i="14"/>
  <c r="G623" i="11"/>
  <c r="D1560" i="14"/>
  <c r="G758" i="11"/>
  <c r="E237" i="5"/>
  <c r="E1942" i="7"/>
  <c r="D1711" i="14"/>
  <c r="E2339" i="11"/>
  <c r="G570" i="5"/>
  <c r="G728" i="14"/>
  <c r="F2319" i="7"/>
  <c r="E63" i="7"/>
  <c r="E808" i="5"/>
  <c r="D116" i="14"/>
  <c r="E2735" i="7"/>
  <c r="D1639" i="5"/>
  <c r="F226" i="10"/>
  <c r="D531" i="5"/>
  <c r="F1712" i="10"/>
  <c r="D903" i="11"/>
  <c r="D3323" i="7"/>
  <c r="G764" i="14"/>
  <c r="D1337" i="7"/>
  <c r="F306" i="14"/>
  <c r="F3404" i="7"/>
  <c r="E2090" i="11"/>
  <c r="D1231" i="14"/>
  <c r="D148" i="7"/>
  <c r="E1158" i="11"/>
  <c r="F1737" i="10"/>
  <c r="D997" i="11"/>
  <c r="G1628" i="10"/>
  <c r="G1943" i="11"/>
  <c r="E1123" i="13"/>
  <c r="E1970" i="7"/>
  <c r="F1207" i="5"/>
  <c r="F2663" i="7"/>
  <c r="D1107" i="11"/>
  <c r="D322" i="7"/>
  <c r="G85" i="14"/>
  <c r="G3026" i="7"/>
  <c r="D1156" i="5"/>
  <c r="F2423" i="11"/>
  <c r="G1557" i="7"/>
  <c r="E1325" i="14"/>
  <c r="G228" i="10"/>
  <c r="E774" i="14"/>
  <c r="F1740" i="10"/>
  <c r="E443" i="7"/>
  <c r="G1283" i="5"/>
  <c r="D750" i="5"/>
  <c r="E1732" i="7"/>
  <c r="E1753" i="5"/>
  <c r="D857" i="13"/>
  <c r="G62" i="10"/>
  <c r="G1676" i="7"/>
  <c r="E241" i="7"/>
  <c r="D3237" i="7"/>
  <c r="D75" i="7"/>
  <c r="G1652" i="14"/>
  <c r="F2070" i="7"/>
  <c r="F1419" i="14"/>
  <c r="G163" i="5"/>
  <c r="D1704" i="10"/>
  <c r="D1522" i="7"/>
  <c r="F915" i="11"/>
  <c r="D3327" i="7"/>
  <c r="G1214" i="11"/>
  <c r="D1305" i="5"/>
  <c r="E2462" i="7"/>
  <c r="F614" i="13"/>
  <c r="D489" i="7"/>
  <c r="G1693" i="10"/>
  <c r="G1958" i="7"/>
  <c r="G2735" i="7"/>
  <c r="D191" i="13"/>
  <c r="F1510" i="11"/>
  <c r="D2138" i="7"/>
  <c r="E1021" i="14"/>
  <c r="E751" i="5"/>
  <c r="E1759" i="14"/>
  <c r="D2191" i="10"/>
  <c r="F1036" i="10"/>
  <c r="D1803" i="5"/>
  <c r="D995" i="5"/>
  <c r="G191" i="11"/>
  <c r="G1433" i="11"/>
  <c r="D2139" i="10"/>
  <c r="G3059" i="7"/>
  <c r="F1807" i="5"/>
  <c r="E203" i="5"/>
  <c r="F1870" i="11"/>
  <c r="D1801" i="11"/>
  <c r="D1061" i="14"/>
  <c r="E3039" i="7"/>
  <c r="G31" i="7"/>
  <c r="G1288" i="7"/>
  <c r="E726" i="10"/>
  <c r="E2426" i="11"/>
  <c r="G3460" i="7"/>
  <c r="D1313" i="11"/>
  <c r="G1013" i="11"/>
  <c r="G1030" i="10"/>
  <c r="F937" i="14"/>
  <c r="E4" i="7"/>
  <c r="G627" i="11"/>
  <c r="F1303" i="5"/>
  <c r="G1335" i="10"/>
  <c r="D382" i="5"/>
  <c r="E3168" i="7"/>
  <c r="D1600" i="13"/>
  <c r="G1919" i="5"/>
  <c r="F1792" i="7"/>
  <c r="G733" i="14"/>
  <c r="G1976" i="14"/>
  <c r="G232" i="11"/>
  <c r="G2163" i="5"/>
  <c r="G446" i="5"/>
  <c r="G3198" i="7"/>
  <c r="E1424" i="11"/>
  <c r="E1653" i="13"/>
  <c r="F343" i="14"/>
  <c r="E592" i="5"/>
  <c r="G1396" i="5"/>
  <c r="F2161" i="7"/>
  <c r="F597" i="14"/>
  <c r="G315" i="14"/>
  <c r="E2132" i="11"/>
  <c r="D59" i="13"/>
  <c r="E1178" i="14"/>
  <c r="G2150" i="11"/>
  <c r="D1909" i="14"/>
  <c r="E1876" i="11"/>
  <c r="G1872" i="11"/>
  <c r="G260" i="14"/>
  <c r="E287" i="11"/>
  <c r="F598" i="10"/>
  <c r="E996" i="5"/>
  <c r="E1171" i="14"/>
  <c r="F1216" i="11"/>
  <c r="G1950" i="10"/>
  <c r="D1973" i="11"/>
  <c r="G1131" i="10"/>
  <c r="E1522" i="13"/>
  <c r="E551" i="14"/>
  <c r="G16" i="14"/>
  <c r="G754" i="5"/>
  <c r="E222" i="14"/>
  <c r="E1251" i="14"/>
  <c r="G3045" i="7"/>
  <c r="E244" i="14"/>
  <c r="G1076" i="5"/>
  <c r="F1760" i="7"/>
  <c r="D991" i="11"/>
  <c r="E1375" i="14"/>
  <c r="G1448" i="5"/>
  <c r="F2268" i="7"/>
  <c r="F1407" i="5"/>
  <c r="F2005" i="11"/>
  <c r="G202" i="7"/>
  <c r="G1137" i="11"/>
  <c r="E75" i="14"/>
  <c r="G176" i="14"/>
  <c r="F2664" i="7"/>
  <c r="D1511" i="14"/>
  <c r="F51" i="11"/>
  <c r="D1639" i="7"/>
  <c r="E778" i="11"/>
  <c r="E284" i="5"/>
  <c r="D62" i="10"/>
  <c r="E1996" i="10"/>
  <c r="E1763" i="7"/>
  <c r="D788" i="5"/>
  <c r="G437" i="5"/>
  <c r="D288" i="14"/>
  <c r="G1061" i="11"/>
  <c r="E1582" i="7"/>
  <c r="G156" i="13"/>
  <c r="E995" i="10"/>
  <c r="G195" i="7"/>
  <c r="E1293" i="11"/>
  <c r="G375" i="11"/>
  <c r="D1808" i="7"/>
  <c r="E1675" i="11"/>
  <c r="D3291" i="7"/>
  <c r="D346" i="11"/>
  <c r="E1592" i="11"/>
  <c r="E2251" i="11"/>
  <c r="F875" i="14"/>
  <c r="E59" i="7"/>
  <c r="D1359" i="7"/>
  <c r="G1920" i="14"/>
  <c r="F2935" i="7"/>
  <c r="D1408" i="11"/>
  <c r="G1582" i="14"/>
  <c r="F757" i="13"/>
  <c r="D1685" i="11"/>
  <c r="E70" i="5"/>
  <c r="E65" i="14"/>
  <c r="F1718" i="5"/>
  <c r="E908" i="5"/>
  <c r="F209" i="10"/>
  <c r="E1704" i="10"/>
  <c r="E1412" i="11"/>
  <c r="D800" i="5"/>
  <c r="D1040" i="5"/>
  <c r="D1895" i="7"/>
  <c r="F1203" i="11"/>
  <c r="D2162" i="10"/>
  <c r="D3378" i="7"/>
  <c r="G1882" i="5"/>
  <c r="E671" i="5"/>
  <c r="D2149" i="7"/>
  <c r="D1087" i="5"/>
  <c r="D716" i="5"/>
  <c r="G35" i="11"/>
  <c r="D218" i="14"/>
  <c r="E1560" i="14"/>
  <c r="E205" i="5"/>
  <c r="G817" i="14"/>
  <c r="F1059" i="5"/>
  <c r="F39" i="10"/>
  <c r="G653" i="11"/>
  <c r="E1860" i="5"/>
  <c r="D1072" i="11"/>
  <c r="D680" i="11"/>
  <c r="D2356" i="7"/>
  <c r="E1078" i="14"/>
  <c r="D1151" i="5"/>
  <c r="E3364" i="7"/>
  <c r="D3137" i="7"/>
  <c r="G594" i="5"/>
  <c r="F2694" i="7"/>
  <c r="D2128" i="10"/>
  <c r="F43" i="10"/>
  <c r="E354" i="14"/>
  <c r="D2446" i="10"/>
  <c r="E2160" i="7"/>
  <c r="G1345" i="7"/>
  <c r="E472" i="5"/>
  <c r="E1128" i="11"/>
  <c r="G978" i="14"/>
  <c r="G1736" i="13"/>
  <c r="E1444" i="11"/>
  <c r="D2322" i="11"/>
  <c r="D1385" i="7"/>
  <c r="F2291" i="10"/>
  <c r="E1304" i="10"/>
  <c r="E2041" i="7"/>
  <c r="E2039" i="11"/>
  <c r="G161" i="13"/>
  <c r="G490" i="5"/>
  <c r="G702" i="11"/>
  <c r="D1541" i="13"/>
  <c r="E1729" i="5"/>
  <c r="D2953" i="7"/>
  <c r="E2275" i="10"/>
  <c r="F593" i="10"/>
  <c r="F2101" i="7"/>
  <c r="F1589" i="10"/>
  <c r="D1990" i="14"/>
  <c r="D96" i="11"/>
  <c r="G2085" i="7"/>
  <c r="G1241" i="11"/>
  <c r="F1524" i="5"/>
  <c r="E1467" i="14"/>
  <c r="F1125" i="14"/>
  <c r="G2844" i="7"/>
  <c r="F2635" i="7"/>
  <c r="G1668" i="7"/>
  <c r="G1890" i="11"/>
  <c r="E2101" i="11"/>
  <c r="G1796" i="11"/>
  <c r="F1449" i="5"/>
  <c r="E2611" i="7"/>
  <c r="D523" i="5"/>
  <c r="G614" i="14"/>
  <c r="E2003" i="5"/>
  <c r="D1791" i="7"/>
  <c r="F2225" i="5"/>
  <c r="F3356" i="7"/>
  <c r="G386" i="7"/>
  <c r="E1202" i="5"/>
  <c r="E560" i="14"/>
  <c r="E729" i="5"/>
  <c r="F870" i="5"/>
  <c r="D2184" i="5"/>
  <c r="D2538" i="7"/>
  <c r="G1046" i="14"/>
  <c r="G1959" i="11"/>
  <c r="D1209" i="14"/>
  <c r="E1020" i="5"/>
  <c r="G1537" i="14"/>
  <c r="D1026" i="14"/>
  <c r="D2392" i="10"/>
  <c r="F1795" i="5"/>
  <c r="G857" i="10"/>
  <c r="F194" i="13"/>
  <c r="E2292" i="7"/>
  <c r="G229" i="5"/>
  <c r="D123" i="5"/>
  <c r="D337" i="14"/>
  <c r="F1434" i="5"/>
  <c r="D1850" i="11"/>
  <c r="F1360" i="5"/>
  <c r="D1174" i="14"/>
  <c r="E202" i="10"/>
  <c r="D1117" i="5"/>
  <c r="E1658" i="14"/>
  <c r="G1243" i="14"/>
  <c r="G1396" i="13"/>
  <c r="D146" i="13"/>
  <c r="D363" i="5"/>
  <c r="F99" i="10"/>
  <c r="F1284" i="5"/>
  <c r="G1317" i="10"/>
  <c r="F2032" i="11"/>
  <c r="G1868" i="11"/>
  <c r="G2113" i="7"/>
  <c r="E1650" i="7"/>
  <c r="E1417" i="14"/>
  <c r="D418" i="11"/>
  <c r="E550" i="5"/>
  <c r="D1217" i="14"/>
  <c r="E535" i="14"/>
  <c r="E1672" i="13"/>
  <c r="G1837" i="11"/>
  <c r="G2147" i="11"/>
  <c r="D757" i="11"/>
  <c r="F1387" i="11"/>
  <c r="D1636" i="10"/>
  <c r="F1553" i="11"/>
  <c r="E762" i="13"/>
  <c r="G118" i="5"/>
  <c r="G1634" i="5"/>
  <c r="G2257" i="5"/>
  <c r="D2016" i="7"/>
  <c r="E149" i="7"/>
  <c r="G2059" i="7"/>
  <c r="F797" i="10"/>
  <c r="D3446" i="7"/>
  <c r="E1670" i="14"/>
  <c r="E1906" i="14"/>
  <c r="E689" i="5"/>
  <c r="D41" i="11"/>
  <c r="F1713" i="14"/>
  <c r="F433" i="14"/>
  <c r="F1411" i="5"/>
  <c r="G3230" i="7"/>
  <c r="G1307" i="14"/>
  <c r="G73" i="7"/>
  <c r="F1863" i="10"/>
  <c r="D1360" i="13"/>
  <c r="D441" i="7"/>
  <c r="F1620" i="14"/>
  <c r="G794" i="11"/>
  <c r="E804" i="5"/>
  <c r="D3376" i="7"/>
  <c r="D1131" i="10"/>
  <c r="D3067" i="7"/>
  <c r="D1843" i="5"/>
  <c r="E1474" i="5"/>
  <c r="D39" i="14"/>
  <c r="E750" i="13"/>
  <c r="D2038" i="5"/>
  <c r="E1056" i="5"/>
  <c r="D640" i="11"/>
  <c r="F2558" i="7"/>
  <c r="D1450" i="14"/>
  <c r="E959" i="14"/>
  <c r="F662" i="11"/>
  <c r="D1644" i="10"/>
  <c r="E1454" i="10"/>
  <c r="G2020" i="7"/>
  <c r="G488" i="5"/>
  <c r="F1333" i="7"/>
  <c r="F1536" i="11"/>
  <c r="G2215" i="5"/>
  <c r="E1183" i="5"/>
  <c r="D2493" i="7"/>
  <c r="D1056" i="14"/>
  <c r="E467" i="5"/>
  <c r="E94" i="11"/>
  <c r="F1651" i="10"/>
  <c r="G1841" i="11"/>
  <c r="E719" i="13"/>
  <c r="D158" i="14"/>
  <c r="E1036" i="14"/>
  <c r="E417" i="11"/>
  <c r="F2070" i="10"/>
  <c r="G1711" i="14"/>
  <c r="D1739" i="14"/>
  <c r="D438" i="14"/>
  <c r="E3328" i="7"/>
  <c r="F1922" i="7"/>
  <c r="E1832" i="5"/>
  <c r="D1900" i="11"/>
  <c r="G560" i="5"/>
  <c r="E431" i="7"/>
  <c r="F921" i="14"/>
  <c r="F1262" i="5"/>
  <c r="F1159" i="14"/>
  <c r="D1560" i="7"/>
  <c r="F1744" i="14"/>
  <c r="F2284" i="5"/>
  <c r="G2027" i="10"/>
  <c r="E2264" i="10"/>
  <c r="D2469" i="7"/>
  <c r="E2221" i="5"/>
  <c r="F3105" i="7"/>
  <c r="E1495" i="7"/>
  <c r="G231" i="11"/>
  <c r="D816" i="5"/>
  <c r="G1082" i="10"/>
  <c r="D2027" i="11"/>
  <c r="E1293" i="7"/>
  <c r="E646" i="13"/>
  <c r="D1381" i="11"/>
  <c r="F377" i="7"/>
  <c r="G2671" i="7"/>
  <c r="G201" i="10"/>
  <c r="E1912" i="11"/>
  <c r="E706" i="13"/>
  <c r="F2521" i="7"/>
  <c r="G1307" i="11"/>
  <c r="G683" i="10"/>
  <c r="G1913" i="14"/>
  <c r="D51" i="5"/>
  <c r="F96" i="5"/>
  <c r="G1642" i="11"/>
  <c r="F3028" i="7"/>
  <c r="F197" i="10"/>
  <c r="G1756" i="5"/>
  <c r="E666" i="5"/>
  <c r="E593" i="5"/>
  <c r="F1037" i="10"/>
  <c r="D177" i="7"/>
  <c r="F107" i="10"/>
  <c r="G1577" i="14"/>
  <c r="G1055" i="11"/>
  <c r="D2016" i="5"/>
  <c r="D2710" i="7"/>
  <c r="E944" i="14"/>
  <c r="E1192" i="11"/>
  <c r="D85" i="10"/>
  <c r="F3015" i="7"/>
  <c r="E3255" i="7"/>
  <c r="E636" i="5"/>
  <c r="F53" i="10"/>
  <c r="F2124" i="11"/>
  <c r="F1295" i="7"/>
  <c r="E77" i="10"/>
  <c r="E2034" i="7"/>
  <c r="E219" i="7"/>
  <c r="D670" i="11"/>
  <c r="E923" i="5"/>
  <c r="E861" i="14"/>
  <c r="E155" i="5"/>
  <c r="D2343" i="7"/>
  <c r="F1905" i="7"/>
  <c r="G1779" i="7"/>
  <c r="F974" i="14"/>
  <c r="E3230" i="7"/>
  <c r="F1440" i="7"/>
  <c r="G151" i="11"/>
  <c r="F1443" i="14"/>
  <c r="E1444" i="5"/>
  <c r="F1387" i="5"/>
  <c r="F2288" i="10"/>
  <c r="D208" i="7"/>
  <c r="F1453" i="7"/>
  <c r="F2045" i="5"/>
  <c r="G1952" i="5"/>
  <c r="F1357" i="11"/>
  <c r="D968" i="13"/>
  <c r="E599" i="14"/>
  <c r="D1778" i="10"/>
  <c r="D2410" i="10"/>
  <c r="G2806" i="7"/>
  <c r="G3231" i="7"/>
  <c r="D1145" i="5"/>
  <c r="F1893" i="14"/>
  <c r="E61" i="11"/>
  <c r="D353" i="5"/>
  <c r="G1617" i="11"/>
  <c r="G1749" i="14"/>
  <c r="F888" i="14"/>
  <c r="F706" i="14"/>
  <c r="E393" i="14"/>
  <c r="D516" i="5"/>
  <c r="D852" i="11"/>
  <c r="G1849" i="7"/>
  <c r="D97" i="5"/>
  <c r="E1279" i="14"/>
  <c r="E56" i="5"/>
  <c r="E2197" i="10"/>
  <c r="D829" i="14"/>
  <c r="F1016" i="5"/>
  <c r="D1201" i="10"/>
  <c r="G2193" i="5"/>
  <c r="G2591" i="7"/>
  <c r="G1289" i="14"/>
  <c r="D1441" i="5"/>
  <c r="F3487" i="7"/>
  <c r="G397" i="7"/>
  <c r="F1243" i="5"/>
  <c r="F2193" i="7"/>
  <c r="D3336" i="7"/>
  <c r="G314" i="14"/>
  <c r="D1435" i="7"/>
  <c r="G1096" i="14"/>
  <c r="F608" i="14"/>
  <c r="D762" i="5"/>
  <c r="E2377" i="11"/>
  <c r="E3021" i="7"/>
  <c r="G1459" i="14"/>
  <c r="E886" i="13"/>
  <c r="D634" i="14"/>
  <c r="G1508" i="13"/>
  <c r="E844" i="10"/>
  <c r="G2384" i="11"/>
  <c r="G1489" i="5"/>
  <c r="F366" i="10"/>
  <c r="E1797" i="10"/>
  <c r="G3081" i="7"/>
  <c r="E2220" i="10"/>
  <c r="G1418" i="5"/>
  <c r="F517" i="5"/>
  <c r="G3140" i="7"/>
  <c r="E1440" i="14"/>
  <c r="D3022" i="7"/>
  <c r="F1327" i="14"/>
  <c r="F2242" i="7"/>
  <c r="D411" i="7"/>
  <c r="E893" i="14"/>
  <c r="G2163" i="10"/>
  <c r="G1348" i="13"/>
  <c r="G1358" i="10"/>
  <c r="F716" i="5"/>
  <c r="E1438" i="11"/>
  <c r="F2049" i="5"/>
  <c r="E607" i="11"/>
  <c r="G1381" i="7"/>
  <c r="F2417" i="7"/>
  <c r="F1586" i="5"/>
  <c r="D1909" i="11"/>
  <c r="G2141" i="5"/>
  <c r="F577" i="14"/>
  <c r="G95" i="11"/>
  <c r="E1695" i="11"/>
  <c r="D1121" i="5"/>
  <c r="F131" i="11"/>
  <c r="F1194" i="14"/>
  <c r="D1583" i="7"/>
  <c r="D944" i="14"/>
  <c r="G75" i="14"/>
  <c r="E1052" i="11"/>
  <c r="D459" i="14"/>
  <c r="G361" i="14"/>
  <c r="E1799" i="14"/>
  <c r="D1062" i="13"/>
  <c r="D908" i="10"/>
  <c r="E343" i="5"/>
  <c r="D448" i="10"/>
  <c r="E52" i="7"/>
  <c r="G1246" i="10"/>
  <c r="E2024" i="7"/>
  <c r="G580" i="11"/>
  <c r="F297" i="14"/>
  <c r="E1404" i="7"/>
  <c r="G1237" i="11"/>
  <c r="D534" i="11"/>
  <c r="D211" i="7"/>
  <c r="E1949" i="11"/>
  <c r="G1379" i="7"/>
  <c r="F1015" i="14"/>
  <c r="E465" i="10"/>
  <c r="G67" i="10"/>
  <c r="F2196" i="10"/>
  <c r="F2075" i="11"/>
  <c r="G1627" i="7"/>
  <c r="D448" i="14"/>
  <c r="F1528" i="7"/>
  <c r="D1522" i="5"/>
  <c r="E155" i="10"/>
  <c r="G2111" i="7"/>
  <c r="F1235" i="5"/>
  <c r="E1469" i="10"/>
  <c r="F1109" i="5"/>
  <c r="D565" i="14"/>
  <c r="E128" i="10"/>
  <c r="F1940" i="10"/>
  <c r="F355" i="10"/>
  <c r="D2450" i="10"/>
  <c r="D808" i="11"/>
  <c r="E124" i="14"/>
  <c r="D1650" i="7"/>
  <c r="G1760" i="7"/>
  <c r="F2840" i="7"/>
  <c r="G1253" i="10"/>
  <c r="G15" i="13"/>
  <c r="E2505" i="7"/>
  <c r="G2740" i="7"/>
  <c r="E1636" i="14"/>
  <c r="D80" i="11"/>
  <c r="G55" i="11"/>
  <c r="G1439" i="11"/>
  <c r="D1335" i="14"/>
  <c r="D839" i="10"/>
  <c r="E1534" i="5"/>
  <c r="D505" i="14"/>
  <c r="G3063" i="7"/>
  <c r="E1157" i="14"/>
  <c r="D1133" i="14"/>
  <c r="E111" i="14"/>
  <c r="D498" i="7"/>
  <c r="D1433" i="7"/>
  <c r="E1046" i="11"/>
  <c r="G455" i="5"/>
  <c r="E1254" i="13"/>
  <c r="E524" i="13"/>
  <c r="E2307" i="11"/>
  <c r="D1002" i="13"/>
  <c r="D1450" i="10"/>
  <c r="D229" i="10"/>
  <c r="E341" i="14"/>
  <c r="D988" i="5"/>
  <c r="F175" i="13"/>
  <c r="E1708" i="7"/>
  <c r="G2186" i="7"/>
  <c r="E2550" i="7"/>
  <c r="D1691" i="7"/>
  <c r="D3393" i="7"/>
  <c r="D909" i="14"/>
  <c r="E1353" i="5"/>
  <c r="G138" i="13"/>
  <c r="E248" i="14"/>
  <c r="E2046" i="10"/>
  <c r="E402" i="5"/>
  <c r="G237" i="5"/>
  <c r="G989" i="11"/>
  <c r="F55" i="13"/>
  <c r="E94" i="14"/>
  <c r="D1889" i="11"/>
  <c r="E1588" i="7"/>
  <c r="F1320" i="11"/>
  <c r="G289" i="5"/>
  <c r="D1347" i="10"/>
  <c r="D3470" i="7"/>
  <c r="E447" i="11"/>
  <c r="E2915" i="7"/>
  <c r="E1581" i="13"/>
  <c r="D2991" i="7"/>
  <c r="F1125" i="10"/>
  <c r="D2717" i="7"/>
  <c r="F1962" i="11"/>
  <c r="E1371" i="10"/>
  <c r="F1414" i="5"/>
  <c r="G1696" i="10"/>
  <c r="E1959" i="7"/>
  <c r="D253" i="5"/>
  <c r="E1729" i="7"/>
  <c r="E609" i="5"/>
  <c r="E2567" i="7"/>
  <c r="G1096" i="10"/>
  <c r="F1813" i="11"/>
  <c r="E1629" i="7"/>
  <c r="D2696" i="7"/>
  <c r="E1566" i="10"/>
  <c r="D3069" i="7"/>
  <c r="F1467" i="5"/>
  <c r="F933" i="14"/>
  <c r="F1602" i="11"/>
  <c r="E1492" i="5"/>
  <c r="E19" i="11"/>
  <c r="F67" i="5"/>
  <c r="D715" i="14"/>
  <c r="D1252" i="13"/>
  <c r="D1579" i="14"/>
  <c r="G1843" i="5"/>
  <c r="F100" i="13"/>
  <c r="F1624" i="14"/>
  <c r="E1611" i="11"/>
  <c r="D1515" i="7"/>
  <c r="G1385" i="14"/>
  <c r="E1334" i="10"/>
  <c r="G318" i="10"/>
  <c r="E2115" i="7"/>
  <c r="D755" i="5"/>
  <c r="F519" i="5"/>
  <c r="G645" i="14"/>
  <c r="D76" i="7"/>
  <c r="F212" i="13"/>
  <c r="F197" i="7"/>
  <c r="F532" i="11"/>
  <c r="G1880" i="11"/>
  <c r="G2115" i="7"/>
  <c r="F1818" i="11"/>
  <c r="G1041" i="11"/>
  <c r="G2255" i="10"/>
  <c r="G483" i="14"/>
  <c r="D1303" i="5"/>
  <c r="E1819" i="5"/>
  <c r="E1491" i="10"/>
  <c r="E1702" i="14"/>
  <c r="E1462" i="10"/>
  <c r="D1360" i="10"/>
  <c r="G1283" i="7"/>
  <c r="D230" i="11"/>
  <c r="F363" i="7"/>
  <c r="G796" i="14"/>
  <c r="G349" i="14"/>
  <c r="E1524" i="10"/>
  <c r="F2226" i="7"/>
  <c r="E1888" i="7"/>
  <c r="F1608" i="7"/>
  <c r="F291" i="11"/>
  <c r="G78" i="14"/>
  <c r="F1569" i="14"/>
  <c r="G86" i="11"/>
  <c r="G2657" i="7"/>
  <c r="D1585" i="5"/>
  <c r="F1354" i="10"/>
  <c r="D1705" i="10"/>
  <c r="G2497" i="7"/>
  <c r="F1971" i="5"/>
  <c r="G3448" i="7"/>
  <c r="G1886" i="11"/>
  <c r="F375" i="11"/>
  <c r="D462" i="7"/>
  <c r="G1065" i="11"/>
  <c r="F2097" i="10"/>
  <c r="F1065" i="11"/>
  <c r="D1819" i="14"/>
  <c r="F79" i="7"/>
  <c r="D76" i="13"/>
  <c r="E1428" i="7"/>
  <c r="F1560" i="5"/>
  <c r="F1947" i="7"/>
  <c r="F2341" i="7"/>
  <c r="D542" i="5"/>
  <c r="F625" i="11"/>
  <c r="D3034" i="7"/>
  <c r="D579" i="11"/>
  <c r="D160" i="11"/>
  <c r="E926" i="14"/>
  <c r="E1313" i="14"/>
  <c r="G734" i="5"/>
  <c r="D963" i="14"/>
  <c r="F434" i="11"/>
  <c r="G857" i="5"/>
  <c r="F725" i="5"/>
  <c r="E706" i="14"/>
  <c r="G2437" i="11"/>
  <c r="G239" i="14"/>
  <c r="F3374" i="7"/>
  <c r="G2376" i="11"/>
  <c r="D2115" i="10"/>
  <c r="F1591" i="11"/>
  <c r="G147" i="5"/>
  <c r="F826" i="5"/>
  <c r="F1907" i="14"/>
  <c r="F1723" i="5"/>
  <c r="E3440" i="7"/>
  <c r="D1116" i="11"/>
  <c r="F3218" i="7"/>
  <c r="D1447" i="5"/>
  <c r="G175" i="10"/>
  <c r="F1757" i="10"/>
  <c r="E1375" i="7"/>
  <c r="D1676" i="10"/>
  <c r="D1898" i="5"/>
  <c r="D117" i="5"/>
  <c r="D2059" i="10"/>
  <c r="G191" i="5"/>
  <c r="F1455" i="5"/>
  <c r="D2582" i="7"/>
  <c r="D807" i="5"/>
  <c r="F2279" i="5"/>
  <c r="D674" i="14"/>
  <c r="F766" i="10"/>
  <c r="F308" i="10"/>
  <c r="E1993" i="14"/>
  <c r="G1805" i="10"/>
  <c r="G712" i="14"/>
  <c r="G802" i="10"/>
  <c r="E544" i="10"/>
  <c r="G138" i="10"/>
  <c r="D1285" i="7"/>
  <c r="D678" i="11"/>
  <c r="D1456" i="11"/>
  <c r="D934" i="14"/>
  <c r="G2987" i="7"/>
  <c r="E961" i="5"/>
  <c r="F1868" i="10"/>
  <c r="G1861" i="11"/>
  <c r="E2287" i="11"/>
  <c r="G641" i="14"/>
  <c r="F130" i="5"/>
  <c r="D1365" i="14"/>
  <c r="E932" i="14"/>
  <c r="E746" i="11"/>
  <c r="G1713" i="10"/>
  <c r="D554" i="5"/>
  <c r="F185" i="13"/>
  <c r="F2199" i="10"/>
  <c r="E1579" i="7"/>
  <c r="D2364" i="7"/>
  <c r="E783" i="14"/>
  <c r="D2048" i="7"/>
  <c r="F1807" i="7"/>
  <c r="F1460" i="10"/>
  <c r="F393" i="7"/>
  <c r="E1356" i="10"/>
  <c r="G2435" i="7"/>
  <c r="D1692" i="11"/>
  <c r="D749" i="10"/>
  <c r="D4" i="7"/>
  <c r="F1360" i="14"/>
  <c r="G1658" i="7"/>
  <c r="G957" i="13"/>
  <c r="G994" i="11"/>
  <c r="D691" i="11"/>
  <c r="D163" i="10"/>
  <c r="G2506" i="7"/>
  <c r="D1802" i="5"/>
  <c r="D668" i="11"/>
  <c r="E2594" i="7"/>
  <c r="F1271" i="5"/>
  <c r="F44" i="7"/>
  <c r="E1008" i="5"/>
  <c r="D1768" i="11"/>
  <c r="D612" i="14"/>
  <c r="G163" i="10"/>
  <c r="D1677" i="5"/>
  <c r="G1078" i="11"/>
  <c r="E1855" i="14"/>
  <c r="G145" i="10"/>
  <c r="F2263" i="7"/>
  <c r="D1259" i="11"/>
  <c r="D437" i="14"/>
  <c r="D1955" i="7"/>
  <c r="G363" i="5"/>
  <c r="F757" i="5"/>
  <c r="F2438" i="11"/>
  <c r="F452" i="5"/>
  <c r="D278" i="10"/>
  <c r="E1998" i="7"/>
  <c r="E1274" i="10"/>
  <c r="F87" i="7"/>
  <c r="D247" i="11"/>
  <c r="G2881" i="7"/>
  <c r="D1738" i="11"/>
  <c r="E1664" i="10"/>
  <c r="G1242" i="13"/>
  <c r="F1126" i="5"/>
  <c r="E2168" i="7"/>
  <c r="F1590" i="7"/>
  <c r="G1572" i="13"/>
  <c r="G1677" i="14"/>
  <c r="E1388" i="14"/>
  <c r="D442" i="11"/>
  <c r="F192" i="5"/>
  <c r="G255" i="11"/>
  <c r="E821" i="13"/>
  <c r="F281" i="14"/>
  <c r="E1492" i="10"/>
  <c r="F1055" i="14"/>
  <c r="F1210" i="14"/>
  <c r="E1334" i="5"/>
  <c r="G108" i="11"/>
  <c r="E2668" i="7"/>
  <c r="F2313" i="7"/>
  <c r="D704" i="14"/>
  <c r="D3024" i="7"/>
  <c r="F842" i="14"/>
  <c r="F1657" i="5"/>
  <c r="E2033" i="11"/>
  <c r="G1010" i="5"/>
  <c r="D1412" i="11"/>
  <c r="F1869" i="7"/>
  <c r="G234" i="7"/>
  <c r="D2183" i="5"/>
  <c r="F1088" i="11"/>
  <c r="G1365" i="13"/>
  <c r="F1548" i="5"/>
  <c r="D2129" i="5"/>
  <c r="D1720" i="11"/>
  <c r="D144" i="14"/>
  <c r="F2077" i="5"/>
  <c r="G1642" i="10"/>
  <c r="D1029" i="11"/>
  <c r="E922" i="14"/>
  <c r="D2046" i="5"/>
  <c r="D3128" i="7"/>
  <c r="D1324" i="11"/>
  <c r="E1633" i="5"/>
  <c r="F824" i="5"/>
  <c r="G726" i="5"/>
  <c r="G1999" i="14"/>
  <c r="D863" i="5"/>
  <c r="G777" i="5"/>
  <c r="D2692" i="7"/>
  <c r="E1788" i="10"/>
  <c r="F2116" i="11"/>
  <c r="D748" i="5"/>
  <c r="D470" i="7"/>
  <c r="F1442" i="10"/>
  <c r="E854" i="5"/>
  <c r="F1755" i="5"/>
  <c r="E1768" i="14"/>
  <c r="E2288" i="7"/>
  <c r="F587" i="11"/>
  <c r="E2900" i="7"/>
  <c r="F1385" i="7"/>
  <c r="E957" i="14"/>
  <c r="G873" i="13"/>
  <c r="E2409" i="10"/>
  <c r="F70" i="5"/>
  <c r="G333" i="11"/>
  <c r="D1313" i="7"/>
  <c r="F1388" i="7"/>
  <c r="F2230" i="5"/>
  <c r="F529" i="14"/>
  <c r="E546" i="5"/>
  <c r="E2148" i="10"/>
  <c r="G268" i="7"/>
  <c r="D1872" i="11"/>
  <c r="F1456" i="14"/>
  <c r="F1352" i="14"/>
  <c r="E749" i="11"/>
  <c r="D1503" i="5"/>
  <c r="F492" i="10"/>
  <c r="D1179" i="14"/>
  <c r="G1928" i="10"/>
  <c r="F1706" i="5"/>
  <c r="F1553" i="7"/>
  <c r="F2513" i="7"/>
  <c r="G2802" i="7"/>
  <c r="E1992" i="5"/>
  <c r="G245" i="14"/>
  <c r="F1541" i="7"/>
  <c r="G452" i="5"/>
  <c r="E1346" i="11"/>
  <c r="F525" i="11"/>
  <c r="G1808" i="7"/>
  <c r="D1410" i="5"/>
  <c r="G709" i="14"/>
  <c r="E404" i="14"/>
  <c r="D1806" i="5"/>
  <c r="E2764" i="7"/>
  <c r="F1218" i="14"/>
  <c r="F2365" i="11"/>
  <c r="G1123" i="5"/>
  <c r="G1493" i="7"/>
  <c r="F473" i="14"/>
  <c r="F1631" i="5"/>
  <c r="D603" i="10"/>
  <c r="F1906" i="7"/>
  <c r="D1627" i="5"/>
  <c r="G1228" i="10"/>
  <c r="D1403" i="11"/>
  <c r="G1614" i="11"/>
  <c r="G207" i="5"/>
  <c r="G650" i="14"/>
  <c r="F567" i="14"/>
  <c r="G1255" i="11"/>
  <c r="E2096" i="11"/>
  <c r="G49" i="11"/>
  <c r="D95" i="13"/>
  <c r="D1894" i="14"/>
  <c r="G251" i="7"/>
  <c r="F14" i="13"/>
  <c r="F735" i="11"/>
  <c r="F847" i="10"/>
  <c r="E1496" i="7"/>
  <c r="E1479" i="7"/>
  <c r="G1667" i="14"/>
  <c r="E184" i="11"/>
  <c r="G965" i="14"/>
  <c r="E749" i="13"/>
  <c r="D65" i="14"/>
  <c r="D2436" i="11"/>
  <c r="F1967" i="7"/>
  <c r="E1925" i="14"/>
  <c r="E1467" i="7"/>
  <c r="D1709" i="13"/>
  <c r="D1955" i="5"/>
  <c r="G337" i="14"/>
  <c r="E2043" i="7"/>
  <c r="F240" i="5"/>
  <c r="D1494" i="10"/>
  <c r="D184" i="10"/>
  <c r="G260" i="7"/>
  <c r="F462" i="11"/>
  <c r="E1841" i="5"/>
  <c r="D2830" i="7"/>
  <c r="E945" i="14"/>
  <c r="F1914" i="10"/>
  <c r="F2390" i="10"/>
  <c r="F2020" i="7"/>
  <c r="G1411" i="10"/>
  <c r="E1011" i="14"/>
  <c r="F1753" i="7"/>
  <c r="F3350" i="7"/>
  <c r="G557" i="11"/>
  <c r="F1599" i="7"/>
  <c r="E2040" i="10"/>
  <c r="D163" i="13"/>
  <c r="D1045" i="14"/>
  <c r="D849" i="11"/>
  <c r="G2530" i="7"/>
  <c r="G1782" i="7"/>
  <c r="E1645" i="14"/>
  <c r="D1490" i="13"/>
  <c r="E2356" i="11"/>
  <c r="F68" i="14"/>
  <c r="G723" i="10"/>
  <c r="E1831" i="11"/>
  <c r="G1346" i="5"/>
  <c r="D3208" i="7"/>
  <c r="E1416" i="7"/>
  <c r="E2250" i="7"/>
  <c r="F144" i="11"/>
  <c r="G1410" i="7"/>
  <c r="F1669" i="5"/>
  <c r="F2060" i="10"/>
  <c r="G2183" i="5"/>
  <c r="G1192" i="10"/>
  <c r="D2147" i="7"/>
  <c r="E775" i="11"/>
  <c r="E868" i="5"/>
  <c r="E753" i="14"/>
  <c r="D1419" i="11"/>
  <c r="E1286" i="14"/>
  <c r="G3210" i="7"/>
  <c r="G343" i="5"/>
  <c r="E1349" i="7"/>
  <c r="E1380" i="11"/>
  <c r="D1328" i="7"/>
  <c r="G1678" i="10"/>
  <c r="E1905" i="5"/>
  <c r="E1386" i="10"/>
  <c r="E990" i="10"/>
  <c r="F1338" i="7"/>
  <c r="G2235" i="11"/>
  <c r="D935" i="5"/>
  <c r="G266" i="7"/>
  <c r="E2013" i="5"/>
  <c r="E1499" i="13"/>
  <c r="D6" i="10"/>
  <c r="E1568" i="14"/>
  <c r="D386" i="5"/>
  <c r="D1151" i="10"/>
  <c r="E71" i="10"/>
  <c r="E639" i="10"/>
  <c r="E432" i="7"/>
  <c r="G984" i="5"/>
  <c r="G973" i="14"/>
  <c r="F2637" i="7"/>
  <c r="D1189" i="5"/>
  <c r="F1115" i="14"/>
  <c r="F2241" i="5"/>
  <c r="F956" i="14"/>
  <c r="G2707" i="7"/>
  <c r="G3349" i="7"/>
  <c r="E1560" i="13"/>
  <c r="E39" i="14"/>
  <c r="G404" i="11"/>
  <c r="G1423" i="7"/>
  <c r="G2488" i="7"/>
  <c r="G3149" i="7"/>
  <c r="F1445" i="7"/>
  <c r="G2833" i="7"/>
  <c r="E63" i="13"/>
  <c r="E176" i="5"/>
  <c r="E40" i="11"/>
  <c r="G178" i="13"/>
  <c r="F1565" i="5"/>
  <c r="G1056" i="11"/>
  <c r="E1012" i="11"/>
  <c r="E10" i="14"/>
  <c r="F2582" i="7"/>
  <c r="E2054" i="7"/>
  <c r="D2006" i="5"/>
  <c r="G631" i="10"/>
  <c r="D1251" i="7"/>
  <c r="G1921" i="5"/>
  <c r="F2199" i="7"/>
  <c r="D2366" i="10"/>
  <c r="F1922" i="11"/>
  <c r="D655" i="5"/>
  <c r="E1154" i="11"/>
  <c r="D834" i="14"/>
  <c r="G3188" i="7"/>
  <c r="E1557" i="13"/>
  <c r="G899" i="14"/>
  <c r="G2245" i="11"/>
  <c r="F1890" i="10"/>
  <c r="D2754" i="7"/>
  <c r="F1925" i="14"/>
  <c r="D185" i="11"/>
  <c r="G1872" i="5"/>
  <c r="D3312" i="7"/>
  <c r="E1374" i="10"/>
  <c r="E1836" i="14"/>
  <c r="D1744" i="11"/>
  <c r="D1359" i="13"/>
  <c r="E165" i="10"/>
  <c r="E2001" i="7"/>
  <c r="E2139" i="7"/>
  <c r="E68" i="7"/>
  <c r="F2341" i="11"/>
  <c r="F1972" i="5"/>
  <c r="G2266" i="10"/>
  <c r="E1629" i="5"/>
  <c r="E2274" i="10"/>
  <c r="D1882" i="5"/>
  <c r="G497" i="10"/>
  <c r="E892" i="11"/>
  <c r="F209" i="13"/>
  <c r="D371" i="11"/>
  <c r="E1408" i="10"/>
  <c r="G1955" i="14"/>
  <c r="E1648" i="13"/>
  <c r="F2216" i="5"/>
  <c r="G343" i="14"/>
  <c r="D63" i="11"/>
  <c r="D1761" i="11"/>
  <c r="D1736" i="14"/>
  <c r="D2152" i="7"/>
  <c r="F2157" i="11"/>
  <c r="E1638" i="13"/>
  <c r="G2031" i="5"/>
  <c r="E967" i="5"/>
  <c r="D2035" i="7"/>
  <c r="D1204" i="14"/>
  <c r="G1378" i="10"/>
  <c r="G2378" i="11"/>
  <c r="D2230" i="5"/>
  <c r="D217" i="10"/>
  <c r="E1786" i="10"/>
  <c r="D2000" i="14"/>
  <c r="E2054" i="10"/>
  <c r="G1663" i="7"/>
  <c r="E1042" i="5"/>
  <c r="D1646" i="14"/>
  <c r="G1548" i="14"/>
  <c r="E516" i="5"/>
  <c r="D950" i="14"/>
  <c r="E616" i="11"/>
  <c r="E1235" i="5"/>
  <c r="D1472" i="7"/>
  <c r="G1689" i="11"/>
  <c r="D90" i="5"/>
  <c r="D792" i="14"/>
  <c r="E1574" i="5"/>
  <c r="E1628" i="7"/>
  <c r="F2466" i="7"/>
  <c r="F1502" i="11"/>
  <c r="E2400" i="10"/>
  <c r="E929" i="11"/>
  <c r="E1278" i="13"/>
  <c r="G1837" i="5"/>
  <c r="G515" i="14"/>
  <c r="D813" i="13"/>
  <c r="F201" i="5"/>
  <c r="G1749" i="7"/>
  <c r="G2235" i="5"/>
  <c r="F1816" i="7"/>
  <c r="D1295" i="14"/>
  <c r="G1541" i="14"/>
  <c r="F1830" i="11"/>
  <c r="E2293" i="5"/>
  <c r="F1816" i="14"/>
  <c r="E2899" i="7"/>
  <c r="G135" i="10"/>
  <c r="E2260" i="10"/>
  <c r="G2195" i="5"/>
  <c r="E1905" i="7"/>
  <c r="G1193" i="5"/>
  <c r="F1054" i="5"/>
  <c r="F3359" i="7"/>
  <c r="D974" i="11"/>
  <c r="G80" i="11"/>
  <c r="F446" i="5"/>
  <c r="G895" i="14"/>
  <c r="D483" i="7"/>
  <c r="D1586" i="5"/>
  <c r="D1967" i="5"/>
  <c r="D1565" i="14"/>
  <c r="G241" i="13"/>
  <c r="F980" i="11"/>
  <c r="D1816" i="5"/>
  <c r="D139" i="14"/>
  <c r="G2214" i="11"/>
  <c r="F439" i="14"/>
  <c r="D2489" i="7"/>
  <c r="D623" i="14"/>
  <c r="G1750" i="14"/>
  <c r="G273" i="7"/>
  <c r="F1466" i="14"/>
  <c r="G1269" i="14"/>
  <c r="G1776" i="13"/>
  <c r="F1665" i="7"/>
  <c r="G1789" i="13"/>
  <c r="D1391" i="14"/>
  <c r="F1096" i="14"/>
  <c r="D2146" i="7"/>
  <c r="F127" i="13"/>
  <c r="D3405" i="7"/>
  <c r="D2752" i="7"/>
  <c r="G600" i="11"/>
  <c r="G3003" i="7"/>
  <c r="F503" i="5"/>
  <c r="F2988" i="7"/>
  <c r="G3106" i="7"/>
  <c r="E1497" i="14"/>
  <c r="E1327" i="11"/>
  <c r="G2196" i="11"/>
  <c r="G663" i="14"/>
  <c r="E1016" i="10"/>
  <c r="F539" i="10"/>
  <c r="D1137" i="5"/>
  <c r="F1892" i="11"/>
  <c r="F560" i="13"/>
  <c r="D1860" i="7"/>
  <c r="E165" i="14"/>
  <c r="D932" i="11"/>
  <c r="E1555" i="10"/>
  <c r="G820" i="14"/>
  <c r="E1651" i="7"/>
  <c r="G2396" i="11"/>
  <c r="G1929" i="11"/>
  <c r="G1514" i="11"/>
  <c r="F2954" i="7"/>
  <c r="E1165" i="11"/>
  <c r="E1845" i="10"/>
  <c r="D100" i="11"/>
  <c r="D1009" i="5"/>
  <c r="F718" i="5"/>
  <c r="E703" i="14"/>
  <c r="D2385" i="10"/>
  <c r="E370" i="10"/>
  <c r="D2052" i="5"/>
  <c r="F2216" i="7"/>
  <c r="F1346" i="7"/>
  <c r="E922" i="11"/>
  <c r="E615" i="5"/>
  <c r="G257" i="13"/>
  <c r="F616" i="14"/>
  <c r="G2118" i="5"/>
  <c r="E1835" i="10"/>
  <c r="F2304" i="7"/>
  <c r="F2701" i="7"/>
  <c r="E1051" i="5"/>
  <c r="D843" i="11"/>
  <c r="E1710" i="11"/>
  <c r="D619" i="14"/>
  <c r="E1180" i="10"/>
  <c r="D261" i="14"/>
  <c r="G221" i="14"/>
  <c r="G950" i="5"/>
  <c r="D1716" i="10"/>
  <c r="D1837" i="5"/>
  <c r="F288" i="14"/>
  <c r="F1804" i="5"/>
  <c r="G464" i="10"/>
  <c r="G3411" i="7"/>
  <c r="D218" i="7"/>
  <c r="D3044" i="7"/>
  <c r="E681" i="14"/>
  <c r="E1290" i="5"/>
  <c r="G335" i="14"/>
  <c r="G2309" i="10"/>
  <c r="G2271" i="10"/>
  <c r="E1470" i="10"/>
  <c r="D2742" i="7"/>
  <c r="F373" i="5"/>
  <c r="D3151" i="7"/>
  <c r="F1771" i="11"/>
  <c r="E2560" i="7"/>
  <c r="F150" i="13"/>
  <c r="F209" i="5"/>
  <c r="G1274" i="7"/>
  <c r="E1614" i="7"/>
  <c r="E389" i="7"/>
  <c r="D222" i="7"/>
  <c r="E2862" i="7"/>
  <c r="F1706" i="14"/>
  <c r="D900" i="5"/>
  <c r="G1967" i="11"/>
  <c r="F951" i="10"/>
  <c r="D1656" i="13"/>
  <c r="F1611" i="11"/>
  <c r="F1332" i="10"/>
  <c r="D1357" i="14"/>
  <c r="G1869" i="14"/>
  <c r="D2030" i="7"/>
  <c r="E2235" i="10"/>
  <c r="G992" i="5"/>
  <c r="F1722" i="7"/>
  <c r="G3356" i="7"/>
  <c r="G2589" i="7"/>
  <c r="F2217" i="7"/>
  <c r="D150" i="14"/>
  <c r="E839" i="13"/>
  <c r="E640" i="5"/>
  <c r="D2447" i="7"/>
  <c r="G1194" i="11"/>
  <c r="F830" i="11"/>
  <c r="F2099" i="11"/>
  <c r="F1389" i="7"/>
  <c r="D1479" i="7"/>
  <c r="D1610" i="14"/>
  <c r="E916" i="5"/>
  <c r="G1848" i="14"/>
  <c r="G134" i="11"/>
  <c r="F520" i="11"/>
  <c r="E2559" i="7"/>
  <c r="F987" i="5"/>
  <c r="G1856" i="5"/>
  <c r="G856" i="10"/>
  <c r="E687" i="5"/>
  <c r="F2402" i="10"/>
  <c r="D1627" i="7"/>
  <c r="G2127" i="7"/>
  <c r="E1645" i="13"/>
  <c r="D426" i="5"/>
  <c r="D797" i="14"/>
  <c r="E657" i="5"/>
  <c r="D268" i="5"/>
  <c r="D1652" i="5"/>
  <c r="F287" i="11"/>
  <c r="D993" i="13"/>
  <c r="G1775" i="5"/>
  <c r="G334" i="11"/>
  <c r="E187" i="11"/>
  <c r="D1504" i="7"/>
  <c r="G1217" i="11"/>
  <c r="F1550" i="11"/>
  <c r="F1549" i="7"/>
  <c r="G989" i="5"/>
  <c r="F1724" i="7"/>
  <c r="D1587" i="10"/>
  <c r="E942" i="11"/>
  <c r="E323" i="5"/>
  <c r="G967" i="14"/>
  <c r="G85" i="7"/>
  <c r="E509" i="10"/>
  <c r="D2299" i="11"/>
  <c r="D73" i="5"/>
  <c r="D153" i="5"/>
  <c r="D876" i="11"/>
  <c r="G539" i="11"/>
  <c r="F1164" i="5"/>
  <c r="F100" i="10"/>
  <c r="D2180" i="5"/>
  <c r="E2333" i="7"/>
  <c r="D707" i="11"/>
  <c r="G1050" i="14"/>
  <c r="G101" i="10"/>
  <c r="F1387" i="14"/>
  <c r="G2393" i="10"/>
  <c r="F2344" i="7"/>
  <c r="G182" i="13"/>
  <c r="E1800" i="5"/>
  <c r="D201" i="14"/>
  <c r="F1576" i="14"/>
  <c r="F307" i="14"/>
  <c r="D1574" i="7"/>
  <c r="D155" i="14"/>
  <c r="D1357" i="11"/>
  <c r="G2368" i="11"/>
  <c r="E177" i="5"/>
  <c r="E638" i="5"/>
  <c r="D1236" i="5"/>
  <c r="G447" i="7"/>
  <c r="G1600" i="13"/>
  <c r="D1043" i="11"/>
  <c r="D37" i="11"/>
  <c r="F1000" i="14"/>
  <c r="G104" i="14"/>
  <c r="F475" i="5"/>
  <c r="F381" i="7"/>
  <c r="F1244" i="11"/>
  <c r="F313" i="5"/>
  <c r="G1464" i="13"/>
  <c r="F1111" i="5"/>
  <c r="F1729" i="5"/>
  <c r="D35" i="14"/>
  <c r="F433" i="11"/>
  <c r="G2176" i="7"/>
  <c r="D1711" i="5"/>
  <c r="G1348" i="5"/>
  <c r="G486" i="11"/>
  <c r="E1885" i="5"/>
  <c r="G692" i="10"/>
  <c r="D190" i="5"/>
  <c r="E1510" i="13"/>
  <c r="E1937" i="11"/>
  <c r="F137" i="10"/>
  <c r="D1064" i="10"/>
  <c r="D1599" i="11"/>
  <c r="F1375" i="5"/>
  <c r="E1580" i="10"/>
  <c r="G107" i="5"/>
  <c r="E234" i="11"/>
  <c r="F1305" i="13"/>
  <c r="D1227" i="14"/>
  <c r="E2273" i="10"/>
  <c r="F1601" i="7"/>
  <c r="E1512" i="10"/>
  <c r="F1470" i="14"/>
  <c r="G169" i="11"/>
  <c r="E1796" i="10"/>
  <c r="F1575" i="14"/>
  <c r="D1905" i="5"/>
  <c r="F30" i="5"/>
  <c r="F431" i="13"/>
  <c r="D978" i="13"/>
  <c r="G469" i="7"/>
  <c r="F1668" i="11"/>
  <c r="D552" i="14"/>
  <c r="D2775" i="7"/>
  <c r="D1191" i="10"/>
  <c r="E1767" i="7"/>
  <c r="F868" i="14"/>
  <c r="D447" i="14"/>
  <c r="F1228" i="13"/>
  <c r="E515" i="14"/>
  <c r="E361" i="11"/>
  <c r="D2112" i="11"/>
  <c r="F2057" i="7"/>
  <c r="G458" i="7"/>
  <c r="G459" i="10"/>
  <c r="F51" i="13"/>
  <c r="G1444" i="14"/>
  <c r="G1801" i="7"/>
  <c r="D1406" i="13"/>
  <c r="F1641" i="14"/>
  <c r="F3303" i="7"/>
  <c r="F1522" i="14"/>
  <c r="D722" i="11"/>
  <c r="G431" i="14"/>
  <c r="E3356" i="7"/>
  <c r="G1936" i="7"/>
  <c r="G3427" i="7"/>
  <c r="D2624" i="7"/>
  <c r="E1964" i="11"/>
  <c r="F3057" i="7"/>
  <c r="G1182" i="11"/>
  <c r="D829" i="13"/>
  <c r="D1801" i="14"/>
  <c r="D2382" i="10"/>
  <c r="E957" i="10"/>
  <c r="E2041" i="10"/>
  <c r="D1339" i="10"/>
  <c r="E2066" i="5"/>
  <c r="E1246" i="14"/>
  <c r="G1813" i="10"/>
  <c r="E2296" i="7"/>
  <c r="G1544" i="5"/>
  <c r="G109" i="10"/>
  <c r="E1779" i="11"/>
  <c r="D412" i="14"/>
  <c r="F2330" i="11"/>
  <c r="E124" i="13"/>
  <c r="D2025" i="10"/>
  <c r="G563" i="10"/>
  <c r="E1770" i="7"/>
  <c r="F1357" i="7"/>
  <c r="G2192" i="5"/>
  <c r="F96" i="7"/>
  <c r="F704" i="10"/>
  <c r="F1355" i="11"/>
  <c r="D2556" i="7"/>
  <c r="F25" i="7"/>
  <c r="E1002" i="11"/>
  <c r="F1599" i="14"/>
  <c r="E694" i="14"/>
  <c r="G529" i="11"/>
  <c r="E88" i="7"/>
  <c r="D484" i="7"/>
  <c r="G998" i="5"/>
  <c r="F2401" i="11"/>
  <c r="G2046" i="11"/>
  <c r="D93" i="11"/>
  <c r="G819" i="11"/>
  <c r="G1680" i="11"/>
  <c r="G1456" i="11"/>
  <c r="D1499" i="14"/>
  <c r="E439" i="7"/>
  <c r="F1284" i="13"/>
  <c r="F1254" i="5"/>
  <c r="D1125" i="14"/>
  <c r="E1242" i="5"/>
  <c r="D1299" i="13"/>
  <c r="E1091" i="11"/>
  <c r="D304" i="5"/>
  <c r="G6" i="5"/>
  <c r="D276" i="11"/>
  <c r="E722" i="10"/>
  <c r="D492" i="11"/>
  <c r="F3077" i="7"/>
  <c r="F514" i="10"/>
  <c r="D1401" i="11"/>
  <c r="D1201" i="5"/>
  <c r="E45" i="11"/>
  <c r="F2915" i="7"/>
  <c r="D826" i="5"/>
  <c r="E1940" i="10"/>
  <c r="F364" i="14"/>
  <c r="E1674" i="10"/>
  <c r="E1705" i="5"/>
  <c r="G3189" i="7"/>
  <c r="D1972" i="14"/>
  <c r="F2244" i="7"/>
  <c r="E1888" i="11"/>
  <c r="D720" i="14"/>
  <c r="D380" i="11"/>
  <c r="E458" i="14"/>
  <c r="G1643" i="10"/>
  <c r="D2235" i="10"/>
  <c r="F2327" i="11"/>
  <c r="G2642" i="7"/>
  <c r="F1529" i="5"/>
  <c r="E1796" i="5"/>
  <c r="D3200" i="7"/>
  <c r="F1183" i="14"/>
  <c r="E1577" i="14"/>
  <c r="F1572" i="14"/>
  <c r="F2771" i="7"/>
  <c r="G3037" i="7"/>
  <c r="E600" i="13"/>
  <c r="D1851" i="7"/>
  <c r="E1003" i="14"/>
  <c r="E3261" i="7"/>
  <c r="F1255" i="7"/>
  <c r="D2217" i="10"/>
  <c r="F1130" i="11"/>
  <c r="F1580" i="13"/>
  <c r="E1271" i="14"/>
  <c r="E1001" i="5"/>
  <c r="E1812" i="11"/>
  <c r="G926" i="10"/>
  <c r="E67" i="7"/>
  <c r="F3212" i="7"/>
  <c r="F259" i="11"/>
  <c r="D1560" i="10"/>
  <c r="E552" i="14"/>
  <c r="F1735" i="13"/>
  <c r="D783" i="5"/>
  <c r="D2132" i="10"/>
  <c r="G814" i="5"/>
  <c r="F1044" i="10"/>
  <c r="F1745" i="14"/>
  <c r="F1853" i="14"/>
  <c r="D1510" i="11"/>
  <c r="D117" i="14"/>
  <c r="G1359" i="7"/>
  <c r="E527" i="11"/>
  <c r="F158" i="5"/>
  <c r="D2649" i="7"/>
  <c r="G199" i="14"/>
  <c r="D1983" i="10"/>
  <c r="D193" i="7"/>
  <c r="G1400" i="7"/>
  <c r="F2484" i="7"/>
  <c r="G1697" i="7"/>
  <c r="E2033" i="10"/>
  <c r="G378" i="7"/>
  <c r="D282" i="14"/>
  <c r="E1300" i="13"/>
  <c r="G2391" i="7"/>
  <c r="E1142" i="5"/>
  <c r="D1748" i="14"/>
  <c r="G2155" i="7"/>
  <c r="F1686" i="7"/>
  <c r="F107" i="5"/>
  <c r="E211" i="7"/>
  <c r="E2343" i="7"/>
  <c r="G1937" i="10"/>
  <c r="F312" i="7"/>
  <c r="E63" i="5"/>
  <c r="G725" i="14"/>
  <c r="G1782" i="10"/>
  <c r="F218" i="13"/>
  <c r="E1207" i="11"/>
  <c r="D502" i="13"/>
  <c r="E1534" i="7"/>
  <c r="G252" i="10"/>
  <c r="G2349" i="10"/>
  <c r="E1754" i="13"/>
  <c r="E1681" i="14"/>
  <c r="F1622" i="7"/>
  <c r="G1070" i="5"/>
  <c r="F424" i="5"/>
  <c r="G669" i="5"/>
  <c r="G1651" i="14"/>
  <c r="F1153" i="5"/>
  <c r="D624" i="14"/>
  <c r="G339" i="7"/>
  <c r="G847" i="14"/>
  <c r="F2067" i="11"/>
  <c r="G235" i="14"/>
  <c r="F2111" i="10"/>
  <c r="E605" i="14"/>
  <c r="G2645" i="7"/>
  <c r="D1560" i="5"/>
  <c r="F1448" i="10"/>
  <c r="E1553" i="10"/>
  <c r="G782" i="11"/>
  <c r="F2111" i="7"/>
  <c r="D642" i="5"/>
  <c r="E224" i="7"/>
  <c r="D644" i="14"/>
  <c r="F148" i="10"/>
  <c r="F2031" i="5"/>
  <c r="F2346" i="11"/>
  <c r="E18" i="11"/>
  <c r="D1588" i="14"/>
  <c r="D1580" i="14"/>
  <c r="E3438" i="7"/>
  <c r="G521" i="14"/>
  <c r="F486" i="11"/>
  <c r="D1070" i="11"/>
  <c r="G1659" i="5"/>
  <c r="G305" i="11"/>
  <c r="D1769" i="7"/>
  <c r="E1837" i="11"/>
  <c r="D2076" i="5"/>
  <c r="F1645" i="13"/>
  <c r="F1843" i="10"/>
  <c r="F361" i="11"/>
  <c r="F148" i="7"/>
  <c r="G750" i="14"/>
  <c r="F8" i="5"/>
  <c r="E1730" i="10"/>
  <c r="G1588" i="5"/>
  <c r="G1033" i="11"/>
  <c r="D3387" i="7"/>
  <c r="E2108" i="11"/>
  <c r="G1484" i="10"/>
  <c r="G161" i="10"/>
  <c r="F1796" i="10"/>
  <c r="D2858" i="7"/>
  <c r="F352" i="7"/>
  <c r="E1096" i="14"/>
  <c r="E2098" i="7"/>
  <c r="E586" i="14"/>
  <c r="D2211" i="11"/>
  <c r="F163" i="13"/>
  <c r="D848" i="13"/>
  <c r="G1833" i="10"/>
  <c r="F2293" i="7"/>
  <c r="E1220" i="14"/>
  <c r="D1240" i="5"/>
  <c r="D2672" i="7"/>
  <c r="D2236" i="5"/>
  <c r="F843" i="5"/>
  <c r="G598" i="10"/>
  <c r="F2253" i="11"/>
  <c r="F63" i="13"/>
  <c r="D1060" i="5"/>
  <c r="D1573" i="14"/>
  <c r="D338" i="11"/>
  <c r="F2548" i="7"/>
  <c r="G1567" i="7"/>
  <c r="F14" i="10"/>
  <c r="E451" i="13"/>
  <c r="F1746" i="10"/>
  <c r="E2327" i="11"/>
  <c r="G398" i="7"/>
  <c r="D119" i="13"/>
  <c r="F199" i="14"/>
  <c r="D91" i="14"/>
  <c r="F3240" i="7"/>
  <c r="D3492" i="7"/>
  <c r="F1240" i="11"/>
  <c r="E1190" i="14"/>
  <c r="D1514" i="7"/>
  <c r="D3072" i="7"/>
  <c r="F850" i="14"/>
  <c r="G240" i="11"/>
  <c r="D1011" i="13"/>
  <c r="G2421" i="7"/>
  <c r="D672" i="11"/>
  <c r="F2737" i="7"/>
  <c r="F2058" i="7"/>
  <c r="D2095" i="10"/>
  <c r="E911" i="5"/>
  <c r="E504" i="11"/>
  <c r="F1308" i="7"/>
  <c r="G3402" i="7"/>
  <c r="F1782" i="11"/>
  <c r="F2308" i="11"/>
  <c r="D829" i="11"/>
  <c r="F1822" i="11"/>
  <c r="G726" i="14"/>
  <c r="E683" i="10"/>
  <c r="G258" i="5"/>
  <c r="D1762" i="13"/>
  <c r="D351" i="11"/>
  <c r="D3116" i="7"/>
  <c r="F2462" i="10"/>
  <c r="D1280" i="5"/>
  <c r="D672" i="14"/>
  <c r="G884" i="11"/>
  <c r="F2185" i="7"/>
  <c r="E2013" i="11"/>
  <c r="F1789" i="11"/>
  <c r="F188" i="10"/>
  <c r="D484" i="11"/>
  <c r="D201" i="13"/>
  <c r="G182" i="10"/>
  <c r="E1119" i="5"/>
  <c r="F3299" i="7"/>
  <c r="D157" i="14"/>
  <c r="F2898" i="7"/>
  <c r="E1308" i="7"/>
  <c r="F1226" i="10"/>
  <c r="E299" i="5"/>
  <c r="E730" i="14"/>
  <c r="D641" i="5"/>
  <c r="F788" i="11"/>
  <c r="F3330" i="7"/>
  <c r="E2539" i="7"/>
  <c r="E1728" i="5"/>
  <c r="D1816" i="11"/>
  <c r="D1144" i="5"/>
  <c r="G1181" i="5"/>
  <c r="D1937" i="14"/>
  <c r="F697" i="11"/>
  <c r="F2299" i="11"/>
  <c r="E74" i="11"/>
  <c r="E1897" i="10"/>
  <c r="E1394" i="5"/>
  <c r="E405" i="14"/>
  <c r="E1683" i="7"/>
  <c r="F809" i="11"/>
  <c r="E52" i="11"/>
  <c r="F1690" i="11"/>
  <c r="F173" i="10"/>
  <c r="E2394" i="11"/>
  <c r="F298" i="5"/>
  <c r="G1293" i="11"/>
  <c r="D2829" i="7"/>
  <c r="E1205" i="14"/>
  <c r="F1361" i="5"/>
  <c r="G670" i="5"/>
  <c r="F1421" i="5"/>
  <c r="E1915" i="11"/>
  <c r="E425" i="5"/>
  <c r="F58" i="13"/>
  <c r="E182" i="13"/>
  <c r="E987" i="11"/>
  <c r="D61" i="13"/>
  <c r="F342" i="7"/>
  <c r="E2032" i="10"/>
  <c r="D909" i="5"/>
  <c r="E2191" i="10"/>
  <c r="G848" i="10"/>
  <c r="D1894" i="10"/>
  <c r="D152" i="13"/>
  <c r="G66" i="11"/>
  <c r="G1128" i="5"/>
  <c r="D1072" i="14"/>
  <c r="F2291" i="5"/>
  <c r="G2769" i="7"/>
  <c r="E1088" i="10"/>
  <c r="F2494" i="7"/>
  <c r="E931" i="10"/>
  <c r="G1981" i="10"/>
  <c r="F494" i="11"/>
  <c r="E3246" i="7"/>
  <c r="D1483" i="10"/>
  <c r="G1505" i="11"/>
  <c r="F1982" i="14"/>
  <c r="E2308" i="10"/>
  <c r="E676" i="5"/>
  <c r="F1444" i="14"/>
  <c r="D381" i="7"/>
  <c r="F3301" i="7"/>
  <c r="D1734" i="11"/>
  <c r="E452" i="14"/>
  <c r="G2180" i="5"/>
  <c r="G1926" i="7"/>
  <c r="G53" i="13"/>
  <c r="G412" i="7"/>
  <c r="E92" i="13"/>
  <c r="F926" i="5"/>
  <c r="D2141" i="10"/>
  <c r="E146" i="5"/>
  <c r="D1193" i="5"/>
  <c r="D183" i="5"/>
  <c r="D511" i="10"/>
  <c r="F3440" i="7"/>
  <c r="E1399" i="10"/>
  <c r="F1719" i="5"/>
  <c r="G1293" i="7"/>
  <c r="D630" i="14"/>
  <c r="F649" i="11"/>
  <c r="F2176" i="5"/>
  <c r="E1935" i="11"/>
  <c r="F261" i="14"/>
  <c r="D1669" i="11"/>
  <c r="F1903" i="7"/>
  <c r="F1266" i="5"/>
  <c r="G363" i="11"/>
  <c r="D2264" i="7"/>
  <c r="F4" i="11"/>
  <c r="G559" i="10"/>
  <c r="E551" i="11"/>
  <c r="G882" i="11"/>
  <c r="G2964" i="7"/>
  <c r="G2369" i="11"/>
  <c r="E2244" i="11"/>
  <c r="G1774" i="7"/>
  <c r="F79" i="14"/>
  <c r="D1844" i="10"/>
  <c r="F1698" i="11"/>
  <c r="E1987" i="11"/>
  <c r="D2112" i="7"/>
  <c r="E768" i="11"/>
  <c r="G1582" i="5"/>
  <c r="D2010" i="5"/>
  <c r="F1784" i="13"/>
  <c r="D777" i="11"/>
  <c r="F2309" i="11"/>
  <c r="F1813" i="14"/>
  <c r="E1053" i="14"/>
  <c r="E87" i="14"/>
  <c r="E911" i="11"/>
  <c r="F95" i="13"/>
  <c r="F1857" i="5"/>
  <c r="E1840" i="14"/>
  <c r="F1433" i="5"/>
  <c r="D1516" i="14"/>
  <c r="E605" i="10"/>
  <c r="E133" i="14"/>
  <c r="E1479" i="14"/>
  <c r="D780" i="11"/>
  <c r="E992" i="11"/>
  <c r="G2383" i="10"/>
  <c r="D1337" i="11"/>
  <c r="D2093" i="11"/>
  <c r="G2412" i="7"/>
  <c r="D487" i="7"/>
  <c r="G148" i="10"/>
  <c r="G119" i="5"/>
  <c r="G865" i="10"/>
  <c r="F1132" i="11"/>
  <c r="G876" i="5"/>
  <c r="F2607" i="7"/>
  <c r="F1228" i="10"/>
  <c r="E2086" i="7"/>
  <c r="D1516" i="10"/>
  <c r="G48" i="14"/>
  <c r="D1998" i="14"/>
  <c r="F1222" i="14"/>
  <c r="E332" i="7"/>
  <c r="F609" i="5"/>
  <c r="F2100" i="7"/>
  <c r="G2399" i="10"/>
  <c r="F1691" i="7"/>
  <c r="E612" i="11"/>
  <c r="D2162" i="7"/>
  <c r="D998" i="11"/>
  <c r="D783" i="14"/>
  <c r="G2320" i="7"/>
  <c r="G101" i="13"/>
  <c r="F1921" i="5"/>
  <c r="D891" i="11"/>
  <c r="D2702" i="7"/>
  <c r="E135" i="7"/>
  <c r="D3348" i="7"/>
  <c r="F1209" i="10"/>
  <c r="E19" i="13"/>
  <c r="G2492" i="7"/>
  <c r="D1385" i="10"/>
  <c r="D1464" i="5"/>
  <c r="F187" i="10"/>
  <c r="F1803" i="7"/>
  <c r="G14" i="5"/>
  <c r="F2206" i="10"/>
  <c r="F525" i="14"/>
  <c r="D682" i="5"/>
  <c r="D2137" i="7"/>
  <c r="G1908" i="11"/>
  <c r="E398" i="14"/>
  <c r="G1810" i="10"/>
  <c r="E2584" i="7"/>
  <c r="F2214" i="5"/>
  <c r="E973" i="11"/>
  <c r="F1044" i="14"/>
  <c r="D750" i="13"/>
  <c r="E978" i="11"/>
  <c r="D1393" i="5"/>
  <c r="F190" i="10"/>
  <c r="E314" i="11"/>
  <c r="D1884" i="5"/>
  <c r="F1990" i="14"/>
  <c r="E1574" i="11"/>
  <c r="F2152" i="11"/>
  <c r="G2180" i="11"/>
  <c r="D90" i="7"/>
  <c r="D1386" i="13"/>
  <c r="D1491" i="10"/>
  <c r="G1395" i="14"/>
  <c r="D2087" i="7"/>
  <c r="G2341" i="10"/>
  <c r="D392" i="7"/>
  <c r="E1093" i="14"/>
  <c r="D2932" i="7"/>
  <c r="D738" i="14"/>
  <c r="G1478" i="13"/>
  <c r="F2696" i="7"/>
  <c r="F39" i="11"/>
  <c r="E2276" i="10"/>
  <c r="E880" i="14"/>
  <c r="F2644" i="7"/>
  <c r="F2802" i="7"/>
  <c r="G3272" i="7"/>
  <c r="E897" i="11"/>
  <c r="E220" i="7"/>
  <c r="E1556" i="10"/>
  <c r="D3329" i="7"/>
  <c r="G212" i="5"/>
  <c r="G2549" i="7"/>
  <c r="E582" i="14"/>
  <c r="E1724" i="5"/>
  <c r="D1109" i="10"/>
  <c r="D2730" i="7"/>
  <c r="G1638" i="5"/>
  <c r="G93" i="13"/>
  <c r="G1309" i="10"/>
  <c r="E2058" i="7"/>
  <c r="F1802" i="5"/>
  <c r="F737" i="11"/>
  <c r="D2732" i="7"/>
  <c r="D2036" i="5"/>
  <c r="E1009" i="5"/>
  <c r="D1402" i="5"/>
  <c r="D1148" i="14"/>
  <c r="E1945" i="10"/>
  <c r="G2544" i="7"/>
  <c r="D2020" i="5"/>
  <c r="E1572" i="14"/>
  <c r="E1025" i="5"/>
  <c r="G898" i="5"/>
  <c r="E44" i="11"/>
  <c r="G775" i="11"/>
  <c r="G1296" i="5"/>
  <c r="G1298" i="5"/>
  <c r="E6" i="10"/>
  <c r="G110" i="11"/>
  <c r="G1324" i="10"/>
  <c r="F3211" i="7"/>
  <c r="G244" i="14"/>
  <c r="G506" i="14"/>
  <c r="E2181" i="11"/>
  <c r="G2848" i="7"/>
  <c r="E555" i="11"/>
  <c r="G2970" i="7"/>
  <c r="G2100" i="7"/>
  <c r="F1926" i="5"/>
  <c r="D114" i="10"/>
  <c r="G855" i="14"/>
  <c r="D79" i="11"/>
  <c r="E653" i="14"/>
  <c r="G1932" i="10"/>
  <c r="G51" i="10"/>
  <c r="E60" i="7"/>
  <c r="E1038" i="14"/>
  <c r="D2336" i="7"/>
  <c r="F3408" i="7"/>
  <c r="D215" i="11"/>
  <c r="D1811" i="11"/>
  <c r="F2213" i="7"/>
  <c r="F3492" i="7"/>
  <c r="E1755" i="7"/>
  <c r="G483" i="5"/>
  <c r="E1171" i="5"/>
  <c r="D1462" i="5"/>
  <c r="F1229" i="14"/>
  <c r="D1598" i="7"/>
  <c r="G499" i="11"/>
  <c r="G2136" i="7"/>
  <c r="F1403" i="11"/>
  <c r="E1509" i="7"/>
  <c r="D2031" i="10"/>
  <c r="D107" i="5"/>
  <c r="F2311" i="7"/>
  <c r="F938" i="10"/>
  <c r="D3324" i="7"/>
  <c r="G2240" i="11"/>
  <c r="G549" i="14"/>
  <c r="E1544" i="7"/>
  <c r="E526" i="5"/>
  <c r="D1980" i="10"/>
  <c r="F444" i="7"/>
  <c r="E1751" i="5"/>
  <c r="E1608" i="14"/>
  <c r="G1454" i="5"/>
  <c r="D2257" i="11"/>
  <c r="D1937" i="7"/>
  <c r="D1964" i="7"/>
  <c r="G2226" i="10"/>
  <c r="G2586" i="7"/>
  <c r="F2145" i="7"/>
  <c r="F782" i="5"/>
  <c r="F3120" i="7"/>
  <c r="G228" i="11"/>
  <c r="F2470" i="7"/>
  <c r="F353" i="5"/>
  <c r="G1887" i="10"/>
  <c r="E679" i="11"/>
  <c r="G473" i="11"/>
  <c r="E2699" i="7"/>
  <c r="D490" i="5"/>
  <c r="F370" i="11"/>
  <c r="E897" i="14"/>
  <c r="F3288" i="7"/>
  <c r="F1560" i="14"/>
  <c r="G558" i="14"/>
  <c r="F935" i="10"/>
  <c r="F2059" i="11"/>
  <c r="E3266" i="7"/>
  <c r="D299" i="7"/>
  <c r="D375" i="7"/>
  <c r="E2263" i="10"/>
  <c r="F219" i="5"/>
  <c r="F1183" i="5"/>
  <c r="E1248" i="5"/>
  <c r="E883" i="11"/>
  <c r="G137" i="14"/>
  <c r="G3000" i="7"/>
  <c r="E422" i="5"/>
  <c r="D1913" i="11"/>
  <c r="E990" i="14"/>
  <c r="D1331" i="14"/>
  <c r="F1663" i="7"/>
  <c r="G969" i="5"/>
  <c r="G2114" i="10"/>
  <c r="F236" i="5"/>
  <c r="F92" i="14"/>
  <c r="E1769" i="14"/>
  <c r="D444" i="11"/>
  <c r="G371" i="10"/>
  <c r="G141" i="5"/>
  <c r="G327" i="13"/>
  <c r="G1421" i="14"/>
  <c r="F2350" i="11"/>
  <c r="D782" i="5"/>
  <c r="E1452" i="11"/>
  <c r="G2371" i="11"/>
  <c r="F1864" i="7"/>
  <c r="G1224" i="11"/>
  <c r="D1296" i="11"/>
  <c r="D416" i="7"/>
  <c r="F829" i="10"/>
  <c r="G1063" i="14"/>
  <c r="G2484" i="7"/>
  <c r="E1851" i="5"/>
  <c r="D1989" i="7"/>
  <c r="E1744" i="5"/>
  <c r="E2270" i="7"/>
  <c r="F589" i="11"/>
  <c r="E446" i="14"/>
  <c r="E1987" i="5"/>
  <c r="F1395" i="11"/>
  <c r="F1627" i="7"/>
  <c r="F3368" i="7"/>
  <c r="D1896" i="11"/>
  <c r="D1864" i="14"/>
  <c r="E1937" i="5"/>
  <c r="F1212" i="11"/>
  <c r="D652" i="5"/>
  <c r="D1010" i="5"/>
  <c r="D984" i="10"/>
  <c r="E2426" i="10"/>
  <c r="G1286" i="7"/>
  <c r="F1305" i="7"/>
  <c r="E1226" i="5"/>
  <c r="G2363" i="7"/>
  <c r="E2294" i="11"/>
  <c r="F1024" i="14"/>
  <c r="E2519" i="7"/>
  <c r="D1393" i="14"/>
  <c r="E478" i="14"/>
  <c r="E556" i="13"/>
  <c r="F2367" i="7"/>
  <c r="F2195" i="10"/>
  <c r="E1242" i="11"/>
  <c r="G1015" i="5"/>
  <c r="D1537" i="7"/>
  <c r="F385" i="14"/>
  <c r="D1805" i="10"/>
  <c r="D464" i="11"/>
  <c r="E2162" i="11"/>
  <c r="G929" i="11"/>
  <c r="F1617" i="14"/>
  <c r="D916" i="14"/>
  <c r="F411" i="11"/>
  <c r="G2183" i="11"/>
  <c r="D1753" i="14"/>
  <c r="F1595" i="14"/>
  <c r="E1485" i="7"/>
  <c r="E1955" i="11"/>
  <c r="G1119" i="10"/>
  <c r="D895" i="14"/>
  <c r="E1794" i="14"/>
  <c r="F637" i="11"/>
  <c r="D1118" i="14"/>
  <c r="D1022" i="11"/>
  <c r="D1524" i="10"/>
  <c r="D1085" i="10"/>
  <c r="G428" i="5"/>
  <c r="E1990" i="11"/>
  <c r="D726" i="10"/>
  <c r="E206" i="5"/>
  <c r="F211" i="5"/>
  <c r="D1086" i="5"/>
  <c r="G1014" i="11"/>
  <c r="E1014" i="14"/>
  <c r="F942" i="14"/>
  <c r="G362" i="14"/>
  <c r="F2060" i="11"/>
  <c r="F331" i="14"/>
  <c r="F2038" i="11"/>
  <c r="D1788" i="7"/>
  <c r="E872" i="14"/>
  <c r="E210" i="13"/>
  <c r="G790" i="14"/>
  <c r="F2198" i="11"/>
  <c r="E35" i="11"/>
  <c r="G2283" i="10"/>
  <c r="D1167" i="14"/>
  <c r="F1474" i="14"/>
  <c r="E1680" i="14"/>
  <c r="G997" i="5"/>
  <c r="E2149" i="5"/>
  <c r="F1375" i="7"/>
  <c r="G241" i="14"/>
  <c r="D1842" i="5"/>
  <c r="F912" i="14"/>
  <c r="F493" i="5"/>
  <c r="F485" i="11"/>
  <c r="E955" i="5"/>
  <c r="D1025" i="11"/>
  <c r="F194" i="14"/>
  <c r="F1668" i="7"/>
  <c r="G219" i="14"/>
  <c r="D1251" i="5"/>
  <c r="D1270" i="13"/>
  <c r="G983" i="10"/>
  <c r="D786" i="14"/>
  <c r="E428" i="7"/>
  <c r="E1343" i="11"/>
  <c r="G154" i="13"/>
  <c r="G2008" i="11"/>
  <c r="F181" i="13"/>
  <c r="G1688" i="14"/>
  <c r="F957" i="11"/>
  <c r="D2124" i="11"/>
  <c r="D711" i="5"/>
  <c r="E3173" i="7"/>
  <c r="D3298" i="7"/>
  <c r="E292" i="10"/>
  <c r="G1673" i="7"/>
  <c r="D1269" i="5"/>
  <c r="G1322" i="10"/>
  <c r="E1628" i="10"/>
  <c r="E1383" i="11"/>
  <c r="G128" i="7"/>
  <c r="F1662" i="10"/>
  <c r="F2798" i="7"/>
  <c r="E64" i="10"/>
  <c r="E902" i="5"/>
  <c r="F2317" i="10"/>
  <c r="G682" i="14"/>
  <c r="F1174" i="13"/>
  <c r="D196" i="7"/>
  <c r="G1689" i="14"/>
  <c r="D3182" i="7"/>
  <c r="F2163" i="5"/>
  <c r="F278" i="7"/>
  <c r="D1509" i="7"/>
  <c r="G723" i="11"/>
  <c r="F3210" i="7"/>
  <c r="E1011" i="13"/>
  <c r="G1201" i="11"/>
  <c r="F1794" i="5"/>
  <c r="E3471" i="7"/>
  <c r="E1384" i="7"/>
  <c r="G1152" i="5"/>
  <c r="G2499" i="7"/>
  <c r="G2269" i="7"/>
  <c r="E1418" i="5"/>
  <c r="D155" i="11"/>
  <c r="E199" i="13"/>
  <c r="E2254" i="7"/>
  <c r="E574" i="14"/>
  <c r="E2065" i="10"/>
  <c r="F966" i="10"/>
  <c r="G183" i="7"/>
  <c r="E1783" i="13"/>
  <c r="F1557" i="14"/>
  <c r="D1922" i="14"/>
  <c r="G1907" i="7"/>
  <c r="F904" i="11"/>
  <c r="F1454" i="5"/>
  <c r="F90" i="11"/>
  <c r="E2910" i="7"/>
  <c r="G173" i="5"/>
  <c r="G1659" i="7"/>
  <c r="F1556" i="14"/>
  <c r="E1626" i="14"/>
  <c r="G1053" i="11"/>
  <c r="E1244" i="10"/>
  <c r="F1902" i="11"/>
  <c r="E447" i="7"/>
  <c r="G233" i="7"/>
  <c r="D1824" i="7"/>
  <c r="F1838" i="11"/>
  <c r="D23" i="7"/>
  <c r="E1442" i="5"/>
  <c r="E287" i="13"/>
  <c r="D1079" i="10"/>
  <c r="D1561" i="11"/>
  <c r="F1391" i="11"/>
  <c r="F2105" i="11"/>
  <c r="F1669" i="13"/>
  <c r="E1060" i="11"/>
  <c r="D1803" i="11"/>
  <c r="F562" i="5"/>
  <c r="E2558" i="7"/>
  <c r="G1125" i="14"/>
  <c r="G2185" i="11"/>
  <c r="G879" i="5"/>
  <c r="E57" i="13"/>
  <c r="F1452" i="5"/>
  <c r="E967" i="13"/>
  <c r="E361" i="5"/>
  <c r="E971" i="11"/>
  <c r="D3045" i="7"/>
  <c r="G1615" i="7"/>
  <c r="E778" i="14"/>
  <c r="D2555" i="7"/>
  <c r="D1306" i="14"/>
  <c r="D2647" i="7"/>
  <c r="G2325" i="10"/>
  <c r="G2216" i="5"/>
  <c r="G1846" i="10"/>
  <c r="G844" i="14"/>
  <c r="E1513" i="7"/>
  <c r="E44" i="10"/>
  <c r="E287" i="10"/>
  <c r="D911" i="11"/>
  <c r="E1422" i="14"/>
  <c r="E601" i="11"/>
  <c r="F2211" i="5"/>
  <c r="D1396" i="5"/>
  <c r="G1682" i="11"/>
  <c r="E2494" i="7"/>
  <c r="G1827" i="14"/>
  <c r="F1846" i="10"/>
  <c r="F1884" i="10"/>
  <c r="E1284" i="14"/>
  <c r="D345" i="11"/>
  <c r="D1855" i="5"/>
  <c r="E591" i="5"/>
  <c r="E650" i="14"/>
  <c r="G710" i="11"/>
  <c r="F449" i="7"/>
  <c r="D1642" i="7"/>
  <c r="E2028" i="7"/>
  <c r="F1664" i="14"/>
  <c r="D1581" i="13"/>
  <c r="G949" i="5"/>
  <c r="F2187" i="7"/>
  <c r="E3028" i="7"/>
  <c r="G1412" i="11"/>
  <c r="E2210" i="5"/>
  <c r="G1306" i="11"/>
  <c r="D994" i="5"/>
  <c r="F1132" i="5"/>
  <c r="G858" i="5"/>
  <c r="F168" i="14"/>
  <c r="D1097" i="14"/>
  <c r="F1417" i="10"/>
  <c r="D2326" i="10"/>
  <c r="G3476" i="7"/>
  <c r="D1996" i="14"/>
  <c r="D396" i="5"/>
  <c r="D1145" i="10"/>
  <c r="G487" i="13"/>
  <c r="F1484" i="14"/>
  <c r="F1811" i="5"/>
  <c r="F190" i="13"/>
  <c r="E1645" i="11"/>
  <c r="F1241" i="10"/>
  <c r="E225" i="5"/>
  <c r="D157" i="7"/>
  <c r="E1624" i="13"/>
  <c r="F601" i="14"/>
  <c r="E1044" i="13"/>
  <c r="F1746" i="7"/>
  <c r="G2239" i="7"/>
  <c r="G1601" i="7"/>
  <c r="F2009" i="5"/>
  <c r="G915" i="11"/>
  <c r="D1807" i="7"/>
  <c r="E741" i="5"/>
  <c r="E2197" i="5"/>
  <c r="G1284" i="13"/>
  <c r="G1602" i="10"/>
  <c r="D2028" i="11"/>
  <c r="G236" i="10"/>
  <c r="E1763" i="13"/>
  <c r="F1756" i="11"/>
  <c r="D2987" i="7"/>
  <c r="D962" i="11"/>
  <c r="E2124" i="5"/>
  <c r="D1121" i="11"/>
  <c r="D801" i="14"/>
  <c r="D1646" i="11"/>
  <c r="E1028" i="14"/>
  <c r="G2813" i="7"/>
  <c r="D1351" i="10"/>
  <c r="D1229" i="5"/>
  <c r="F803" i="5"/>
  <c r="G583" i="5"/>
  <c r="G1119" i="5"/>
  <c r="F419" i="11"/>
  <c r="F1503" i="5"/>
  <c r="D1478" i="10"/>
  <c r="F412" i="7"/>
  <c r="E1710" i="7"/>
  <c r="G1992" i="14"/>
  <c r="D1545" i="7"/>
  <c r="G3496" i="7"/>
  <c r="D293" i="5"/>
  <c r="D1834" i="11"/>
  <c r="G1218" i="14"/>
  <c r="G1455" i="14"/>
  <c r="D713" i="14"/>
  <c r="F1559" i="7"/>
  <c r="G1407" i="14"/>
  <c r="D1561" i="7"/>
  <c r="D1994" i="10"/>
  <c r="D130" i="10"/>
  <c r="G1574" i="11"/>
  <c r="F2855" i="7"/>
  <c r="F1860" i="7"/>
  <c r="D1356" i="10"/>
  <c r="G357" i="14"/>
  <c r="E973" i="14"/>
  <c r="F150" i="11"/>
  <c r="F402" i="11"/>
  <c r="F2364" i="10"/>
  <c r="F2691" i="7"/>
  <c r="G586" i="11"/>
  <c r="G833" i="13"/>
  <c r="G1431" i="5"/>
  <c r="D116" i="7"/>
  <c r="F655" i="5"/>
  <c r="G1092" i="11"/>
  <c r="G536" i="14"/>
  <c r="E249" i="14"/>
  <c r="E2302" i="11"/>
  <c r="D1349" i="11"/>
  <c r="E200" i="5"/>
  <c r="F1512" i="7"/>
  <c r="F3340" i="7"/>
  <c r="G1535" i="10"/>
  <c r="G589" i="11"/>
  <c r="G780" i="5"/>
  <c r="D197" i="13"/>
  <c r="F2363" i="7"/>
  <c r="D571" i="10"/>
  <c r="D746" i="14"/>
  <c r="D193" i="5"/>
  <c r="G1140" i="11"/>
  <c r="E1370" i="11"/>
  <c r="F1817" i="5"/>
  <c r="G1409" i="10"/>
  <c r="E160" i="13"/>
  <c r="E505" i="11"/>
  <c r="G1451" i="10"/>
  <c r="E2430" i="10"/>
  <c r="D2258" i="11"/>
  <c r="F1852" i="7"/>
  <c r="G2599" i="7"/>
  <c r="F489" i="10"/>
  <c r="D2413" i="10"/>
  <c r="E740" i="5"/>
  <c r="E1166" i="10"/>
  <c r="F692" i="14"/>
  <c r="D1502" i="14"/>
  <c r="D252" i="7"/>
  <c r="E1988" i="14"/>
  <c r="G1396" i="10"/>
  <c r="E2272" i="10"/>
  <c r="F179" i="11"/>
  <c r="E3064" i="7"/>
  <c r="D2188" i="7"/>
  <c r="F1561" i="5"/>
  <c r="D1364" i="7"/>
  <c r="G1286" i="14"/>
  <c r="G1925" i="14"/>
  <c r="F15" i="14"/>
  <c r="E3408" i="7"/>
  <c r="E1386" i="5"/>
  <c r="F2002" i="11"/>
  <c r="E310" i="10"/>
  <c r="G1562" i="13"/>
  <c r="D1473" i="5"/>
  <c r="F507" i="10"/>
  <c r="G23" i="7"/>
  <c r="G472" i="14"/>
  <c r="E559" i="11"/>
  <c r="D2013" i="10"/>
  <c r="G1972" i="5"/>
  <c r="G1615" i="14"/>
  <c r="D1293" i="7"/>
  <c r="F1641" i="7"/>
  <c r="G2060" i="10"/>
  <c r="E117" i="5"/>
  <c r="F1100" i="14"/>
  <c r="F1587" i="11"/>
  <c r="D1120" i="5"/>
  <c r="D162" i="13"/>
  <c r="E68" i="10"/>
  <c r="F2838" i="7"/>
  <c r="E1053" i="13"/>
  <c r="D191" i="7"/>
  <c r="E1063" i="14"/>
  <c r="F963" i="5"/>
  <c r="G1210" i="14"/>
  <c r="E1755" i="14"/>
  <c r="G2265" i="11"/>
  <c r="G1744" i="5"/>
  <c r="F1957" i="10"/>
  <c r="D2168" i="10"/>
  <c r="D1661" i="13"/>
  <c r="G1070" i="10"/>
  <c r="G2293" i="11"/>
  <c r="G1875" i="7"/>
  <c r="G701" i="5"/>
  <c r="F1012" i="11"/>
  <c r="G170" i="11"/>
  <c r="E527" i="10"/>
  <c r="G3420" i="7"/>
  <c r="E973" i="10"/>
  <c r="E636" i="10"/>
  <c r="F2048" i="5"/>
  <c r="D1493" i="5"/>
  <c r="E2647" i="7"/>
  <c r="D334" i="14"/>
  <c r="G2329" i="7"/>
  <c r="F2195" i="5"/>
  <c r="G1098" i="5"/>
  <c r="F2006" i="7"/>
  <c r="D2116" i="10"/>
  <c r="E1656" i="5"/>
  <c r="E324" i="11"/>
  <c r="D908" i="14"/>
  <c r="G274" i="14"/>
  <c r="E1732" i="5"/>
  <c r="E1084" i="5"/>
  <c r="G2011" i="7"/>
  <c r="F2641" i="7"/>
  <c r="F1650" i="5"/>
  <c r="E43" i="7"/>
  <c r="F3138" i="7"/>
  <c r="G251" i="13"/>
  <c r="F2761" i="7"/>
  <c r="D2392" i="7"/>
  <c r="G2107" i="5"/>
  <c r="G909" i="5"/>
  <c r="G1116" i="14"/>
  <c r="D884" i="11"/>
  <c r="F560" i="14"/>
  <c r="F48" i="11"/>
  <c r="D1750" i="10"/>
  <c r="D699" i="5"/>
  <c r="F1871" i="7"/>
  <c r="G168" i="11"/>
  <c r="F1214" i="11"/>
  <c r="E2313" i="10"/>
  <c r="D770" i="14"/>
  <c r="G1838" i="5"/>
  <c r="D1387" i="7"/>
  <c r="F675" i="5"/>
  <c r="D1092" i="14"/>
  <c r="E21" i="7"/>
  <c r="F985" i="14"/>
  <c r="D3055" i="7"/>
  <c r="G1548" i="7"/>
  <c r="E1496" i="11"/>
  <c r="G2119" i="11"/>
  <c r="G891" i="5"/>
  <c r="G1602" i="11"/>
  <c r="E235" i="13"/>
  <c r="G3078" i="7"/>
  <c r="G692" i="5"/>
  <c r="D1522" i="11"/>
  <c r="D603" i="13"/>
  <c r="G660" i="14"/>
  <c r="G2166" i="5"/>
  <c r="G1080" i="14"/>
  <c r="G2846" i="7"/>
  <c r="E1587" i="14"/>
  <c r="E2062" i="7"/>
  <c r="G168" i="5"/>
  <c r="G1351" i="14"/>
  <c r="F214" i="5"/>
  <c r="D1455" i="14"/>
  <c r="E11" i="14"/>
  <c r="D1243" i="14"/>
  <c r="F2261" i="7"/>
  <c r="D1474" i="5"/>
  <c r="F3140" i="7"/>
  <c r="G1516" i="11"/>
  <c r="D2249" i="7"/>
  <c r="E1977" i="7"/>
  <c r="E1444" i="14"/>
  <c r="E843" i="14"/>
  <c r="F85" i="7"/>
  <c r="F843" i="14"/>
  <c r="D975" i="11"/>
  <c r="F2120" i="5"/>
  <c r="E2323" i="7"/>
  <c r="E126" i="11"/>
  <c r="E533" i="14"/>
  <c r="F1002" i="10"/>
  <c r="D1859" i="14"/>
  <c r="E1752" i="5"/>
  <c r="F346" i="11"/>
  <c r="E993" i="5"/>
  <c r="D2202" i="11"/>
  <c r="F2092" i="7"/>
  <c r="F1474" i="11"/>
  <c r="G1489" i="14"/>
  <c r="E1965" i="5"/>
  <c r="F1685" i="7"/>
  <c r="G1683" i="7"/>
  <c r="G1645" i="10"/>
  <c r="D295" i="14"/>
  <c r="E2999" i="7"/>
  <c r="G2587" i="7"/>
  <c r="G1287" i="7"/>
  <c r="G1550" i="13"/>
  <c r="G1348" i="7"/>
  <c r="F1667" i="11"/>
  <c r="D1906" i="7"/>
  <c r="G1497" i="11"/>
  <c r="G2023" i="10"/>
  <c r="F1605" i="11"/>
  <c r="E10" i="11"/>
  <c r="F1506" i="14"/>
  <c r="G1205" i="14"/>
  <c r="E1116" i="10"/>
  <c r="E254" i="5"/>
  <c r="E1699" i="7"/>
  <c r="D1103" i="14"/>
  <c r="E423" i="7"/>
  <c r="E2088" i="7"/>
  <c r="D1620" i="5"/>
  <c r="F464" i="5"/>
  <c r="E2777" i="7"/>
  <c r="G1948" i="11"/>
  <c r="D560" i="5"/>
  <c r="D1671" i="10"/>
  <c r="E374" i="5"/>
  <c r="E104" i="14"/>
  <c r="E2637" i="7"/>
  <c r="D2177" i="7"/>
  <c r="G300" i="10"/>
  <c r="G1662" i="14"/>
  <c r="F3396" i="7"/>
  <c r="F988" i="10"/>
  <c r="E1989" i="11"/>
  <c r="F2262" i="5"/>
  <c r="E1322" i="11"/>
  <c r="G496" i="7"/>
  <c r="F2883" i="7"/>
  <c r="G391" i="14"/>
  <c r="D1277" i="7"/>
  <c r="G394" i="11"/>
  <c r="G877" i="5"/>
  <c r="G1462" i="14"/>
  <c r="G1314" i="7"/>
  <c r="D403" i="10"/>
  <c r="F1219" i="11"/>
  <c r="D749" i="13"/>
  <c r="D3019" i="7"/>
  <c r="F2172" i="11"/>
  <c r="F1791" i="11"/>
  <c r="G2072" i="11"/>
  <c r="F1404" i="10"/>
  <c r="G1268" i="7"/>
  <c r="G1760" i="13"/>
  <c r="G1465" i="13"/>
  <c r="F576" i="5"/>
  <c r="E1023" i="11"/>
  <c r="F731" i="14"/>
  <c r="D1622" i="5"/>
  <c r="F492" i="14"/>
  <c r="E1359" i="10"/>
  <c r="D350" i="7"/>
  <c r="E315" i="14"/>
  <c r="G2129" i="5"/>
  <c r="E51" i="14"/>
  <c r="F686" i="14"/>
  <c r="F880" i="5"/>
  <c r="E1716" i="5"/>
  <c r="F2253" i="5"/>
  <c r="F106" i="5"/>
  <c r="G566" i="11"/>
  <c r="F1003" i="11"/>
  <c r="E152" i="13"/>
  <c r="D423" i="5"/>
  <c r="G3058" i="7"/>
  <c r="D488" i="5"/>
  <c r="F2909" i="7"/>
  <c r="D727" i="14"/>
  <c r="D1584" i="5"/>
  <c r="G375" i="7"/>
  <c r="E160" i="7"/>
  <c r="F454" i="7"/>
  <c r="G1770" i="11"/>
  <c r="G2337" i="11"/>
  <c r="F59" i="13"/>
  <c r="G1624" i="14"/>
  <c r="D1837" i="7"/>
  <c r="F1822" i="14"/>
  <c r="G2010" i="11"/>
  <c r="F400" i="14"/>
  <c r="G1620" i="7"/>
  <c r="F131" i="10"/>
  <c r="E148" i="10"/>
  <c r="D1889" i="14"/>
  <c r="F896" i="14"/>
  <c r="G1196" i="5"/>
  <c r="D2203" i="10"/>
  <c r="D1615" i="5"/>
  <c r="G118" i="7"/>
  <c r="E2372" i="11"/>
  <c r="G1455" i="5"/>
  <c r="E3121" i="7"/>
  <c r="G3358" i="7"/>
  <c r="F1276" i="7"/>
  <c r="F1671" i="11"/>
  <c r="D61" i="14"/>
  <c r="D1282" i="5"/>
  <c r="G1910" i="5"/>
  <c r="G41" i="5"/>
  <c r="F351" i="7"/>
  <c r="E586" i="5"/>
  <c r="G1269" i="7"/>
  <c r="F2215" i="5"/>
  <c r="E2107" i="11"/>
  <c r="F1615" i="7"/>
  <c r="G1860" i="5"/>
  <c r="D1543" i="14"/>
  <c r="E1629" i="13"/>
  <c r="E406" i="14"/>
  <c r="E2223" i="5"/>
  <c r="F2918" i="7"/>
  <c r="G2015" i="7"/>
  <c r="D1607" i="10"/>
  <c r="E127" i="14"/>
  <c r="D99" i="11"/>
  <c r="G514" i="5"/>
  <c r="D861" i="5"/>
  <c r="F139" i="13"/>
  <c r="E848" i="5"/>
  <c r="G751" i="5"/>
  <c r="G2951" i="7"/>
  <c r="D2337" i="11"/>
  <c r="G1190" i="5"/>
  <c r="F1120" i="11"/>
  <c r="G185" i="14"/>
  <c r="G1719" i="10"/>
  <c r="D2033" i="5"/>
  <c r="F1515" i="7"/>
  <c r="E2216" i="11"/>
  <c r="G1525" i="5"/>
  <c r="D1209" i="10"/>
  <c r="E869" i="11"/>
  <c r="F610" i="11"/>
  <c r="E1605" i="11"/>
  <c r="D851" i="13"/>
  <c r="D950" i="10"/>
  <c r="F3496" i="7"/>
  <c r="D57" i="7"/>
  <c r="D1967" i="7"/>
  <c r="E126" i="7"/>
  <c r="E1851" i="10"/>
  <c r="E1307" i="5"/>
  <c r="F2407" i="10"/>
  <c r="E1022" i="14"/>
  <c r="E1904" i="11"/>
  <c r="F1558" i="5"/>
  <c r="E2867" i="7"/>
  <c r="G1796" i="13"/>
  <c r="D540" i="11"/>
  <c r="D729" i="11"/>
  <c r="E87" i="11"/>
  <c r="D1182" i="5"/>
  <c r="G30" i="14"/>
  <c r="G215" i="11"/>
  <c r="E1403" i="10"/>
  <c r="F1523" i="13"/>
  <c r="E95" i="7"/>
  <c r="D1345" i="7"/>
  <c r="G1217" i="10"/>
  <c r="E1773" i="5"/>
  <c r="D479" i="11"/>
  <c r="D430" i="5"/>
  <c r="F284" i="7"/>
  <c r="E1905" i="10"/>
  <c r="G2800" i="7"/>
  <c r="E920" i="11"/>
  <c r="G2169" i="10"/>
  <c r="D446" i="11"/>
  <c r="E202" i="13"/>
  <c r="E3366" i="7"/>
  <c r="E420" i="7"/>
  <c r="G2237" i="10"/>
  <c r="F1541" i="14"/>
  <c r="D420" i="5"/>
  <c r="D1205" i="14"/>
  <c r="D434" i="10"/>
  <c r="D1858" i="10"/>
  <c r="E858" i="5"/>
  <c r="D160" i="7"/>
  <c r="D925" i="11"/>
  <c r="E732" i="14"/>
  <c r="E1097" i="13"/>
  <c r="D386" i="11"/>
  <c r="E512" i="10"/>
  <c r="E953" i="10"/>
  <c r="E1232" i="11"/>
  <c r="E1628" i="13"/>
  <c r="D1208" i="10"/>
  <c r="F729" i="11"/>
  <c r="D2104" i="7"/>
  <c r="F2790" i="7"/>
  <c r="D2615" i="7"/>
  <c r="E848" i="13"/>
  <c r="F2645" i="7"/>
  <c r="F2210" i="7"/>
  <c r="D1002" i="11"/>
  <c r="F546" i="10"/>
  <c r="G1819" i="7"/>
  <c r="F1901" i="11"/>
  <c r="G2256" i="5"/>
  <c r="F1351" i="14"/>
  <c r="E3365" i="7"/>
  <c r="F1036" i="14"/>
  <c r="G66" i="13"/>
  <c r="F3400" i="7"/>
  <c r="F572" i="14"/>
  <c r="G1303" i="11"/>
  <c r="E1138" i="13"/>
  <c r="G949" i="11"/>
  <c r="G633" i="14"/>
  <c r="G1170" i="5"/>
  <c r="D403" i="5"/>
  <c r="G842" i="14"/>
  <c r="F1685" i="11"/>
  <c r="D2026" i="7"/>
  <c r="D2294" i="11"/>
  <c r="G2173" i="11"/>
  <c r="D2156" i="10"/>
  <c r="G711" i="14"/>
  <c r="F1281" i="10"/>
  <c r="E854" i="11"/>
  <c r="F1996" i="10"/>
  <c r="F2121" i="5"/>
  <c r="F974" i="5"/>
  <c r="E1978" i="14"/>
  <c r="D2456" i="10"/>
  <c r="F1255" i="14"/>
  <c r="E2365" i="10"/>
  <c r="E3331" i="7"/>
  <c r="F1589" i="11"/>
  <c r="G1497" i="13"/>
  <c r="G466" i="14"/>
  <c r="D1958" i="7"/>
  <c r="E2022" i="11"/>
  <c r="G1096" i="5"/>
  <c r="E421" i="7"/>
  <c r="F570" i="11"/>
  <c r="F2875" i="7"/>
  <c r="E877" i="5"/>
  <c r="E2474" i="7"/>
  <c r="F1910" i="5"/>
  <c r="F2125" i="11"/>
  <c r="E31" i="7"/>
  <c r="F43" i="13"/>
  <c r="E698" i="5"/>
  <c r="D1944" i="14"/>
  <c r="D3085" i="7"/>
  <c r="E116" i="10"/>
  <c r="D56" i="5"/>
  <c r="D178" i="7"/>
  <c r="D1488" i="7"/>
  <c r="G2009" i="10"/>
  <c r="E1344" i="14"/>
  <c r="F2104" i="11"/>
  <c r="D2946" i="7"/>
  <c r="G1436" i="14"/>
  <c r="D2482" i="7"/>
  <c r="F1647" i="5"/>
  <c r="E350" i="14"/>
  <c r="F157" i="11"/>
  <c r="F1637" i="10"/>
  <c r="E122" i="11"/>
  <c r="D1134" i="10"/>
  <c r="G2383" i="11"/>
  <c r="D1286" i="14"/>
  <c r="E314" i="7"/>
  <c r="E2433" i="11"/>
  <c r="D2994" i="7"/>
  <c r="F479" i="11"/>
  <c r="E578" i="5"/>
  <c r="D1695" i="14"/>
  <c r="F1973" i="11"/>
  <c r="E1007" i="11"/>
  <c r="F3232" i="7"/>
  <c r="G2147" i="10"/>
  <c r="G2310" i="7"/>
  <c r="G3083" i="7"/>
  <c r="G2745" i="7"/>
  <c r="D1357" i="10"/>
  <c r="E2942" i="7"/>
  <c r="E1554" i="11"/>
  <c r="F2261" i="11"/>
  <c r="E31" i="10"/>
  <c r="E2525" i="7"/>
  <c r="G1984" i="11"/>
  <c r="D2001" i="7"/>
  <c r="D1388" i="11"/>
  <c r="F1435" i="5"/>
  <c r="D331" i="11"/>
  <c r="D1918" i="11"/>
  <c r="D1223" i="11"/>
  <c r="F364" i="5"/>
  <c r="E4" i="5"/>
  <c r="F2964" i="7"/>
  <c r="E1321" i="14"/>
  <c r="D2268" i="5"/>
  <c r="G147" i="10"/>
  <c r="F1986" i="5"/>
  <c r="F2204" i="7"/>
  <c r="G3247" i="7"/>
  <c r="G445" i="7"/>
  <c r="D411" i="11"/>
  <c r="G223" i="11"/>
  <c r="E518" i="5"/>
  <c r="D551" i="10"/>
  <c r="E84" i="7"/>
  <c r="D1059" i="5"/>
  <c r="E1775" i="13"/>
  <c r="E476" i="14"/>
  <c r="E2222" i="10"/>
  <c r="F3297" i="7"/>
  <c r="E342" i="7"/>
  <c r="E1030" i="10"/>
  <c r="G1152" i="11"/>
  <c r="D2058" i="10"/>
  <c r="D2038" i="11"/>
  <c r="F3230" i="7"/>
  <c r="G2199" i="11"/>
  <c r="D401" i="11"/>
  <c r="F1895" i="10"/>
  <c r="G1830" i="5"/>
  <c r="E41" i="7"/>
  <c r="F1394" i="5"/>
  <c r="D1333" i="10"/>
  <c r="F2151" i="11"/>
  <c r="E270" i="7"/>
  <c r="E576" i="13"/>
  <c r="E1567" i="11"/>
  <c r="D1619" i="5"/>
  <c r="F1609" i="14"/>
  <c r="D2301" i="7"/>
  <c r="D2290" i="11"/>
  <c r="F70" i="10"/>
  <c r="F235" i="7"/>
  <c r="D1270" i="14"/>
  <c r="D239" i="10"/>
  <c r="F1683" i="13"/>
  <c r="D2260" i="5"/>
  <c r="E2034" i="5"/>
  <c r="F51" i="10"/>
  <c r="F249" i="14"/>
  <c r="E3412" i="7"/>
  <c r="D2176" i="7"/>
  <c r="E727" i="14"/>
  <c r="E2208" i="5"/>
  <c r="D329" i="7"/>
  <c r="F1760" i="5"/>
  <c r="F1437" i="7"/>
  <c r="F2496" i="7"/>
  <c r="G1132" i="11"/>
  <c r="E2622" i="7"/>
  <c r="F368" i="14"/>
  <c r="F188" i="13"/>
  <c r="D3399" i="7"/>
  <c r="G1638" i="13"/>
  <c r="G2061" i="10"/>
  <c r="F124" i="5"/>
  <c r="G1673" i="5"/>
  <c r="D1960" i="7"/>
  <c r="F61" i="11"/>
  <c r="G2251" i="5"/>
  <c r="D1975" i="14"/>
  <c r="D431" i="7"/>
  <c r="D2013" i="5"/>
  <c r="G1895" i="5"/>
  <c r="F2747" i="7"/>
  <c r="D144" i="10"/>
  <c r="E800" i="11"/>
  <c r="F179" i="7"/>
  <c r="F1704" i="5"/>
  <c r="G1339" i="14"/>
  <c r="D1540" i="11"/>
  <c r="G1458" i="7"/>
  <c r="E2789" i="7"/>
  <c r="F478" i="11"/>
  <c r="F399" i="7"/>
  <c r="D1880" i="5"/>
  <c r="F145" i="7"/>
  <c r="G537" i="10"/>
  <c r="G1550" i="11"/>
  <c r="F1592" i="14"/>
  <c r="E1678" i="7"/>
  <c r="D1887" i="5"/>
  <c r="D1454" i="5"/>
  <c r="G1183" i="10"/>
  <c r="D354" i="10"/>
  <c r="D1882" i="11"/>
  <c r="F185" i="14"/>
  <c r="E1979" i="11"/>
  <c r="G3290" i="7"/>
  <c r="G1644" i="5"/>
  <c r="E2001" i="11"/>
  <c r="G831" i="11"/>
  <c r="G117" i="13"/>
  <c r="G2246" i="7"/>
  <c r="F1276" i="11"/>
  <c r="D1310" i="7"/>
  <c r="D155" i="7"/>
  <c r="D473" i="14"/>
  <c r="D1651" i="14"/>
  <c r="G2249" i="10"/>
  <c r="G952" i="5"/>
  <c r="E2173" i="7"/>
  <c r="E1346" i="7"/>
  <c r="F2228" i="11"/>
  <c r="E360" i="7"/>
  <c r="E1773" i="14"/>
  <c r="G1336" i="10"/>
  <c r="G1337" i="11"/>
  <c r="G2236" i="11"/>
  <c r="D192" i="14"/>
  <c r="D1026" i="10"/>
  <c r="D235" i="13"/>
  <c r="F1499" i="14"/>
  <c r="E147" i="5"/>
  <c r="G1815" i="5"/>
  <c r="F195" i="5"/>
  <c r="D1726" i="13"/>
  <c r="D796" i="11"/>
  <c r="E2047" i="5"/>
  <c r="D1071" i="10"/>
  <c r="E1601" i="5"/>
  <c r="F2759" i="7"/>
  <c r="D3211" i="7"/>
  <c r="G1920" i="10"/>
  <c r="F2074" i="7"/>
  <c r="F1074" i="13"/>
  <c r="D918" i="14"/>
  <c r="G497" i="14"/>
  <c r="D3162" i="7"/>
  <c r="D1953" i="11"/>
  <c r="G674" i="10"/>
  <c r="F112" i="5"/>
  <c r="F885" i="14"/>
  <c r="E223" i="10"/>
  <c r="F614" i="11"/>
  <c r="G2933" i="7"/>
  <c r="G444" i="7"/>
  <c r="F1204" i="5"/>
  <c r="E2598" i="7"/>
  <c r="D1836" i="5"/>
  <c r="G2184" i="7"/>
  <c r="D1496" i="10"/>
  <c r="G169" i="7"/>
  <c r="F1771" i="7"/>
  <c r="E2796" i="7"/>
  <c r="F2922" i="7"/>
  <c r="G1083" i="13"/>
  <c r="E1519" i="5"/>
  <c r="D2195" i="11"/>
  <c r="D614" i="5"/>
  <c r="E1592" i="10"/>
  <c r="D2409" i="11"/>
  <c r="E492" i="11"/>
  <c r="F1453" i="10"/>
  <c r="F751" i="14"/>
  <c r="E2063" i="5"/>
  <c r="D1849" i="14"/>
  <c r="E2092" i="10"/>
  <c r="E630" i="13"/>
  <c r="E1468" i="5"/>
  <c r="F494" i="7"/>
  <c r="D240" i="5"/>
  <c r="D285" i="5"/>
  <c r="F388" i="5"/>
  <c r="G1943" i="7"/>
  <c r="E1412" i="13"/>
  <c r="G1017" i="10"/>
  <c r="D1972" i="7"/>
  <c r="G2013" i="5"/>
  <c r="G858" i="10"/>
  <c r="E1072" i="14"/>
  <c r="F2221" i="11"/>
  <c r="D105" i="5"/>
  <c r="D363" i="10"/>
  <c r="D2539" i="7"/>
  <c r="F1546" i="11"/>
  <c r="F1967" i="5"/>
  <c r="G1238" i="5"/>
  <c r="E411" i="13"/>
  <c r="G262" i="11"/>
  <c r="E3167" i="7"/>
  <c r="E2143" i="5"/>
  <c r="G1883" i="7"/>
  <c r="F1774" i="5"/>
  <c r="E564" i="11"/>
  <c r="F2290" i="5"/>
  <c r="F1550" i="14"/>
  <c r="E141" i="11"/>
  <c r="D2634" i="7"/>
  <c r="E135" i="14"/>
  <c r="G1741" i="14"/>
  <c r="E1188" i="14"/>
  <c r="D1319" i="11"/>
  <c r="E985" i="5"/>
  <c r="E400" i="7"/>
  <c r="D413" i="5"/>
  <c r="E538" i="14"/>
  <c r="D1177" i="14"/>
  <c r="F2307" i="10"/>
  <c r="E1342" i="11"/>
  <c r="E3327" i="7"/>
  <c r="F1883" i="11"/>
  <c r="F25" i="5"/>
  <c r="D1035" i="5"/>
  <c r="G284" i="5"/>
  <c r="F1674" i="5"/>
  <c r="E1459" i="5"/>
  <c r="F1402" i="14"/>
  <c r="G2870" i="7"/>
  <c r="D2111" i="7"/>
  <c r="D489" i="11"/>
  <c r="G1879" i="14"/>
  <c r="E199" i="14"/>
  <c r="D1106" i="14"/>
  <c r="D176" i="13"/>
  <c r="E107" i="5"/>
  <c r="F1428" i="14"/>
  <c r="E106" i="11"/>
  <c r="D1013" i="14"/>
  <c r="E443" i="5"/>
  <c r="F2040" i="7"/>
  <c r="D1016" i="14"/>
  <c r="G3135" i="7"/>
  <c r="D2349" i="7"/>
  <c r="G3110" i="7"/>
  <c r="G1310" i="10"/>
  <c r="F1651" i="11"/>
  <c r="E1701" i="7"/>
  <c r="D2397" i="10"/>
  <c r="D1500" i="13"/>
  <c r="G2297" i="10"/>
  <c r="F220" i="5"/>
  <c r="D824" i="11"/>
  <c r="E167" i="11"/>
  <c r="D1138" i="10"/>
  <c r="E1648" i="11"/>
  <c r="D2959" i="7"/>
  <c r="E3241" i="7"/>
  <c r="D1397" i="7"/>
  <c r="E1672" i="7"/>
  <c r="F421" i="7"/>
  <c r="F2459" i="7"/>
  <c r="G155" i="14"/>
  <c r="F1769" i="5"/>
  <c r="E1349" i="5"/>
  <c r="E358" i="7"/>
  <c r="G2413" i="7"/>
  <c r="F750" i="13"/>
  <c r="F2108" i="5"/>
  <c r="E1281" i="10"/>
  <c r="F257" i="11"/>
  <c r="G1428" i="14"/>
  <c r="F2806" i="7"/>
  <c r="F1417" i="7"/>
  <c r="F1250" i="5"/>
  <c r="G1189" i="14"/>
  <c r="D99" i="14"/>
  <c r="E814" i="13"/>
  <c r="E1052" i="10"/>
  <c r="D841" i="14"/>
  <c r="E2535" i="7"/>
  <c r="G931" i="11"/>
  <c r="D1583" i="11"/>
  <c r="D1729" i="7"/>
  <c r="E2231" i="10"/>
  <c r="F136" i="13"/>
  <c r="G2003" i="10"/>
  <c r="G228" i="13"/>
  <c r="F16" i="11"/>
  <c r="E1850" i="11"/>
  <c r="E2056" i="7"/>
  <c r="G2154" i="11"/>
  <c r="D1351" i="13"/>
  <c r="F1393" i="10"/>
  <c r="D147" i="10"/>
  <c r="D601" i="14"/>
  <c r="E2780" i="7"/>
  <c r="F2003" i="5"/>
  <c r="G3206" i="7"/>
  <c r="E1282" i="5"/>
  <c r="D1663" i="11"/>
  <c r="E2840" i="7"/>
  <c r="E2162" i="5"/>
  <c r="F19" i="14"/>
  <c r="G1753" i="5"/>
  <c r="E1190" i="5"/>
  <c r="F326" i="7"/>
  <c r="F1245" i="10"/>
  <c r="E1716" i="7"/>
  <c r="F249" i="10"/>
  <c r="F1027" i="5"/>
  <c r="F1897" i="14"/>
  <c r="F1808" i="14"/>
  <c r="E2700" i="7"/>
  <c r="G74" i="5"/>
  <c r="D1044" i="10"/>
  <c r="F1269" i="11"/>
  <c r="F1914" i="7"/>
  <c r="E642" i="5"/>
  <c r="G3040" i="7"/>
  <c r="E1264" i="14"/>
  <c r="E1909" i="10"/>
  <c r="D834" i="5"/>
  <c r="F411" i="14"/>
  <c r="E67" i="11"/>
  <c r="G1765" i="11"/>
  <c r="F3164" i="7"/>
  <c r="F133" i="14"/>
  <c r="E451" i="11"/>
  <c r="E132" i="11"/>
  <c r="F2084" i="11"/>
  <c r="G237" i="10"/>
  <c r="E2280" i="5"/>
  <c r="D1827" i="5"/>
  <c r="F225" i="7"/>
  <c r="E332" i="11"/>
  <c r="G978" i="13"/>
  <c r="F1174" i="14"/>
  <c r="F1326" i="14"/>
  <c r="D317" i="5"/>
  <c r="D1249" i="5"/>
  <c r="G1461" i="10"/>
  <c r="D1297" i="14"/>
  <c r="F1046" i="5"/>
  <c r="F1500" i="7"/>
  <c r="D1491" i="11"/>
  <c r="F1456" i="11"/>
  <c r="D172" i="13"/>
  <c r="D1166" i="5"/>
  <c r="D607" i="14"/>
  <c r="G1564" i="7"/>
  <c r="E2000" i="10"/>
  <c r="G1273" i="7"/>
  <c r="G2730" i="7"/>
  <c r="E2917" i="7"/>
  <c r="G644" i="13"/>
  <c r="G691" i="10"/>
  <c r="D1416" i="5"/>
  <c r="D1086" i="14"/>
  <c r="G1433" i="5"/>
  <c r="G1762" i="7"/>
  <c r="F2248" i="11"/>
  <c r="D375" i="14"/>
  <c r="E81" i="13"/>
  <c r="G1096" i="13"/>
  <c r="D3430" i="7"/>
  <c r="D2156" i="7"/>
  <c r="E3232" i="7"/>
  <c r="G1185" i="5"/>
  <c r="F2893" i="7"/>
  <c r="E156" i="14"/>
  <c r="D1346" i="7"/>
  <c r="D1519" i="7"/>
  <c r="G230" i="5"/>
  <c r="G1883" i="5"/>
  <c r="E1050" i="11"/>
  <c r="D1511" i="10"/>
  <c r="F194" i="5"/>
  <c r="E1355" i="10"/>
  <c r="F2351" i="10"/>
  <c r="D2452" i="10"/>
  <c r="E535" i="5"/>
  <c r="E1545" i="11"/>
  <c r="D845" i="14"/>
  <c r="G1938" i="10"/>
  <c r="D205" i="5"/>
  <c r="F2302" i="7"/>
  <c r="D1514" i="14"/>
  <c r="G3296" i="7"/>
  <c r="G178" i="11"/>
  <c r="F51" i="7"/>
  <c r="E2511" i="7"/>
  <c r="F429" i="5"/>
  <c r="G1397" i="11"/>
  <c r="F711" i="14"/>
  <c r="F2341" i="10"/>
  <c r="D1322" i="11"/>
  <c r="G2013" i="10"/>
  <c r="E260" i="5"/>
  <c r="G1571" i="11"/>
  <c r="D568" i="5"/>
  <c r="D3302" i="7"/>
  <c r="D506" i="14"/>
  <c r="E235" i="14"/>
  <c r="D163" i="11"/>
  <c r="D1271" i="5"/>
  <c r="D54" i="5"/>
  <c r="D2206" i="10"/>
  <c r="F1914" i="5"/>
  <c r="D1274" i="7"/>
  <c r="E3291" i="7"/>
  <c r="E2100" i="5"/>
  <c r="E1727" i="14"/>
  <c r="F2121" i="11"/>
  <c r="E2151" i="10"/>
  <c r="D1462" i="14"/>
  <c r="G1323" i="14"/>
  <c r="F2093" i="7"/>
  <c r="D156" i="13"/>
  <c r="D1584" i="11"/>
  <c r="F1424" i="11"/>
  <c r="D1735" i="7"/>
  <c r="E2298" i="10"/>
  <c r="G1604" i="14"/>
  <c r="G466" i="11"/>
  <c r="G1844" i="7"/>
  <c r="F1089" i="11"/>
  <c r="F128" i="7"/>
  <c r="G346" i="11"/>
  <c r="E230" i="11"/>
  <c r="E704" i="10"/>
  <c r="E1480" i="7"/>
  <c r="D1943" i="11"/>
  <c r="F3395" i="7"/>
  <c r="G1619" i="7"/>
  <c r="D3321" i="7"/>
  <c r="E1653" i="10"/>
  <c r="D570" i="11"/>
  <c r="D461" i="14"/>
  <c r="F836" i="11"/>
  <c r="G1110" i="11"/>
  <c r="D1839" i="14"/>
  <c r="G561" i="11"/>
  <c r="G419" i="14"/>
  <c r="D1133" i="11"/>
  <c r="F1106" i="5"/>
  <c r="G1658" i="11"/>
  <c r="E393" i="10"/>
  <c r="F2435" i="11"/>
  <c r="F1692" i="7"/>
  <c r="D1618" i="11"/>
  <c r="G1927" i="10"/>
  <c r="D1358" i="14"/>
  <c r="G687" i="11"/>
  <c r="G2725" i="7"/>
  <c r="E308" i="14"/>
  <c r="E2467" i="7"/>
  <c r="D1918" i="10"/>
  <c r="G1347" i="14"/>
  <c r="F1594" i="14"/>
  <c r="E469" i="11"/>
  <c r="G730" i="10"/>
  <c r="G2773" i="7"/>
  <c r="G2407" i="7"/>
  <c r="D1074" i="5"/>
  <c r="D1573" i="11"/>
  <c r="E1145" i="11"/>
  <c r="E913" i="14"/>
  <c r="G276" i="14"/>
  <c r="D1429" i="14"/>
  <c r="G464" i="14"/>
  <c r="F16" i="5"/>
  <c r="E571" i="14"/>
  <c r="G1368" i="11"/>
  <c r="E1034" i="14"/>
  <c r="E1292" i="13"/>
  <c r="G289" i="13"/>
  <c r="E2073" i="11"/>
  <c r="D1147" i="5"/>
  <c r="G1874" i="10"/>
  <c r="G571" i="10"/>
  <c r="E3321" i="7"/>
  <c r="D2280" i="7"/>
  <c r="F1562" i="11"/>
  <c r="F2283" i="5"/>
  <c r="G2061" i="5"/>
  <c r="G220" i="14"/>
  <c r="D361" i="14"/>
  <c r="E2354" i="11"/>
  <c r="D1647" i="14"/>
  <c r="G1089" i="14"/>
  <c r="G934" i="5"/>
  <c r="E1697" i="10"/>
  <c r="E1605" i="13"/>
  <c r="F1500" i="13"/>
  <c r="F1544" i="5"/>
  <c r="F1761" i="11"/>
  <c r="D93" i="10"/>
  <c r="F3030" i="7"/>
  <c r="E1789" i="14"/>
  <c r="D1590" i="11"/>
  <c r="F166" i="13"/>
  <c r="F1414" i="13"/>
  <c r="G65" i="5"/>
  <c r="E1949" i="7"/>
  <c r="D346" i="5"/>
  <c r="G2012" i="10"/>
  <c r="D781" i="5"/>
  <c r="G2121" i="5"/>
  <c r="D1643" i="14"/>
  <c r="G1275" i="7"/>
  <c r="F1497" i="13"/>
  <c r="F837" i="10"/>
  <c r="E228" i="10"/>
  <c r="E2403" i="10"/>
  <c r="E1805" i="5"/>
  <c r="F289" i="13"/>
  <c r="G1604" i="11"/>
  <c r="F1585" i="11"/>
  <c r="E597" i="14"/>
  <c r="G927" i="10"/>
  <c r="G522" i="14"/>
  <c r="G790" i="10"/>
  <c r="F1709" i="14"/>
  <c r="F2034" i="10"/>
  <c r="G1738" i="5"/>
  <c r="E1123" i="11"/>
  <c r="D1432" i="7"/>
  <c r="G1662" i="13"/>
  <c r="D496" i="7"/>
  <c r="E1874" i="5"/>
  <c r="E1929" i="7"/>
  <c r="D898" i="10"/>
  <c r="D1546" i="14"/>
  <c r="F746" i="5"/>
  <c r="F2730" i="7"/>
  <c r="G853" i="11"/>
  <c r="E1699" i="11"/>
  <c r="E2553" i="7"/>
  <c r="E2767" i="7"/>
  <c r="G2053" i="10"/>
  <c r="F954" i="13"/>
  <c r="F1909" i="5"/>
  <c r="F1295" i="14"/>
  <c r="D2402" i="7"/>
  <c r="D358" i="7"/>
  <c r="F444" i="14"/>
  <c r="F2419" i="10"/>
  <c r="D2122" i="11"/>
  <c r="F1718" i="14"/>
  <c r="F1840" i="7"/>
  <c r="G201" i="11"/>
  <c r="F74" i="5"/>
  <c r="E2063" i="7"/>
  <c r="F1222" i="11"/>
  <c r="E1250" i="14"/>
  <c r="G1666" i="14"/>
  <c r="E2341" i="7"/>
  <c r="D856" i="11"/>
  <c r="F1711" i="5"/>
  <c r="F908" i="10"/>
  <c r="E364" i="14"/>
  <c r="D1495" i="11"/>
  <c r="E915" i="10"/>
  <c r="D3138" i="7"/>
  <c r="G551" i="14"/>
  <c r="G411" i="11"/>
  <c r="G670" i="14"/>
  <c r="F340" i="14"/>
  <c r="D1931" i="14"/>
  <c r="D1101" i="14"/>
  <c r="D743" i="5"/>
  <c r="G1473" i="11"/>
  <c r="D2627" i="7"/>
  <c r="E1960" i="14"/>
  <c r="E727" i="13"/>
  <c r="G799" i="13"/>
  <c r="E1130" i="13"/>
  <c r="F2907" i="7"/>
  <c r="D618" i="14"/>
  <c r="G1748" i="10"/>
  <c r="F844" i="5"/>
  <c r="D2455" i="10"/>
  <c r="F1826" i="7"/>
  <c r="G836" i="10"/>
  <c r="F2198" i="7"/>
  <c r="G976" i="5"/>
  <c r="F726" i="5"/>
  <c r="G740" i="5"/>
  <c r="F2650" i="7"/>
  <c r="F305" i="14"/>
  <c r="E133" i="10"/>
  <c r="D1607" i="5"/>
  <c r="F2461" i="7"/>
  <c r="D585" i="5"/>
  <c r="G146" i="7"/>
  <c r="D1578" i="13"/>
  <c r="F1946" i="14"/>
  <c r="E1352" i="5"/>
  <c r="F1896" i="14"/>
  <c r="G1409" i="11"/>
  <c r="G2138" i="11"/>
  <c r="D454" i="11"/>
  <c r="E864" i="11"/>
  <c r="F3097" i="7"/>
  <c r="F3377" i="7"/>
  <c r="F1648" i="10"/>
  <c r="F1170" i="14"/>
  <c r="D1675" i="7"/>
  <c r="G1953" i="10"/>
  <c r="E857" i="11"/>
  <c r="E2911" i="7"/>
  <c r="E34" i="11"/>
  <c r="E1433" i="14"/>
  <c r="D401" i="7"/>
  <c r="D1656" i="14"/>
  <c r="G137" i="13"/>
  <c r="E218" i="5"/>
  <c r="G1728" i="7"/>
  <c r="F909" i="14"/>
  <c r="E1315" i="5"/>
  <c r="G1988" i="10"/>
  <c r="F2906" i="7"/>
  <c r="F551" i="5"/>
  <c r="F1921" i="11"/>
  <c r="E565" i="5"/>
  <c r="D2200" i="11"/>
  <c r="F1587" i="7"/>
  <c r="F1518" i="5"/>
  <c r="E1512" i="11"/>
  <c r="F795" i="5"/>
  <c r="E2089" i="7"/>
  <c r="F109" i="5"/>
  <c r="E878" i="11"/>
  <c r="F1085" i="14"/>
  <c r="F2080" i="5"/>
  <c r="E306" i="11"/>
  <c r="E1215" i="5"/>
  <c r="D745" i="14"/>
  <c r="F317" i="7"/>
  <c r="E1733" i="7"/>
  <c r="D1328" i="14"/>
  <c r="F1992" i="5"/>
  <c r="G2345" i="7"/>
  <c r="E1468" i="11"/>
  <c r="G1912" i="11"/>
  <c r="G2207" i="11"/>
  <c r="E2392" i="11"/>
  <c r="E1863" i="5"/>
  <c r="D1718" i="7"/>
  <c r="G410" i="13"/>
  <c r="G136" i="5"/>
  <c r="G1941" i="11"/>
  <c r="E1051" i="10"/>
  <c r="E691" i="11"/>
  <c r="F1077" i="14"/>
  <c r="G1232" i="14"/>
  <c r="G1672" i="7"/>
  <c r="D579" i="14"/>
  <c r="D1496" i="11"/>
  <c r="D410" i="10"/>
  <c r="G1432" i="14"/>
  <c r="E219" i="10"/>
  <c r="E2005" i="7"/>
  <c r="E1704" i="7"/>
  <c r="D470" i="14"/>
  <c r="E1694" i="14"/>
  <c r="F1663" i="14"/>
  <c r="D790" i="5"/>
  <c r="D939" i="5"/>
  <c r="E190" i="14"/>
  <c r="D1776" i="10"/>
  <c r="D121" i="7"/>
  <c r="E1883" i="5"/>
  <c r="E1914" i="11"/>
  <c r="D573" i="11"/>
  <c r="F1799" i="5"/>
  <c r="E1402" i="14"/>
  <c r="D1267" i="11"/>
  <c r="D859" i="10"/>
  <c r="G148" i="14"/>
  <c r="F113" i="14"/>
  <c r="E295" i="11"/>
  <c r="E1702" i="7"/>
  <c r="G1763" i="14"/>
  <c r="D1790" i="14"/>
  <c r="F1556" i="10"/>
  <c r="G672" i="5"/>
  <c r="F809" i="5"/>
  <c r="F1648" i="11"/>
  <c r="G722" i="11"/>
  <c r="D1813" i="14"/>
  <c r="E209" i="11"/>
  <c r="G1406" i="11"/>
  <c r="G2041" i="10"/>
  <c r="G64" i="10"/>
  <c r="G1647" i="14"/>
  <c r="F2709" i="7"/>
  <c r="G42" i="5"/>
  <c r="F428" i="11"/>
  <c r="E1459" i="7"/>
  <c r="E1662" i="14"/>
  <c r="D745" i="11"/>
  <c r="G1792" i="5"/>
  <c r="G2851" i="7"/>
  <c r="G51" i="13"/>
  <c r="F1057" i="10"/>
  <c r="D1215" i="11"/>
  <c r="E2384" i="10"/>
  <c r="G231" i="14"/>
  <c r="F867" i="10"/>
  <c r="D2270" i="5"/>
  <c r="G2087" i="7"/>
  <c r="D145" i="11"/>
  <c r="F581" i="5"/>
  <c r="E1482" i="7"/>
  <c r="D28" i="13"/>
  <c r="E1220" i="5"/>
  <c r="E1252" i="11"/>
  <c r="G382" i="14"/>
  <c r="D1951" i="7"/>
  <c r="D2868" i="7"/>
  <c r="F1806" i="5"/>
  <c r="E1572" i="7"/>
  <c r="F1384" i="14"/>
  <c r="F810" i="14"/>
  <c r="E722" i="5"/>
  <c r="D203" i="13"/>
  <c r="G2887" i="7"/>
  <c r="G580" i="5"/>
  <c r="F3371" i="7"/>
  <c r="F3488" i="7"/>
  <c r="F126" i="14"/>
  <c r="D272" i="7"/>
  <c r="E889" i="14"/>
  <c r="G2283" i="5"/>
  <c r="D1413" i="11"/>
  <c r="F812" i="5"/>
  <c r="D103" i="14"/>
  <c r="G636" i="5"/>
  <c r="D1670" i="14"/>
  <c r="E2337" i="11"/>
  <c r="D595" i="14"/>
  <c r="G1423" i="10"/>
  <c r="E3184" i="7"/>
  <c r="D1202" i="11"/>
  <c r="F2157" i="10"/>
  <c r="E1164" i="5"/>
  <c r="D340" i="10"/>
  <c r="G1614" i="14"/>
  <c r="F1116" i="10"/>
  <c r="F1034" i="5"/>
  <c r="F2271" i="10"/>
  <c r="E665" i="10"/>
  <c r="F98" i="14"/>
  <c r="F3366" i="7"/>
  <c r="G1873" i="7"/>
  <c r="G114" i="14"/>
  <c r="D534" i="5"/>
  <c r="E1557" i="7"/>
  <c r="E104" i="11"/>
  <c r="D2199" i="10"/>
  <c r="F253" i="7"/>
  <c r="D2033" i="7"/>
  <c r="D85" i="14"/>
  <c r="E34" i="14"/>
  <c r="G664" i="5"/>
  <c r="E1581" i="14"/>
  <c r="G571" i="11"/>
  <c r="D3282" i="7"/>
  <c r="E1819" i="14"/>
  <c r="E2196" i="7"/>
  <c r="G954" i="11"/>
  <c r="D97" i="7"/>
  <c r="E1340" i="5"/>
  <c r="E993" i="14"/>
  <c r="E1487" i="11"/>
  <c r="G1667" i="5"/>
  <c r="G1906" i="14"/>
  <c r="F1487" i="10"/>
  <c r="E521" i="5"/>
  <c r="F293" i="14"/>
  <c r="F295" i="10"/>
  <c r="D463" i="7"/>
  <c r="E110" i="5"/>
  <c r="F2891" i="7"/>
  <c r="D1113" i="5"/>
  <c r="F1767" i="11"/>
  <c r="G1289" i="11"/>
  <c r="D1608" i="14"/>
  <c r="F1374" i="7"/>
  <c r="F3248" i="7"/>
  <c r="F1439" i="10"/>
  <c r="G2690" i="7"/>
  <c r="E231" i="5"/>
  <c r="E1018" i="11"/>
  <c r="G1635" i="5"/>
  <c r="F133" i="10"/>
  <c r="F755" i="14"/>
  <c r="E59" i="5"/>
  <c r="G2476" i="7"/>
  <c r="D1767" i="11"/>
  <c r="E786" i="14"/>
  <c r="F884" i="5"/>
  <c r="E613" i="5"/>
  <c r="D1428" i="7"/>
  <c r="D1478" i="5"/>
  <c r="D140" i="10"/>
  <c r="D319" i="14"/>
  <c r="D1952" i="11"/>
  <c r="F1684" i="5"/>
  <c r="F498" i="13"/>
  <c r="E1814" i="10"/>
  <c r="F1400" i="10"/>
  <c r="G1507" i="13"/>
  <c r="E91" i="7"/>
  <c r="D2014" i="10"/>
  <c r="E1639" i="14"/>
  <c r="G478" i="10"/>
  <c r="E1726" i="13"/>
  <c r="G1280" i="11"/>
  <c r="D953" i="10"/>
  <c r="F2046" i="10"/>
  <c r="E16" i="13"/>
  <c r="G631" i="5"/>
  <c r="G1948" i="14"/>
  <c r="G643" i="5"/>
  <c r="G33" i="10"/>
  <c r="E1448" i="5"/>
  <c r="E782" i="5"/>
  <c r="E2281" i="7"/>
  <c r="D1537" i="13"/>
  <c r="F599" i="5"/>
  <c r="E1341" i="14"/>
  <c r="F570" i="10"/>
  <c r="F1802" i="14"/>
  <c r="E540" i="11"/>
  <c r="D1463" i="11"/>
  <c r="G601" i="14"/>
  <c r="E2381" i="7"/>
  <c r="F1008" i="10"/>
  <c r="G1144" i="14"/>
  <c r="G1386" i="11"/>
  <c r="F515" i="10"/>
  <c r="E2254" i="10"/>
  <c r="E1273" i="7"/>
  <c r="F47" i="5"/>
  <c r="D1827" i="7"/>
  <c r="E303" i="13"/>
  <c r="D395" i="11"/>
  <c r="G300" i="14"/>
  <c r="G2616" i="7"/>
  <c r="G1343" i="11"/>
  <c r="E1418" i="10"/>
  <c r="F1813" i="5"/>
  <c r="D2789" i="7"/>
  <c r="F2539" i="7"/>
  <c r="E2673" i="7"/>
  <c r="G1131" i="13"/>
  <c r="D830" i="11"/>
  <c r="D132" i="5"/>
  <c r="F2856" i="7"/>
  <c r="G1641" i="7"/>
  <c r="G545" i="5"/>
  <c r="G305" i="14"/>
  <c r="F937" i="5"/>
  <c r="E3381" i="7"/>
  <c r="G282" i="11"/>
  <c r="E2265" i="10"/>
  <c r="D2394" i="10"/>
  <c r="G1745" i="10"/>
  <c r="G1704" i="5"/>
  <c r="E1908" i="5"/>
  <c r="D53" i="10"/>
  <c r="G1805" i="7"/>
  <c r="E1653" i="5"/>
  <c r="E3165" i="7"/>
  <c r="E386" i="14"/>
  <c r="F487" i="7"/>
  <c r="D1428" i="14"/>
  <c r="D2297" i="11"/>
  <c r="E1966" i="7"/>
  <c r="F2194" i="10"/>
  <c r="G1813" i="7"/>
  <c r="F796" i="5"/>
  <c r="E1319" i="14"/>
  <c r="G778" i="14"/>
  <c r="F801" i="11"/>
  <c r="D542" i="14"/>
  <c r="F1481" i="13"/>
  <c r="D54" i="7"/>
  <c r="F2138" i="10"/>
  <c r="G1974" i="10"/>
  <c r="F1718" i="10"/>
  <c r="D2200" i="10"/>
  <c r="D289" i="7"/>
  <c r="F1475" i="14"/>
  <c r="D189" i="5"/>
  <c r="E2604" i="7"/>
  <c r="D1898" i="14"/>
  <c r="E238" i="13"/>
  <c r="G1486" i="11"/>
  <c r="F2192" i="5"/>
  <c r="D1325" i="11"/>
  <c r="G178" i="10"/>
  <c r="D1836" i="10"/>
  <c r="G192" i="7"/>
  <c r="D1857" i="7"/>
  <c r="D2628" i="7"/>
  <c r="G3165" i="7"/>
  <c r="E322" i="14"/>
  <c r="G2372" i="7"/>
  <c r="D2363" i="11"/>
  <c r="F796" i="11"/>
  <c r="F1563" i="5"/>
  <c r="E904" i="14"/>
  <c r="G1642" i="14"/>
  <c r="F1333" i="14"/>
  <c r="D1273" i="14"/>
  <c r="G816" i="10"/>
  <c r="D182" i="5"/>
  <c r="G1299" i="7"/>
  <c r="E8" i="10"/>
  <c r="G1687" i="14"/>
  <c r="G1955" i="11"/>
  <c r="E1686" i="11"/>
  <c r="G538" i="10"/>
  <c r="E877" i="11"/>
  <c r="G12" i="11"/>
  <c r="G637" i="14"/>
  <c r="F1413" i="11"/>
  <c r="E2306" i="10"/>
  <c r="G1631" i="5"/>
  <c r="G2531" i="7"/>
  <c r="G1540" i="10"/>
  <c r="E1640" i="11"/>
  <c r="E1770" i="11"/>
  <c r="D17" i="10"/>
  <c r="G1276" i="14"/>
  <c r="D2266" i="5"/>
  <c r="G1653" i="5"/>
  <c r="D458" i="5"/>
  <c r="E27" i="5"/>
  <c r="E1043" i="5"/>
  <c r="G64" i="7"/>
  <c r="D941" i="10"/>
  <c r="D162" i="14"/>
  <c r="E2166" i="11"/>
  <c r="E158" i="11"/>
  <c r="F2925" i="7"/>
  <c r="D681" i="13"/>
  <c r="F1750" i="7"/>
  <c r="F1413" i="13"/>
  <c r="F3367" i="7"/>
  <c r="F2398" i="10"/>
  <c r="G972" i="10"/>
  <c r="D126" i="10"/>
  <c r="E2339" i="10"/>
  <c r="D3176" i="7"/>
  <c r="F1917" i="5"/>
  <c r="F2782" i="7"/>
  <c r="G3052" i="7"/>
  <c r="D589" i="10"/>
  <c r="G2358" i="11"/>
  <c r="D1904" i="7"/>
  <c r="D1211" i="11"/>
  <c r="F790" i="13"/>
  <c r="F589" i="5"/>
  <c r="G2301" i="7"/>
  <c r="F333" i="7"/>
  <c r="G914" i="10"/>
  <c r="G2275" i="7"/>
  <c r="D59" i="14"/>
  <c r="D1267" i="10"/>
  <c r="F1421" i="7"/>
  <c r="D1811" i="5"/>
  <c r="F1707" i="7"/>
  <c r="G1222" i="5"/>
  <c r="F1945" i="5"/>
  <c r="F1814" i="14"/>
  <c r="E2334" i="10"/>
  <c r="G1328" i="11"/>
  <c r="E1063" i="11"/>
  <c r="D2228" i="7"/>
  <c r="G1344" i="14"/>
  <c r="E1716" i="10"/>
  <c r="F1407" i="11"/>
  <c r="G1115" i="11"/>
  <c r="E1832" i="7"/>
  <c r="G223" i="7"/>
  <c r="E1120" i="5"/>
  <c r="D612" i="10"/>
  <c r="E611" i="5"/>
  <c r="E923" i="13"/>
  <c r="D820" i="10"/>
  <c r="G1588" i="10"/>
  <c r="G343" i="11"/>
  <c r="G2126" i="11"/>
  <c r="D436" i="10"/>
  <c r="F1483" i="11"/>
  <c r="G1298" i="7"/>
  <c r="F293" i="5"/>
  <c r="G457" i="5"/>
  <c r="G194" i="13"/>
  <c r="E1837" i="7"/>
  <c r="F363" i="14"/>
  <c r="G3424" i="7"/>
  <c r="G1012" i="10"/>
  <c r="D449" i="7"/>
  <c r="G1894" i="10"/>
  <c r="D990" i="14"/>
  <c r="D2686" i="7"/>
  <c r="F3361" i="7"/>
  <c r="D1696" i="7"/>
  <c r="D1029" i="5"/>
  <c r="D215" i="14"/>
  <c r="F2106" i="11"/>
  <c r="D3459" i="7"/>
  <c r="F2345" i="11"/>
  <c r="D469" i="5"/>
  <c r="E2122" i="7"/>
  <c r="G803" i="5"/>
  <c r="F2768" i="7"/>
  <c r="F682" i="11"/>
  <c r="G2206" i="10"/>
  <c r="E2425" i="7"/>
  <c r="E2320" i="11"/>
  <c r="G3324" i="7"/>
  <c r="F890" i="14"/>
  <c r="G2238" i="10"/>
  <c r="D693" i="10"/>
  <c r="D1648" i="14"/>
  <c r="G380" i="5"/>
  <c r="F926" i="10"/>
  <c r="G1793" i="13"/>
  <c r="G1074" i="10"/>
  <c r="D1846" i="14"/>
  <c r="F1628" i="11"/>
  <c r="G1537" i="13"/>
  <c r="F2401" i="10"/>
  <c r="G75" i="13"/>
  <c r="D172" i="5"/>
  <c r="E1868" i="11"/>
  <c r="F126" i="10"/>
  <c r="F2431" i="11"/>
  <c r="E2136" i="7"/>
  <c r="G2027" i="5"/>
  <c r="F1149" i="11"/>
  <c r="E1834" i="7"/>
  <c r="F3116" i="7"/>
  <c r="F3190" i="7"/>
  <c r="E1271" i="5"/>
  <c r="F199" i="11"/>
  <c r="E1633" i="13"/>
  <c r="F316" i="10"/>
  <c r="G261" i="7"/>
  <c r="G2757" i="7"/>
  <c r="F933" i="5"/>
  <c r="F241" i="11"/>
  <c r="D23" i="5"/>
  <c r="F44" i="14"/>
  <c r="E1844" i="10"/>
  <c r="D465" i="14"/>
  <c r="D231" i="14"/>
  <c r="G1072" i="5"/>
  <c r="G28" i="11"/>
  <c r="F1363" i="7"/>
  <c r="G115" i="10"/>
  <c r="G1734" i="11"/>
  <c r="G1528" i="14"/>
  <c r="G2258" i="7"/>
  <c r="E2025" i="7"/>
  <c r="E1899" i="11"/>
  <c r="E992" i="5"/>
  <c r="G1567" i="5"/>
  <c r="F1784" i="5"/>
  <c r="E743" i="5"/>
  <c r="D3497" i="7"/>
  <c r="E543" i="5"/>
  <c r="E2424" i="11"/>
  <c r="E1174" i="14"/>
  <c r="G3375" i="7"/>
  <c r="E1223" i="11"/>
  <c r="F2698" i="7"/>
  <c r="G1002" i="11"/>
  <c r="E601" i="14"/>
  <c r="D2280" i="11"/>
  <c r="G1331" i="14"/>
  <c r="E1588" i="11"/>
  <c r="G2283" i="11"/>
  <c r="E140" i="11"/>
  <c r="D124" i="5"/>
  <c r="E678" i="5"/>
  <c r="G1338" i="11"/>
  <c r="G2261" i="7"/>
  <c r="D609" i="11"/>
  <c r="E1498" i="11"/>
  <c r="E1665" i="14"/>
  <c r="D77" i="11"/>
  <c r="D215" i="10"/>
  <c r="F42" i="13"/>
  <c r="D2294" i="5"/>
  <c r="E1678" i="5"/>
  <c r="E2107" i="7"/>
  <c r="D1901" i="7"/>
  <c r="D3345" i="7"/>
  <c r="F1423" i="10"/>
  <c r="G1104" i="5"/>
  <c r="E2548" i="7"/>
  <c r="G909" i="14"/>
  <c r="G2261" i="5"/>
  <c r="F563" i="10"/>
  <c r="G2955" i="7"/>
  <c r="E3234" i="7"/>
  <c r="E959" i="11"/>
  <c r="E533" i="5"/>
  <c r="F759" i="13"/>
  <c r="E1562" i="7"/>
  <c r="G81" i="10"/>
  <c r="F1336" i="14"/>
  <c r="F1465" i="13"/>
  <c r="D1716" i="14"/>
  <c r="D1928" i="11"/>
  <c r="E597" i="11"/>
  <c r="G810" i="11"/>
  <c r="F135" i="11"/>
  <c r="G267" i="11"/>
  <c r="D950" i="5"/>
  <c r="F1298" i="5"/>
  <c r="G1665" i="7"/>
  <c r="G1645" i="7"/>
  <c r="E402" i="7"/>
  <c r="D1855" i="14"/>
  <c r="D2081" i="11"/>
  <c r="G2263" i="5"/>
  <c r="F1798" i="13"/>
  <c r="D1670" i="10"/>
  <c r="F2078" i="11"/>
  <c r="G825" i="10"/>
  <c r="F371" i="14"/>
  <c r="D2147" i="10"/>
  <c r="E1596" i="13"/>
  <c r="G3071" i="7"/>
  <c r="F1965" i="7"/>
  <c r="G1775" i="11"/>
  <c r="E1823" i="5"/>
  <c r="D1334" i="7"/>
  <c r="G1496" i="14"/>
  <c r="D1595" i="11"/>
  <c r="F2002" i="10"/>
  <c r="E113" i="5"/>
  <c r="G1278" i="7"/>
  <c r="E2331" i="7"/>
  <c r="F223" i="14"/>
  <c r="E996" i="14"/>
  <c r="D2303" i="11"/>
  <c r="F1663" i="5"/>
  <c r="E83" i="13"/>
  <c r="D898" i="11"/>
  <c r="F2408" i="7"/>
  <c r="E1590" i="11"/>
  <c r="F3338" i="7"/>
  <c r="D2036" i="10"/>
  <c r="G1429" i="13"/>
  <c r="E508" i="14"/>
  <c r="F2284" i="10"/>
  <c r="E82" i="14"/>
  <c r="G2438" i="7"/>
  <c r="E668" i="13"/>
  <c r="G1339" i="11"/>
  <c r="E931" i="11"/>
  <c r="G3238" i="7"/>
  <c r="F238" i="10"/>
  <c r="D517" i="10"/>
  <c r="E98" i="14"/>
  <c r="D911" i="10"/>
  <c r="G1373" i="5"/>
  <c r="D329" i="5"/>
  <c r="F1300" i="7"/>
  <c r="G1219" i="11"/>
  <c r="D2069" i="7"/>
  <c r="F2165" i="7"/>
  <c r="F1844" i="10"/>
  <c r="D67" i="14"/>
  <c r="F346" i="14"/>
  <c r="G320" i="7"/>
  <c r="D2606" i="7"/>
  <c r="G2125" i="5"/>
  <c r="F151" i="11"/>
  <c r="E1271" i="11"/>
  <c r="G1730" i="5"/>
  <c r="F2769" i="7"/>
  <c r="F1569" i="7"/>
  <c r="D1066" i="11"/>
  <c r="E17" i="11"/>
  <c r="E3393" i="7"/>
  <c r="F464" i="14"/>
  <c r="G942" i="14"/>
  <c r="G1634" i="11"/>
  <c r="G2242" i="11"/>
  <c r="F984" i="14"/>
  <c r="F1555" i="10"/>
  <c r="E2089" i="10"/>
  <c r="E2650" i="7"/>
  <c r="D259" i="7"/>
  <c r="F2434" i="11"/>
  <c r="E2100" i="11"/>
  <c r="F2075" i="10"/>
  <c r="F1231" i="10"/>
  <c r="E1027" i="10"/>
  <c r="D2211" i="5"/>
  <c r="E2473" i="7"/>
  <c r="D3308" i="7"/>
  <c r="D101" i="5"/>
  <c r="E537" i="11"/>
  <c r="D276" i="7"/>
  <c r="E1496" i="14"/>
  <c r="F971" i="14"/>
  <c r="G816" i="5"/>
  <c r="G1847" i="14"/>
  <c r="G1680" i="14"/>
  <c r="F1313" i="14"/>
  <c r="F108" i="5"/>
  <c r="D456" i="7"/>
  <c r="G2053" i="7"/>
  <c r="E65" i="10"/>
  <c r="D294" i="5"/>
  <c r="G3345" i="7"/>
  <c r="E1295" i="7"/>
  <c r="E2933" i="7"/>
  <c r="G2331" i="11"/>
  <c r="F2245" i="5"/>
  <c r="D955" i="10"/>
  <c r="F254" i="13"/>
  <c r="F1020" i="10"/>
  <c r="E2192" i="11"/>
  <c r="F1797" i="7"/>
  <c r="F489" i="7"/>
  <c r="E975" i="11"/>
  <c r="D2390" i="10"/>
  <c r="D1213" i="14"/>
  <c r="G167" i="5"/>
  <c r="G1378" i="5"/>
  <c r="F594" i="14"/>
  <c r="D1854" i="14"/>
  <c r="E1971" i="11"/>
  <c r="F1357" i="5"/>
  <c r="D2337" i="7"/>
  <c r="D1570" i="11"/>
  <c r="E1064" i="5"/>
  <c r="D1274" i="13"/>
  <c r="E621" i="5"/>
  <c r="G388" i="11"/>
  <c r="D1575" i="10"/>
  <c r="G2095" i="5"/>
  <c r="F1303" i="7"/>
  <c r="D1245" i="11"/>
  <c r="F1375" i="11"/>
  <c r="E975" i="5"/>
  <c r="D410" i="5"/>
  <c r="F885" i="13"/>
  <c r="E1927" i="7"/>
  <c r="F297" i="13"/>
  <c r="G2750" i="7"/>
  <c r="D1521" i="5"/>
  <c r="E1129" i="11"/>
  <c r="F2683" i="7"/>
  <c r="E238" i="10"/>
  <c r="F1361" i="14"/>
  <c r="G831" i="14"/>
  <c r="G124" i="14"/>
  <c r="F194" i="7"/>
  <c r="G37" i="5"/>
  <c r="D1177" i="5"/>
  <c r="G160" i="11"/>
  <c r="D2319" i="10"/>
  <c r="D1225" i="13"/>
  <c r="G52" i="5"/>
  <c r="E1871" i="7"/>
  <c r="F582" i="11"/>
  <c r="E1165" i="5"/>
  <c r="E773" i="14"/>
  <c r="E15" i="13"/>
  <c r="D1556" i="13"/>
  <c r="D290" i="13"/>
  <c r="F276" i="14"/>
  <c r="F786" i="5"/>
  <c r="E2481" i="7"/>
  <c r="G1717" i="5"/>
  <c r="D425" i="14"/>
  <c r="F80" i="11"/>
  <c r="E1138" i="5"/>
  <c r="E1731" i="7"/>
  <c r="G1976" i="7"/>
  <c r="F3098" i="7"/>
  <c r="E462" i="5"/>
  <c r="D1490" i="11"/>
  <c r="D1448" i="11"/>
  <c r="D164" i="5"/>
  <c r="F1569" i="13"/>
  <c r="G2577" i="7"/>
  <c r="G22" i="14"/>
  <c r="F167" i="13"/>
  <c r="G2558" i="7"/>
  <c r="F755" i="5"/>
  <c r="D3438" i="7"/>
  <c r="F65" i="11"/>
  <c r="G3273" i="7"/>
  <c r="E1930" i="14"/>
  <c r="F418" i="11"/>
  <c r="E3314" i="7"/>
  <c r="D1773" i="7"/>
  <c r="D45" i="11"/>
  <c r="E1494" i="14"/>
  <c r="D554" i="11"/>
  <c r="D2288" i="7"/>
  <c r="D2223" i="11"/>
  <c r="F1687" i="7"/>
  <c r="E1037" i="14"/>
  <c r="D1625" i="5"/>
  <c r="D1574" i="5"/>
  <c r="E106" i="7"/>
  <c r="E1973" i="10"/>
  <c r="E653" i="5"/>
  <c r="E1029" i="10"/>
  <c r="G2443" i="10"/>
  <c r="D1110" i="13"/>
  <c r="G903" i="14"/>
  <c r="F3041" i="7"/>
  <c r="D2194" i="7"/>
  <c r="F1910" i="10"/>
  <c r="E1624" i="5"/>
  <c r="G1529" i="11"/>
  <c r="F2180" i="5"/>
  <c r="F1067" i="10"/>
  <c r="F577" i="11"/>
  <c r="E2766" i="7"/>
  <c r="D227" i="5"/>
  <c r="D557" i="10"/>
  <c r="D199" i="10"/>
  <c r="F990" i="14"/>
  <c r="G1288" i="5"/>
  <c r="G1112" i="5"/>
  <c r="E1061" i="14"/>
  <c r="D291" i="14"/>
  <c r="E455" i="10"/>
  <c r="F1755" i="7"/>
  <c r="G49" i="5"/>
  <c r="E3060" i="7"/>
  <c r="G701" i="10"/>
  <c r="E1921" i="11"/>
  <c r="F2072" i="5"/>
  <c r="D1786" i="7"/>
  <c r="D443" i="13"/>
  <c r="E603" i="14"/>
  <c r="D2066" i="7"/>
  <c r="E1774" i="11"/>
  <c r="F801" i="5"/>
  <c r="G2220" i="5"/>
  <c r="D25" i="14"/>
  <c r="G2977" i="7"/>
  <c r="F278" i="14"/>
  <c r="D212" i="14"/>
  <c r="D151" i="10"/>
  <c r="G161" i="5"/>
  <c r="G1885" i="7"/>
  <c r="F855" i="14"/>
  <c r="D232" i="7"/>
  <c r="G773" i="10"/>
  <c r="G201" i="7"/>
  <c r="G313" i="7"/>
  <c r="G852" i="5"/>
  <c r="G968" i="14"/>
  <c r="E2879" i="7"/>
  <c r="G2309" i="7"/>
  <c r="G1899" i="14"/>
  <c r="F2310" i="11"/>
  <c r="D1484" i="7"/>
  <c r="F1247" i="11"/>
  <c r="E490" i="14"/>
  <c r="F1530" i="7"/>
  <c r="G1366" i="11"/>
  <c r="D2896" i="7"/>
  <c r="D777" i="14"/>
  <c r="E1279" i="11"/>
  <c r="D1613" i="11"/>
  <c r="E1374" i="11"/>
  <c r="D599" i="11"/>
  <c r="E963" i="14"/>
  <c r="G2066" i="11"/>
  <c r="F1297" i="7"/>
  <c r="G648" i="11"/>
  <c r="E2419" i="7"/>
  <c r="E529" i="14"/>
  <c r="F1355" i="5"/>
  <c r="E2135" i="5"/>
  <c r="E1592" i="5"/>
  <c r="D1755" i="13"/>
  <c r="G485" i="14"/>
  <c r="G1670" i="7"/>
  <c r="G1342" i="10"/>
  <c r="E3466" i="7"/>
  <c r="G1018" i="5"/>
  <c r="D1652" i="11"/>
  <c r="F2339" i="7"/>
  <c r="G2997" i="7"/>
  <c r="E1074" i="14"/>
  <c r="G3262" i="7"/>
  <c r="E2097" i="5"/>
  <c r="G1048" i="11"/>
  <c r="F1838" i="14"/>
  <c r="E2304" i="11"/>
  <c r="E1419" i="14"/>
  <c r="G1069" i="11"/>
  <c r="G1917" i="10"/>
  <c r="D2091" i="7"/>
  <c r="F207" i="7"/>
  <c r="F552" i="11"/>
  <c r="F1553" i="5"/>
  <c r="F1743" i="5"/>
  <c r="G2292" i="5"/>
  <c r="F586" i="14"/>
  <c r="G1277" i="11"/>
  <c r="D175" i="7"/>
  <c r="G844" i="5"/>
  <c r="E945" i="5"/>
  <c r="D2188" i="5"/>
  <c r="F1864" i="5"/>
  <c r="G181" i="11"/>
  <c r="E882" i="14"/>
  <c r="G1315" i="14"/>
  <c r="D787" i="14"/>
  <c r="E489" i="14"/>
  <c r="D321" i="7"/>
  <c r="E2757" i="7"/>
  <c r="G1916" i="7"/>
  <c r="D1508" i="11"/>
  <c r="E131" i="5"/>
  <c r="D719" i="14"/>
  <c r="G194" i="5"/>
  <c r="D1551" i="5"/>
  <c r="E1809" i="14"/>
  <c r="D118" i="11"/>
  <c r="F454" i="5"/>
  <c r="E89" i="5"/>
  <c r="D509" i="5"/>
  <c r="F149" i="11"/>
  <c r="F291" i="14"/>
  <c r="G893" i="5"/>
  <c r="G162" i="11"/>
  <c r="G1881" i="5"/>
  <c r="G381" i="5"/>
  <c r="E1000" i="14"/>
  <c r="G1404" i="10"/>
  <c r="E1748" i="5"/>
  <c r="G3032" i="7"/>
  <c r="E193" i="10"/>
  <c r="E1281" i="14"/>
  <c r="E194" i="10"/>
  <c r="D1275" i="13"/>
  <c r="G2136" i="11"/>
  <c r="E2557" i="7"/>
  <c r="E1054" i="5"/>
  <c r="E3128" i="7"/>
  <c r="D1725" i="10"/>
  <c r="G263" i="5"/>
  <c r="F2169" i="10"/>
  <c r="D591" i="10"/>
  <c r="G1799" i="14"/>
  <c r="G1655" i="10"/>
  <c r="G1828" i="5"/>
  <c r="F275" i="14"/>
  <c r="F1120" i="5"/>
  <c r="F1567" i="7"/>
  <c r="E1730" i="11"/>
  <c r="F1741" i="11"/>
  <c r="D690" i="13"/>
  <c r="F560" i="5"/>
  <c r="F1457" i="11"/>
  <c r="G2269" i="5"/>
  <c r="G1773" i="10"/>
  <c r="E1790" i="11"/>
  <c r="D258" i="11"/>
  <c r="E1501" i="13"/>
  <c r="E1064" i="14"/>
  <c r="F1427" i="7"/>
  <c r="G152" i="10"/>
  <c r="G1141" i="14"/>
  <c r="F1058" i="5"/>
  <c r="E8" i="14"/>
  <c r="G2834" i="7"/>
  <c r="F2242" i="11"/>
  <c r="F1928" i="14"/>
  <c r="D2009" i="11"/>
  <c r="E912" i="14"/>
  <c r="F1679" i="11"/>
  <c r="F1597" i="14"/>
  <c r="G2379" i="7"/>
  <c r="D131" i="11"/>
  <c r="E2014" i="11"/>
  <c r="D2292" i="7"/>
  <c r="F1702" i="14"/>
  <c r="E959" i="5"/>
  <c r="F2296" i="11"/>
  <c r="G1687" i="7"/>
  <c r="G800" i="10"/>
  <c r="F1146" i="11"/>
  <c r="E697" i="11"/>
  <c r="F2440" i="11"/>
  <c r="F1047" i="14"/>
  <c r="F1713" i="10"/>
  <c r="F1366" i="5"/>
  <c r="G1776" i="10"/>
  <c r="G1901" i="11"/>
  <c r="D1307" i="5"/>
  <c r="F1367" i="7"/>
  <c r="G1610" i="7"/>
  <c r="E822" i="14"/>
  <c r="F2313" i="10"/>
  <c r="E323" i="14"/>
  <c r="G1326" i="5"/>
  <c r="G1770" i="7"/>
  <c r="D730" i="5"/>
  <c r="D661" i="5"/>
  <c r="D1036" i="11"/>
  <c r="E2239" i="5"/>
  <c r="E302" i="14"/>
  <c r="G2169" i="5"/>
  <c r="F2248" i="7"/>
  <c r="G2314" i="11"/>
  <c r="F930" i="5"/>
  <c r="G690" i="11"/>
  <c r="D2021" i="11"/>
  <c r="G1582" i="10"/>
  <c r="E210" i="10"/>
  <c r="D1912" i="5"/>
  <c r="D880" i="14"/>
  <c r="G3072" i="7"/>
  <c r="D49" i="11"/>
  <c r="E2799" i="7"/>
  <c r="F2476" i="7"/>
  <c r="F235" i="13"/>
  <c r="D1084" i="13"/>
  <c r="E1681" i="7"/>
  <c r="F1875" i="11"/>
  <c r="G902" i="10"/>
  <c r="D308" i="14"/>
  <c r="F2333" i="11"/>
  <c r="F355" i="14"/>
  <c r="F1087" i="10"/>
  <c r="G802" i="14"/>
  <c r="G1628" i="14"/>
  <c r="E1382" i="7"/>
  <c r="D881" i="5"/>
  <c r="D1643" i="5"/>
  <c r="F35" i="14"/>
  <c r="F904" i="5"/>
  <c r="E403" i="7"/>
  <c r="F1467" i="14"/>
  <c r="E1681" i="11"/>
  <c r="G2939" i="7"/>
  <c r="D306" i="7"/>
  <c r="G829" i="14"/>
  <c r="G2396" i="10"/>
  <c r="D588" i="10"/>
  <c r="F2498" i="7"/>
  <c r="F2072" i="7"/>
  <c r="F1123" i="14"/>
  <c r="D1130" i="11"/>
  <c r="F313" i="7"/>
  <c r="F2577" i="7"/>
  <c r="F1342" i="10"/>
  <c r="D1398" i="14"/>
  <c r="G1537" i="10"/>
  <c r="F99" i="5"/>
  <c r="D907" i="14"/>
  <c r="D376" i="7"/>
  <c r="F1763" i="5"/>
  <c r="D1509" i="5"/>
  <c r="E874" i="11"/>
  <c r="E882" i="5"/>
  <c r="E1420" i="7"/>
  <c r="G339" i="10"/>
  <c r="F1202" i="10"/>
  <c r="E334" i="7"/>
  <c r="D1782" i="11"/>
  <c r="F995" i="11"/>
  <c r="D2384" i="7"/>
  <c r="E896" i="14"/>
  <c r="D2064" i="5"/>
  <c r="E1798" i="5"/>
  <c r="E2076" i="5"/>
  <c r="D1216" i="5"/>
  <c r="G588" i="14"/>
  <c r="D2568" i="7"/>
  <c r="F3477" i="7"/>
  <c r="D1877" i="14"/>
  <c r="F957" i="5"/>
  <c r="G965" i="10"/>
  <c r="F1576" i="7"/>
  <c r="G1517" i="14"/>
  <c r="D2770" i="7"/>
  <c r="D196" i="13"/>
  <c r="F266" i="14"/>
  <c r="G1768" i="7"/>
  <c r="G2594" i="7"/>
  <c r="G402" i="13"/>
  <c r="D1658" i="10"/>
  <c r="F681" i="14"/>
  <c r="D1809" i="5"/>
  <c r="D112" i="10"/>
  <c r="D2235" i="5"/>
  <c r="E1690" i="5"/>
  <c r="F2090" i="5"/>
  <c r="G1983" i="14"/>
  <c r="G433" i="10"/>
  <c r="D1493" i="11"/>
  <c r="D1614" i="5"/>
  <c r="G1410" i="14"/>
  <c r="F1527" i="14"/>
  <c r="F507" i="5"/>
  <c r="E223" i="14"/>
  <c r="D181" i="11"/>
  <c r="G1767" i="10"/>
  <c r="F1938" i="10"/>
  <c r="G3434" i="7"/>
  <c r="D739" i="14"/>
  <c r="G1576" i="14"/>
  <c r="G806" i="5"/>
  <c r="E1869" i="14"/>
  <c r="G1717" i="13"/>
  <c r="D1954" i="11"/>
  <c r="D57" i="13"/>
  <c r="E1184" i="5"/>
  <c r="F941" i="14"/>
  <c r="D1190" i="14"/>
  <c r="D863" i="11"/>
  <c r="E868" i="14"/>
  <c r="E3209" i="7"/>
  <c r="F1370" i="7"/>
  <c r="G2747" i="7"/>
  <c r="F1537" i="13"/>
  <c r="D1783" i="11"/>
  <c r="D161" i="11"/>
  <c r="G2661" i="7"/>
  <c r="E1219" i="13"/>
  <c r="G1692" i="7"/>
  <c r="E1215" i="10"/>
  <c r="G991" i="10"/>
  <c r="D1723" i="14"/>
  <c r="G1740" i="11"/>
  <c r="D1659" i="10"/>
  <c r="E2358" i="7"/>
  <c r="G1593" i="10"/>
  <c r="G827" i="10"/>
  <c r="G171" i="11"/>
  <c r="E1105" i="13"/>
  <c r="D1042" i="13"/>
  <c r="D2024" i="7"/>
  <c r="D1503" i="11"/>
  <c r="E926" i="5"/>
  <c r="G1827" i="7"/>
  <c r="G1657" i="10"/>
  <c r="E2074" i="5"/>
  <c r="F2603" i="7"/>
  <c r="E175" i="11"/>
  <c r="D735" i="5"/>
  <c r="E1677" i="10"/>
  <c r="F1749" i="7"/>
  <c r="D837" i="11"/>
  <c r="E2008" i="10"/>
  <c r="E1512" i="13"/>
  <c r="F334" i="5"/>
  <c r="E247" i="5"/>
  <c r="D159" i="10"/>
  <c r="F1822" i="7"/>
  <c r="F2243" i="11"/>
  <c r="F1008" i="11"/>
  <c r="F780" i="14"/>
  <c r="D3374" i="7"/>
  <c r="F923" i="10"/>
  <c r="E3179" i="7"/>
  <c r="G1760" i="11"/>
  <c r="F365" i="14"/>
  <c r="D125" i="10"/>
  <c r="F1119" i="14"/>
  <c r="E2385" i="11"/>
  <c r="E380" i="11"/>
  <c r="E627" i="10"/>
  <c r="F65" i="5"/>
  <c r="F775" i="5"/>
  <c r="E1339" i="7"/>
  <c r="F548" i="11"/>
  <c r="F364" i="11"/>
  <c r="F1032" i="14"/>
  <c r="G1593" i="7"/>
  <c r="D2128" i="7"/>
  <c r="G1032" i="14"/>
  <c r="E751" i="14"/>
  <c r="G110" i="5"/>
  <c r="F1264" i="5"/>
  <c r="D973" i="10"/>
  <c r="F219" i="13"/>
  <c r="D3445" i="7"/>
  <c r="G307" i="14"/>
  <c r="D986" i="11"/>
  <c r="F1737" i="14"/>
  <c r="D2015" i="11"/>
  <c r="D1046" i="14"/>
  <c r="F1352" i="7"/>
  <c r="E734" i="5"/>
  <c r="E866" i="11"/>
  <c r="F2320" i="7"/>
  <c r="E1678" i="14"/>
  <c r="D2168" i="7"/>
  <c r="E880" i="10"/>
  <c r="G2062" i="7"/>
  <c r="E1097" i="10"/>
  <c r="F1484" i="11"/>
  <c r="D1303" i="14"/>
  <c r="G1311" i="5"/>
  <c r="E1108" i="5"/>
  <c r="G2035" i="7"/>
  <c r="G2170" i="5"/>
  <c r="D651" i="5"/>
  <c r="D1406" i="14"/>
  <c r="E2421" i="7"/>
  <c r="D540" i="10"/>
  <c r="F216" i="5"/>
  <c r="E2098" i="5"/>
  <c r="E1902" i="10"/>
  <c r="E292" i="11"/>
  <c r="E28" i="7"/>
  <c r="G1426" i="7"/>
  <c r="E1421" i="7"/>
  <c r="E414" i="11"/>
  <c r="E130" i="14"/>
  <c r="G605" i="10"/>
  <c r="F3226" i="7"/>
  <c r="F239" i="13"/>
  <c r="G391" i="5"/>
  <c r="E2421" i="11"/>
  <c r="E768" i="13"/>
  <c r="D614" i="13"/>
  <c r="D1848" i="11"/>
  <c r="F1470" i="5"/>
  <c r="D1312" i="5"/>
  <c r="F3493" i="7"/>
  <c r="E1168" i="11"/>
  <c r="E1464" i="5"/>
  <c r="D437" i="10"/>
  <c r="F261" i="7"/>
  <c r="G2584" i="7"/>
  <c r="G1549" i="5"/>
  <c r="E2529" i="7"/>
  <c r="D1250" i="5"/>
  <c r="D255" i="7"/>
  <c r="F425" i="14"/>
  <c r="G3132" i="7"/>
  <c r="F13" i="11"/>
  <c r="F2082" i="7"/>
  <c r="F585" i="5"/>
  <c r="F3087" i="7"/>
  <c r="F1194" i="11"/>
  <c r="G1427" i="14"/>
  <c r="D1081" i="5"/>
  <c r="D2622" i="7"/>
  <c r="G131" i="14"/>
  <c r="G216" i="10"/>
  <c r="G245" i="11"/>
  <c r="E1724" i="11"/>
  <c r="D1965" i="7"/>
  <c r="E580" i="5"/>
  <c r="F170" i="5"/>
  <c r="F2165" i="10"/>
  <c r="D2000" i="10"/>
  <c r="G3087" i="7"/>
  <c r="D1314" i="7"/>
  <c r="E1114" i="11"/>
  <c r="D2758" i="7"/>
  <c r="G118" i="11"/>
  <c r="F251" i="11"/>
  <c r="G1271" i="10"/>
  <c r="D3093" i="7"/>
  <c r="F934" i="11"/>
  <c r="D1129" i="13"/>
  <c r="G1873" i="5"/>
  <c r="E1902" i="14"/>
  <c r="D536" i="5"/>
  <c r="D1959" i="14"/>
  <c r="D1548" i="14"/>
  <c r="G484" i="5"/>
  <c r="D2976" i="7"/>
  <c r="E438" i="13"/>
  <c r="G1010" i="10"/>
  <c r="F1268" i="11"/>
  <c r="D973" i="5"/>
  <c r="D1253" i="13"/>
  <c r="D1604" i="14"/>
  <c r="E2292" i="10"/>
  <c r="G1971" i="11"/>
  <c r="D1881" i="14"/>
  <c r="G124" i="13"/>
  <c r="G1038" i="14"/>
  <c r="G163" i="11"/>
  <c r="G1135" i="5"/>
  <c r="G2034" i="11"/>
  <c r="G909" i="11"/>
  <c r="E752" i="11"/>
  <c r="D1577" i="5"/>
  <c r="E1459" i="10"/>
  <c r="E212" i="11"/>
  <c r="D1593" i="7"/>
  <c r="D2144" i="7"/>
  <c r="E246" i="14"/>
  <c r="D996" i="10"/>
  <c r="F109" i="14"/>
  <c r="G1975" i="7"/>
  <c r="G1657" i="13"/>
  <c r="G3475" i="7"/>
  <c r="F462" i="14"/>
  <c r="F746" i="10"/>
  <c r="F52" i="11"/>
  <c r="E1619" i="11"/>
  <c r="G1625" i="11"/>
  <c r="G1570" i="13"/>
  <c r="E623" i="14"/>
  <c r="D1282" i="13"/>
  <c r="G222" i="7"/>
  <c r="F2557" i="7"/>
  <c r="D3428" i="7"/>
  <c r="F606" i="10"/>
  <c r="D2293" i="11"/>
  <c r="G1327" i="7"/>
  <c r="D2134" i="10"/>
  <c r="F1993" i="5"/>
  <c r="E1237" i="11"/>
  <c r="E130" i="11"/>
  <c r="G1857" i="10"/>
  <c r="G1774" i="11"/>
  <c r="F1204" i="14"/>
  <c r="G1422" i="7"/>
  <c r="F475" i="11"/>
  <c r="G2090" i="7"/>
  <c r="F658" i="5"/>
  <c r="F1769" i="14"/>
  <c r="E905" i="13"/>
  <c r="G1114" i="14"/>
  <c r="E2574" i="7"/>
  <c r="E118" i="5"/>
  <c r="E1395" i="7"/>
  <c r="G1520" i="5"/>
  <c r="F2779" i="7"/>
  <c r="F3423" i="7"/>
  <c r="E387" i="10"/>
  <c r="E568" i="11"/>
  <c r="E1945" i="14"/>
  <c r="G1048" i="5"/>
  <c r="D1435" i="14"/>
  <c r="G1005" i="11"/>
  <c r="E435" i="7"/>
  <c r="G1855" i="5"/>
  <c r="D1017" i="5"/>
  <c r="E924" i="10"/>
  <c r="D492" i="14"/>
  <c r="F19" i="11"/>
  <c r="E51" i="7"/>
  <c r="G1762" i="14"/>
  <c r="E916" i="10"/>
  <c r="D1502" i="10"/>
  <c r="E840" i="5"/>
  <c r="D2318" i="7"/>
  <c r="F2753" i="7"/>
  <c r="E3482" i="7"/>
  <c r="F2058" i="5"/>
  <c r="F2406" i="7"/>
  <c r="G1691" i="14"/>
  <c r="G957" i="5"/>
  <c r="E3469" i="7"/>
  <c r="F1777" i="13"/>
  <c r="E1287" i="11"/>
  <c r="G1437" i="14"/>
  <c r="G728" i="11"/>
  <c r="D321" i="10"/>
  <c r="F2035" i="7"/>
  <c r="E97" i="14"/>
  <c r="D1705" i="14"/>
  <c r="E2104" i="5"/>
  <c r="G1640" i="11"/>
  <c r="D1456" i="14"/>
  <c r="G2397" i="7"/>
  <c r="F1794" i="13"/>
  <c r="F1853" i="11"/>
  <c r="G1944" i="11"/>
  <c r="G1256" i="7"/>
  <c r="D2205" i="11"/>
  <c r="E1596" i="14"/>
  <c r="F887" i="10"/>
  <c r="G157" i="13"/>
  <c r="G1027" i="10"/>
  <c r="D1681" i="5"/>
  <c r="G1101" i="14"/>
  <c r="E846" i="11"/>
  <c r="F178" i="14"/>
  <c r="G1128" i="13"/>
  <c r="D123" i="7"/>
  <c r="G1443" i="7"/>
  <c r="G364" i="11"/>
  <c r="F2110" i="10"/>
  <c r="D447" i="13"/>
  <c r="D1616" i="14"/>
  <c r="E1254" i="14"/>
  <c r="G1556" i="5"/>
  <c r="D766" i="11"/>
  <c r="G1659" i="14"/>
  <c r="D44" i="11"/>
  <c r="E2128" i="11"/>
  <c r="G2162" i="5"/>
  <c r="E2063" i="11"/>
  <c r="E2453" i="7"/>
  <c r="G1343" i="13"/>
  <c r="E1258" i="10"/>
  <c r="G1705" i="11"/>
  <c r="G1207" i="5"/>
  <c r="F481" i="13"/>
  <c r="E1197" i="10"/>
  <c r="F1112" i="13"/>
  <c r="E2830" i="7"/>
  <c r="G1161" i="11"/>
  <c r="G1454" i="14"/>
  <c r="F1636" i="11"/>
  <c r="G1668" i="14"/>
  <c r="G2703" i="7"/>
  <c r="D187" i="10"/>
  <c r="F2289" i="11"/>
  <c r="G1595" i="11"/>
  <c r="G980" i="10"/>
  <c r="E362" i="11"/>
  <c r="F557" i="5"/>
  <c r="F1809" i="5"/>
  <c r="E384" i="7"/>
  <c r="D1936" i="10"/>
  <c r="E727" i="11"/>
  <c r="D1212" i="14"/>
  <c r="D1934" i="5"/>
  <c r="G63" i="10"/>
  <c r="D318" i="14"/>
  <c r="G2329" i="11"/>
  <c r="D793" i="10"/>
  <c r="D1522" i="14"/>
  <c r="G597" i="11"/>
  <c r="E185" i="11"/>
  <c r="D573" i="5"/>
  <c r="G981" i="5"/>
  <c r="D2344" i="7"/>
  <c r="E1327" i="5"/>
  <c r="D194" i="13"/>
  <c r="F1039" i="14"/>
  <c r="G1812" i="5"/>
  <c r="F869" i="13"/>
  <c r="E2082" i="11"/>
  <c r="G2581" i="7"/>
  <c r="D1818" i="10"/>
  <c r="E1634" i="10"/>
  <c r="G1804" i="7"/>
  <c r="E1643" i="5"/>
  <c r="G392" i="5"/>
  <c r="F302" i="13"/>
  <c r="D395" i="10"/>
  <c r="D1374" i="10"/>
  <c r="G1808" i="5"/>
  <c r="D501" i="5"/>
  <c r="E608" i="5"/>
  <c r="F155" i="5"/>
  <c r="D2135" i="10"/>
  <c r="D1320" i="7"/>
  <c r="G2388" i="10"/>
  <c r="G1903" i="10"/>
  <c r="E2029" i="11"/>
  <c r="F1734" i="14"/>
  <c r="G890" i="14"/>
  <c r="F1350" i="10"/>
  <c r="G66" i="10"/>
  <c r="G872" i="14"/>
  <c r="E731" i="11"/>
  <c r="E1806" i="11"/>
  <c r="E576" i="5"/>
  <c r="D1602" i="10"/>
  <c r="F1986" i="10"/>
  <c r="E1405" i="7"/>
  <c r="D119" i="10"/>
  <c r="D2002" i="11"/>
  <c r="G1327" i="13"/>
  <c r="E2348" i="10"/>
  <c r="E975" i="14"/>
  <c r="D1909" i="7"/>
  <c r="D84" i="14"/>
  <c r="G167" i="14"/>
  <c r="G1228" i="13"/>
  <c r="E2468" i="7"/>
  <c r="G2608" i="7"/>
  <c r="F1689" i="14"/>
  <c r="D167" i="11"/>
  <c r="G568" i="11"/>
  <c r="G1759" i="5"/>
  <c r="D83" i="13"/>
  <c r="F1315" i="7"/>
  <c r="E185" i="10"/>
  <c r="E2501" i="7"/>
  <c r="D1910" i="11"/>
  <c r="G509" i="11"/>
  <c r="E736" i="10"/>
  <c r="F2015" i="10"/>
  <c r="G1501" i="11"/>
  <c r="G433" i="7"/>
  <c r="D874" i="11"/>
  <c r="E1517" i="11"/>
  <c r="D1154" i="10"/>
  <c r="E1315" i="11"/>
  <c r="D2774" i="7"/>
  <c r="D2117" i="11"/>
  <c r="G2861" i="7"/>
  <c r="E1027" i="5"/>
  <c r="G1216" i="14"/>
  <c r="D89" i="11"/>
  <c r="G11" i="14"/>
  <c r="F258" i="11"/>
  <c r="E487" i="5"/>
  <c r="G1458" i="14"/>
  <c r="G1038" i="5"/>
  <c r="E175" i="7"/>
  <c r="G1656" i="5"/>
  <c r="E2591" i="7"/>
  <c r="F388" i="11"/>
  <c r="F1299" i="14"/>
  <c r="G428" i="11"/>
  <c r="D697" i="11"/>
  <c r="G2503" i="7"/>
  <c r="E806" i="13"/>
  <c r="E2435" i="11"/>
  <c r="F251" i="7"/>
  <c r="E2365" i="11"/>
  <c r="E1765" i="14"/>
  <c r="D208" i="11"/>
  <c r="E181" i="10"/>
  <c r="G3494" i="7"/>
  <c r="G1413" i="7"/>
  <c r="F3075" i="7"/>
  <c r="F2018" i="10"/>
  <c r="F2183" i="5"/>
  <c r="F1134" i="11"/>
  <c r="F1935" i="5"/>
  <c r="E965" i="14"/>
  <c r="F3145" i="7"/>
  <c r="G355" i="5"/>
  <c r="D1550" i="14"/>
  <c r="F1221" i="14"/>
  <c r="F1972" i="7"/>
  <c r="G2381" i="7"/>
  <c r="E2006" i="7"/>
  <c r="F169" i="11"/>
  <c r="F1006" i="11"/>
  <c r="E49" i="14"/>
  <c r="G96" i="5"/>
  <c r="F3360" i="7"/>
  <c r="F1401" i="5"/>
  <c r="E1622" i="11"/>
  <c r="G1028" i="11"/>
  <c r="G1258" i="5"/>
  <c r="D2053" i="7"/>
  <c r="F37" i="13"/>
  <c r="E656" i="5"/>
  <c r="G1748" i="7"/>
  <c r="G3380" i="7"/>
  <c r="G1540" i="14"/>
  <c r="E2427" i="11"/>
  <c r="E1358" i="11"/>
  <c r="F1835" i="5"/>
  <c r="E2141" i="5"/>
  <c r="E622" i="10"/>
  <c r="E1263" i="11"/>
  <c r="G2539" i="7"/>
  <c r="F954" i="5"/>
  <c r="D68" i="14"/>
  <c r="F1918" i="14"/>
  <c r="D943" i="10"/>
  <c r="G1563" i="7"/>
  <c r="E103" i="11"/>
  <c r="G1905" i="5"/>
  <c r="G1140" i="14"/>
  <c r="E2178" i="10"/>
  <c r="F1968" i="7"/>
  <c r="E1908" i="11"/>
  <c r="F1051" i="13"/>
  <c r="D319" i="7"/>
  <c r="E1666" i="5"/>
  <c r="G960" i="14"/>
  <c r="G3183" i="7"/>
  <c r="F1810" i="14"/>
  <c r="E1285" i="5"/>
  <c r="F101" i="14"/>
  <c r="D407" i="14"/>
  <c r="G911" i="14"/>
  <c r="F935" i="5"/>
  <c r="G1192" i="5"/>
  <c r="D1302" i="7"/>
  <c r="D1611" i="5"/>
  <c r="F3460" i="7"/>
  <c r="D1291" i="13"/>
  <c r="D765" i="14"/>
  <c r="D2813" i="7"/>
  <c r="F2363" i="11"/>
  <c r="E1585" i="14"/>
  <c r="F3110" i="7"/>
  <c r="E658" i="11"/>
  <c r="D1561" i="13"/>
  <c r="F271" i="10"/>
  <c r="E1569" i="7"/>
  <c r="E2277" i="11"/>
  <c r="E1654" i="5"/>
  <c r="E3389" i="7"/>
  <c r="E2770" i="7"/>
  <c r="F1717" i="7"/>
  <c r="D2403" i="11"/>
  <c r="E1884" i="11"/>
  <c r="F758" i="14"/>
  <c r="G1953" i="7"/>
  <c r="E569" i="14"/>
  <c r="E2327" i="7"/>
  <c r="F2429" i="11"/>
  <c r="G283" i="10"/>
  <c r="G2394" i="11"/>
  <c r="E1312" i="11"/>
  <c r="F3242" i="7"/>
  <c r="F1431" i="14"/>
  <c r="F2469" i="7"/>
  <c r="E2256" i="7"/>
  <c r="F1097" i="11"/>
  <c r="G2251" i="11"/>
  <c r="F2331" i="7"/>
  <c r="D1463" i="7"/>
  <c r="D987" i="10"/>
  <c r="E735" i="14"/>
  <c r="F310" i="10"/>
  <c r="D170" i="5"/>
  <c r="D977" i="10"/>
  <c r="E1323" i="5"/>
  <c r="E984" i="5"/>
  <c r="E1890" i="10"/>
  <c r="D582" i="5"/>
  <c r="E175" i="13"/>
  <c r="D1959" i="10"/>
  <c r="D842" i="5"/>
  <c r="E3490" i="7"/>
  <c r="E2330" i="10"/>
  <c r="G3012" i="7"/>
  <c r="G36" i="11"/>
  <c r="E1134" i="14"/>
  <c r="E898" i="5"/>
  <c r="G23" i="5"/>
  <c r="F1660" i="13"/>
  <c r="E1281" i="11"/>
  <c r="E1241" i="5"/>
  <c r="G1655" i="11"/>
  <c r="E1029" i="5"/>
  <c r="G1614" i="10"/>
  <c r="E358" i="14"/>
  <c r="D1894" i="11"/>
  <c r="D849" i="5"/>
  <c r="F817" i="5"/>
  <c r="F3193" i="7"/>
  <c r="D2640" i="7"/>
  <c r="E658" i="5"/>
  <c r="G2967" i="7"/>
  <c r="F2024" i="7"/>
  <c r="F349" i="7"/>
  <c r="F1711" i="14"/>
  <c r="F26" i="5"/>
  <c r="G1316" i="10"/>
  <c r="E198" i="10"/>
  <c r="F1661" i="14"/>
  <c r="G1404" i="11"/>
  <c r="F2125" i="10"/>
  <c r="D462" i="5"/>
  <c r="D3020" i="7"/>
  <c r="E778" i="13"/>
  <c r="E821" i="11"/>
  <c r="D1956" i="14"/>
  <c r="G21" i="10"/>
  <c r="F943" i="14"/>
  <c r="D3078" i="7"/>
  <c r="G233" i="13"/>
  <c r="D802" i="13"/>
  <c r="F60" i="5"/>
  <c r="G436" i="11"/>
  <c r="F468" i="5"/>
  <c r="G2181" i="5"/>
  <c r="G239" i="13"/>
  <c r="G1462" i="10"/>
  <c r="G384" i="7"/>
  <c r="E2000" i="7"/>
  <c r="F2421" i="7"/>
  <c r="E791" i="13"/>
  <c r="G192" i="5"/>
  <c r="G490" i="11"/>
  <c r="D2085" i="7"/>
  <c r="D2266" i="10"/>
  <c r="G1991" i="5"/>
  <c r="D85" i="13"/>
  <c r="E698" i="11"/>
  <c r="G1405" i="7"/>
  <c r="D3127" i="7"/>
  <c r="G2086" i="7"/>
  <c r="G888" i="10"/>
  <c r="E1843" i="7"/>
  <c r="F393" i="14"/>
  <c r="D835" i="10"/>
  <c r="E1842" i="11"/>
  <c r="G1304" i="11"/>
  <c r="D1170" i="10"/>
  <c r="E152" i="11"/>
  <c r="G811" i="10"/>
  <c r="F95" i="5"/>
  <c r="D266" i="14"/>
  <c r="F744" i="5"/>
  <c r="E3238" i="7"/>
  <c r="E1404" i="5"/>
  <c r="F1534" i="7"/>
  <c r="E828" i="5"/>
  <c r="D102" i="13"/>
  <c r="E794" i="14"/>
  <c r="F2081" i="7"/>
  <c r="E2015" i="5"/>
  <c r="G1363" i="7"/>
  <c r="G2416" i="7"/>
  <c r="G100" i="14"/>
  <c r="F2053" i="7"/>
  <c r="G39" i="11"/>
  <c r="G1809" i="14"/>
  <c r="F1367" i="14"/>
  <c r="D1673" i="11"/>
  <c r="D326" i="11"/>
  <c r="F3074" i="7"/>
  <c r="E375" i="5"/>
  <c r="G642" i="10"/>
  <c r="E1776" i="11"/>
  <c r="E388" i="7"/>
  <c r="G1702" i="5"/>
  <c r="G1344" i="5"/>
  <c r="E2061" i="10"/>
  <c r="F951" i="5"/>
  <c r="F13" i="14"/>
  <c r="F1256" i="5"/>
  <c r="D1010" i="14"/>
  <c r="G2029" i="7"/>
  <c r="F1007" i="10"/>
  <c r="F2422" i="11"/>
  <c r="G3357" i="7"/>
  <c r="E2783" i="7"/>
  <c r="G1342" i="7"/>
  <c r="G148" i="11"/>
  <c r="F2191" i="5"/>
  <c r="D2090" i="5"/>
  <c r="G2246" i="5"/>
  <c r="D849" i="14"/>
  <c r="E1769" i="10"/>
  <c r="E1418" i="11"/>
  <c r="G855" i="5"/>
  <c r="E377" i="11"/>
  <c r="F1626" i="11"/>
  <c r="D803" i="5"/>
  <c r="D2324" i="10"/>
  <c r="E2341" i="11"/>
  <c r="F402" i="7"/>
  <c r="G2653" i="7"/>
  <c r="G622" i="11"/>
  <c r="E2736" i="7"/>
  <c r="D2040" i="7"/>
  <c r="E632" i="5"/>
  <c r="E2119" i="7"/>
  <c r="G1674" i="5"/>
  <c r="D25" i="5"/>
  <c r="F761" i="5"/>
  <c r="F1922" i="10"/>
  <c r="E606" i="11"/>
  <c r="G1469" i="5"/>
  <c r="G19" i="11"/>
  <c r="G1143" i="11"/>
  <c r="G10" i="10"/>
  <c r="E2113" i="5"/>
  <c r="D152" i="14"/>
  <c r="F2293" i="5"/>
  <c r="F37" i="7"/>
  <c r="E29" i="5"/>
  <c r="F2162" i="10"/>
  <c r="E1148" i="5"/>
  <c r="E1010" i="14"/>
  <c r="G2927" i="7"/>
  <c r="F1623" i="11"/>
  <c r="F3071" i="7"/>
  <c r="D603" i="5"/>
  <c r="E396" i="7"/>
  <c r="G2096" i="7"/>
  <c r="E1203" i="14"/>
  <c r="G1007" i="11"/>
  <c r="D1623" i="7"/>
  <c r="F1164" i="10"/>
  <c r="D1936" i="14"/>
  <c r="F394" i="13"/>
  <c r="E2134" i="5"/>
  <c r="D1836" i="11"/>
  <c r="E146" i="10"/>
  <c r="G345" i="5"/>
  <c r="D521" i="14"/>
  <c r="E3071" i="7"/>
  <c r="F1315" i="11"/>
  <c r="E2089" i="11"/>
  <c r="F1563" i="13"/>
  <c r="D1382" i="10"/>
  <c r="D1536" i="11"/>
  <c r="D137" i="7"/>
  <c r="F398" i="14"/>
  <c r="D1665" i="14"/>
  <c r="F1777" i="10"/>
  <c r="F132" i="14"/>
  <c r="E145" i="5"/>
  <c r="G347" i="14"/>
  <c r="E980" i="5"/>
  <c r="D1487" i="14"/>
  <c r="F972" i="14"/>
  <c r="D1865" i="7"/>
  <c r="D2236" i="11"/>
  <c r="F74" i="10"/>
  <c r="F1011" i="5"/>
  <c r="D2505" i="7"/>
  <c r="E2871" i="7"/>
  <c r="F1513" i="11"/>
  <c r="E1789" i="5"/>
  <c r="E1774" i="13"/>
  <c r="E2664" i="7"/>
  <c r="G1745" i="14"/>
  <c r="E1384" i="14"/>
  <c r="F1001" i="5"/>
  <c r="E2448" i="10"/>
  <c r="F174" i="14"/>
  <c r="D1590" i="13"/>
  <c r="G117" i="11"/>
  <c r="F1593" i="13"/>
  <c r="F2147" i="7"/>
  <c r="D2998" i="7"/>
  <c r="G1952" i="11"/>
  <c r="D1903" i="14"/>
  <c r="G1397" i="14"/>
  <c r="G2093" i="11"/>
  <c r="F706" i="10"/>
  <c r="E969" i="10"/>
  <c r="F2247" i="11"/>
  <c r="D1871" i="5"/>
  <c r="D1736" i="10"/>
  <c r="G1285" i="11"/>
  <c r="D3315" i="7"/>
  <c r="E1528" i="14"/>
  <c r="F1925" i="5"/>
  <c r="G1481" i="7"/>
  <c r="E116" i="14"/>
  <c r="D1875" i="5"/>
  <c r="F1111" i="14"/>
  <c r="D710" i="11"/>
  <c r="E68" i="5"/>
  <c r="F2927" i="7"/>
  <c r="F1307" i="13"/>
  <c r="D1938" i="14"/>
  <c r="D1675" i="10"/>
  <c r="E134" i="11"/>
  <c r="D740" i="11"/>
  <c r="F2016" i="10"/>
  <c r="E2763" i="7"/>
  <c r="F2253" i="10"/>
  <c r="E1310" i="5"/>
  <c r="G612" i="5"/>
  <c r="F741" i="14"/>
  <c r="D501" i="14"/>
  <c r="F2314" i="10"/>
  <c r="D1253" i="5"/>
  <c r="E1628" i="11"/>
  <c r="D1671" i="13"/>
  <c r="E1662" i="5"/>
  <c r="E915" i="14"/>
  <c r="G2891" i="7"/>
  <c r="E820" i="11"/>
  <c r="E154" i="5"/>
  <c r="F315" i="14"/>
  <c r="E1029" i="11"/>
  <c r="G1004" i="5"/>
  <c r="F367" i="14"/>
  <c r="D1853" i="7"/>
  <c r="E900" i="11"/>
  <c r="F2639" i="7"/>
  <c r="E1349" i="11"/>
  <c r="G74" i="10"/>
  <c r="F515" i="13"/>
  <c r="G1080" i="11"/>
  <c r="G634" i="13"/>
  <c r="E3334" i="7"/>
  <c r="D1611" i="14"/>
  <c r="E1980" i="7"/>
  <c r="D1423" i="7"/>
  <c r="G1036" i="5"/>
  <c r="D1801" i="5"/>
  <c r="F119" i="13"/>
  <c r="D628" i="10"/>
  <c r="G1498" i="11"/>
  <c r="D1599" i="10"/>
  <c r="G1057" i="11"/>
  <c r="E2344" i="11"/>
  <c r="D525" i="14"/>
  <c r="F2098" i="5"/>
  <c r="G94" i="13"/>
  <c r="G1879" i="5"/>
  <c r="F1934" i="10"/>
  <c r="F1622" i="14"/>
  <c r="G538" i="11"/>
  <c r="D2820" i="7"/>
  <c r="F780" i="10"/>
  <c r="E243" i="5"/>
  <c r="F1663" i="11"/>
  <c r="G1778" i="10"/>
  <c r="D2315" i="11"/>
  <c r="D3286" i="7"/>
  <c r="D1661" i="14"/>
  <c r="G2015" i="10"/>
  <c r="E1796" i="14"/>
  <c r="E1450" i="14"/>
  <c r="E2036" i="11"/>
  <c r="G224" i="14"/>
  <c r="G1698" i="7"/>
  <c r="E497" i="5"/>
  <c r="F2601" i="7"/>
  <c r="G2332" i="11"/>
  <c r="D29" i="7"/>
  <c r="G3291" i="7"/>
  <c r="D1100" i="5"/>
  <c r="D1243" i="5"/>
  <c r="F1080" i="5"/>
  <c r="D2906" i="7"/>
  <c r="D1211" i="14"/>
  <c r="D716" i="14"/>
  <c r="D2034" i="7"/>
  <c r="D2499" i="7"/>
  <c r="F2010" i="7"/>
  <c r="D1725" i="13"/>
  <c r="D2164" i="7"/>
  <c r="G1576" i="7"/>
  <c r="F343" i="10"/>
  <c r="D524" i="14"/>
  <c r="G25" i="13"/>
  <c r="F2357" i="10"/>
  <c r="F1899" i="5"/>
  <c r="G1609" i="5"/>
  <c r="D2114" i="7"/>
  <c r="E2296" i="5"/>
  <c r="E1687" i="7"/>
  <c r="D1416" i="7"/>
  <c r="F712" i="10"/>
  <c r="F166" i="14"/>
  <c r="E1399" i="7"/>
  <c r="F529" i="11"/>
  <c r="G2909" i="7"/>
  <c r="D1378" i="5"/>
  <c r="E1865" i="14"/>
  <c r="D1581" i="7"/>
  <c r="E1883" i="11"/>
  <c r="D181" i="10"/>
  <c r="F79" i="11"/>
  <c r="G2006" i="5"/>
  <c r="D2097" i="11"/>
  <c r="F1551" i="14"/>
  <c r="F684" i="5"/>
  <c r="E505" i="5"/>
  <c r="G1854" i="11"/>
  <c r="E1460" i="7"/>
  <c r="E1909" i="11"/>
  <c r="D2572" i="7"/>
  <c r="G1079" i="10"/>
  <c r="G3166" i="7"/>
  <c r="G238" i="11"/>
  <c r="F1817" i="7"/>
  <c r="D1761" i="5"/>
  <c r="G684" i="5"/>
  <c r="D3264" i="7"/>
  <c r="D2208" i="10"/>
  <c r="E1848" i="11"/>
  <c r="G860" i="11"/>
  <c r="D7" i="13"/>
  <c r="E782" i="10"/>
  <c r="F282" i="14"/>
  <c r="D1628" i="14"/>
  <c r="G1950" i="7"/>
  <c r="E514" i="14"/>
  <c r="F496" i="10"/>
  <c r="F2220" i="11"/>
  <c r="D523" i="14"/>
  <c r="D193" i="10"/>
  <c r="D945" i="5"/>
  <c r="E1206" i="11"/>
  <c r="F2322" i="10"/>
  <c r="D2002" i="7"/>
  <c r="E1843" i="5"/>
  <c r="D2240" i="10"/>
  <c r="G2080" i="10"/>
  <c r="E1163" i="10"/>
  <c r="D879" i="14"/>
  <c r="D31" i="10"/>
  <c r="G2620" i="7"/>
  <c r="D190" i="13"/>
  <c r="G2083" i="5"/>
  <c r="D143" i="7"/>
  <c r="E1853" i="10"/>
  <c r="F538" i="5"/>
  <c r="D2638" i="7"/>
  <c r="F122" i="14"/>
  <c r="G350" i="14"/>
  <c r="F259" i="7"/>
  <c r="F228" i="13"/>
  <c r="F1095" i="5"/>
  <c r="F1309" i="5"/>
  <c r="G2075" i="7"/>
  <c r="E688" i="5"/>
  <c r="F69" i="10"/>
  <c r="F1178" i="14"/>
  <c r="D152" i="10"/>
  <c r="G639" i="14"/>
  <c r="D1705" i="11"/>
  <c r="D3320" i="7"/>
  <c r="G280" i="5"/>
  <c r="D1993" i="7"/>
  <c r="G474" i="10"/>
  <c r="E192" i="7"/>
  <c r="F569" i="14"/>
  <c r="F2373" i="7"/>
  <c r="G885" i="14"/>
  <c r="G547" i="11"/>
  <c r="D467" i="7"/>
  <c r="E2425" i="11"/>
  <c r="E823" i="14"/>
  <c r="E2225" i="10"/>
  <c r="E2778" i="7"/>
  <c r="G200" i="11"/>
  <c r="G1881" i="11"/>
  <c r="D463" i="10"/>
  <c r="G1296" i="7"/>
  <c r="D1317" i="13"/>
  <c r="G215" i="14"/>
  <c r="F874" i="11"/>
  <c r="G599" i="14"/>
  <c r="F1112" i="11"/>
  <c r="F230" i="5"/>
  <c r="F413" i="5"/>
  <c r="G220" i="7"/>
  <c r="F2151" i="10"/>
  <c r="G506" i="5"/>
  <c r="E1429" i="5"/>
  <c r="G235" i="5"/>
  <c r="G414" i="11"/>
  <c r="D1271" i="14"/>
  <c r="E1661" i="5"/>
  <c r="D2440" i="11"/>
  <c r="F2656" i="7"/>
  <c r="G2241" i="5"/>
  <c r="E1277" i="7"/>
  <c r="G132" i="11"/>
  <c r="G968" i="11"/>
  <c r="E2111" i="11"/>
  <c r="F383" i="7"/>
  <c r="E286" i="14"/>
  <c r="F1403" i="14"/>
  <c r="E322" i="5"/>
  <c r="G1539" i="14"/>
  <c r="E1900" i="11"/>
  <c r="G1089" i="5"/>
  <c r="D236" i="10"/>
  <c r="E961" i="14"/>
  <c r="D96" i="10"/>
  <c r="E1359" i="13"/>
  <c r="D1111" i="14"/>
  <c r="D213" i="10"/>
  <c r="F1315" i="14"/>
  <c r="G651" i="10"/>
  <c r="G1198" i="5"/>
  <c r="E1602" i="11"/>
  <c r="E1091" i="13"/>
  <c r="D407" i="11"/>
  <c r="E784" i="10"/>
  <c r="F1711" i="10"/>
  <c r="D1830" i="14"/>
  <c r="F1493" i="10"/>
  <c r="G3091" i="7"/>
  <c r="G622" i="5"/>
  <c r="F2144" i="11"/>
  <c r="F1047" i="5"/>
  <c r="E107" i="11"/>
  <c r="E1782" i="5"/>
  <c r="E492" i="14"/>
  <c r="G3193" i="7"/>
  <c r="F102" i="13"/>
  <c r="F2659" i="7"/>
  <c r="D526" i="14"/>
  <c r="G908" i="5"/>
  <c r="D816" i="14"/>
  <c r="G1720" i="14"/>
  <c r="D2477" i="7"/>
  <c r="D2349" i="11"/>
  <c r="D3333" i="7"/>
  <c r="F2219" i="7"/>
  <c r="D135" i="13"/>
  <c r="F786" i="14"/>
  <c r="D2897" i="7"/>
  <c r="D124" i="14"/>
  <c r="E2515" i="7"/>
  <c r="E2818" i="7"/>
  <c r="G154" i="10"/>
  <c r="D1198" i="14"/>
  <c r="E1673" i="14"/>
  <c r="D3056" i="7"/>
  <c r="F342" i="5"/>
  <c r="E540" i="14"/>
  <c r="F1706" i="11"/>
  <c r="G469" i="14"/>
  <c r="G494" i="7"/>
  <c r="F1271" i="14"/>
  <c r="D143" i="14"/>
  <c r="G182" i="11"/>
  <c r="G82" i="14"/>
  <c r="G1918" i="11"/>
  <c r="F1349" i="14"/>
  <c r="D1093" i="5"/>
  <c r="E1442" i="11"/>
  <c r="G292" i="14"/>
  <c r="E1101" i="10"/>
  <c r="D447" i="10"/>
  <c r="D1547" i="14"/>
  <c r="G360" i="7"/>
  <c r="D206" i="7"/>
  <c r="F299" i="5"/>
  <c r="G731" i="5"/>
  <c r="F1928" i="7"/>
  <c r="E2363" i="10"/>
  <c r="E84" i="13"/>
  <c r="D1803" i="10"/>
  <c r="E1568" i="5"/>
  <c r="F3336" i="7"/>
  <c r="G947" i="10"/>
  <c r="F62" i="7"/>
  <c r="G1581" i="7"/>
  <c r="G555" i="13"/>
  <c r="G432" i="14"/>
  <c r="G2398" i="11"/>
  <c r="F149" i="13"/>
  <c r="D2091" i="11"/>
  <c r="F1634" i="13"/>
  <c r="F1855" i="14"/>
  <c r="G1512" i="7"/>
  <c r="G1520" i="11"/>
  <c r="E2021" i="11"/>
  <c r="E765" i="11"/>
  <c r="G1732" i="14"/>
  <c r="E986" i="5"/>
  <c r="D2877" i="7"/>
  <c r="F473" i="7"/>
  <c r="F2261" i="10"/>
  <c r="E49" i="10"/>
  <c r="E2166" i="5"/>
  <c r="G1913" i="7"/>
  <c r="F1610" i="14"/>
  <c r="E1914" i="14"/>
  <c r="D689" i="5"/>
  <c r="E1322" i="7"/>
  <c r="F3483" i="7"/>
  <c r="F1584" i="11"/>
  <c r="E1618" i="5"/>
  <c r="E784" i="11"/>
  <c r="E1854" i="11"/>
  <c r="F87" i="13"/>
  <c r="F1499" i="7"/>
  <c r="G308" i="5"/>
  <c r="D236" i="14"/>
  <c r="E1875" i="14"/>
  <c r="F625" i="5"/>
  <c r="G73" i="14"/>
  <c r="G1562" i="7"/>
  <c r="D1716" i="13"/>
  <c r="D2674" i="7"/>
  <c r="F674" i="5"/>
  <c r="G44" i="11"/>
  <c r="D575" i="10"/>
  <c r="G793" i="5"/>
  <c r="E525" i="5"/>
  <c r="E177" i="13"/>
  <c r="F1650" i="7"/>
  <c r="G930" i="11"/>
  <c r="F1465" i="11"/>
  <c r="F2282" i="11"/>
  <c r="F1012" i="14"/>
  <c r="G2295" i="11"/>
  <c r="E541" i="5"/>
  <c r="D2509" i="7"/>
  <c r="G3409" i="7"/>
  <c r="D2235" i="7"/>
  <c r="G1079" i="5"/>
  <c r="F39" i="13"/>
  <c r="D854" i="13"/>
  <c r="F1860" i="11"/>
  <c r="E790" i="10"/>
  <c r="G367" i="5"/>
  <c r="G1127" i="11"/>
  <c r="F2148" i="7"/>
  <c r="E688" i="14"/>
  <c r="F194" i="11"/>
  <c r="G1539" i="10"/>
  <c r="F1232" i="11"/>
  <c r="E815" i="14"/>
  <c r="G1940" i="14"/>
  <c r="D3458" i="7"/>
  <c r="D1913" i="5"/>
  <c r="D2346" i="7"/>
  <c r="D63" i="10"/>
  <c r="F65" i="13"/>
  <c r="G3451" i="7"/>
  <c r="F864" i="14"/>
  <c r="F1675" i="10"/>
  <c r="E357" i="5"/>
  <c r="E1488" i="14"/>
  <c r="F3315" i="7"/>
  <c r="E2155" i="5"/>
  <c r="G2667" i="7"/>
  <c r="F1171" i="5"/>
  <c r="F484" i="7"/>
  <c r="G163" i="13"/>
  <c r="D2378" i="10"/>
  <c r="D79" i="14"/>
  <c r="D292" i="14"/>
  <c r="E131" i="14"/>
  <c r="E1549" i="7"/>
  <c r="F2056" i="7"/>
  <c r="D1641" i="7"/>
  <c r="G1259" i="11"/>
  <c r="D1278" i="10"/>
  <c r="E2095" i="5"/>
  <c r="E1111" i="5"/>
  <c r="G2025" i="10"/>
  <c r="E3110" i="7"/>
  <c r="E575" i="10"/>
  <c r="F571" i="10"/>
  <c r="F611" i="14"/>
  <c r="G1222" i="11"/>
  <c r="G975" i="13"/>
  <c r="E3417" i="7"/>
  <c r="F736" i="11"/>
  <c r="E73" i="11"/>
  <c r="G396" i="11"/>
  <c r="F156" i="10"/>
  <c r="G1546" i="7"/>
  <c r="G1724" i="5"/>
  <c r="G694" i="14"/>
  <c r="F382" i="13"/>
  <c r="F498" i="5"/>
  <c r="D125" i="14"/>
  <c r="E102" i="14"/>
  <c r="G1091" i="10"/>
  <c r="E1026" i="5"/>
  <c r="E2761" i="7"/>
  <c r="E1295" i="13"/>
  <c r="F894" i="14"/>
  <c r="D960" i="5"/>
  <c r="F1209" i="14"/>
  <c r="F769" i="14"/>
  <c r="D260" i="11"/>
  <c r="E1294" i="10"/>
  <c r="F1296" i="5"/>
  <c r="F2939" i="7"/>
  <c r="G407" i="7"/>
  <c r="E1686" i="7"/>
  <c r="G2275" i="11"/>
  <c r="F2442" i="7"/>
  <c r="E3426" i="7"/>
  <c r="F1502" i="14"/>
  <c r="D1332" i="5"/>
  <c r="E1390" i="11"/>
  <c r="G1528" i="7"/>
  <c r="E79" i="11"/>
  <c r="E192" i="14"/>
  <c r="E515" i="5"/>
  <c r="D650" i="11"/>
  <c r="F1426" i="11"/>
  <c r="D880" i="11"/>
  <c r="E581" i="11"/>
  <c r="F829" i="11"/>
  <c r="D475" i="7"/>
  <c r="D1361" i="7"/>
  <c r="D1259" i="7"/>
  <c r="E2203" i="5"/>
  <c r="D1355" i="11"/>
  <c r="D1784" i="5"/>
  <c r="G1620" i="5"/>
  <c r="F3034" i="7"/>
  <c r="D1858" i="5"/>
  <c r="D1111" i="11"/>
  <c r="G1199" i="5"/>
  <c r="E1812" i="7"/>
  <c r="E2020" i="7"/>
  <c r="D1172" i="10"/>
  <c r="F538" i="14"/>
  <c r="G1154" i="14"/>
  <c r="G2785" i="7"/>
  <c r="D1374" i="14"/>
  <c r="G251" i="5"/>
  <c r="F274" i="5"/>
  <c r="G2346" i="10"/>
  <c r="G162" i="7"/>
  <c r="G1341" i="14"/>
  <c r="G2179" i="5"/>
  <c r="F746" i="11"/>
  <c r="D1052" i="5"/>
  <c r="E1932" i="14"/>
  <c r="D889" i="10"/>
  <c r="F406" i="5"/>
  <c r="F703" i="5"/>
  <c r="G1622" i="5"/>
  <c r="E1307" i="7"/>
  <c r="E1628" i="14"/>
  <c r="E1406" i="11"/>
  <c r="F2352" i="7"/>
  <c r="F161" i="7"/>
  <c r="G1851" i="11"/>
  <c r="F3265" i="7"/>
  <c r="E191" i="13"/>
  <c r="F704" i="5"/>
  <c r="G1513" i="14"/>
  <c r="G1012" i="5"/>
  <c r="D16" i="5"/>
  <c r="G883" i="5"/>
  <c r="G112" i="14"/>
  <c r="D618" i="11"/>
  <c r="E983" i="14"/>
  <c r="E2040" i="5"/>
  <c r="D1377" i="5"/>
  <c r="D3398" i="7"/>
  <c r="E2025" i="5"/>
  <c r="G891" i="10"/>
  <c r="D204" i="5"/>
  <c r="D3005" i="7"/>
  <c r="D2740" i="7"/>
  <c r="G1666" i="10"/>
  <c r="G526" i="5"/>
  <c r="D20" i="14"/>
  <c r="E1539" i="11"/>
  <c r="D171" i="13"/>
  <c r="F1994" i="11"/>
  <c r="D637" i="13"/>
  <c r="G2005" i="7"/>
  <c r="E1082" i="5"/>
  <c r="F60" i="11"/>
  <c r="G1440" i="7"/>
  <c r="E841" i="5"/>
  <c r="D1853" i="14"/>
  <c r="E2176" i="11"/>
  <c r="G274" i="10"/>
  <c r="G671" i="11"/>
  <c r="E152" i="10"/>
  <c r="E207" i="14"/>
  <c r="D1430" i="11"/>
  <c r="D3306" i="7"/>
  <c r="F715" i="5"/>
  <c r="D1029" i="13"/>
  <c r="E385" i="14"/>
  <c r="E28" i="5"/>
  <c r="F109" i="11"/>
  <c r="G1358" i="11"/>
  <c r="D1524" i="14"/>
  <c r="F1236" i="5"/>
  <c r="E675" i="10"/>
  <c r="D54" i="11"/>
  <c r="G136" i="14"/>
  <c r="F1673" i="11"/>
  <c r="D297" i="11"/>
  <c r="E742" i="11"/>
  <c r="F159" i="10"/>
  <c r="E944" i="5"/>
  <c r="G1560" i="10"/>
  <c r="G187" i="13"/>
  <c r="D2545" i="7"/>
  <c r="G719" i="11"/>
  <c r="E2042" i="7"/>
  <c r="F2297" i="7"/>
  <c r="E412" i="7"/>
  <c r="D274" i="14"/>
  <c r="G184" i="13"/>
  <c r="F2536" i="7"/>
  <c r="E85" i="11"/>
  <c r="F1845" i="14"/>
  <c r="E172" i="11"/>
  <c r="F2455" i="10"/>
  <c r="F528" i="5"/>
  <c r="F694" i="14"/>
  <c r="G357" i="5"/>
  <c r="E2983" i="7"/>
  <c r="G753" i="5"/>
  <c r="G1137" i="10"/>
  <c r="E2213" i="10"/>
  <c r="D1671" i="7"/>
  <c r="E1940" i="14"/>
  <c r="G274" i="11"/>
  <c r="G479" i="7"/>
  <c r="F1647" i="13"/>
  <c r="F499" i="5"/>
  <c r="D1377" i="10"/>
  <c r="D1238" i="13"/>
  <c r="G453" i="11"/>
  <c r="F2171" i="10"/>
  <c r="E1963" i="7"/>
  <c r="E697" i="5"/>
  <c r="G1005" i="14"/>
  <c r="E182" i="14"/>
  <c r="D976" i="5"/>
  <c r="F2430" i="11"/>
  <c r="F502" i="14"/>
  <c r="D1754" i="14"/>
  <c r="F1627" i="10"/>
  <c r="D1904" i="10"/>
  <c r="D1926" i="11"/>
  <c r="D185" i="5"/>
  <c r="F2022" i="5"/>
  <c r="E2800" i="7"/>
  <c r="G1724" i="14"/>
  <c r="F1916" i="7"/>
  <c r="F2033" i="7"/>
  <c r="F582" i="10"/>
  <c r="E2973" i="7"/>
  <c r="G256" i="14"/>
  <c r="E649" i="5"/>
  <c r="G425" i="10"/>
  <c r="D2371" i="7"/>
  <c r="D206" i="5"/>
  <c r="G638" i="5"/>
  <c r="E170" i="7"/>
  <c r="E1691" i="11"/>
  <c r="G1712" i="10"/>
  <c r="D1714" i="5"/>
  <c r="D277" i="14"/>
  <c r="G1733" i="7"/>
  <c r="D502" i="14"/>
  <c r="G393" i="14"/>
  <c r="F1933" i="10"/>
  <c r="F808" i="11"/>
  <c r="F2144" i="7"/>
  <c r="E167" i="5"/>
  <c r="D219" i="14"/>
  <c r="F2020" i="10"/>
  <c r="E615" i="11"/>
  <c r="E158" i="13"/>
  <c r="D1575" i="13"/>
  <c r="D1822" i="5"/>
  <c r="E628" i="14"/>
  <c r="G1480" i="5"/>
  <c r="E1607" i="10"/>
  <c r="E244" i="7"/>
  <c r="E1731" i="5"/>
  <c r="G742" i="14"/>
  <c r="G817" i="5"/>
  <c r="E24" i="5"/>
  <c r="G1372" i="7"/>
  <c r="F932" i="10"/>
  <c r="D1366" i="10"/>
  <c r="G3302" i="7"/>
  <c r="G1863" i="7"/>
  <c r="G409" i="14"/>
  <c r="D1920" i="10"/>
  <c r="F1573" i="11"/>
  <c r="E2180" i="7"/>
  <c r="G1479" i="7"/>
  <c r="D439" i="7"/>
  <c r="F1955" i="10"/>
  <c r="D228" i="7"/>
  <c r="F224" i="14"/>
  <c r="D2413" i="11"/>
  <c r="E1211" i="5"/>
  <c r="D1964" i="5"/>
  <c r="E976" i="11"/>
  <c r="D1720" i="14"/>
  <c r="G93" i="14"/>
  <c r="G2182" i="11"/>
  <c r="D2364" i="10"/>
  <c r="D974" i="10"/>
  <c r="D2260" i="10"/>
  <c r="G2047" i="7"/>
  <c r="G1500" i="10"/>
  <c r="F635" i="10"/>
  <c r="F1439" i="14"/>
  <c r="F1415" i="10"/>
  <c r="E2007" i="5"/>
  <c r="E1516" i="10"/>
  <c r="E861" i="11"/>
  <c r="F1672" i="5"/>
  <c r="D1987" i="7"/>
  <c r="G1059" i="5"/>
  <c r="D2480" i="7"/>
  <c r="F1138" i="5"/>
  <c r="E3053" i="7"/>
  <c r="E2116" i="7"/>
  <c r="G1361" i="5"/>
  <c r="F1127" i="5"/>
  <c r="E433" i="13"/>
  <c r="G3328" i="7"/>
  <c r="G544" i="10"/>
  <c r="F1775" i="7"/>
  <c r="G193" i="13"/>
  <c r="F629" i="5"/>
  <c r="D2003" i="5"/>
  <c r="G1463" i="10"/>
  <c r="D1826" i="11"/>
  <c r="F1937" i="5"/>
  <c r="D2407" i="10"/>
  <c r="F1885" i="10"/>
  <c r="D3119" i="7"/>
  <c r="G3264" i="7"/>
  <c r="G1129" i="14"/>
  <c r="F327" i="11"/>
  <c r="E1093" i="11"/>
  <c r="F587" i="10"/>
  <c r="D924" i="11"/>
  <c r="E1514" i="14"/>
  <c r="F1670" i="11"/>
  <c r="D133" i="7"/>
  <c r="G1135" i="14"/>
  <c r="G2459" i="10"/>
  <c r="E412" i="11"/>
  <c r="E798" i="11"/>
  <c r="F1079" i="11"/>
  <c r="D3035" i="7"/>
  <c r="D1389" i="14"/>
  <c r="G1606" i="7"/>
  <c r="F2479" i="7"/>
  <c r="D2097" i="5"/>
  <c r="G610" i="5"/>
  <c r="F2129" i="5"/>
  <c r="D864" i="10"/>
  <c r="G2057" i="5"/>
  <c r="E1497" i="7"/>
  <c r="G179" i="14"/>
  <c r="F1490" i="5"/>
  <c r="D1483" i="7"/>
  <c r="E3030" i="7"/>
  <c r="E649" i="11"/>
  <c r="F991" i="14"/>
  <c r="G2974" i="7"/>
  <c r="D2833" i="7"/>
  <c r="G2999" i="7"/>
  <c r="F1291" i="14"/>
  <c r="E1807" i="14"/>
  <c r="F1781" i="11"/>
  <c r="F1772" i="13"/>
  <c r="D1523" i="14"/>
  <c r="G1160" i="11"/>
  <c r="E1684" i="7"/>
  <c r="G773" i="14"/>
  <c r="E225" i="10"/>
  <c r="E1306" i="11"/>
  <c r="E487" i="14"/>
  <c r="D813" i="14"/>
  <c r="D620" i="11"/>
  <c r="F1534" i="11"/>
  <c r="D1349" i="7"/>
  <c r="D761" i="11"/>
  <c r="D967" i="14"/>
  <c r="D1418" i="7"/>
  <c r="D885" i="14"/>
  <c r="E1973" i="11"/>
  <c r="F2071" i="10"/>
  <c r="E784" i="5"/>
  <c r="F1324" i="5"/>
  <c r="G43" i="10"/>
  <c r="D2331" i="11"/>
  <c r="D1839" i="7"/>
  <c r="G1483" i="7"/>
  <c r="D1991" i="11"/>
  <c r="E1458" i="13"/>
  <c r="D598" i="10"/>
  <c r="E3418" i="7"/>
  <c r="G2145" i="10"/>
  <c r="G306" i="14"/>
  <c r="G1171" i="11"/>
  <c r="E3145" i="7"/>
  <c r="F1307" i="5"/>
  <c r="F228" i="14"/>
  <c r="F206" i="10"/>
  <c r="D294" i="14"/>
  <c r="F3003" i="7"/>
  <c r="D181" i="14"/>
  <c r="F1948" i="5"/>
  <c r="G85" i="13"/>
  <c r="E185" i="13"/>
  <c r="E746" i="5"/>
  <c r="E1437" i="13"/>
  <c r="F1791" i="10"/>
  <c r="F3214" i="7"/>
  <c r="F1552" i="10"/>
  <c r="E133" i="7"/>
  <c r="E1006" i="11"/>
  <c r="D197" i="10"/>
  <c r="E1013" i="14"/>
  <c r="G70" i="7"/>
  <c r="G2862" i="7"/>
  <c r="E2614" i="7"/>
  <c r="D1120" i="13"/>
  <c r="G1794" i="5"/>
  <c r="D381" i="5"/>
  <c r="G777" i="11"/>
  <c r="G835" i="5"/>
  <c r="D2841" i="7"/>
  <c r="G1686" i="11"/>
  <c r="D1342" i="5"/>
  <c r="F1353" i="5"/>
  <c r="D1702" i="11"/>
  <c r="F398" i="11"/>
  <c r="F203" i="10"/>
  <c r="G157" i="14"/>
  <c r="E418" i="7"/>
  <c r="G895" i="11"/>
  <c r="G1636" i="5"/>
  <c r="E155" i="13"/>
  <c r="F34" i="11"/>
  <c r="G1570" i="11"/>
  <c r="F2750" i="7"/>
  <c r="D83" i="10"/>
  <c r="D188" i="14"/>
  <c r="E15" i="7"/>
  <c r="F695" i="14"/>
  <c r="E187" i="7"/>
  <c r="D1980" i="7"/>
  <c r="E717" i="11"/>
  <c r="E2220" i="11"/>
  <c r="F598" i="5"/>
  <c r="F1713" i="5"/>
  <c r="F1989" i="14"/>
  <c r="E176" i="10"/>
  <c r="F2066" i="11"/>
  <c r="E1044" i="11"/>
  <c r="D1348" i="5"/>
  <c r="F2103" i="11"/>
  <c r="F962" i="11"/>
  <c r="G1791" i="7"/>
  <c r="D488" i="13"/>
  <c r="F487" i="14"/>
  <c r="G2018" i="11"/>
  <c r="G2569" i="7"/>
  <c r="E188" i="14"/>
  <c r="D1414" i="7"/>
  <c r="G44" i="7"/>
  <c r="E1289" i="5"/>
  <c r="D44" i="5"/>
  <c r="D1441" i="10"/>
  <c r="D1506" i="11"/>
  <c r="D1431" i="10"/>
  <c r="F452" i="7"/>
  <c r="D814" i="13"/>
  <c r="D2156" i="5"/>
  <c r="D961" i="5"/>
  <c r="G219" i="10"/>
  <c r="G333" i="7"/>
  <c r="D2973" i="7"/>
  <c r="E998" i="11"/>
  <c r="E1345" i="5"/>
  <c r="F2483" i="7"/>
  <c r="F1970" i="14"/>
  <c r="E981" i="13"/>
  <c r="E1056" i="14"/>
  <c r="D102" i="14"/>
  <c r="F2369" i="11"/>
  <c r="E1213" i="14"/>
  <c r="E39" i="13"/>
  <c r="E1718" i="14"/>
  <c r="G1362" i="10"/>
  <c r="D2021" i="7"/>
  <c r="F185" i="7"/>
  <c r="G763" i="11"/>
  <c r="E1204" i="14"/>
  <c r="G1948" i="5"/>
  <c r="D952" i="5"/>
  <c r="E2300" i="11"/>
  <c r="D2948" i="7"/>
  <c r="F2391" i="11"/>
  <c r="G1469" i="7"/>
  <c r="F1634" i="5"/>
  <c r="F2402" i="11"/>
  <c r="E620" i="11"/>
  <c r="E425" i="11"/>
  <c r="E2401" i="10"/>
  <c r="D99" i="10"/>
  <c r="D43" i="14"/>
  <c r="F715" i="10"/>
  <c r="G555" i="14"/>
  <c r="F2171" i="11"/>
  <c r="F207" i="11"/>
  <c r="G515" i="11"/>
  <c r="E1892" i="5"/>
  <c r="E1347" i="13"/>
  <c r="G336" i="14"/>
  <c r="E1608" i="5"/>
  <c r="G3353" i="7"/>
  <c r="D2021" i="5"/>
  <c r="D2271" i="10"/>
  <c r="E2432" i="10"/>
  <c r="D1787" i="14"/>
  <c r="D1423" i="5"/>
  <c r="F1723" i="7"/>
  <c r="G673" i="10"/>
  <c r="F1591" i="7"/>
  <c r="F204" i="7"/>
  <c r="D1440" i="5"/>
  <c r="G2339" i="7"/>
  <c r="E1509" i="13"/>
  <c r="E1161" i="5"/>
  <c r="E961" i="10"/>
  <c r="D157" i="5"/>
  <c r="E924" i="11"/>
  <c r="D1892" i="14"/>
  <c r="D1353" i="10"/>
  <c r="F1747" i="14"/>
  <c r="F1859" i="5"/>
  <c r="E1498" i="5"/>
  <c r="D2288" i="10"/>
  <c r="G1678" i="13"/>
  <c r="G1373" i="10"/>
  <c r="D64" i="14"/>
  <c r="G1252" i="5"/>
  <c r="G1993" i="5"/>
  <c r="E1570" i="11"/>
  <c r="E3024" i="7"/>
  <c r="D1284" i="11"/>
  <c r="D602" i="5"/>
  <c r="D1966" i="5"/>
  <c r="D1375" i="5"/>
  <c r="D2665" i="7"/>
  <c r="G2362" i="7"/>
  <c r="D254" i="14"/>
  <c r="G146" i="11"/>
  <c r="F1362" i="5"/>
  <c r="G1131" i="5"/>
  <c r="E181" i="7"/>
  <c r="D1693" i="14"/>
  <c r="E1066" i="13"/>
  <c r="D687" i="14"/>
  <c r="D1102" i="10"/>
  <c r="E2205" i="7"/>
  <c r="D1273" i="7"/>
  <c r="G1399" i="14"/>
  <c r="G2262" i="10"/>
  <c r="E1321" i="5"/>
  <c r="D219" i="11"/>
  <c r="E1248" i="11"/>
  <c r="G2363" i="11"/>
  <c r="E55" i="5"/>
  <c r="G417" i="5"/>
  <c r="E1557" i="11"/>
  <c r="G3469" i="7"/>
  <c r="D1967" i="10"/>
  <c r="D327" i="10"/>
  <c r="E1322" i="5"/>
  <c r="F1335" i="7"/>
  <c r="G1526" i="10"/>
  <c r="D1436" i="11"/>
  <c r="E115" i="7"/>
  <c r="F262" i="5"/>
  <c r="F668" i="14"/>
  <c r="G2117" i="11"/>
  <c r="D1928" i="14"/>
  <c r="G434" i="5"/>
  <c r="E423" i="10"/>
  <c r="F1479" i="11"/>
  <c r="E1899" i="5"/>
  <c r="E2199" i="11"/>
  <c r="D1941" i="5"/>
  <c r="E2546" i="7"/>
  <c r="F1754" i="7"/>
  <c r="D1497" i="11"/>
  <c r="E502" i="11"/>
  <c r="G3288" i="7"/>
  <c r="E1398" i="14"/>
  <c r="E1447" i="14"/>
  <c r="F481" i="5"/>
  <c r="D1683" i="13"/>
  <c r="G2121" i="11"/>
  <c r="E607" i="5"/>
  <c r="F2206" i="7"/>
  <c r="F236" i="13"/>
  <c r="E1480" i="14"/>
  <c r="D45" i="7"/>
  <c r="D1931" i="5"/>
  <c r="E1389" i="7"/>
  <c r="F566" i="14"/>
  <c r="F1158" i="14"/>
  <c r="G500" i="14"/>
  <c r="G1750" i="5"/>
  <c r="F1489" i="10"/>
  <c r="D1328" i="10"/>
  <c r="D1960" i="10"/>
  <c r="G3100" i="7"/>
  <c r="G3470" i="7"/>
  <c r="F1354" i="5"/>
  <c r="E314" i="14"/>
  <c r="E179" i="7"/>
  <c r="F696" i="5"/>
  <c r="D1628" i="7"/>
  <c r="F1836" i="11"/>
  <c r="G658" i="5"/>
  <c r="D2042" i="5"/>
  <c r="F788" i="5"/>
  <c r="G813" i="14"/>
  <c r="D153" i="13"/>
  <c r="E805" i="11"/>
  <c r="D1872" i="14"/>
  <c r="F662" i="5"/>
  <c r="F9" i="11"/>
  <c r="E2177" i="10"/>
  <c r="G1355" i="14"/>
  <c r="G1547" i="14"/>
  <c r="G6" i="10"/>
  <c r="G1537" i="11"/>
  <c r="F2298" i="11"/>
  <c r="F1416" i="13"/>
  <c r="D673" i="11"/>
  <c r="D274" i="7"/>
  <c r="G319" i="11"/>
  <c r="G1680" i="5"/>
  <c r="E256" i="11"/>
  <c r="E772" i="5"/>
  <c r="F913" i="14"/>
  <c r="D39" i="7"/>
  <c r="G958" i="13"/>
  <c r="E1669" i="14"/>
  <c r="E514" i="5"/>
  <c r="D2671" i="7"/>
  <c r="E3428" i="7"/>
  <c r="D2279" i="5"/>
  <c r="G1692" i="11"/>
  <c r="G1781" i="14"/>
  <c r="G144" i="14"/>
  <c r="E1522" i="14"/>
  <c r="D1788" i="13"/>
  <c r="D1828" i="7"/>
  <c r="G1257" i="11"/>
  <c r="F1399" i="14"/>
  <c r="G329" i="5"/>
  <c r="F68" i="11"/>
  <c r="D1283" i="5"/>
  <c r="G1831" i="11"/>
  <c r="E306" i="5"/>
  <c r="G1568" i="13"/>
  <c r="D52" i="13"/>
  <c r="G340" i="14"/>
  <c r="G1949" i="5"/>
  <c r="G1774" i="14"/>
  <c r="D2443" i="7"/>
  <c r="F18" i="14"/>
  <c r="G1113" i="14"/>
  <c r="F343" i="7"/>
  <c r="F1453" i="5"/>
  <c r="D1737" i="14"/>
  <c r="F1985" i="7"/>
  <c r="D2423" i="10"/>
  <c r="E112" i="14"/>
  <c r="F1240" i="5"/>
  <c r="E241" i="10"/>
  <c r="F2128" i="7"/>
  <c r="G204" i="5"/>
  <c r="G946" i="5"/>
  <c r="E1897" i="14"/>
  <c r="E1909" i="7"/>
  <c r="G2227" i="5"/>
  <c r="D807" i="11"/>
  <c r="F571" i="14"/>
  <c r="F1996" i="11"/>
  <c r="E629" i="14"/>
  <c r="D1367" i="14"/>
  <c r="F191" i="7"/>
  <c r="G922" i="10"/>
  <c r="E2722" i="7"/>
  <c r="E1633" i="14"/>
  <c r="G3376" i="7"/>
  <c r="D3466" i="7"/>
  <c r="E1931" i="11"/>
  <c r="D951" i="5"/>
  <c r="E1826" i="11"/>
  <c r="E2517" i="7"/>
  <c r="E1996" i="7"/>
  <c r="D2435" i="7"/>
  <c r="G1839" i="5"/>
  <c r="G1019" i="14"/>
  <c r="E827" i="5"/>
  <c r="D682" i="14"/>
  <c r="G514" i="10"/>
  <c r="D1776" i="7"/>
  <c r="E2001" i="5"/>
  <c r="D332" i="7"/>
  <c r="D976" i="14"/>
  <c r="G1961" i="7"/>
  <c r="F1988" i="14"/>
  <c r="F865" i="14"/>
  <c r="D1740" i="14"/>
  <c r="G1044" i="5"/>
  <c r="F1528" i="11"/>
  <c r="G1502" i="5"/>
  <c r="D494" i="7"/>
  <c r="G1504" i="14"/>
  <c r="F2422" i="10"/>
  <c r="F1922" i="5"/>
  <c r="F1270" i="14"/>
  <c r="D644" i="5"/>
  <c r="G643" i="14"/>
  <c r="D875" i="11"/>
  <c r="D1902" i="5"/>
  <c r="G425" i="14"/>
  <c r="F1962" i="7"/>
  <c r="E1401" i="5"/>
  <c r="G207" i="13"/>
  <c r="F1957" i="11"/>
  <c r="G3112" i="7"/>
  <c r="F1018" i="14"/>
  <c r="D1263" i="7"/>
  <c r="G2272" i="10"/>
  <c r="E1784" i="5"/>
  <c r="D67" i="7"/>
  <c r="G758" i="10"/>
  <c r="E160" i="5"/>
  <c r="D2118" i="5"/>
  <c r="G3362" i="7"/>
  <c r="F1223" i="11"/>
  <c r="G1452" i="7"/>
  <c r="D875" i="14"/>
  <c r="D2487" i="7"/>
  <c r="E251" i="14"/>
  <c r="D3463" i="7"/>
  <c r="F2967" i="7"/>
  <c r="E86" i="7"/>
  <c r="D1780" i="11"/>
  <c r="E922" i="5"/>
  <c r="D867" i="14"/>
  <c r="D408" i="7"/>
  <c r="D144" i="11"/>
  <c r="F623" i="5"/>
  <c r="F422" i="5"/>
  <c r="F1937" i="7"/>
  <c r="G346" i="5"/>
  <c r="D1832" i="14"/>
  <c r="G2244" i="5"/>
  <c r="G1895" i="11"/>
  <c r="E109" i="13"/>
  <c r="G88" i="13"/>
  <c r="E2412" i="11"/>
  <c r="D538" i="14"/>
  <c r="G33" i="14"/>
  <c r="F295" i="7"/>
  <c r="D19" i="5"/>
  <c r="E1783" i="7"/>
  <c r="D520" i="5"/>
  <c r="E1318" i="11"/>
  <c r="D2633" i="7"/>
  <c r="G999" i="14"/>
  <c r="E1266" i="14"/>
  <c r="E1425" i="7"/>
  <c r="F460" i="14"/>
  <c r="E1880" i="10"/>
  <c r="E257" i="11"/>
  <c r="G858" i="11"/>
  <c r="F3431" i="7"/>
  <c r="G3331" i="7"/>
  <c r="F1788" i="7"/>
  <c r="G2039" i="7"/>
  <c r="F340" i="5"/>
  <c r="G1327" i="10"/>
  <c r="E3182" i="7"/>
  <c r="E1804" i="11"/>
  <c r="D1239" i="5"/>
  <c r="G2111" i="5"/>
  <c r="E3203" i="7"/>
  <c r="E680" i="5"/>
  <c r="D1664" i="10"/>
  <c r="D2416" i="7"/>
  <c r="E71" i="11"/>
  <c r="D981" i="11"/>
  <c r="F2176" i="10"/>
  <c r="E234" i="13"/>
  <c r="F2048" i="7"/>
  <c r="E1412" i="7"/>
  <c r="G107" i="11"/>
  <c r="G1238" i="10"/>
  <c r="G873" i="5"/>
  <c r="E625" i="14"/>
  <c r="F84" i="13"/>
  <c r="D2623" i="7"/>
  <c r="D103" i="13"/>
  <c r="G1197" i="5"/>
  <c r="E2072" i="11"/>
  <c r="E1305" i="10"/>
  <c r="E1511" i="7"/>
  <c r="E91" i="14"/>
  <c r="D533" i="14"/>
  <c r="F395" i="14"/>
  <c r="F1182" i="5"/>
  <c r="F1995" i="5"/>
  <c r="G1894" i="11"/>
  <c r="F2153" i="7"/>
  <c r="F1261" i="7"/>
  <c r="G385" i="14"/>
  <c r="E723" i="5"/>
  <c r="D137" i="13"/>
  <c r="F455" i="14"/>
  <c r="G141" i="10"/>
  <c r="G451" i="11"/>
  <c r="D1715" i="5"/>
  <c r="E2747" i="7"/>
  <c r="G725" i="5"/>
  <c r="G419" i="7"/>
  <c r="F417" i="5"/>
  <c r="D1745" i="14"/>
  <c r="D240" i="11"/>
  <c r="F2336" i="7"/>
  <c r="F759" i="5"/>
  <c r="G34" i="14"/>
  <c r="G227" i="7"/>
  <c r="D1927" i="14"/>
  <c r="E1958" i="7"/>
  <c r="G2009" i="11"/>
  <c r="D2992" i="7"/>
  <c r="G1444" i="7"/>
  <c r="G1083" i="14"/>
  <c r="D1457" i="10"/>
  <c r="D136" i="14"/>
  <c r="D162" i="11"/>
  <c r="D1386" i="14"/>
  <c r="G1578" i="7"/>
  <c r="F714" i="11"/>
  <c r="F2680" i="7"/>
  <c r="G744" i="5"/>
  <c r="D1471" i="14"/>
  <c r="E339" i="13"/>
  <c r="G3347" i="7"/>
  <c r="F1805" i="11"/>
  <c r="F1593" i="14"/>
  <c r="G1254" i="5"/>
  <c r="G309" i="7"/>
  <c r="G208" i="10"/>
  <c r="D695" i="14"/>
  <c r="E643" i="11"/>
  <c r="E1803" i="7"/>
  <c r="D675" i="10"/>
  <c r="G194" i="11"/>
  <c r="F482" i="7"/>
  <c r="G3293" i="7"/>
  <c r="E33" i="14"/>
  <c r="E1384" i="5"/>
  <c r="G756" i="5"/>
  <c r="F283" i="10"/>
  <c r="G948" i="13"/>
  <c r="F2154" i="7"/>
  <c r="F1632" i="13"/>
  <c r="F1970" i="10"/>
  <c r="G1443" i="10"/>
  <c r="G194" i="14"/>
  <c r="F2214" i="11"/>
  <c r="G3104" i="7"/>
  <c r="E1635" i="7"/>
  <c r="E95" i="14"/>
  <c r="G2001" i="11"/>
  <c r="F88" i="14"/>
  <c r="G1618" i="10"/>
  <c r="E91" i="11"/>
  <c r="F130" i="10"/>
  <c r="D257" i="5"/>
  <c r="D302" i="11"/>
  <c r="F1700" i="11"/>
  <c r="G2467" i="7"/>
  <c r="G589" i="5"/>
  <c r="F63" i="14"/>
  <c r="E1974" i="14"/>
  <c r="F2127" i="10"/>
  <c r="E2397" i="11"/>
  <c r="E1058" i="13"/>
  <c r="E2312" i="7"/>
  <c r="F1629" i="7"/>
  <c r="G3438" i="7"/>
  <c r="E1591" i="7"/>
  <c r="F2178" i="5"/>
  <c r="F2018" i="5"/>
  <c r="E215" i="10"/>
  <c r="G1418" i="11"/>
  <c r="G1675" i="14"/>
  <c r="F340" i="10"/>
  <c r="D616" i="5"/>
  <c r="G2168" i="5"/>
  <c r="E1639" i="11"/>
  <c r="G3046" i="7"/>
  <c r="E2154" i="10"/>
  <c r="E673" i="5"/>
  <c r="E8" i="7"/>
  <c r="D178" i="10"/>
  <c r="E1485" i="13"/>
  <c r="G1064" i="14"/>
  <c r="G212" i="7"/>
  <c r="F1942" i="5"/>
  <c r="F1849" i="11"/>
  <c r="G983" i="14"/>
  <c r="F2401" i="7"/>
  <c r="D2771" i="7"/>
  <c r="E579" i="11"/>
  <c r="G1214" i="5"/>
  <c r="F3275" i="7"/>
  <c r="G2010" i="5"/>
  <c r="D1294" i="11"/>
  <c r="D1001" i="5"/>
  <c r="G283" i="5"/>
  <c r="G49" i="7"/>
  <c r="F2234" i="11"/>
  <c r="F1118" i="14"/>
  <c r="F3495" i="7"/>
  <c r="G1685" i="14"/>
  <c r="G1051" i="11"/>
  <c r="E1510" i="7"/>
  <c r="F976" i="11"/>
  <c r="E335" i="14"/>
  <c r="E640" i="14"/>
  <c r="E1328" i="11"/>
  <c r="G597" i="14"/>
  <c r="G1839" i="14"/>
  <c r="G1380" i="14"/>
  <c r="E3242" i="7"/>
  <c r="D1606" i="7"/>
  <c r="G2617" i="7"/>
  <c r="E1594" i="7"/>
  <c r="G1428" i="10"/>
  <c r="G6" i="11"/>
  <c r="F631" i="11"/>
  <c r="F2179" i="11"/>
  <c r="G704" i="11"/>
  <c r="E164" i="14"/>
  <c r="D2438" i="7"/>
  <c r="E3473" i="7"/>
  <c r="E1961" i="11"/>
  <c r="E920" i="5"/>
  <c r="G814" i="11"/>
  <c r="F2716" i="7"/>
  <c r="G234" i="5"/>
  <c r="E1319" i="5"/>
  <c r="F1267" i="14"/>
  <c r="F1981" i="11"/>
  <c r="F2446" i="7"/>
  <c r="F1818" i="5"/>
  <c r="F173" i="13"/>
  <c r="F1856" i="5"/>
  <c r="D2195" i="10"/>
  <c r="E1235" i="11"/>
  <c r="G943" i="5"/>
  <c r="E1396" i="10"/>
  <c r="E2159" i="7"/>
  <c r="F1917" i="14"/>
  <c r="D434" i="11"/>
  <c r="E2081" i="5"/>
  <c r="G1798" i="5"/>
  <c r="F232" i="14"/>
  <c r="D1860" i="5"/>
  <c r="D522" i="13"/>
  <c r="G462" i="5"/>
  <c r="D429" i="14"/>
  <c r="D1652" i="14"/>
  <c r="G1333" i="11"/>
  <c r="G1177" i="11"/>
  <c r="E1083" i="5"/>
  <c r="G1424" i="13"/>
  <c r="D1070" i="5"/>
  <c r="D824" i="10"/>
  <c r="F76" i="14"/>
  <c r="E1646" i="5"/>
  <c r="G1761" i="11"/>
  <c r="F1535" i="5"/>
  <c r="E207" i="5"/>
  <c r="G1398" i="7"/>
  <c r="E1584" i="5"/>
  <c r="F8" i="14"/>
  <c r="E1631" i="10"/>
  <c r="E3397" i="7"/>
  <c r="E2070" i="11"/>
  <c r="E1754" i="14"/>
  <c r="E2184" i="10"/>
  <c r="E2416" i="10"/>
  <c r="E618" i="5"/>
  <c r="E2439" i="11"/>
  <c r="F188" i="5"/>
  <c r="D1467" i="5"/>
  <c r="G2003" i="5"/>
  <c r="G6" i="14"/>
  <c r="F2316" i="10"/>
  <c r="G38" i="5"/>
  <c r="F1961" i="14"/>
  <c r="E3363" i="7"/>
  <c r="D2353" i="11"/>
  <c r="D2412" i="11"/>
  <c r="F17" i="13"/>
  <c r="F1527" i="5"/>
  <c r="G2147" i="5"/>
  <c r="F1801" i="5"/>
  <c r="D80" i="13"/>
  <c r="F1531" i="11"/>
  <c r="E2271" i="11"/>
  <c r="D1039" i="14"/>
  <c r="D101" i="14"/>
  <c r="F615" i="13"/>
  <c r="G1498" i="5"/>
  <c r="E2255" i="7"/>
  <c r="G378" i="5"/>
  <c r="D722" i="14"/>
  <c r="D351" i="14"/>
  <c r="F987" i="14"/>
  <c r="F2078" i="5"/>
  <c r="F1762" i="11"/>
  <c r="G184" i="5"/>
  <c r="G1911" i="14"/>
  <c r="E2241" i="5"/>
  <c r="G2138" i="7"/>
  <c r="G1425" i="11"/>
  <c r="D1588" i="5"/>
  <c r="E681" i="11"/>
  <c r="G2097" i="11"/>
  <c r="E1614" i="14"/>
  <c r="E1365" i="7"/>
  <c r="F1727" i="5"/>
  <c r="E2036" i="10"/>
  <c r="E1053" i="10"/>
  <c r="E3215" i="7"/>
  <c r="F1048" i="14"/>
  <c r="D1401" i="10"/>
  <c r="F698" i="5"/>
  <c r="E1047" i="5"/>
  <c r="F1433" i="14"/>
  <c r="F999" i="5"/>
  <c r="F34" i="14"/>
  <c r="D876" i="5"/>
  <c r="F1531" i="14"/>
  <c r="G1684" i="5"/>
  <c r="F1411" i="10"/>
  <c r="F1300" i="10"/>
  <c r="E1818" i="14"/>
  <c r="D3003" i="7"/>
  <c r="E1715" i="11"/>
  <c r="D1689" i="11"/>
  <c r="G1564" i="10"/>
  <c r="G2982" i="7"/>
  <c r="D2637" i="7"/>
  <c r="G1059" i="14"/>
  <c r="E1388" i="5"/>
  <c r="G1883" i="10"/>
  <c r="E1892" i="11"/>
  <c r="D1996" i="10"/>
  <c r="D3117" i="7"/>
  <c r="G3236" i="7"/>
  <c r="F1618" i="7"/>
  <c r="G1934" i="5"/>
  <c r="F1627" i="5"/>
  <c r="G2229" i="10"/>
  <c r="E873" i="14"/>
  <c r="G2427" i="7"/>
  <c r="G1332" i="5"/>
  <c r="G477" i="7"/>
  <c r="G1298" i="10"/>
  <c r="F2744" i="7"/>
  <c r="G1352" i="11"/>
  <c r="G912" i="11"/>
  <c r="E2492" i="7"/>
  <c r="F345" i="14"/>
  <c r="E962" i="14"/>
  <c r="D223" i="11"/>
  <c r="E2440" i="7"/>
  <c r="D1269" i="14"/>
  <c r="D873" i="5"/>
  <c r="G770" i="11"/>
  <c r="G87" i="11"/>
  <c r="E2705" i="7"/>
  <c r="D2435" i="11"/>
  <c r="G10" i="14"/>
  <c r="G1422" i="5"/>
  <c r="G2175" i="11"/>
  <c r="G1776" i="7"/>
  <c r="D696" i="5"/>
  <c r="D2817" i="7"/>
  <c r="E991" i="5"/>
  <c r="G2073" i="10"/>
  <c r="G382" i="11"/>
  <c r="G2221" i="11"/>
  <c r="E2151" i="7"/>
  <c r="E1624" i="14"/>
  <c r="E686" i="5"/>
  <c r="D1753" i="5"/>
  <c r="E2144" i="10"/>
  <c r="E1851" i="11"/>
  <c r="F2830" i="7"/>
  <c r="D1827" i="11"/>
  <c r="D2922" i="7"/>
  <c r="E1387" i="11"/>
  <c r="E2436" i="10"/>
  <c r="G1319" i="7"/>
  <c r="E2340" i="11"/>
  <c r="F2119" i="7"/>
  <c r="D520" i="11"/>
  <c r="G1371" i="5"/>
  <c r="D610" i="5"/>
  <c r="F71" i="5"/>
  <c r="E325" i="14"/>
  <c r="D396" i="14"/>
  <c r="E1275" i="10"/>
  <c r="G1550" i="5"/>
  <c r="F1738" i="14"/>
  <c r="D1312" i="7"/>
  <c r="F1332" i="7"/>
  <c r="G2266" i="7"/>
  <c r="D480" i="14"/>
  <c r="F509" i="11"/>
  <c r="D146" i="14"/>
  <c r="D1645" i="5"/>
  <c r="G2370" i="11"/>
  <c r="G354" i="7"/>
  <c r="E881" i="5"/>
  <c r="E104" i="7"/>
  <c r="E232" i="14"/>
  <c r="D67" i="11"/>
  <c r="G3213" i="7"/>
  <c r="F2647" i="7"/>
  <c r="G433" i="13"/>
  <c r="F1325" i="7"/>
  <c r="D985" i="14"/>
  <c r="F733" i="5"/>
  <c r="F333" i="11"/>
  <c r="G1521" i="7"/>
  <c r="E1084" i="11"/>
  <c r="F1226" i="14"/>
  <c r="G347" i="10"/>
  <c r="G1460" i="10"/>
  <c r="E1538" i="7"/>
  <c r="D645" i="5"/>
  <c r="E2179" i="5"/>
  <c r="G1904" i="11"/>
  <c r="E55" i="10"/>
  <c r="D1359" i="11"/>
  <c r="F328" i="7"/>
  <c r="E2329" i="11"/>
  <c r="G516" i="11"/>
  <c r="F1334" i="11"/>
  <c r="E1820" i="14"/>
  <c r="E1891" i="5"/>
  <c r="E1338" i="5"/>
  <c r="G1870" i="14"/>
  <c r="F2006" i="10"/>
  <c r="E3289" i="7"/>
  <c r="F811" i="5"/>
  <c r="G1954" i="14"/>
  <c r="D2266" i="11"/>
  <c r="E108" i="5"/>
  <c r="G335" i="11"/>
  <c r="E376" i="5"/>
  <c r="E649" i="14"/>
  <c r="E776" i="14"/>
  <c r="E1537" i="7"/>
  <c r="F154" i="13"/>
  <c r="D531" i="11"/>
  <c r="D1404" i="7"/>
  <c r="F2337" i="7"/>
  <c r="F1057" i="5"/>
  <c r="G1464" i="5"/>
  <c r="G1970" i="11"/>
  <c r="G1957" i="7"/>
  <c r="E461" i="14"/>
  <c r="F1478" i="7"/>
  <c r="F1135" i="5"/>
  <c r="F313" i="11"/>
  <c r="G10" i="5"/>
  <c r="D1764" i="5"/>
  <c r="D801" i="5"/>
  <c r="D1949" i="10"/>
  <c r="G527" i="5"/>
  <c r="E95" i="13"/>
  <c r="G1538" i="5"/>
  <c r="D1452" i="11"/>
  <c r="D804" i="11"/>
  <c r="E215" i="14"/>
  <c r="D885" i="5"/>
  <c r="E892" i="10"/>
  <c r="F3280" i="7"/>
  <c r="F2207" i="5"/>
  <c r="F1446" i="5"/>
  <c r="E1331" i="5"/>
  <c r="G1860" i="14"/>
  <c r="E1097" i="5"/>
  <c r="F223" i="13"/>
  <c r="D1180" i="11"/>
  <c r="D2486" i="7"/>
  <c r="G1963" i="7"/>
  <c r="G423" i="5"/>
  <c r="E750" i="5"/>
  <c r="E149" i="11"/>
  <c r="E1634" i="7"/>
  <c r="D56" i="10"/>
  <c r="E372" i="7"/>
  <c r="E2698" i="7"/>
  <c r="G2144" i="5"/>
  <c r="G770" i="14"/>
  <c r="F1855" i="5"/>
  <c r="G777" i="10"/>
  <c r="D87" i="11"/>
  <c r="E101" i="11"/>
  <c r="G1354" i="5"/>
  <c r="G2857" i="7"/>
  <c r="D437" i="11"/>
  <c r="G978" i="10"/>
  <c r="G890" i="11"/>
  <c r="D1468" i="10"/>
  <c r="D2731" i="7"/>
  <c r="D1729" i="5"/>
  <c r="G436" i="7"/>
  <c r="E400" i="5"/>
  <c r="D379" i="14"/>
  <c r="G733" i="5"/>
  <c r="G215" i="10"/>
  <c r="G770" i="13"/>
  <c r="G1163" i="11"/>
  <c r="G1053" i="10"/>
  <c r="D676" i="11"/>
  <c r="E1516" i="7"/>
  <c r="F2287" i="5"/>
  <c r="D958" i="10"/>
  <c r="E1659" i="11"/>
  <c r="E197" i="14"/>
  <c r="E1265" i="11"/>
  <c r="D77" i="10"/>
  <c r="F1275" i="11"/>
  <c r="E1245" i="5"/>
  <c r="E3287" i="7"/>
  <c r="E2022" i="5"/>
  <c r="F1137" i="11"/>
  <c r="D1354" i="11"/>
  <c r="E144" i="14"/>
  <c r="E1778" i="13"/>
  <c r="G3313" i="7"/>
  <c r="E1093" i="10"/>
  <c r="D747" i="5"/>
  <c r="F2156" i="5"/>
  <c r="D1999" i="5"/>
  <c r="D1970" i="11"/>
  <c r="E639" i="14"/>
  <c r="G80" i="5"/>
  <c r="G130" i="11"/>
  <c r="E2219" i="5"/>
  <c r="E679" i="5"/>
  <c r="F1705" i="5"/>
  <c r="G145" i="11"/>
  <c r="E205" i="10"/>
  <c r="D1279" i="5"/>
  <c r="E1194" i="5"/>
  <c r="G186" i="5"/>
  <c r="F676" i="13"/>
  <c r="E1591" i="5"/>
  <c r="E1554" i="7"/>
  <c r="F1327" i="7"/>
  <c r="E1529" i="13"/>
  <c r="G1729" i="5"/>
  <c r="F1331" i="14"/>
  <c r="E1883" i="7"/>
  <c r="G1553" i="7"/>
  <c r="G70" i="13"/>
  <c r="F1715" i="5"/>
  <c r="D98" i="5"/>
  <c r="D982" i="5"/>
  <c r="F1299" i="11"/>
  <c r="F1559" i="13"/>
  <c r="D2140" i="7"/>
  <c r="D1757" i="14"/>
  <c r="D1641" i="10"/>
  <c r="E1288" i="7"/>
  <c r="E1621" i="11"/>
  <c r="D1537" i="5"/>
  <c r="F130" i="14"/>
  <c r="E3231" i="7"/>
  <c r="F997" i="11"/>
  <c r="E13" i="5"/>
  <c r="D137" i="5"/>
  <c r="E2846" i="7"/>
  <c r="F1657" i="11"/>
  <c r="G1257" i="5"/>
  <c r="G1055" i="14"/>
  <c r="D3217" i="7"/>
  <c r="F722" i="14"/>
  <c r="F3442" i="7"/>
  <c r="E96" i="13"/>
  <c r="F1919" i="10"/>
  <c r="D1261" i="14"/>
  <c r="F3197" i="7"/>
  <c r="F1325" i="13"/>
  <c r="G328" i="5"/>
  <c r="G3200" i="7"/>
  <c r="G608" i="10"/>
  <c r="D1685" i="14"/>
  <c r="D1867" i="7"/>
  <c r="F1734" i="10"/>
  <c r="E237" i="11"/>
  <c r="G940" i="10"/>
  <c r="D992" i="14"/>
  <c r="F1308" i="11"/>
  <c r="G229" i="14"/>
  <c r="E704" i="14"/>
  <c r="E2937" i="7"/>
  <c r="D1834" i="10"/>
  <c r="F1765" i="14"/>
  <c r="F814" i="11"/>
  <c r="G954" i="13"/>
  <c r="D613" i="5"/>
  <c r="E302" i="7"/>
  <c r="G1198" i="11"/>
  <c r="G1540" i="5"/>
  <c r="E1360" i="11"/>
  <c r="E1770" i="14"/>
  <c r="G1510" i="7"/>
  <c r="E239" i="14"/>
  <c r="D342" i="10"/>
  <c r="E2165" i="10"/>
  <c r="D747" i="14"/>
  <c r="G1775" i="14"/>
  <c r="G1418" i="10"/>
  <c r="D1448" i="7"/>
  <c r="E1924" i="7"/>
  <c r="F1008" i="14"/>
  <c r="G1795" i="13"/>
  <c r="G1039" i="5"/>
  <c r="E1447" i="5"/>
  <c r="F203" i="13"/>
  <c r="D59" i="11"/>
  <c r="F1457" i="14"/>
  <c r="G1325" i="5"/>
  <c r="G1000" i="11"/>
  <c r="D47" i="14"/>
  <c r="G1334" i="11"/>
  <c r="G1784" i="10"/>
  <c r="D3061" i="7"/>
  <c r="D355" i="5"/>
  <c r="E2257" i="10"/>
  <c r="D1372" i="5"/>
  <c r="G2131" i="10"/>
  <c r="E1368" i="5"/>
  <c r="E862" i="11"/>
  <c r="D560" i="14"/>
  <c r="D39" i="5"/>
  <c r="G308" i="10"/>
  <c r="F1847" i="11"/>
  <c r="F2132" i="5"/>
  <c r="D72" i="5"/>
  <c r="D431" i="14"/>
  <c r="G2263" i="11"/>
  <c r="F1170" i="5"/>
  <c r="G2040" i="10"/>
  <c r="D1874" i="5"/>
  <c r="F3" i="14"/>
  <c r="E1799" i="5"/>
  <c r="D207" i="13"/>
  <c r="G1356" i="11"/>
  <c r="G195" i="10"/>
  <c r="D1572" i="7"/>
  <c r="E134" i="5"/>
  <c r="D1845" i="14"/>
  <c r="D1737" i="11"/>
  <c r="E2354" i="10"/>
  <c r="E1992" i="10"/>
  <c r="E109" i="10"/>
  <c r="E1255" i="5"/>
  <c r="E349" i="14"/>
  <c r="F2200" i="10"/>
  <c r="F192" i="10"/>
  <c r="G851" i="14"/>
  <c r="D1556" i="7"/>
  <c r="E1742" i="5"/>
  <c r="F1770" i="14"/>
  <c r="D850" i="5"/>
  <c r="F138" i="14"/>
  <c r="E1561" i="7"/>
  <c r="E2658" i="7"/>
  <c r="G1320" i="7"/>
  <c r="F998" i="14"/>
  <c r="D17" i="5"/>
  <c r="E2126" i="11"/>
  <c r="G2059" i="10"/>
  <c r="D181" i="13"/>
  <c r="D2476" i="7"/>
  <c r="G3391" i="7"/>
  <c r="F244" i="7"/>
  <c r="G2237" i="11"/>
  <c r="E2094" i="5"/>
  <c r="F1791" i="14"/>
  <c r="G1977" i="10"/>
  <c r="D1924" i="7"/>
  <c r="E2246" i="5"/>
  <c r="D1888" i="5"/>
  <c r="E1877" i="5"/>
  <c r="E469" i="7"/>
  <c r="F416" i="14"/>
  <c r="E965" i="5"/>
  <c r="F463" i="5"/>
  <c r="F3370" i="7"/>
  <c r="D1822" i="14"/>
  <c r="E1995" i="14"/>
  <c r="G1007" i="14"/>
  <c r="G91" i="13"/>
  <c r="F1886" i="7"/>
  <c r="G1773" i="14"/>
  <c r="E1778" i="11"/>
  <c r="E329" i="5"/>
  <c r="G1644" i="7"/>
  <c r="D227" i="11"/>
  <c r="D1217" i="5"/>
  <c r="G812" i="11"/>
  <c r="G1902" i="7"/>
  <c r="D1630" i="11"/>
  <c r="G1688" i="11"/>
  <c r="D357" i="14"/>
  <c r="D561" i="11"/>
  <c r="G1629" i="5"/>
  <c r="E2055" i="11"/>
  <c r="F3429" i="7"/>
  <c r="E429" i="14"/>
  <c r="G606" i="11"/>
  <c r="E734" i="13"/>
  <c r="D1465" i="10"/>
  <c r="E1934" i="11"/>
  <c r="E2958" i="7"/>
  <c r="D1946" i="11"/>
  <c r="E96" i="10"/>
  <c r="F6" i="5"/>
  <c r="G2071" i="11"/>
  <c r="D467" i="5"/>
  <c r="D2001" i="11"/>
  <c r="E654" i="14"/>
  <c r="G64" i="5"/>
  <c r="G457" i="11"/>
  <c r="D656" i="10"/>
  <c r="D2984" i="7"/>
  <c r="F620" i="14"/>
  <c r="D2437" i="11"/>
  <c r="D1904" i="5"/>
  <c r="F413" i="14"/>
  <c r="F1740" i="14"/>
  <c r="D25" i="7"/>
  <c r="E77" i="11"/>
  <c r="E2301" i="11"/>
  <c r="D1603" i="7"/>
  <c r="G1316" i="14"/>
  <c r="G555" i="11"/>
  <c r="G1947" i="14"/>
  <c r="F216" i="13"/>
  <c r="G2961" i="7"/>
  <c r="E166" i="11"/>
  <c r="E1693" i="5"/>
  <c r="E2881" i="7"/>
  <c r="F1108" i="14"/>
  <c r="G157" i="5"/>
  <c r="F225" i="14"/>
  <c r="E2370" i="7"/>
  <c r="G418" i="7"/>
  <c r="G638" i="11"/>
  <c r="D1363" i="14"/>
  <c r="D971" i="10"/>
  <c r="F2084" i="7"/>
  <c r="D1384" i="11"/>
  <c r="E112" i="5"/>
  <c r="G1096" i="11"/>
  <c r="D2081" i="5"/>
  <c r="G492" i="7"/>
  <c r="G2003" i="11"/>
  <c r="F1102" i="5"/>
  <c r="F179" i="5"/>
  <c r="E9" i="5"/>
  <c r="G2238" i="11"/>
  <c r="G144" i="13"/>
  <c r="D2411" i="7"/>
  <c r="D1255" i="10"/>
  <c r="E1123" i="5"/>
  <c r="F132" i="5"/>
  <c r="D3026" i="7"/>
  <c r="E2028" i="10"/>
  <c r="G1262" i="7"/>
  <c r="E660" i="11"/>
  <c r="D3444" i="7"/>
  <c r="E193" i="13"/>
  <c r="D1433" i="13"/>
  <c r="E228" i="14"/>
  <c r="F929" i="5"/>
  <c r="D2058" i="5"/>
  <c r="G1179" i="5"/>
  <c r="D2312" i="7"/>
  <c r="F181" i="7"/>
  <c r="E2063" i="10"/>
  <c r="E1563" i="14"/>
  <c r="F2209" i="7"/>
  <c r="F3322" i="7"/>
  <c r="G2510" i="7"/>
  <c r="F1309" i="7"/>
  <c r="F505" i="11"/>
  <c r="E1385" i="11"/>
  <c r="D1003" i="5"/>
  <c r="G1788" i="11"/>
  <c r="G2788" i="7"/>
  <c r="D508" i="5"/>
  <c r="F927" i="14"/>
  <c r="E1895" i="10"/>
  <c r="F3316" i="7"/>
  <c r="F1571" i="14"/>
  <c r="F2134" i="11"/>
  <c r="G1105" i="5"/>
  <c r="F3181" i="7"/>
  <c r="G1414" i="13"/>
  <c r="G1020" i="14"/>
  <c r="G56" i="11"/>
  <c r="G177" i="13"/>
  <c r="G950" i="10"/>
  <c r="F1430" i="11"/>
  <c r="F666" i="14"/>
  <c r="G281" i="14"/>
  <c r="G1315" i="5"/>
  <c r="D1206" i="5"/>
  <c r="E1014" i="11"/>
  <c r="E3054" i="7"/>
  <c r="E2154" i="5"/>
  <c r="D647" i="10"/>
  <c r="D1792" i="13"/>
  <c r="D534" i="14"/>
  <c r="F3209" i="7"/>
  <c r="G3245" i="7"/>
  <c r="D1259" i="5"/>
  <c r="F1829" i="5"/>
  <c r="F407" i="14"/>
  <c r="G935" i="11"/>
  <c r="F208" i="5"/>
  <c r="D1789" i="14"/>
  <c r="D1023" i="11"/>
  <c r="G149" i="7"/>
  <c r="D1154" i="5"/>
  <c r="D1063" i="5"/>
  <c r="F3019" i="7"/>
  <c r="F1769" i="11"/>
  <c r="F1499" i="11"/>
  <c r="E2026" i="7"/>
  <c r="F280" i="5"/>
  <c r="E1778" i="14"/>
  <c r="D1649" i="11"/>
  <c r="F1263" i="13"/>
  <c r="F1422" i="5"/>
  <c r="F82" i="10"/>
  <c r="G682" i="5"/>
  <c r="D1440" i="11"/>
  <c r="F1829" i="7"/>
  <c r="D1258" i="11"/>
  <c r="D137" i="14"/>
  <c r="D218" i="5"/>
  <c r="F3016" i="7"/>
  <c r="F2277" i="5"/>
  <c r="D1091" i="13"/>
  <c r="G103" i="7"/>
  <c r="D1711" i="7"/>
  <c r="F1486" i="5"/>
  <c r="F1250" i="13"/>
  <c r="E1262" i="7"/>
  <c r="E1324" i="11"/>
  <c r="E3038" i="7"/>
  <c r="E1880" i="11"/>
  <c r="E2375" i="11"/>
  <c r="G1309" i="14"/>
  <c r="D1717" i="13"/>
  <c r="F3180" i="7"/>
  <c r="F1306" i="11"/>
  <c r="D1823" i="10"/>
  <c r="D203" i="7"/>
  <c r="F2200" i="11"/>
  <c r="G159" i="14"/>
  <c r="E1557" i="5"/>
  <c r="G1308" i="10"/>
  <c r="F1318" i="5"/>
  <c r="E1780" i="14"/>
  <c r="D1377" i="14"/>
  <c r="F1647" i="10"/>
  <c r="D130" i="14"/>
  <c r="E6" i="5"/>
  <c r="D584" i="10"/>
  <c r="G2131" i="11"/>
  <c r="E475" i="7"/>
  <c r="G1472" i="14"/>
  <c r="G172" i="5"/>
  <c r="G842" i="5"/>
  <c r="E584" i="14"/>
  <c r="D598" i="14"/>
  <c r="D2231" i="10"/>
  <c r="G912" i="5"/>
  <c r="G866" i="14"/>
  <c r="D305" i="7"/>
  <c r="E2812" i="7"/>
  <c r="E745" i="10"/>
  <c r="G2256" i="11"/>
  <c r="G587" i="14"/>
  <c r="F2126" i="7"/>
  <c r="G1195" i="5"/>
  <c r="E46" i="13"/>
  <c r="D1101" i="5"/>
  <c r="E470" i="5"/>
  <c r="G723" i="14"/>
  <c r="D1808" i="11"/>
  <c r="D964" i="5"/>
  <c r="G1602" i="7"/>
  <c r="E1052" i="14"/>
  <c r="E927" i="5"/>
  <c r="D2039" i="5"/>
  <c r="G1325" i="13"/>
  <c r="E2010" i="7"/>
  <c r="E506" i="14"/>
  <c r="F220" i="14"/>
  <c r="E3172" i="7"/>
  <c r="G1260" i="7"/>
  <c r="D1996" i="5"/>
  <c r="G1648" i="7"/>
  <c r="F1865" i="7"/>
  <c r="G1572" i="14"/>
  <c r="G698" i="10"/>
  <c r="G1831" i="5"/>
  <c r="G735" i="10"/>
  <c r="E1823" i="11"/>
  <c r="E2587" i="7"/>
  <c r="F996" i="5"/>
  <c r="D179" i="11"/>
  <c r="F1870" i="7"/>
  <c r="E2095" i="10"/>
  <c r="F771" i="14"/>
  <c r="E2083" i="7"/>
  <c r="D820" i="11"/>
  <c r="D1248" i="14"/>
  <c r="G304" i="7"/>
  <c r="E2130" i="7"/>
  <c r="E1586" i="14"/>
  <c r="E2051" i="11"/>
  <c r="E296" i="5"/>
  <c r="D948" i="14"/>
  <c r="F341" i="5"/>
  <c r="F1396" i="14"/>
  <c r="F36" i="11"/>
  <c r="F2023" i="11"/>
  <c r="D324" i="14"/>
  <c r="D1891" i="7"/>
  <c r="G1346" i="14"/>
  <c r="G3101" i="7"/>
  <c r="E690" i="5"/>
  <c r="E2387" i="11"/>
  <c r="D3047" i="7"/>
  <c r="D2222" i="11"/>
  <c r="E2476" i="7"/>
  <c r="D567" i="10"/>
  <c r="G1798" i="14"/>
  <c r="E1699" i="10"/>
  <c r="D1558" i="7"/>
  <c r="D1763" i="7"/>
  <c r="F1707" i="10"/>
  <c r="G2285" i="11"/>
  <c r="F510" i="11"/>
  <c r="E2459" i="7"/>
  <c r="D49" i="5"/>
  <c r="E556" i="14"/>
  <c r="G177" i="7"/>
  <c r="G730" i="14"/>
  <c r="G1125" i="11"/>
  <c r="G1815" i="7"/>
  <c r="G1827" i="5"/>
  <c r="F1631" i="14"/>
  <c r="G1150" i="14"/>
  <c r="G255" i="5"/>
  <c r="G1431" i="10"/>
  <c r="E3144" i="7"/>
  <c r="F1258" i="13"/>
  <c r="E1114" i="5"/>
  <c r="F2968" i="7"/>
  <c r="F2210" i="5"/>
  <c r="G2119" i="7"/>
  <c r="G1898" i="5"/>
  <c r="G305" i="5"/>
  <c r="G2525" i="7"/>
  <c r="G982" i="14"/>
  <c r="G120" i="14"/>
  <c r="E166" i="13"/>
  <c r="F1699" i="11"/>
  <c r="G3201" i="7"/>
  <c r="E25" i="10"/>
  <c r="G1011" i="5"/>
  <c r="D317" i="7"/>
  <c r="D1287" i="14"/>
  <c r="E1494" i="13"/>
  <c r="F1534" i="14"/>
  <c r="E2027" i="7"/>
  <c r="D1936" i="11"/>
  <c r="E2107" i="5"/>
  <c r="G1846" i="7"/>
  <c r="F1568" i="10"/>
  <c r="E1644" i="14"/>
  <c r="F1474" i="7"/>
  <c r="G461" i="5"/>
  <c r="D393" i="14"/>
  <c r="E687" i="10"/>
  <c r="F46" i="13"/>
  <c r="G332" i="7"/>
  <c r="G1235" i="11"/>
  <c r="D862" i="5"/>
  <c r="E41" i="5"/>
  <c r="D1624" i="11"/>
  <c r="D760" i="11"/>
  <c r="F60" i="13"/>
  <c r="G34" i="11"/>
  <c r="E204" i="7"/>
  <c r="E278" i="5"/>
  <c r="D986" i="5"/>
  <c r="G1504" i="7"/>
  <c r="E1402" i="11"/>
  <c r="D960" i="14"/>
  <c r="D1765" i="14"/>
  <c r="D1077" i="10"/>
  <c r="E2154" i="11"/>
  <c r="G2429" i="11"/>
  <c r="F563" i="14"/>
  <c r="G59" i="7"/>
  <c r="D163" i="5"/>
  <c r="E3388" i="7"/>
  <c r="F410" i="11"/>
  <c r="F1346" i="5"/>
  <c r="G1493" i="13"/>
  <c r="D1383" i="11"/>
  <c r="G51" i="5"/>
  <c r="G44" i="5"/>
  <c r="D621" i="5"/>
  <c r="E2198" i="5"/>
  <c r="E1452" i="14"/>
  <c r="E930" i="13"/>
  <c r="E626" i="5"/>
  <c r="D1179" i="5"/>
  <c r="D879" i="5"/>
  <c r="G1691" i="11"/>
  <c r="E433" i="5"/>
  <c r="E1780" i="5"/>
  <c r="E1378" i="13"/>
  <c r="E1481" i="5"/>
  <c r="D519" i="5"/>
  <c r="G1428" i="11"/>
  <c r="E1599" i="5"/>
  <c r="D546" i="11"/>
  <c r="F526" i="10"/>
  <c r="E1635" i="5"/>
  <c r="D1959" i="5"/>
  <c r="F41" i="5"/>
  <c r="E898" i="14"/>
  <c r="G1506" i="11"/>
  <c r="D1525" i="5"/>
  <c r="D1446" i="14"/>
  <c r="F2265" i="5"/>
  <c r="F1331" i="13"/>
  <c r="F1982" i="7"/>
  <c r="D1831" i="5"/>
  <c r="E1295" i="10"/>
  <c r="D664" i="5"/>
  <c r="E85" i="5"/>
  <c r="G264" i="14"/>
  <c r="G1978" i="5"/>
  <c r="E1868" i="7"/>
  <c r="G760" i="11"/>
  <c r="D2059" i="7"/>
  <c r="F386" i="10"/>
  <c r="F1325" i="10"/>
  <c r="G1968" i="7"/>
  <c r="G117" i="10"/>
  <c r="E1754" i="10"/>
  <c r="G3111" i="7"/>
  <c r="F1734" i="5"/>
  <c r="D1613" i="7"/>
  <c r="G374" i="11"/>
  <c r="G2051" i="7"/>
  <c r="G1087" i="13"/>
  <c r="G441" i="7"/>
  <c r="D549" i="14"/>
  <c r="F316" i="7"/>
  <c r="D2938" i="7"/>
  <c r="D2099" i="7"/>
  <c r="D255" i="14"/>
  <c r="F1617" i="11"/>
  <c r="D686" i="5"/>
  <c r="E2020" i="10"/>
  <c r="D303" i="7"/>
  <c r="G1662" i="11"/>
  <c r="E1841" i="7"/>
  <c r="E763" i="5"/>
  <c r="E24" i="7"/>
  <c r="E1753" i="10"/>
  <c r="G346" i="7"/>
  <c r="D2181" i="5"/>
  <c r="F144" i="10"/>
  <c r="E1760" i="7"/>
  <c r="F135" i="13"/>
  <c r="F1131" i="14"/>
  <c r="D2384" i="11"/>
  <c r="G1117" i="14"/>
  <c r="G2840" i="7"/>
  <c r="G1848" i="10"/>
  <c r="F656" i="5"/>
  <c r="F250" i="5"/>
  <c r="D2300" i="5"/>
  <c r="F1261" i="14"/>
  <c r="F1763" i="11"/>
  <c r="D2177" i="11"/>
  <c r="G3385" i="7"/>
  <c r="F1603" i="11"/>
  <c r="G80" i="10"/>
  <c r="F2991" i="7"/>
  <c r="F1302" i="14"/>
  <c r="G2014" i="7"/>
  <c r="F1444" i="7"/>
  <c r="D1945" i="11"/>
  <c r="G1941" i="14"/>
  <c r="G949" i="13"/>
  <c r="F1445" i="5"/>
  <c r="G1197" i="11"/>
  <c r="G71" i="13"/>
  <c r="E1450" i="7"/>
  <c r="F830" i="10"/>
  <c r="E150" i="11"/>
  <c r="F785" i="11"/>
  <c r="F1483" i="14"/>
  <c r="G2012" i="11"/>
  <c r="E63" i="14"/>
  <c r="E693" i="5"/>
  <c r="G1084" i="14"/>
  <c r="F1118" i="11"/>
  <c r="D2112" i="5"/>
  <c r="G135" i="5"/>
  <c r="E526" i="14"/>
  <c r="F330" i="7"/>
  <c r="E1214" i="14"/>
  <c r="G1757" i="5"/>
  <c r="G1459" i="7"/>
  <c r="F1834" i="5"/>
  <c r="G1767" i="14"/>
  <c r="E141" i="13"/>
  <c r="G689" i="10"/>
  <c r="F1566" i="7"/>
  <c r="F1494" i="11"/>
  <c r="F2144" i="5"/>
  <c r="G449" i="11"/>
  <c r="E1458" i="10"/>
  <c r="D432" i="10"/>
  <c r="F2348" i="7"/>
  <c r="F883" i="5"/>
  <c r="E1466" i="14"/>
  <c r="D1086" i="13"/>
  <c r="G2686" i="7"/>
  <c r="D532" i="11"/>
  <c r="G2000" i="14"/>
  <c r="D117" i="10"/>
  <c r="D655" i="11"/>
  <c r="F1468" i="11"/>
  <c r="E705" i="13"/>
  <c r="E2315" i="7"/>
  <c r="D651" i="11"/>
  <c r="D593" i="5"/>
  <c r="F3056" i="7"/>
  <c r="D1104" i="14"/>
  <c r="D1075" i="11"/>
  <c r="D1194" i="5"/>
  <c r="D1866" i="14"/>
  <c r="D1958" i="5"/>
  <c r="E453" i="14"/>
  <c r="G991" i="11"/>
  <c r="E2310" i="10"/>
  <c r="E2222" i="11"/>
  <c r="E3437" i="7"/>
  <c r="F1370" i="10"/>
  <c r="D649" i="10"/>
  <c r="F1895" i="7"/>
  <c r="G1406" i="14"/>
  <c r="D444" i="14"/>
  <c r="F511" i="14"/>
  <c r="D791" i="14"/>
  <c r="F2322" i="11"/>
  <c r="G1027" i="5"/>
  <c r="G935" i="14"/>
  <c r="G778" i="5"/>
  <c r="D748" i="11"/>
  <c r="E2987" i="7"/>
  <c r="F2014" i="7"/>
  <c r="G3053" i="7"/>
  <c r="E2036" i="7"/>
  <c r="E1180" i="11"/>
  <c r="G1436" i="13"/>
  <c r="G235" i="13"/>
  <c r="D758" i="10"/>
  <c r="G781" i="5"/>
  <c r="D90" i="11"/>
  <c r="D3145" i="7"/>
  <c r="F1117" i="14"/>
  <c r="F3251" i="7"/>
  <c r="E1348" i="14"/>
  <c r="G1478" i="5"/>
  <c r="G1932" i="11"/>
  <c r="G1840" i="10"/>
  <c r="G1931" i="11"/>
  <c r="E116" i="13"/>
  <c r="E3263" i="7"/>
  <c r="D327" i="5"/>
  <c r="G1431" i="11"/>
  <c r="F1783" i="11"/>
  <c r="D1441" i="7"/>
  <c r="F1342" i="7"/>
  <c r="D802" i="10"/>
  <c r="F105" i="14"/>
  <c r="E1299" i="14"/>
  <c r="D1620" i="14"/>
  <c r="D408" i="5"/>
  <c r="F2169" i="7"/>
  <c r="E2666" i="7"/>
  <c r="G2841" i="7"/>
  <c r="G986" i="10"/>
  <c r="F1662" i="11"/>
  <c r="D54" i="14"/>
  <c r="E677" i="14"/>
  <c r="E1276" i="11"/>
  <c r="E1316" i="5"/>
  <c r="F1458" i="7"/>
  <c r="F919" i="5"/>
  <c r="G469" i="5"/>
  <c r="D1322" i="14"/>
  <c r="E666" i="11"/>
  <c r="E796" i="14"/>
  <c r="E205" i="11"/>
  <c r="G339" i="14"/>
  <c r="G2868" i="7"/>
  <c r="F508" i="5"/>
  <c r="G3489" i="7"/>
  <c r="F1629" i="5"/>
  <c r="F2343" i="10"/>
  <c r="G1097" i="14"/>
  <c r="D845" i="11"/>
  <c r="F1618" i="10"/>
  <c r="D1667" i="7"/>
  <c r="D1765" i="11"/>
  <c r="E319" i="14"/>
  <c r="G513" i="5"/>
  <c r="E1078" i="10"/>
  <c r="G1555" i="13"/>
  <c r="F1609" i="11"/>
  <c r="G1031" i="5"/>
  <c r="D2343" i="11"/>
  <c r="G2277" i="7"/>
  <c r="F193" i="14"/>
  <c r="G1484" i="7"/>
  <c r="D973" i="14"/>
  <c r="D2879" i="7"/>
  <c r="G2854" i="7"/>
  <c r="G50" i="11"/>
  <c r="E1335" i="7"/>
  <c r="G1042" i="5"/>
  <c r="D141" i="14"/>
  <c r="F480" i="14"/>
  <c r="G1391" i="5"/>
  <c r="E1125" i="5"/>
  <c r="G1295" i="7"/>
  <c r="E1714" i="14"/>
  <c r="G2659" i="7"/>
  <c r="G1672" i="5"/>
  <c r="G1545" i="11"/>
  <c r="G922" i="11"/>
  <c r="G1169" i="11"/>
  <c r="F414" i="7"/>
  <c r="F1571" i="5"/>
  <c r="E2264" i="5"/>
  <c r="F45" i="14"/>
  <c r="F628" i="5"/>
  <c r="E132" i="7"/>
  <c r="E1949" i="14"/>
  <c r="G111" i="11"/>
  <c r="E1635" i="11"/>
  <c r="E1338" i="14"/>
  <c r="F368" i="7"/>
  <c r="G1327" i="14"/>
  <c r="D2261" i="5"/>
  <c r="E461" i="11"/>
  <c r="G232" i="5"/>
  <c r="G2037" i="11"/>
  <c r="F776" i="5"/>
  <c r="D2362" i="7"/>
  <c r="G2792" i="7"/>
  <c r="F1136" i="11"/>
  <c r="F1235" i="11"/>
  <c r="D1555" i="11"/>
  <c r="E1647" i="5"/>
  <c r="G744" i="14"/>
  <c r="D1149" i="11"/>
  <c r="E2249" i="10"/>
  <c r="D3036" i="7"/>
  <c r="E1090" i="10"/>
  <c r="E1433" i="5"/>
  <c r="E1959" i="14"/>
  <c r="E3296" i="7"/>
  <c r="E2044" i="7"/>
  <c r="G1875" i="10"/>
  <c r="D1036" i="14"/>
  <c r="G3443" i="7"/>
  <c r="F1983" i="14"/>
  <c r="G1006" i="14"/>
  <c r="G1767" i="13"/>
  <c r="E566" i="10"/>
  <c r="D1910" i="14"/>
  <c r="G2896" i="7"/>
  <c r="G1329" i="5"/>
  <c r="E2427" i="7"/>
  <c r="E435" i="10"/>
  <c r="F3309" i="7"/>
  <c r="F602" i="13"/>
  <c r="G1766" i="14"/>
  <c r="G393" i="11"/>
  <c r="D1171" i="14"/>
  <c r="F831" i="10"/>
  <c r="E173" i="5"/>
  <c r="F3327" i="7"/>
  <c r="F192" i="7"/>
  <c r="E1139" i="11"/>
  <c r="D2408" i="11"/>
  <c r="G3141" i="7"/>
  <c r="D1847" i="5"/>
  <c r="F1365" i="14"/>
  <c r="G1676" i="5"/>
  <c r="F1731" i="14"/>
  <c r="D270" i="11"/>
  <c r="E3429" i="7"/>
  <c r="F1304" i="5"/>
  <c r="F2160" i="11"/>
  <c r="F2427" i="7"/>
  <c r="G1004" i="14"/>
  <c r="G3432" i="7"/>
  <c r="F2291" i="11"/>
  <c r="D587" i="11"/>
  <c r="D1505" i="14"/>
  <c r="D805" i="11"/>
  <c r="D1342" i="7"/>
  <c r="D1765" i="5"/>
  <c r="G1788" i="14"/>
  <c r="D1590" i="7"/>
  <c r="F648" i="13"/>
  <c r="E2361" i="7"/>
  <c r="D2065" i="10"/>
  <c r="D1914" i="7"/>
  <c r="E2026" i="5"/>
  <c r="F740" i="11"/>
  <c r="G952" i="11"/>
  <c r="F2901" i="7"/>
  <c r="F1743" i="10"/>
  <c r="E452" i="5"/>
  <c r="E1301" i="10"/>
  <c r="G959" i="14"/>
  <c r="G1282" i="7"/>
  <c r="G108" i="14"/>
  <c r="D1654" i="11"/>
  <c r="E931" i="5"/>
  <c r="E1657" i="7"/>
  <c r="E2207" i="7"/>
  <c r="E1476" i="10"/>
  <c r="G1912" i="5"/>
  <c r="E1737" i="5"/>
  <c r="F1376" i="5"/>
  <c r="E3323" i="7"/>
  <c r="F1390" i="7"/>
  <c r="D1050" i="11"/>
  <c r="E13" i="10"/>
  <c r="F902" i="14"/>
  <c r="F1110" i="5"/>
  <c r="G956" i="14"/>
  <c r="F1408" i="14"/>
  <c r="D2734" i="7"/>
  <c r="E440" i="5"/>
  <c r="D1436" i="14"/>
  <c r="F1164" i="14"/>
  <c r="F1753" i="5"/>
  <c r="D48" i="14"/>
  <c r="E2147" i="5"/>
  <c r="F3076" i="7"/>
  <c r="E3405" i="7"/>
  <c r="F770" i="11"/>
  <c r="D1315" i="11"/>
  <c r="G11" i="5"/>
  <c r="G1336" i="14"/>
  <c r="D217" i="13"/>
  <c r="G3251" i="7"/>
  <c r="D1248" i="10"/>
  <c r="F382" i="14"/>
  <c r="E2541" i="7"/>
  <c r="E714" i="5"/>
  <c r="D2591" i="7"/>
  <c r="D2151" i="11"/>
  <c r="F20" i="14"/>
  <c r="D58" i="5"/>
  <c r="F1412" i="14"/>
  <c r="E780" i="11"/>
  <c r="D1489" i="11"/>
  <c r="G2152" i="11"/>
  <c r="F546" i="5"/>
  <c r="G207" i="14"/>
  <c r="D166" i="11"/>
  <c r="G2281" i="7"/>
  <c r="G606" i="5"/>
  <c r="G720" i="5"/>
  <c r="F564" i="11"/>
  <c r="F805" i="10"/>
  <c r="D615" i="10"/>
  <c r="F1532" i="14"/>
  <c r="G724" i="14"/>
  <c r="F1514" i="7"/>
  <c r="F1967" i="14"/>
  <c r="E272" i="5"/>
  <c r="D1580" i="11"/>
  <c r="E633" i="14"/>
  <c r="E1151" i="14"/>
  <c r="F1711" i="11"/>
  <c r="G1304" i="5"/>
  <c r="D1382" i="7"/>
  <c r="D337" i="10"/>
  <c r="F1999" i="7"/>
  <c r="E954" i="14"/>
  <c r="E1089" i="14"/>
  <c r="E2152" i="7"/>
  <c r="D981" i="5"/>
  <c r="G65" i="14"/>
  <c r="G478" i="5"/>
  <c r="D865" i="10"/>
  <c r="E1164" i="14"/>
  <c r="F1476" i="14"/>
  <c r="D1993" i="5"/>
  <c r="E212" i="13"/>
  <c r="E134" i="14"/>
  <c r="D141" i="10"/>
  <c r="D1271" i="11"/>
  <c r="D1917" i="5"/>
  <c r="G956" i="5"/>
  <c r="F2335" i="7"/>
  <c r="D50" i="5"/>
  <c r="F2045" i="7"/>
  <c r="E1368" i="11"/>
  <c r="G880" i="14"/>
  <c r="F663" i="5"/>
  <c r="G2493" i="7"/>
  <c r="G2699" i="7"/>
  <c r="G1297" i="7"/>
  <c r="E1424" i="14"/>
  <c r="E1317" i="7"/>
  <c r="E498" i="10"/>
  <c r="E2802" i="7"/>
  <c r="E498" i="14"/>
  <c r="G1799" i="11"/>
  <c r="D2427" i="11"/>
  <c r="D874" i="5"/>
  <c r="G495" i="7"/>
  <c r="D464" i="7"/>
  <c r="F732" i="14"/>
  <c r="D1395" i="5"/>
  <c r="E1853" i="5"/>
  <c r="D2413" i="7"/>
  <c r="F3473" i="7"/>
  <c r="F1002" i="13"/>
  <c r="E1783" i="14"/>
  <c r="E1260" i="14"/>
  <c r="F1372" i="7"/>
  <c r="F1749" i="14"/>
  <c r="F2336" i="11"/>
  <c r="G1248" i="5"/>
  <c r="F2008" i="11"/>
  <c r="D1076" i="13"/>
  <c r="D1252" i="7"/>
  <c r="F419" i="7"/>
  <c r="G448" i="11"/>
  <c r="G188" i="11"/>
  <c r="F2340" i="7"/>
  <c r="G1971" i="7"/>
  <c r="D785" i="5"/>
  <c r="F2140" i="11"/>
  <c r="F1419" i="11"/>
  <c r="E159" i="13"/>
  <c r="E1761" i="14"/>
  <c r="G1015" i="13"/>
  <c r="G2010" i="10"/>
  <c r="G1157" i="11"/>
  <c r="D92" i="14"/>
  <c r="F29" i="11"/>
  <c r="G1202" i="13"/>
  <c r="D2677" i="7"/>
  <c r="E1920" i="10"/>
  <c r="G712" i="11"/>
  <c r="D1361" i="5"/>
  <c r="G1751" i="14"/>
  <c r="F595" i="11"/>
  <c r="D1586" i="14"/>
  <c r="G208" i="13"/>
  <c r="F933" i="13"/>
  <c r="D268" i="7"/>
  <c r="E2206" i="7"/>
  <c r="D1091" i="11"/>
  <c r="F1886" i="10"/>
  <c r="F11" i="10"/>
  <c r="G468" i="14"/>
  <c r="G1188" i="14"/>
  <c r="F229" i="13"/>
  <c r="G405" i="5"/>
  <c r="G811" i="13"/>
  <c r="F1906" i="14"/>
  <c r="E994" i="13"/>
  <c r="G1051" i="10"/>
  <c r="F1992" i="7"/>
  <c r="E2804" i="7"/>
  <c r="D701" i="11"/>
  <c r="G735" i="11"/>
  <c r="E2420" i="10"/>
  <c r="E192" i="5"/>
  <c r="D1326" i="5"/>
  <c r="D1760" i="13"/>
  <c r="F1428" i="13"/>
  <c r="E739" i="13"/>
  <c r="E1789" i="11"/>
  <c r="G776" i="11"/>
  <c r="G1527" i="10"/>
  <c r="G2007" i="5"/>
  <c r="E496" i="11"/>
  <c r="F1917" i="11"/>
  <c r="G2814" i="7"/>
  <c r="E370" i="11"/>
  <c r="F2963" i="7"/>
  <c r="F1639" i="5"/>
  <c r="G49" i="10"/>
  <c r="F447" i="14"/>
  <c r="G1946" i="14"/>
  <c r="F10" i="7"/>
  <c r="E242" i="7"/>
  <c r="G758" i="14"/>
  <c r="E1641" i="13"/>
  <c r="E1973" i="14"/>
  <c r="F1446" i="11"/>
  <c r="D835" i="5"/>
  <c r="F804" i="14"/>
  <c r="D2236" i="10"/>
  <c r="E912" i="11"/>
  <c r="F2259" i="5"/>
  <c r="G2076" i="10"/>
  <c r="D634" i="5"/>
  <c r="E167" i="14"/>
  <c r="D336" i="5"/>
  <c r="F257" i="14"/>
  <c r="E969" i="5"/>
  <c r="F1638" i="7"/>
  <c r="F2073" i="5"/>
  <c r="D725" i="5"/>
  <c r="G2560" i="7"/>
  <c r="D2132" i="11"/>
  <c r="D648" i="13"/>
  <c r="D235" i="7"/>
  <c r="G392" i="7"/>
  <c r="D1964" i="10"/>
  <c r="F717" i="5"/>
  <c r="D1273" i="11"/>
  <c r="D972" i="10"/>
  <c r="D1264" i="7"/>
  <c r="F484" i="14"/>
  <c r="E1555" i="11"/>
  <c r="F866" i="5"/>
  <c r="F1009" i="11"/>
  <c r="D221" i="11"/>
  <c r="F2024" i="11"/>
  <c r="G1083" i="11"/>
  <c r="F825" i="14"/>
  <c r="F2863" i="7"/>
  <c r="D778" i="14"/>
  <c r="G2022" i="5"/>
  <c r="D1187" i="5"/>
  <c r="G527" i="14"/>
  <c r="F874" i="10"/>
  <c r="F44" i="13"/>
  <c r="F521" i="5"/>
  <c r="E2038" i="5"/>
  <c r="F104" i="14"/>
  <c r="G3339" i="7"/>
  <c r="F621" i="5"/>
  <c r="E2120" i="10"/>
  <c r="F77" i="13"/>
  <c r="G1958" i="11"/>
  <c r="F1010" i="5"/>
  <c r="E1060" i="5"/>
  <c r="D368" i="14"/>
  <c r="F2147" i="10"/>
  <c r="G1042" i="11"/>
  <c r="E797" i="5"/>
  <c r="G7" i="14"/>
  <c r="D2339" i="7"/>
  <c r="G1605" i="14"/>
  <c r="G2111" i="10"/>
  <c r="G1418" i="14"/>
  <c r="E644" i="14"/>
  <c r="E1324" i="7"/>
  <c r="F1732" i="7"/>
  <c r="F311" i="7"/>
  <c r="G3442" i="7"/>
  <c r="F3020" i="7"/>
  <c r="G399" i="10"/>
  <c r="F823" i="11"/>
  <c r="E284" i="13"/>
  <c r="D924" i="5"/>
  <c r="E1392" i="11"/>
  <c r="F1679" i="5"/>
  <c r="G59" i="13"/>
  <c r="G2290" i="11"/>
  <c r="F1539" i="14"/>
  <c r="G170" i="10"/>
  <c r="D804" i="13"/>
  <c r="D3450" i="7"/>
  <c r="E1261" i="5"/>
  <c r="D1755" i="14"/>
  <c r="E1383" i="14"/>
  <c r="D2441" i="7"/>
  <c r="D1303" i="11"/>
  <c r="G3157" i="7"/>
  <c r="D9" i="11"/>
  <c r="G1743" i="13"/>
  <c r="D1889" i="5"/>
  <c r="D140" i="11"/>
  <c r="F785" i="14"/>
  <c r="F1043" i="14"/>
  <c r="D827" i="11"/>
  <c r="G1307" i="7"/>
  <c r="G2349" i="7"/>
  <c r="F160" i="13"/>
  <c r="G684" i="14"/>
  <c r="G207" i="10"/>
  <c r="G919" i="11"/>
  <c r="F1377" i="11"/>
  <c r="E1631" i="11"/>
  <c r="D549" i="5"/>
  <c r="E1591" i="10"/>
  <c r="F900" i="11"/>
  <c r="F2247" i="7"/>
  <c r="D1262" i="5"/>
  <c r="G1547" i="7"/>
  <c r="D109" i="10"/>
  <c r="D111" i="5"/>
  <c r="F133" i="13"/>
  <c r="D1586" i="7"/>
  <c r="G1889" i="7"/>
  <c r="E471" i="14"/>
  <c r="F47" i="14"/>
  <c r="F703" i="14"/>
  <c r="E1560" i="11"/>
  <c r="E2841" i="7"/>
  <c r="E2204" i="5"/>
  <c r="D191" i="14"/>
  <c r="D1428" i="11"/>
  <c r="F2087" i="7"/>
  <c r="D2111" i="5"/>
  <c r="D1287" i="10"/>
  <c r="E813" i="5"/>
  <c r="D2065" i="5"/>
  <c r="D759" i="14"/>
  <c r="G3430" i="7"/>
  <c r="E781" i="14"/>
  <c r="D2160" i="5"/>
  <c r="G2203" i="7"/>
  <c r="D1815" i="5"/>
  <c r="D1775" i="14"/>
  <c r="G941" i="14"/>
  <c r="G3218" i="7"/>
  <c r="D2217" i="7"/>
  <c r="E1496" i="5"/>
  <c r="F1923" i="11"/>
  <c r="F2192" i="7"/>
  <c r="F451" i="5"/>
  <c r="F1388" i="14"/>
  <c r="F1451" i="7"/>
  <c r="F695" i="11"/>
  <c r="G1974" i="14"/>
  <c r="F2267" i="11"/>
  <c r="E850" i="5"/>
  <c r="F908" i="11"/>
  <c r="D2052" i="10"/>
  <c r="G609" i="11"/>
  <c r="D1421" i="5"/>
  <c r="F1779" i="14"/>
  <c r="F755" i="10"/>
  <c r="G2146" i="5"/>
  <c r="F297" i="5"/>
  <c r="G1371" i="7"/>
  <c r="E2218" i="7"/>
  <c r="E416" i="14"/>
  <c r="G2079" i="10"/>
  <c r="F1548" i="11"/>
  <c r="E1499" i="11"/>
  <c r="E1388" i="7"/>
  <c r="E2993" i="7"/>
  <c r="G1080" i="5"/>
  <c r="G1902" i="11"/>
  <c r="D773" i="14"/>
  <c r="D1987" i="14"/>
  <c r="E844" i="14"/>
  <c r="G967" i="5"/>
  <c r="F1005" i="5"/>
  <c r="G3240" i="7"/>
  <c r="G213" i="14"/>
  <c r="G2118" i="7"/>
  <c r="E213" i="14"/>
  <c r="F685" i="14"/>
  <c r="F1317" i="7"/>
  <c r="E2234" i="7"/>
  <c r="D1139" i="10"/>
  <c r="G1615" i="5"/>
  <c r="G911" i="11"/>
  <c r="G689" i="5"/>
  <c r="E910" i="5"/>
  <c r="E1069" i="10"/>
  <c r="E351" i="14"/>
  <c r="G772" i="11"/>
  <c r="G520" i="14"/>
  <c r="F1032" i="10"/>
  <c r="F708" i="11"/>
  <c r="D692" i="10"/>
  <c r="F507" i="11"/>
  <c r="E470" i="11"/>
  <c r="F1970" i="7"/>
  <c r="F2436" i="7"/>
  <c r="D468" i="7"/>
  <c r="E196" i="14"/>
  <c r="E920" i="10"/>
  <c r="D2195" i="5"/>
  <c r="F975" i="14"/>
  <c r="D580" i="10"/>
  <c r="D1762" i="11"/>
  <c r="F3412" i="7"/>
  <c r="D2149" i="5"/>
  <c r="G2866" i="7"/>
  <c r="G1117" i="5"/>
  <c r="F239" i="11"/>
  <c r="F1184" i="5"/>
  <c r="F180" i="13"/>
  <c r="E835" i="10"/>
  <c r="E1715" i="5"/>
  <c r="E1606" i="14"/>
  <c r="D3284" i="7"/>
  <c r="D1152" i="11"/>
  <c r="D789" i="11"/>
  <c r="E2130" i="10"/>
  <c r="F1867" i="14"/>
  <c r="F152" i="10"/>
  <c r="G19" i="13"/>
  <c r="G1060" i="11"/>
  <c r="D1114" i="5"/>
  <c r="G102" i="10"/>
  <c r="G2236" i="5"/>
  <c r="D292" i="5"/>
  <c r="F490" i="14"/>
  <c r="G798" i="5"/>
  <c r="D201" i="5"/>
  <c r="D1207" i="5"/>
  <c r="D1955" i="10"/>
  <c r="F1865" i="5"/>
  <c r="D2283" i="7"/>
  <c r="D297" i="5"/>
  <c r="F1736" i="7"/>
  <c r="F3022" i="7"/>
  <c r="D226" i="10"/>
  <c r="D2426" i="11"/>
  <c r="F1309" i="10"/>
  <c r="D873" i="14"/>
  <c r="D1734" i="10"/>
  <c r="F14" i="11"/>
  <c r="F456" i="7"/>
  <c r="D2171" i="7"/>
  <c r="G1044" i="11"/>
  <c r="E467" i="14"/>
  <c r="D2209" i="5"/>
  <c r="F1823" i="14"/>
  <c r="D1697" i="14"/>
  <c r="D410" i="14"/>
  <c r="D1080" i="11"/>
  <c r="G3267" i="7"/>
  <c r="D1917" i="14"/>
  <c r="D782" i="14"/>
  <c r="F2921" i="7"/>
  <c r="F954" i="10"/>
  <c r="G1330" i="11"/>
  <c r="D2153" i="7"/>
  <c r="D2035" i="5"/>
  <c r="D145" i="5"/>
  <c r="E2569" i="7"/>
  <c r="E1987" i="7"/>
  <c r="E2014" i="5"/>
  <c r="F1437" i="14"/>
  <c r="G1458" i="10"/>
  <c r="F1284" i="14"/>
  <c r="G2081" i="11"/>
  <c r="G113" i="5"/>
  <c r="G1896" i="5"/>
  <c r="E35" i="13"/>
  <c r="G1758" i="14"/>
  <c r="D1742" i="14"/>
  <c r="F1693" i="14"/>
  <c r="D1750" i="14"/>
  <c r="D19" i="11"/>
  <c r="F559" i="5"/>
  <c r="D647" i="14"/>
  <c r="D1051" i="14"/>
  <c r="D3018" i="7"/>
  <c r="D1694" i="14"/>
  <c r="G841" i="11"/>
  <c r="G876" i="10"/>
  <c r="D2358" i="11"/>
  <c r="G2423" i="7"/>
  <c r="G437" i="7"/>
  <c r="G422" i="7"/>
  <c r="F2721" i="7"/>
  <c r="E1406" i="10"/>
  <c r="E2027" i="5"/>
  <c r="D739" i="10"/>
  <c r="G761" i="14"/>
  <c r="F729" i="10"/>
  <c r="G810" i="14"/>
  <c r="G1945" i="14"/>
  <c r="E2212" i="5"/>
  <c r="F230" i="11"/>
  <c r="E1693" i="13"/>
  <c r="D2978" i="7"/>
  <c r="D1434" i="7"/>
  <c r="E288" i="7"/>
  <c r="E2488" i="7"/>
  <c r="F1588" i="14"/>
  <c r="F1969" i="10"/>
  <c r="E1888" i="10"/>
  <c r="G114" i="7"/>
  <c r="D1374" i="13"/>
  <c r="E2943" i="7"/>
  <c r="F168" i="11"/>
  <c r="F1278" i="10"/>
  <c r="G437" i="11"/>
  <c r="D387" i="11"/>
  <c r="E213" i="7"/>
  <c r="E1397" i="5"/>
  <c r="F2959" i="7"/>
  <c r="E254" i="14"/>
  <c r="F1877" i="5"/>
  <c r="F945" i="10"/>
  <c r="D2704" i="7"/>
  <c r="E154" i="10"/>
  <c r="F1049" i="14"/>
  <c r="F379" i="7"/>
  <c r="F1251" i="10"/>
  <c r="D1463" i="5"/>
  <c r="F1145" i="5"/>
  <c r="E659" i="5"/>
  <c r="G1350" i="5"/>
  <c r="E517" i="5"/>
  <c r="G223" i="13"/>
  <c r="G1681" i="5"/>
  <c r="D2018" i="11"/>
  <c r="D201" i="11"/>
  <c r="G893" i="10"/>
  <c r="E370" i="14"/>
  <c r="D398" i="11"/>
  <c r="F2903" i="7"/>
  <c r="D1207" i="11"/>
  <c r="D1758" i="14"/>
  <c r="E781" i="11"/>
  <c r="F613" i="5"/>
  <c r="G768" i="11"/>
  <c r="G1523" i="14"/>
  <c r="G1784" i="11"/>
  <c r="D578" i="5"/>
  <c r="G665" i="5"/>
  <c r="D541" i="5"/>
  <c r="F228" i="7"/>
  <c r="G254" i="10"/>
  <c r="E2894" i="7"/>
  <c r="G1789" i="7"/>
  <c r="E1174" i="5"/>
  <c r="G2498" i="7"/>
  <c r="D1925" i="11"/>
  <c r="G1905" i="14"/>
  <c r="D265" i="5"/>
  <c r="E1378" i="7"/>
  <c r="F1987" i="7"/>
  <c r="D911" i="13"/>
  <c r="F394" i="5"/>
  <c r="G2152" i="10"/>
  <c r="F290" i="14"/>
  <c r="F239" i="7"/>
  <c r="G3373" i="7"/>
  <c r="E3009" i="7"/>
  <c r="F306" i="5"/>
  <c r="E808" i="14"/>
  <c r="E303" i="14"/>
  <c r="D2522" i="7"/>
  <c r="G1480" i="11"/>
  <c r="E769" i="14"/>
  <c r="G289" i="11"/>
  <c r="G2954" i="7"/>
  <c r="F1432" i="5"/>
  <c r="G755" i="13"/>
  <c r="G1894" i="5"/>
  <c r="F1656" i="14"/>
  <c r="D2060" i="11"/>
  <c r="G1341" i="7"/>
  <c r="E1593" i="14"/>
  <c r="D2904" i="7"/>
  <c r="D758" i="14"/>
  <c r="G196" i="13"/>
  <c r="F92" i="5"/>
  <c r="F1613" i="11"/>
  <c r="D1635" i="7"/>
  <c r="G120" i="11"/>
  <c r="D60" i="11"/>
  <c r="F2203" i="11"/>
  <c r="E166" i="5"/>
  <c r="D2279" i="7"/>
  <c r="G1149" i="10"/>
  <c r="E457" i="14"/>
  <c r="E737" i="5"/>
  <c r="F1844" i="7"/>
  <c r="D1336" i="7"/>
  <c r="D2383" i="7"/>
  <c r="F1776" i="11"/>
  <c r="D1533" i="5"/>
  <c r="D164" i="14"/>
  <c r="D2295" i="11"/>
  <c r="G1858" i="7"/>
  <c r="E446" i="7"/>
  <c r="G3282" i="7"/>
  <c r="D788" i="14"/>
  <c r="G160" i="10"/>
  <c r="F2722" i="7"/>
  <c r="D41" i="13"/>
  <c r="F557" i="11"/>
  <c r="E588" i="14"/>
  <c r="D2219" i="7"/>
  <c r="F191" i="11"/>
  <c r="E198" i="7"/>
  <c r="E1169" i="5"/>
  <c r="E416" i="7"/>
  <c r="E208" i="11"/>
  <c r="G87" i="5"/>
  <c r="D526" i="5"/>
  <c r="D147" i="5"/>
  <c r="F831" i="14"/>
  <c r="E1445" i="13"/>
  <c r="F1100" i="11"/>
  <c r="G512" i="10"/>
  <c r="F172" i="11"/>
  <c r="G295" i="7"/>
  <c r="G351" i="11"/>
  <c r="E1824" i="14"/>
  <c r="F2120" i="7"/>
  <c r="E124" i="5"/>
  <c r="G1813" i="5"/>
  <c r="G1777" i="11"/>
  <c r="G1456" i="14"/>
  <c r="D1102" i="14"/>
  <c r="G1544" i="10"/>
  <c r="F13" i="10"/>
  <c r="G180" i="10"/>
  <c r="F767" i="10"/>
  <c r="F1359" i="5"/>
  <c r="G2739" i="7"/>
  <c r="E2190" i="11"/>
  <c r="D1992" i="11"/>
  <c r="G279" i="5"/>
  <c r="E1386" i="11"/>
  <c r="D370" i="10"/>
  <c r="E294" i="5"/>
  <c r="F1700" i="14"/>
  <c r="F1529" i="11"/>
  <c r="F277" i="5"/>
  <c r="E380" i="10"/>
  <c r="F897" i="5"/>
  <c r="D87" i="7"/>
  <c r="E1927" i="5"/>
  <c r="F1169" i="10"/>
  <c r="G322" i="10"/>
  <c r="F2450" i="7"/>
  <c r="F1179" i="14"/>
  <c r="D1852" i="7"/>
  <c r="G496" i="14"/>
  <c r="D665" i="10"/>
  <c r="E2318" i="11"/>
  <c r="D1921" i="14"/>
  <c r="G2743" i="7"/>
  <c r="F44" i="10"/>
  <c r="D1800" i="7"/>
  <c r="D143" i="10"/>
  <c r="G421" i="7"/>
  <c r="D1812" i="14"/>
  <c r="E998" i="14"/>
  <c r="F1090" i="10"/>
  <c r="D434" i="14"/>
  <c r="G808" i="11"/>
  <c r="F1322" i="14"/>
  <c r="G1558" i="11"/>
  <c r="G1713" i="7"/>
  <c r="D1529" i="5"/>
  <c r="F2818" i="7"/>
  <c r="F3051" i="7"/>
  <c r="E1852" i="7"/>
  <c r="E488" i="11"/>
  <c r="G1939" i="11"/>
  <c r="D2890" i="7"/>
  <c r="D1303" i="13"/>
  <c r="G830" i="11"/>
  <c r="E1314" i="14"/>
  <c r="E2369" i="10"/>
  <c r="F803" i="11"/>
  <c r="F1933" i="5"/>
  <c r="G142" i="5"/>
  <c r="F2100" i="5"/>
  <c r="E296" i="7"/>
  <c r="F222" i="10"/>
  <c r="G2888" i="7"/>
  <c r="E1713" i="10"/>
  <c r="D2950" i="7"/>
  <c r="D2351" i="10"/>
  <c r="D746" i="13"/>
  <c r="G707" i="11"/>
  <c r="D2415" i="11"/>
  <c r="G231" i="5"/>
  <c r="G1592" i="7"/>
  <c r="E2116" i="5"/>
  <c r="F2184" i="11"/>
  <c r="E1249" i="5"/>
  <c r="G1430" i="7"/>
  <c r="D52" i="10"/>
  <c r="E3410" i="7"/>
  <c r="G853" i="5"/>
  <c r="G2214" i="10"/>
  <c r="D1155" i="14"/>
  <c r="G1835" i="7"/>
  <c r="D1571" i="14"/>
  <c r="F1152" i="5"/>
  <c r="G112" i="11"/>
  <c r="E93" i="14"/>
  <c r="F1948" i="11"/>
  <c r="E2985" i="7"/>
  <c r="E712" i="14"/>
  <c r="E245" i="13"/>
  <c r="F155" i="11"/>
  <c r="E725" i="14"/>
  <c r="D204" i="11"/>
  <c r="G491" i="11"/>
  <c r="E2877" i="7"/>
  <c r="G1473" i="14"/>
  <c r="G526" i="14"/>
  <c r="F712" i="11"/>
  <c r="D1692" i="7"/>
  <c r="D247" i="14"/>
  <c r="D1012" i="14"/>
  <c r="E2041" i="11"/>
  <c r="E180" i="10"/>
  <c r="D3054" i="7"/>
  <c r="D2183" i="7"/>
  <c r="D2099" i="11"/>
  <c r="E240" i="14"/>
  <c r="D1731" i="11"/>
  <c r="G711" i="5"/>
  <c r="D518" i="11"/>
  <c r="E98" i="13"/>
  <c r="D979" i="5"/>
  <c r="E1597" i="5"/>
  <c r="G1781" i="11"/>
  <c r="D2291" i="5"/>
  <c r="D1069" i="5"/>
  <c r="G293" i="14"/>
  <c r="F387" i="7"/>
  <c r="G3103" i="7"/>
  <c r="G901" i="11"/>
  <c r="E1550" i="5"/>
  <c r="F1569" i="11"/>
  <c r="F208" i="13"/>
  <c r="D2190" i="5"/>
  <c r="G1368" i="10"/>
  <c r="F1138" i="14"/>
  <c r="D355" i="14"/>
  <c r="G1455" i="7"/>
  <c r="F1880" i="5"/>
  <c r="D1069" i="14"/>
  <c r="E362" i="5"/>
  <c r="D1539" i="5"/>
  <c r="E1395" i="11"/>
  <c r="D764" i="5"/>
  <c r="F34" i="10"/>
  <c r="F1512" i="11"/>
  <c r="E1048" i="5"/>
  <c r="E598" i="14"/>
  <c r="E2104" i="10"/>
  <c r="F425" i="10"/>
  <c r="D1843" i="10"/>
  <c r="F1395" i="7"/>
  <c r="G1891" i="10"/>
  <c r="F1041" i="14"/>
  <c r="E94" i="10"/>
  <c r="E1555" i="7"/>
  <c r="E2198" i="7"/>
  <c r="E2375" i="7"/>
  <c r="D1701" i="7"/>
  <c r="E502" i="14"/>
  <c r="F1814" i="10"/>
  <c r="F2812" i="7"/>
  <c r="G1492" i="11"/>
  <c r="E2213" i="11"/>
  <c r="E1427" i="11"/>
  <c r="G3344" i="7"/>
  <c r="D1396" i="14"/>
  <c r="E1576" i="5"/>
  <c r="F1014" i="11"/>
  <c r="D1906" i="14"/>
  <c r="F1160" i="5"/>
  <c r="D796" i="10"/>
  <c r="D1574" i="14"/>
  <c r="G8" i="10"/>
  <c r="E1028" i="11"/>
  <c r="G3248" i="7"/>
  <c r="E1849" i="7"/>
  <c r="D1719" i="13"/>
  <c r="D1034" i="11"/>
  <c r="D2131" i="5"/>
  <c r="D2332" i="7"/>
  <c r="E2008" i="7"/>
  <c r="D119" i="11"/>
  <c r="F118" i="14"/>
  <c r="D803" i="14"/>
  <c r="F1843" i="11"/>
  <c r="G2959" i="7"/>
  <c r="E1505" i="5"/>
  <c r="F334" i="14"/>
  <c r="D1931" i="11"/>
  <c r="G646" i="14"/>
  <c r="D48" i="10"/>
  <c r="G131" i="10"/>
  <c r="D388" i="7"/>
  <c r="G1940" i="10"/>
  <c r="D605" i="14"/>
  <c r="G745" i="14"/>
  <c r="E1112" i="5"/>
  <c r="D681" i="5"/>
  <c r="G823" i="5"/>
  <c r="D3356" i="7"/>
  <c r="F1395" i="14"/>
  <c r="F1541" i="11"/>
  <c r="G1992" i="5"/>
  <c r="D2303" i="10"/>
  <c r="G926" i="14"/>
  <c r="G3143" i="7"/>
  <c r="E2609" i="7"/>
  <c r="F3284" i="7"/>
  <c r="G546" i="5"/>
  <c r="D2030" i="5"/>
  <c r="G96" i="10"/>
  <c r="F1080" i="14"/>
  <c r="F2287" i="7"/>
  <c r="F2287" i="10"/>
  <c r="F422" i="14"/>
  <c r="E963" i="10"/>
  <c r="G1637" i="7"/>
  <c r="E166" i="14"/>
  <c r="E2201" i="10"/>
  <c r="E2310" i="11"/>
  <c r="G3167" i="7"/>
  <c r="F774" i="5"/>
  <c r="D216" i="5"/>
  <c r="F497" i="5"/>
  <c r="G133" i="13"/>
  <c r="F554" i="14"/>
  <c r="D1931" i="10"/>
  <c r="G1818" i="14"/>
  <c r="G2197" i="11"/>
  <c r="F1939" i="14"/>
  <c r="F2735" i="7"/>
  <c r="E885" i="5"/>
  <c r="G3205" i="7"/>
  <c r="E1289" i="7"/>
  <c r="D1256" i="13"/>
  <c r="D2172" i="5"/>
  <c r="D1165" i="14"/>
  <c r="E1363" i="11"/>
  <c r="E1006" i="14"/>
  <c r="G1522" i="7"/>
  <c r="F1448" i="11"/>
  <c r="D756" i="11"/>
  <c r="G2134" i="5"/>
  <c r="G3372" i="7"/>
  <c r="D74" i="11"/>
  <c r="G523" i="14"/>
  <c r="F1602" i="7"/>
  <c r="G1052" i="14"/>
  <c r="E1907" i="7"/>
  <c r="G2056" i="10"/>
  <c r="E2233" i="11"/>
  <c r="D2020" i="11"/>
  <c r="G604" i="14"/>
  <c r="E1598" i="14"/>
  <c r="F1289" i="7"/>
  <c r="E1729" i="14"/>
  <c r="E688" i="10"/>
  <c r="F1246" i="14"/>
  <c r="F1834" i="11"/>
  <c r="F2149" i="11"/>
  <c r="G2839" i="7"/>
  <c r="F324" i="7"/>
  <c r="G410" i="11"/>
  <c r="F1459" i="5"/>
  <c r="G2197" i="5"/>
  <c r="F1579" i="14"/>
  <c r="F845" i="11"/>
  <c r="E225" i="7"/>
  <c r="F226" i="13"/>
  <c r="D2269" i="7"/>
  <c r="E1928" i="14"/>
  <c r="E831" i="5"/>
  <c r="E1324" i="10"/>
  <c r="D1458" i="7"/>
  <c r="D3357" i="7"/>
  <c r="E1600" i="11"/>
  <c r="G713" i="10"/>
  <c r="G966" i="5"/>
  <c r="E1009" i="11"/>
  <c r="D143" i="11"/>
  <c r="G482" i="14"/>
  <c r="D984" i="5"/>
  <c r="D1995" i="7"/>
  <c r="G873" i="14"/>
  <c r="E479" i="7"/>
  <c r="F2688" i="7"/>
  <c r="G153" i="5"/>
  <c r="G503" i="5"/>
  <c r="G15" i="5"/>
  <c r="F825" i="5"/>
  <c r="D1906" i="5"/>
  <c r="D1087" i="13"/>
  <c r="G1330" i="14"/>
  <c r="G1568" i="7"/>
  <c r="F239" i="10"/>
  <c r="F1542" i="14"/>
  <c r="D155" i="5"/>
  <c r="G83" i="5"/>
  <c r="G1561" i="5"/>
  <c r="D305" i="11"/>
  <c r="G1942" i="14"/>
  <c r="E1322" i="13"/>
  <c r="F771" i="5"/>
  <c r="E646" i="5"/>
  <c r="E583" i="5"/>
  <c r="E1658" i="10"/>
  <c r="D2573" i="7"/>
  <c r="E98" i="7"/>
  <c r="D1696" i="14"/>
  <c r="D1481" i="5"/>
  <c r="F1335" i="5"/>
  <c r="E1449" i="5"/>
  <c r="E753" i="5"/>
  <c r="G1976" i="11"/>
  <c r="G2610" i="7"/>
  <c r="F734" i="11"/>
  <c r="F2666" i="7"/>
  <c r="D93" i="7"/>
  <c r="E1664" i="5"/>
  <c r="D1016" i="11"/>
  <c r="E623" i="10"/>
  <c r="G489" i="11"/>
  <c r="D1500" i="10"/>
  <c r="E3320" i="7"/>
  <c r="F967" i="14"/>
  <c r="D322" i="11"/>
  <c r="G1674" i="7"/>
  <c r="G124" i="11"/>
  <c r="E757" i="14"/>
  <c r="G50" i="5"/>
  <c r="D1410" i="14"/>
  <c r="E1463" i="7"/>
  <c r="E1244" i="14"/>
  <c r="G1476" i="5"/>
  <c r="F1905" i="11"/>
  <c r="D568" i="14"/>
  <c r="G394" i="7"/>
  <c r="F2026" i="7"/>
  <c r="D1186" i="11"/>
  <c r="E307" i="7"/>
  <c r="F1762" i="7"/>
  <c r="G1416" i="13"/>
  <c r="D2068" i="5"/>
  <c r="E1834" i="11"/>
  <c r="G170" i="7"/>
  <c r="D1569" i="5"/>
  <c r="E1282" i="14"/>
  <c r="D2031" i="11"/>
  <c r="E58" i="11"/>
  <c r="E123" i="7"/>
  <c r="F383" i="5"/>
  <c r="E513" i="11"/>
  <c r="E199" i="5"/>
  <c r="E383" i="11"/>
  <c r="G340" i="7"/>
  <c r="E2932" i="7"/>
  <c r="G186" i="7"/>
  <c r="D844" i="10"/>
  <c r="D1804" i="5"/>
  <c r="F1820" i="7"/>
  <c r="F2400" i="11"/>
  <c r="D858" i="14"/>
  <c r="G81" i="13"/>
  <c r="D1892" i="7"/>
  <c r="G3113" i="7"/>
  <c r="E2177" i="11"/>
  <c r="E1852" i="14"/>
  <c r="E1614" i="5"/>
  <c r="G398" i="5"/>
  <c r="D1583" i="14"/>
  <c r="E2342" i="10"/>
  <c r="D2202" i="7"/>
  <c r="D883" i="5"/>
  <c r="D1925" i="14"/>
  <c r="F2155" i="10"/>
  <c r="E859" i="10"/>
  <c r="G585" i="13"/>
  <c r="D776" i="11"/>
  <c r="G966" i="14"/>
  <c r="F387" i="5"/>
  <c r="G2107" i="7"/>
  <c r="G164" i="7"/>
  <c r="F1477" i="14"/>
  <c r="F1403" i="7"/>
  <c r="F1123" i="5"/>
  <c r="D2025" i="5"/>
  <c r="E2442" i="7"/>
  <c r="F637" i="14"/>
  <c r="E1829" i="14"/>
  <c r="F1374" i="11"/>
  <c r="E427" i="7"/>
  <c r="F1430" i="5"/>
  <c r="D1486" i="7"/>
  <c r="E281" i="7"/>
  <c r="E2033" i="7"/>
  <c r="D1491" i="5"/>
  <c r="F234" i="10"/>
  <c r="E3183" i="7"/>
  <c r="E41" i="14"/>
  <c r="F1447" i="14"/>
  <c r="D136" i="10"/>
  <c r="F387" i="11"/>
  <c r="E805" i="5"/>
  <c r="G1523" i="10"/>
  <c r="D140" i="7"/>
  <c r="F1924" i="7"/>
  <c r="D2354" i="7"/>
  <c r="E549" i="5"/>
  <c r="F3478" i="7"/>
  <c r="E1535" i="5"/>
  <c r="F1005" i="10"/>
  <c r="E1618" i="14"/>
  <c r="F528" i="14"/>
  <c r="E3298" i="7"/>
  <c r="G2247" i="7"/>
  <c r="D666" i="5"/>
  <c r="D2737" i="7"/>
  <c r="D500" i="14"/>
  <c r="G1348" i="10"/>
  <c r="G125" i="14"/>
  <c r="E1029" i="14"/>
  <c r="F1925" i="11"/>
  <c r="F128" i="13"/>
  <c r="E455" i="7"/>
  <c r="D2536" i="7"/>
  <c r="G1296" i="14"/>
  <c r="G1854" i="7"/>
  <c r="D1078" i="14"/>
  <c r="G659" i="11"/>
  <c r="D1710" i="10"/>
  <c r="F2233" i="5"/>
  <c r="G1686" i="14"/>
  <c r="D2864" i="7"/>
  <c r="E1311" i="14"/>
  <c r="E493" i="11"/>
  <c r="G2274" i="10"/>
  <c r="F142" i="5"/>
  <c r="D1462" i="7"/>
  <c r="F2250" i="11"/>
  <c r="F1139" i="5"/>
  <c r="E1529" i="10"/>
  <c r="G966" i="10"/>
  <c r="F2142" i="7"/>
  <c r="E1448" i="14"/>
  <c r="F429" i="7"/>
  <c r="E1458" i="5"/>
  <c r="D1552" i="13"/>
  <c r="E2040" i="7"/>
  <c r="F33" i="10"/>
  <c r="D622" i="14"/>
  <c r="F2981" i="7"/>
  <c r="F283" i="5"/>
  <c r="F347" i="14"/>
  <c r="F1962" i="5"/>
  <c r="D612" i="5"/>
  <c r="E107" i="13"/>
  <c r="G1240" i="11"/>
  <c r="D1321" i="13"/>
  <c r="F1613" i="14"/>
  <c r="D144" i="7"/>
  <c r="E2141" i="11"/>
  <c r="E1655" i="11"/>
  <c r="D564" i="10"/>
  <c r="F3414" i="7"/>
  <c r="D970" i="5"/>
  <c r="D1368" i="14"/>
  <c r="G657" i="14"/>
  <c r="E2371" i="7"/>
  <c r="G993" i="11"/>
  <c r="G1853" i="5"/>
  <c r="G1095" i="5"/>
  <c r="D2406" i="7"/>
  <c r="F772" i="5"/>
  <c r="F3092" i="7"/>
  <c r="F2919" i="7"/>
  <c r="G1487" i="10"/>
  <c r="G2351" i="10"/>
  <c r="D526" i="11"/>
  <c r="E1294" i="14"/>
  <c r="F2525" i="7"/>
  <c r="E2271" i="5"/>
  <c r="G2729" i="7"/>
  <c r="G97" i="14"/>
  <c r="D1119" i="14"/>
  <c r="D2215" i="5"/>
  <c r="F1612" i="10"/>
  <c r="F643" i="5"/>
  <c r="G2148" i="7"/>
  <c r="E166" i="7"/>
  <c r="F2055" i="5"/>
  <c r="G2869" i="7"/>
  <c r="D1556" i="14"/>
  <c r="E31" i="5"/>
  <c r="E3326" i="7"/>
  <c r="E1520" i="5"/>
  <c r="E1862" i="5"/>
  <c r="D3338" i="7"/>
  <c r="D1221" i="14"/>
  <c r="F1362" i="7"/>
  <c r="F1815" i="10"/>
  <c r="F2270" i="5"/>
  <c r="E789" i="11"/>
  <c r="D184" i="5"/>
  <c r="G1949" i="7"/>
  <c r="G38" i="10"/>
  <c r="E3464" i="7"/>
  <c r="G3491" i="7"/>
  <c r="F99" i="7"/>
  <c r="D912" i="5"/>
  <c r="D1517" i="7"/>
  <c r="E327" i="14"/>
  <c r="F917" i="10"/>
  <c r="G1951" i="10"/>
  <c r="E1403" i="13"/>
  <c r="D146" i="5"/>
  <c r="F2299" i="5"/>
  <c r="F2003" i="7"/>
  <c r="D614" i="11"/>
  <c r="D1606" i="13"/>
  <c r="F959" i="11"/>
  <c r="D1368" i="5"/>
  <c r="D2031" i="7"/>
  <c r="D2371" i="11"/>
  <c r="F1649" i="7"/>
  <c r="G17" i="13"/>
  <c r="F2260" i="11"/>
  <c r="G1902" i="5"/>
  <c r="F1867" i="7"/>
  <c r="D3023" i="7"/>
  <c r="G1978" i="10"/>
  <c r="G1853" i="7"/>
  <c r="G959" i="11"/>
  <c r="F1279" i="5"/>
  <c r="D362" i="14"/>
  <c r="F1794" i="11"/>
  <c r="D1526" i="5"/>
  <c r="G1184" i="14"/>
  <c r="G2656" i="7"/>
  <c r="F336" i="5"/>
  <c r="E8" i="11"/>
  <c r="G2971" i="7"/>
  <c r="F2190" i="10"/>
  <c r="E1317" i="5"/>
  <c r="G2705" i="7"/>
  <c r="G2151" i="11"/>
  <c r="D1828" i="10"/>
  <c r="D1117" i="11"/>
  <c r="G782" i="14"/>
  <c r="G170" i="14"/>
  <c r="F2300" i="7"/>
  <c r="D2046" i="11"/>
  <c r="D1661" i="5"/>
  <c r="D1410" i="7"/>
  <c r="G2005" i="5"/>
  <c r="F174" i="11"/>
  <c r="D110" i="10"/>
  <c r="G3215" i="7"/>
  <c r="E1801" i="10"/>
  <c r="G1334" i="5"/>
  <c r="E1595" i="7"/>
  <c r="F1575" i="13"/>
  <c r="D1724" i="10"/>
  <c r="F347" i="11"/>
  <c r="E1392" i="10"/>
  <c r="F2404" i="11"/>
  <c r="E2129" i="7"/>
  <c r="E52" i="5"/>
  <c r="G3330" i="7"/>
  <c r="D602" i="14"/>
  <c r="E200" i="14"/>
  <c r="F404" i="5"/>
  <c r="F2119" i="11"/>
  <c r="G71" i="5"/>
  <c r="G2673" i="7"/>
  <c r="E2336" i="10"/>
  <c r="F2717" i="7"/>
  <c r="F3007" i="7"/>
  <c r="F797" i="14"/>
  <c r="G405" i="14"/>
  <c r="F1564" i="11"/>
  <c r="E1144" i="5"/>
  <c r="F1492" i="14"/>
  <c r="D1523" i="5"/>
  <c r="F1169" i="5"/>
  <c r="D1807" i="5"/>
  <c r="E1820" i="7"/>
  <c r="D1752" i="14"/>
  <c r="G906" i="14"/>
  <c r="F590" i="5"/>
  <c r="E1214" i="10"/>
  <c r="F172" i="5"/>
  <c r="D3230" i="7"/>
  <c r="F2109" i="11"/>
  <c r="D1760" i="10"/>
  <c r="F3083" i="7"/>
  <c r="F247" i="7"/>
  <c r="F1259" i="10"/>
  <c r="E1677" i="5"/>
  <c r="D1489" i="10"/>
  <c r="F2060" i="5"/>
  <c r="F2103" i="10"/>
  <c r="D1791" i="5"/>
  <c r="G2823" i="7"/>
  <c r="E696" i="14"/>
  <c r="G1898" i="7"/>
  <c r="E1303" i="5"/>
  <c r="D2086" i="11"/>
  <c r="E1732" i="14"/>
  <c r="D1975" i="7"/>
  <c r="D2780" i="7"/>
  <c r="D887" i="14"/>
  <c r="F2986" i="7"/>
  <c r="G1631" i="14"/>
  <c r="F256" i="11"/>
  <c r="D187" i="5"/>
  <c r="E2336" i="7"/>
  <c r="G748" i="10"/>
  <c r="E2813" i="7"/>
  <c r="D1796" i="14"/>
  <c r="D1495" i="7"/>
  <c r="D1140" i="14"/>
  <c r="D246" i="7"/>
  <c r="F1296" i="14"/>
  <c r="G590" i="5"/>
  <c r="E1742" i="11"/>
  <c r="D2275" i="11"/>
  <c r="E539" i="14"/>
  <c r="F899" i="11"/>
  <c r="G2978" i="7"/>
  <c r="G1371" i="14"/>
  <c r="F1249" i="14"/>
  <c r="G1003" i="5"/>
  <c r="E1467" i="5"/>
  <c r="F2138" i="7"/>
  <c r="F2013" i="7"/>
  <c r="F1787" i="7"/>
  <c r="E172" i="13"/>
  <c r="D1536" i="14"/>
  <c r="E975" i="13"/>
  <c r="F106" i="7"/>
  <c r="G1847" i="11"/>
  <c r="F2136" i="11"/>
  <c r="D1413" i="5"/>
  <c r="F669" i="5"/>
  <c r="E2966" i="7"/>
  <c r="G2398" i="10"/>
  <c r="D293" i="14"/>
  <c r="D663" i="11"/>
  <c r="E304" i="14"/>
  <c r="E2723" i="7"/>
  <c r="D1291" i="14"/>
  <c r="F531" i="5"/>
  <c r="G302" i="14"/>
  <c r="G237" i="13"/>
  <c r="F1181" i="5"/>
  <c r="G1963" i="10"/>
  <c r="D1188" i="10"/>
  <c r="G1861" i="10"/>
  <c r="G1632" i="10"/>
  <c r="D1501" i="10"/>
  <c r="F213" i="5"/>
  <c r="G1475" i="11"/>
  <c r="E93" i="7"/>
  <c r="E725" i="11"/>
  <c r="F1067" i="11"/>
  <c r="D1794" i="13"/>
  <c r="E728" i="11"/>
  <c r="E1055" i="10"/>
  <c r="G1547" i="5"/>
  <c r="E1572" i="5"/>
  <c r="E1172" i="11"/>
  <c r="F1761" i="5"/>
  <c r="E297" i="11"/>
  <c r="F479" i="13"/>
  <c r="F2150" i="5"/>
  <c r="E1138" i="11"/>
  <c r="F1674" i="7"/>
  <c r="D1277" i="11"/>
  <c r="F129" i="10"/>
  <c r="F3479" i="7"/>
  <c r="G95" i="14"/>
  <c r="G1831" i="14"/>
  <c r="D213" i="5"/>
  <c r="F1554" i="7"/>
  <c r="G1731" i="14"/>
  <c r="E7" i="7"/>
  <c r="G1176" i="5"/>
  <c r="F1209" i="11"/>
  <c r="F745" i="14"/>
  <c r="F2397" i="7"/>
  <c r="D737" i="11"/>
  <c r="G1343" i="7"/>
  <c r="E1153" i="10"/>
  <c r="E665" i="14"/>
  <c r="E1851" i="7"/>
  <c r="D2353" i="7"/>
  <c r="F2113" i="11"/>
  <c r="F1644" i="11"/>
  <c r="D2500" i="7"/>
  <c r="G833" i="5"/>
  <c r="G2082" i="11"/>
  <c r="F872" i="14"/>
  <c r="F773" i="5"/>
  <c r="E820" i="5"/>
  <c r="D166" i="13"/>
  <c r="D227" i="14"/>
  <c r="F704" i="14"/>
  <c r="F1831" i="14"/>
  <c r="E1372" i="5"/>
  <c r="F1895" i="11"/>
  <c r="E1921" i="14"/>
  <c r="D1048" i="10"/>
  <c r="G2211" i="10"/>
  <c r="F706" i="11"/>
  <c r="D1859" i="7"/>
  <c r="E1878" i="5"/>
  <c r="E403" i="14"/>
  <c r="G2264" i="7"/>
  <c r="D1044" i="5"/>
  <c r="D1460" i="14"/>
  <c r="D2498" i="7"/>
  <c r="G460" i="14"/>
  <c r="F2780" i="7"/>
  <c r="G2102" i="7"/>
  <c r="E268" i="7"/>
  <c r="G2063" i="11"/>
  <c r="F1416" i="10"/>
  <c r="F106" i="14"/>
  <c r="G258" i="14"/>
  <c r="F1651" i="7"/>
  <c r="E1934" i="14"/>
  <c r="D542" i="13"/>
  <c r="E181" i="13"/>
  <c r="F975" i="13"/>
  <c r="G1356" i="14"/>
  <c r="E3485" i="7"/>
  <c r="F1698" i="14"/>
  <c r="G2343" i="11"/>
  <c r="E1784" i="10"/>
  <c r="F1288" i="14"/>
  <c r="F2150" i="7"/>
  <c r="E1663" i="11"/>
  <c r="D1596" i="5"/>
  <c r="E1084" i="10"/>
  <c r="D67" i="5"/>
  <c r="D1734" i="7"/>
  <c r="E675" i="14"/>
  <c r="E188" i="11"/>
  <c r="D1760" i="11"/>
  <c r="F1806" i="11"/>
  <c r="E1191" i="14"/>
  <c r="F208" i="14"/>
  <c r="F2267" i="7"/>
  <c r="F263" i="14"/>
  <c r="F3225" i="7"/>
  <c r="E197" i="7"/>
  <c r="G1284" i="7"/>
  <c r="E1744" i="7"/>
  <c r="E802" i="5"/>
  <c r="G477" i="5"/>
  <c r="E1059" i="14"/>
  <c r="G46" i="13"/>
  <c r="D2265" i="11"/>
  <c r="F2289" i="10"/>
  <c r="E404" i="11"/>
  <c r="G383" i="5"/>
  <c r="F63" i="5"/>
  <c r="D84" i="5"/>
  <c r="G1569" i="7"/>
  <c r="G2171" i="7"/>
  <c r="E74" i="13"/>
  <c r="F1904" i="14"/>
  <c r="G787" i="5"/>
  <c r="D1285" i="11"/>
  <c r="E1953" i="7"/>
  <c r="G1772" i="11"/>
  <c r="E1836" i="7"/>
  <c r="G2537" i="7"/>
  <c r="F2471" i="7"/>
  <c r="E903" i="14"/>
  <c r="F2348" i="11"/>
  <c r="F1283" i="13"/>
  <c r="F955" i="14"/>
  <c r="F437" i="5"/>
  <c r="F537" i="13"/>
  <c r="F2125" i="5"/>
  <c r="G1607" i="11"/>
  <c r="G1372" i="5"/>
  <c r="G640" i="11"/>
  <c r="D2373" i="7"/>
  <c r="G3472" i="7"/>
  <c r="D1591" i="5"/>
  <c r="D917" i="10"/>
  <c r="D334" i="11"/>
  <c r="G1953" i="11"/>
  <c r="F1656" i="5"/>
  <c r="D100" i="5"/>
  <c r="E1536" i="11"/>
  <c r="D2470" i="7"/>
  <c r="E2843" i="7"/>
  <c r="G1883" i="11"/>
  <c r="D1344" i="5"/>
  <c r="D132" i="11"/>
  <c r="G1534" i="7"/>
  <c r="E688" i="11"/>
  <c r="F99" i="13"/>
  <c r="G1650" i="14"/>
  <c r="D195" i="10"/>
  <c r="E958" i="14"/>
  <c r="D1871" i="11"/>
  <c r="D1840" i="7"/>
  <c r="D2451" i="7"/>
  <c r="F1793" i="5"/>
  <c r="E186" i="10"/>
  <c r="E2188" i="5"/>
  <c r="F1736" i="5"/>
  <c r="E969" i="13"/>
  <c r="E1627" i="10"/>
  <c r="E137" i="11"/>
  <c r="G2167" i="5"/>
  <c r="E1355" i="11"/>
  <c r="D2419" i="7"/>
  <c r="G41" i="7"/>
  <c r="G1461" i="5"/>
  <c r="E912" i="5"/>
  <c r="D333" i="11"/>
  <c r="D200" i="7"/>
  <c r="E78" i="11"/>
  <c r="G174" i="10"/>
  <c r="E148" i="7"/>
  <c r="F444" i="5"/>
  <c r="F2411" i="11"/>
  <c r="D207" i="10"/>
  <c r="G1272" i="5"/>
  <c r="E229" i="7"/>
  <c r="G618" i="5"/>
  <c r="D1557" i="14"/>
  <c r="E1625" i="5"/>
  <c r="G1999" i="11"/>
  <c r="D521" i="11"/>
  <c r="D1715" i="14"/>
  <c r="D1443" i="5"/>
  <c r="F2127" i="11"/>
  <c r="E2102" i="10"/>
  <c r="D1513" i="11"/>
  <c r="D80" i="10"/>
  <c r="D2974" i="7"/>
  <c r="E3379" i="7"/>
  <c r="G3261" i="7"/>
  <c r="D1192" i="11"/>
  <c r="D1973" i="7"/>
  <c r="D1401" i="7"/>
  <c r="G317" i="5"/>
  <c r="F3039" i="7"/>
  <c r="G1923" i="5"/>
  <c r="E2390" i="11"/>
  <c r="G2472" i="7"/>
  <c r="G489" i="14"/>
  <c r="F852" i="10"/>
  <c r="D1887" i="11"/>
  <c r="F1405" i="7"/>
  <c r="D1710" i="5"/>
  <c r="F520" i="14"/>
  <c r="G3433" i="7"/>
  <c r="D1411" i="10"/>
  <c r="G2115" i="5"/>
  <c r="D327" i="7"/>
  <c r="F1450" i="14"/>
  <c r="G413" i="14"/>
  <c r="E2021" i="7"/>
  <c r="E332" i="14"/>
  <c r="F159" i="7"/>
  <c r="G3168" i="7"/>
  <c r="G1456" i="5"/>
  <c r="E2278" i="11"/>
  <c r="G1509" i="13"/>
  <c r="G2299" i="7"/>
  <c r="E153" i="13"/>
  <c r="D938" i="14"/>
  <c r="F2255" i="11"/>
  <c r="E495" i="7"/>
  <c r="E2156" i="11"/>
  <c r="F162" i="14"/>
  <c r="E727" i="5"/>
  <c r="F31" i="5"/>
  <c r="E2319" i="7"/>
  <c r="F242" i="7"/>
  <c r="G3093" i="7"/>
  <c r="E1595" i="14"/>
  <c r="F361" i="10"/>
  <c r="G1759" i="7"/>
  <c r="G1214" i="13"/>
  <c r="E1951" i="11"/>
  <c r="F2236" i="7"/>
  <c r="D31" i="14"/>
  <c r="F217" i="10"/>
  <c r="F2861" i="7"/>
  <c r="G2491" i="7"/>
  <c r="E204" i="14"/>
  <c r="D1424" i="14"/>
  <c r="G2342" i="7"/>
  <c r="G2288" i="5"/>
  <c r="E150" i="14"/>
  <c r="G1620" i="14"/>
  <c r="G403" i="5"/>
  <c r="E50" i="10"/>
  <c r="D284" i="14"/>
  <c r="D633" i="5"/>
  <c r="D2087" i="11"/>
  <c r="G251" i="11"/>
  <c r="G126" i="10"/>
  <c r="G1561" i="14"/>
  <c r="F1547" i="14"/>
  <c r="E1526" i="14"/>
  <c r="F1157" i="5"/>
  <c r="G1153" i="5"/>
  <c r="E2318" i="7"/>
  <c r="F1762" i="5"/>
  <c r="E866" i="5"/>
  <c r="E1387" i="5"/>
  <c r="D2429" i="11"/>
  <c r="E1645" i="10"/>
  <c r="G688" i="10"/>
  <c r="G386" i="5"/>
  <c r="F2064" i="5"/>
  <c r="D2391" i="7"/>
  <c r="F1832" i="5"/>
  <c r="E2968" i="7"/>
  <c r="F1622" i="5"/>
  <c r="F2184" i="10"/>
  <c r="F762" i="5"/>
  <c r="F3353" i="7"/>
  <c r="E1949" i="10"/>
  <c r="D912" i="11"/>
  <c r="E1620" i="10"/>
  <c r="D545" i="5"/>
  <c r="G1730" i="7"/>
  <c r="G1495" i="14"/>
  <c r="G1954" i="7"/>
  <c r="E1947" i="14"/>
  <c r="F64" i="10"/>
  <c r="E1449" i="14"/>
  <c r="F1053" i="11"/>
  <c r="F2435" i="7"/>
  <c r="D1265" i="7"/>
  <c r="F3149" i="7"/>
  <c r="F189" i="11"/>
  <c r="E631" i="5"/>
  <c r="D13" i="13"/>
  <c r="E1687" i="14"/>
  <c r="G2303" i="10"/>
  <c r="F1908" i="11"/>
  <c r="G1171" i="10"/>
  <c r="E1610" i="5"/>
  <c r="D1963" i="10"/>
  <c r="E614" i="11"/>
  <c r="D1662" i="11"/>
  <c r="D1628" i="11"/>
  <c r="F1253" i="7"/>
  <c r="F1700" i="5"/>
  <c r="G2392" i="11"/>
  <c r="D226" i="7"/>
  <c r="G514" i="11"/>
  <c r="D2228" i="5"/>
  <c r="D37" i="10"/>
  <c r="E1621" i="7"/>
  <c r="G1205" i="10"/>
  <c r="E366" i="10"/>
  <c r="G1942" i="5"/>
  <c r="G2298" i="11"/>
  <c r="D529" i="5"/>
  <c r="G1259" i="5"/>
  <c r="F106" i="13"/>
  <c r="E1537" i="5"/>
  <c r="F1328" i="10"/>
  <c r="G246" i="10"/>
  <c r="D2110" i="5"/>
  <c r="G3360" i="7"/>
  <c r="E2965" i="7"/>
  <c r="F2334" i="10"/>
  <c r="D1379" i="11"/>
  <c r="G1142" i="14"/>
  <c r="F1305" i="10"/>
  <c r="E2982" i="7"/>
  <c r="D1534" i="10"/>
  <c r="E2374" i="11"/>
  <c r="E1478" i="5"/>
  <c r="G63" i="11"/>
  <c r="G2265" i="5"/>
  <c r="F959" i="5"/>
  <c r="D2162" i="11"/>
  <c r="G547" i="14"/>
  <c r="E213" i="13"/>
  <c r="F1905" i="5"/>
  <c r="F546" i="14"/>
  <c r="F1492" i="13"/>
  <c r="G2529" i="7"/>
  <c r="D150" i="7"/>
  <c r="G532" i="10"/>
  <c r="E3444" i="7"/>
  <c r="G1594" i="5"/>
  <c r="D330" i="7"/>
  <c r="D774" i="10"/>
  <c r="G1835" i="11"/>
  <c r="D1762" i="7"/>
  <c r="E1355" i="14"/>
  <c r="F2001" i="5"/>
  <c r="E2295" i="5"/>
  <c r="D2154" i="5"/>
  <c r="E655" i="11"/>
  <c r="E1493" i="14"/>
  <c r="E389" i="14"/>
  <c r="D920" i="5"/>
  <c r="G1399" i="7"/>
  <c r="D725" i="14"/>
  <c r="E1682" i="5"/>
  <c r="E3300" i="7"/>
  <c r="G2288" i="11"/>
  <c r="G1595" i="14"/>
  <c r="D221" i="13"/>
  <c r="D2075" i="5"/>
  <c r="D671" i="10"/>
  <c r="F1766" i="7"/>
  <c r="D1208" i="11"/>
  <c r="E916" i="14"/>
  <c r="D2029" i="11"/>
  <c r="F1001" i="14"/>
  <c r="D1791" i="14"/>
  <c r="F67" i="11"/>
  <c r="E897" i="13"/>
  <c r="G516" i="14"/>
  <c r="F385" i="5"/>
  <c r="G98" i="7"/>
  <c r="G2595" i="7"/>
  <c r="F2114" i="11"/>
  <c r="F942" i="5"/>
  <c r="E1401" i="14"/>
  <c r="G1873" i="11"/>
  <c r="F361" i="5"/>
  <c r="E1988" i="11"/>
  <c r="G1768" i="5"/>
  <c r="D1847" i="14"/>
  <c r="F538" i="13"/>
  <c r="D1686" i="14"/>
  <c r="G1138" i="14"/>
  <c r="G1092" i="14"/>
  <c r="E1309" i="14"/>
  <c r="F1023" i="14"/>
  <c r="E2284" i="11"/>
  <c r="F204" i="10"/>
  <c r="F623" i="11"/>
  <c r="G892" i="14"/>
  <c r="E65" i="13"/>
  <c r="D974" i="5"/>
  <c r="E1177" i="10"/>
  <c r="D3204" i="7"/>
  <c r="E53" i="7"/>
  <c r="G768" i="13"/>
  <c r="E1747" i="5"/>
  <c r="D1602" i="14"/>
  <c r="E672" i="10"/>
  <c r="E97" i="13"/>
  <c r="E1129" i="14"/>
  <c r="G1437" i="7"/>
  <c r="D807" i="14"/>
  <c r="E1261" i="11"/>
  <c r="E1600" i="14"/>
  <c r="F508" i="11"/>
  <c r="E1158" i="14"/>
  <c r="F1645" i="7"/>
  <c r="E135" i="10"/>
  <c r="F138" i="5"/>
  <c r="E1650" i="14"/>
  <c r="D166" i="7"/>
  <c r="F1950" i="7"/>
  <c r="E1354" i="14"/>
  <c r="G510" i="10"/>
  <c r="D1400" i="5"/>
  <c r="D300" i="14"/>
  <c r="F631" i="5"/>
  <c r="G1399" i="11"/>
  <c r="D339" i="14"/>
  <c r="F2695" i="7"/>
  <c r="G165" i="10"/>
  <c r="F634" i="5"/>
  <c r="D1249" i="11"/>
  <c r="D372" i="11"/>
  <c r="D1300" i="5"/>
  <c r="F851" i="14"/>
  <c r="G2556" i="7"/>
  <c r="D2319" i="11"/>
  <c r="F1830" i="7"/>
  <c r="F2166" i="11"/>
  <c r="E661" i="5"/>
  <c r="E1726" i="14"/>
  <c r="E1703" i="7"/>
  <c r="F366" i="5"/>
  <c r="G681" i="11"/>
  <c r="G166" i="5"/>
  <c r="E1841" i="11"/>
  <c r="E1572" i="11"/>
  <c r="E158" i="10"/>
  <c r="G495" i="11"/>
  <c r="F3331" i="7"/>
  <c r="F2074" i="5"/>
  <c r="G1448" i="10"/>
  <c r="F2353" i="11"/>
  <c r="G848" i="14"/>
  <c r="D1012" i="11"/>
  <c r="F1035" i="14"/>
  <c r="E1483" i="14"/>
  <c r="D1097" i="11"/>
  <c r="E1261" i="7"/>
  <c r="D1380" i="10"/>
  <c r="D1422" i="14"/>
  <c r="D2561" i="7"/>
  <c r="G1802" i="11"/>
  <c r="G3398" i="7"/>
  <c r="D109" i="14"/>
  <c r="E885" i="14"/>
  <c r="E1181" i="14"/>
  <c r="E2280" i="7"/>
  <c r="E1816" i="11"/>
  <c r="D2206" i="5"/>
  <c r="D3066" i="7"/>
  <c r="D1369" i="7"/>
  <c r="G37" i="13"/>
  <c r="E2305" i="7"/>
  <c r="G2345" i="11"/>
  <c r="G402" i="14"/>
  <c r="E1835" i="14"/>
  <c r="E1577" i="5"/>
  <c r="G359" i="14"/>
  <c r="G1835" i="14"/>
  <c r="F129" i="7"/>
  <c r="G1331" i="5"/>
  <c r="F377" i="5"/>
  <c r="E1074" i="10"/>
  <c r="D353" i="7"/>
  <c r="F170" i="7"/>
  <c r="D70" i="10"/>
  <c r="D2200" i="7"/>
  <c r="D1417" i="11"/>
  <c r="D1344" i="13"/>
  <c r="E883" i="14"/>
  <c r="D811" i="14"/>
  <c r="F71" i="13"/>
  <c r="E257" i="5"/>
  <c r="D2574" i="7"/>
  <c r="F97" i="5"/>
  <c r="G2181" i="11"/>
  <c r="D2814" i="7"/>
  <c r="F1825" i="11"/>
  <c r="G1650" i="7"/>
  <c r="E1998" i="5"/>
  <c r="D109" i="13"/>
  <c r="D212" i="7"/>
  <c r="F1670" i="14"/>
  <c r="G92" i="5"/>
  <c r="F1382" i="7"/>
  <c r="G89" i="13"/>
  <c r="D1580" i="7"/>
  <c r="D916" i="13"/>
  <c r="E1710" i="10"/>
  <c r="D1798" i="11"/>
  <c r="D1427" i="7"/>
  <c r="D424" i="7"/>
  <c r="D406" i="14"/>
  <c r="G424" i="14"/>
  <c r="F1191" i="14"/>
  <c r="F2708" i="7"/>
  <c r="F2678" i="7"/>
  <c r="D321" i="5"/>
  <c r="D1468" i="14"/>
  <c r="D121" i="14"/>
  <c r="E161" i="7"/>
  <c r="G1940" i="11"/>
  <c r="E1806" i="14"/>
  <c r="D39" i="10"/>
  <c r="D3394" i="7"/>
  <c r="D1800" i="5"/>
  <c r="F3031" i="7"/>
  <c r="F1268" i="5"/>
  <c r="G2554" i="7"/>
  <c r="D743" i="10"/>
  <c r="E2288" i="5"/>
  <c r="F431" i="7"/>
  <c r="G1598" i="7"/>
  <c r="F1896" i="11"/>
  <c r="F2027" i="7"/>
  <c r="D1467" i="11"/>
  <c r="E820" i="14"/>
  <c r="E1381" i="10"/>
  <c r="D2230" i="10"/>
  <c r="G45" i="7"/>
  <c r="G1835" i="10"/>
  <c r="E1132" i="5"/>
  <c r="E738" i="10"/>
  <c r="F210" i="10"/>
  <c r="G2233" i="11"/>
  <c r="F3365" i="7"/>
  <c r="F2533" i="7"/>
  <c r="E1982" i="5"/>
  <c r="D5" i="14"/>
  <c r="D598" i="5"/>
  <c r="F1570" i="14"/>
  <c r="E481" i="7"/>
  <c r="G824" i="10"/>
  <c r="F1852" i="14"/>
  <c r="E1889" i="10"/>
  <c r="G1888" i="14"/>
  <c r="E93" i="13"/>
  <c r="F176" i="11"/>
  <c r="D164" i="13"/>
  <c r="E2456" i="7"/>
  <c r="E1642" i="11"/>
  <c r="G402" i="10"/>
  <c r="E1850" i="5"/>
  <c r="G1776" i="14"/>
  <c r="G1824" i="7"/>
  <c r="G157" i="10"/>
  <c r="G3161" i="7"/>
  <c r="D137" i="10"/>
  <c r="E1785" i="5"/>
  <c r="F714" i="10"/>
  <c r="D714" i="5"/>
  <c r="F709" i="14"/>
  <c r="E1157" i="11"/>
  <c r="E182" i="11"/>
  <c r="F1680" i="10"/>
  <c r="E1619" i="5"/>
  <c r="E724" i="11"/>
  <c r="D1845" i="11"/>
  <c r="G48" i="11"/>
  <c r="G1770" i="14"/>
  <c r="E1654" i="13"/>
  <c r="E1983" i="5"/>
  <c r="G1432" i="11"/>
  <c r="E1662" i="7"/>
  <c r="E493" i="5"/>
  <c r="E2343" i="10"/>
  <c r="D1257" i="7"/>
  <c r="F1919" i="11"/>
  <c r="F1679" i="10"/>
  <c r="G96" i="11"/>
  <c r="G235" i="10"/>
  <c r="E238" i="7"/>
  <c r="G1654" i="11"/>
  <c r="D1638" i="11"/>
  <c r="G1821" i="5"/>
  <c r="F2009" i="10"/>
  <c r="E1058" i="10"/>
  <c r="G615" i="13"/>
  <c r="D1627" i="14"/>
  <c r="F108" i="10"/>
  <c r="D1241" i="5"/>
  <c r="G1340" i="10"/>
  <c r="F622" i="11"/>
  <c r="E2233" i="7"/>
  <c r="D771" i="5"/>
  <c r="E2863" i="7"/>
  <c r="G1261" i="7"/>
  <c r="G77" i="13"/>
  <c r="E1334" i="7"/>
  <c r="G2300" i="11"/>
  <c r="D1818" i="11"/>
  <c r="E497" i="10"/>
  <c r="G2171" i="5"/>
  <c r="G1328" i="14"/>
  <c r="G1467" i="7"/>
  <c r="F2776" i="7"/>
  <c r="D760" i="5"/>
  <c r="F1097" i="5"/>
  <c r="E1257" i="14"/>
  <c r="E784" i="14"/>
  <c r="F117" i="5"/>
  <c r="D937" i="5"/>
  <c r="F859" i="11"/>
  <c r="F1359" i="14"/>
  <c r="E1013" i="5"/>
  <c r="G920" i="11"/>
  <c r="E2204" i="11"/>
  <c r="F1380" i="11"/>
  <c r="E2077" i="11"/>
  <c r="G209" i="7"/>
  <c r="G716" i="11"/>
  <c r="F1609" i="5"/>
  <c r="G1914" i="11"/>
  <c r="F2088" i="7"/>
  <c r="D500" i="11"/>
  <c r="E1225" i="10"/>
  <c r="F894" i="5"/>
  <c r="D493" i="14"/>
  <c r="D1383" i="14"/>
  <c r="F1977" i="5"/>
  <c r="E1783" i="5"/>
  <c r="G380" i="7"/>
  <c r="E1970" i="5"/>
  <c r="F121" i="7"/>
  <c r="E3190" i="7"/>
  <c r="D1112" i="5"/>
  <c r="D140" i="13"/>
  <c r="F1921" i="10"/>
  <c r="D2577" i="7"/>
  <c r="F1760" i="14"/>
  <c r="G952" i="14"/>
  <c r="D796" i="14"/>
  <c r="D1901" i="11"/>
  <c r="G155" i="7"/>
  <c r="G1264" i="14"/>
  <c r="F1838" i="5"/>
  <c r="F1612" i="7"/>
  <c r="G128" i="10"/>
  <c r="F847" i="11"/>
  <c r="G531" i="14"/>
  <c r="E2081" i="11"/>
  <c r="G1391" i="7"/>
  <c r="D761" i="14"/>
  <c r="D1803" i="14"/>
  <c r="D1640" i="7"/>
  <c r="G1773" i="5"/>
  <c r="D665" i="11"/>
  <c r="E2220" i="7"/>
  <c r="F980" i="5"/>
  <c r="E2816" i="7"/>
  <c r="G1674" i="10"/>
  <c r="E1021" i="5"/>
  <c r="F811" i="14"/>
  <c r="E2270" i="11"/>
  <c r="G3209" i="7"/>
  <c r="F1350" i="11"/>
  <c r="D342" i="7"/>
  <c r="G2380" i="7"/>
  <c r="G2084" i="5"/>
  <c r="D1242" i="5"/>
  <c r="G2217" i="7"/>
  <c r="D111" i="13"/>
  <c r="G93" i="11"/>
  <c r="G118" i="13"/>
  <c r="D745" i="5"/>
  <c r="E1522" i="7"/>
  <c r="E1357" i="5"/>
  <c r="D2604" i="7"/>
  <c r="F237" i="11"/>
  <c r="G1324" i="7"/>
  <c r="F779" i="5"/>
  <c r="E81" i="11"/>
  <c r="G1387" i="5"/>
  <c r="E2057" i="10"/>
  <c r="E1596" i="11"/>
  <c r="F1618" i="11"/>
  <c r="E75" i="11"/>
  <c r="E1560" i="5"/>
  <c r="E978" i="14"/>
  <c r="F1504" i="11"/>
  <c r="E1765" i="5"/>
  <c r="G1993" i="14"/>
  <c r="G990" i="11"/>
  <c r="G2571" i="7"/>
  <c r="E1045" i="11"/>
  <c r="E2303" i="7"/>
  <c r="F1029" i="13"/>
  <c r="F240" i="11"/>
  <c r="E337" i="11"/>
  <c r="E43" i="13"/>
  <c r="D19" i="14"/>
  <c r="G1336" i="11"/>
  <c r="E1527" i="11"/>
  <c r="D291" i="7"/>
  <c r="E401" i="10"/>
  <c r="F1148" i="14"/>
  <c r="D1913" i="14"/>
  <c r="G1429" i="11"/>
  <c r="G2486" i="7"/>
  <c r="G612" i="14"/>
  <c r="F1585" i="14"/>
  <c r="E1807" i="10"/>
  <c r="E1981" i="14"/>
  <c r="E1867" i="7"/>
  <c r="E305" i="7"/>
  <c r="D455" i="5"/>
  <c r="D1659" i="7"/>
  <c r="D365" i="7"/>
  <c r="G180" i="7"/>
  <c r="E164" i="13"/>
  <c r="D1933" i="5"/>
  <c r="E257" i="14"/>
  <c r="D398" i="5"/>
  <c r="E276" i="10"/>
  <c r="E1236" i="14"/>
  <c r="G102" i="11"/>
  <c r="E857" i="10"/>
  <c r="F646" i="10"/>
  <c r="G1805" i="11"/>
  <c r="F1780" i="7"/>
  <c r="F1719" i="11"/>
  <c r="E1981" i="7"/>
  <c r="E1964" i="7"/>
  <c r="F1251" i="5"/>
  <c r="D1994" i="14"/>
  <c r="D383" i="5"/>
  <c r="E831" i="14"/>
  <c r="E2475" i="7"/>
  <c r="D3464" i="7"/>
  <c r="F285" i="7"/>
  <c r="F1747" i="5"/>
  <c r="D852" i="14"/>
  <c r="F16" i="14"/>
  <c r="F3061" i="7"/>
  <c r="D853" i="14"/>
  <c r="D1713" i="7"/>
  <c r="D152" i="5"/>
  <c r="F229" i="11"/>
  <c r="F773" i="14"/>
  <c r="F1318" i="7"/>
  <c r="F55" i="11"/>
  <c r="G2151" i="7"/>
  <c r="G3109" i="7"/>
  <c r="F1222" i="5"/>
  <c r="D217" i="5"/>
  <c r="D3364" i="7"/>
  <c r="F3123" i="7"/>
  <c r="E1068" i="5"/>
  <c r="E1882" i="14"/>
  <c r="E1869" i="11"/>
  <c r="G114" i="13"/>
  <c r="G585" i="14"/>
  <c r="F1869" i="11"/>
  <c r="D1426" i="7"/>
  <c r="E774" i="11"/>
  <c r="E210" i="11"/>
  <c r="E1508" i="14"/>
  <c r="G434" i="7"/>
  <c r="E1594" i="10"/>
  <c r="E1323" i="14"/>
  <c r="F1140" i="13"/>
  <c r="F2133" i="11"/>
  <c r="E1076" i="5"/>
  <c r="F72" i="5"/>
  <c r="G786" i="13"/>
  <c r="E1372" i="10"/>
  <c r="D1256" i="5"/>
  <c r="G1039" i="10"/>
  <c r="E1370" i="10"/>
  <c r="E1589" i="14"/>
  <c r="F227" i="11"/>
  <c r="E1473" i="14"/>
  <c r="E3374" i="7"/>
  <c r="F339" i="11"/>
  <c r="E1143" i="11"/>
  <c r="F1504" i="14"/>
  <c r="F1089" i="14"/>
  <c r="G1656" i="7"/>
  <c r="E1569" i="11"/>
  <c r="D810" i="5"/>
  <c r="F1812" i="10"/>
  <c r="E170" i="10"/>
  <c r="F1605" i="5"/>
  <c r="G146" i="5"/>
  <c r="F2643" i="7"/>
  <c r="D1846" i="5"/>
  <c r="G97" i="11"/>
  <c r="D1965" i="11"/>
  <c r="F1545" i="5"/>
  <c r="D340" i="5"/>
  <c r="E2508" i="7"/>
  <c r="E1878" i="7"/>
  <c r="D72" i="10"/>
  <c r="F905" i="11"/>
  <c r="D176" i="5"/>
  <c r="F1328" i="14"/>
  <c r="E1941" i="14"/>
  <c r="F3122" i="7"/>
  <c r="D1387" i="14"/>
  <c r="E1276" i="7"/>
  <c r="G1685" i="7"/>
  <c r="D1821" i="5"/>
  <c r="G1150" i="5"/>
  <c r="F331" i="5"/>
  <c r="D86" i="13"/>
  <c r="E1954" i="14"/>
  <c r="E104" i="10"/>
  <c r="F373" i="14"/>
  <c r="E1934" i="7"/>
  <c r="F762" i="14"/>
  <c r="F3" i="10"/>
  <c r="G240" i="7"/>
  <c r="D3331" i="7"/>
  <c r="G1088" i="14"/>
  <c r="D854" i="10"/>
  <c r="G395" i="11"/>
  <c r="D3353" i="7"/>
  <c r="G571" i="14"/>
  <c r="E192" i="11"/>
  <c r="D1019" i="5"/>
  <c r="E1719" i="14"/>
  <c r="D2204" i="11"/>
  <c r="D2068" i="11"/>
  <c r="E585" i="10"/>
  <c r="F193" i="10"/>
  <c r="F1730" i="14"/>
  <c r="G150" i="14"/>
  <c r="D1820" i="10"/>
  <c r="D2113" i="7"/>
  <c r="E2042" i="5"/>
  <c r="E266" i="10"/>
  <c r="E1014" i="5"/>
  <c r="G603" i="11"/>
  <c r="E2876" i="7"/>
  <c r="E456" i="5"/>
  <c r="F244" i="14"/>
  <c r="G247" i="14"/>
  <c r="G2074" i="10"/>
  <c r="G1154" i="11"/>
  <c r="D1583" i="13"/>
  <c r="G1336" i="5"/>
  <c r="F1318" i="14"/>
  <c r="D1073" i="11"/>
  <c r="D1544" i="7"/>
  <c r="E1262" i="5"/>
  <c r="F2303" i="11"/>
  <c r="G2215" i="10"/>
  <c r="G1425" i="5"/>
  <c r="F739" i="10"/>
  <c r="D672" i="5"/>
  <c r="G1193" i="11"/>
  <c r="G1991" i="11"/>
  <c r="E726" i="14"/>
  <c r="G1618" i="11"/>
  <c r="D282" i="7"/>
  <c r="G1276" i="7"/>
  <c r="G402" i="7"/>
  <c r="G3323" i="7"/>
  <c r="E1393" i="14"/>
  <c r="E1500" i="7"/>
  <c r="G1779" i="14"/>
  <c r="D2045" i="7"/>
  <c r="G286" i="7"/>
  <c r="G527" i="11"/>
  <c r="F186" i="7"/>
  <c r="D231" i="7"/>
  <c r="E265" i="10"/>
  <c r="F539" i="5"/>
  <c r="G1914" i="14"/>
  <c r="D349" i="14"/>
  <c r="D1341" i="7"/>
  <c r="G768" i="10"/>
  <c r="F1841" i="7"/>
  <c r="E1570" i="14"/>
  <c r="F1677" i="14"/>
  <c r="F2255" i="10"/>
  <c r="F2269" i="11"/>
  <c r="F1209" i="5"/>
  <c r="E2331" i="11"/>
  <c r="G2676" i="7"/>
  <c r="F1588" i="7"/>
  <c r="G353" i="14"/>
  <c r="D403" i="7"/>
  <c r="F1073" i="5"/>
  <c r="E391" i="13"/>
  <c r="G1850" i="5"/>
  <c r="E1609" i="5"/>
  <c r="D1358" i="5"/>
  <c r="D2339" i="11"/>
  <c r="E2369" i="7"/>
  <c r="G953" i="5"/>
  <c r="D359" i="14"/>
  <c r="D650" i="5"/>
  <c r="F2000" i="7"/>
  <c r="D2294" i="7"/>
  <c r="F138" i="11"/>
  <c r="F1114" i="14"/>
  <c r="F1596" i="5"/>
  <c r="D1859" i="11"/>
  <c r="G1660" i="5"/>
  <c r="D1030" i="14"/>
  <c r="E1486" i="7"/>
  <c r="E43" i="5"/>
  <c r="G582" i="5"/>
  <c r="F1811" i="11"/>
  <c r="G1640" i="13"/>
  <c r="D390" i="7"/>
  <c r="D3423" i="7"/>
  <c r="G43" i="14"/>
  <c r="E1436" i="13"/>
  <c r="D2724" i="7"/>
  <c r="F1434" i="14"/>
  <c r="F2052" i="7"/>
  <c r="G473" i="14"/>
  <c r="E1435" i="14"/>
  <c r="G2220" i="11"/>
  <c r="E1821" i="14"/>
  <c r="E1002" i="14"/>
  <c r="D565" i="5"/>
  <c r="F288" i="7"/>
  <c r="D2143" i="11"/>
  <c r="E185" i="14"/>
  <c r="D397" i="7"/>
  <c r="E1294" i="11"/>
  <c r="F1647" i="14"/>
  <c r="G3258" i="7"/>
  <c r="D321" i="11"/>
  <c r="F1718" i="7"/>
  <c r="F2094" i="7"/>
  <c r="E116" i="5"/>
  <c r="G1283" i="11"/>
  <c r="G980" i="11"/>
  <c r="G1062" i="14"/>
  <c r="E648" i="5"/>
  <c r="E2080" i="5"/>
  <c r="F1373" i="14"/>
  <c r="F1731" i="5"/>
  <c r="D463" i="5"/>
  <c r="D1872" i="7"/>
  <c r="G87" i="14"/>
  <c r="D1417" i="5"/>
  <c r="E1268" i="14"/>
  <c r="G1431" i="7"/>
  <c r="D996" i="11"/>
  <c r="G1514" i="14"/>
  <c r="F1894" i="11"/>
  <c r="E1996" i="11"/>
  <c r="G2575" i="7"/>
  <c r="E156" i="10"/>
  <c r="F1405" i="5"/>
  <c r="D399" i="5"/>
  <c r="G2009" i="5"/>
  <c r="E1444" i="7"/>
  <c r="D1281" i="10"/>
  <c r="F614" i="14"/>
  <c r="G1957" i="5"/>
  <c r="E160" i="14"/>
  <c r="F1331" i="11"/>
  <c r="D1873" i="5"/>
  <c r="F1911" i="14"/>
  <c r="E2073" i="7"/>
  <c r="E1018" i="10"/>
  <c r="D2099" i="10"/>
  <c r="G3464" i="7"/>
  <c r="D596" i="11"/>
  <c r="G699" i="5"/>
  <c r="D1623" i="11"/>
  <c r="F3291" i="7"/>
  <c r="F152" i="13"/>
  <c r="F1329" i="7"/>
  <c r="F1522" i="7"/>
  <c r="D902" i="14"/>
  <c r="F3418" i="7"/>
  <c r="E1857" i="10"/>
  <c r="F2581" i="7"/>
  <c r="G435" i="5"/>
  <c r="D1640" i="11"/>
  <c r="G1832" i="14"/>
  <c r="E2554" i="7"/>
  <c r="E1054" i="11"/>
  <c r="E876" i="14"/>
  <c r="G1151" i="5"/>
  <c r="D1250" i="14"/>
  <c r="F404" i="14"/>
  <c r="E3448" i="7"/>
  <c r="E301" i="7"/>
  <c r="E2169" i="7"/>
  <c r="D526" i="10"/>
  <c r="D371" i="7"/>
  <c r="E430" i="7"/>
  <c r="F2890" i="7"/>
  <c r="F159" i="11"/>
  <c r="G1583" i="7"/>
  <c r="D100" i="13"/>
  <c r="F2665" i="7"/>
  <c r="E409" i="7"/>
  <c r="D228" i="10"/>
  <c r="E165" i="7"/>
  <c r="F854" i="14"/>
  <c r="E1914" i="5"/>
  <c r="F1133" i="5"/>
  <c r="D604" i="14"/>
  <c r="D272" i="5"/>
  <c r="F3044" i="7"/>
  <c r="F1275" i="14"/>
  <c r="D315" i="13"/>
  <c r="D895" i="5"/>
  <c r="G175" i="11"/>
  <c r="F2139" i="5"/>
  <c r="E1222" i="11"/>
  <c r="E473" i="14"/>
  <c r="E2220" i="5"/>
  <c r="F1793" i="7"/>
  <c r="D2584" i="7"/>
  <c r="E2045" i="10"/>
  <c r="F1957" i="5"/>
  <c r="G1494" i="5"/>
  <c r="D785" i="14"/>
  <c r="D787" i="11"/>
  <c r="F1888" i="14"/>
  <c r="E622" i="11"/>
  <c r="D2412" i="7"/>
  <c r="G2713" i="7"/>
  <c r="G1865" i="5"/>
  <c r="F1448" i="7"/>
  <c r="F1445" i="14"/>
  <c r="E1439" i="7"/>
  <c r="F1848" i="10"/>
  <c r="F1610" i="11"/>
  <c r="F292" i="5"/>
  <c r="D3496" i="7"/>
  <c r="D139" i="13"/>
  <c r="D532" i="14"/>
  <c r="G641" i="10"/>
  <c r="F1491" i="14"/>
  <c r="F2151" i="7"/>
  <c r="D1817" i="11"/>
  <c r="D1108" i="5"/>
  <c r="E3124" i="7"/>
  <c r="G653" i="14"/>
  <c r="D728" i="5"/>
  <c r="F659" i="5"/>
  <c r="D891" i="5"/>
  <c r="G667" i="11"/>
  <c r="E2103" i="11"/>
  <c r="F1823" i="11"/>
  <c r="D66" i="11"/>
  <c r="D1587" i="7"/>
  <c r="F1355" i="10"/>
  <c r="G2290" i="10"/>
  <c r="F1419" i="5"/>
  <c r="E1560" i="7"/>
  <c r="D819" i="14"/>
  <c r="G1215" i="5"/>
  <c r="F1728" i="14"/>
  <c r="G130" i="10"/>
  <c r="E2438" i="7"/>
  <c r="E1462" i="7"/>
  <c r="E948" i="11"/>
  <c r="F1191" i="5"/>
  <c r="D1952" i="5"/>
  <c r="D1546" i="10"/>
  <c r="D2263" i="11"/>
  <c r="D318" i="11"/>
  <c r="F3027" i="7"/>
  <c r="F616" i="5"/>
  <c r="G1795" i="11"/>
  <c r="E2924" i="7"/>
  <c r="G2393" i="11"/>
  <c r="D1873" i="11"/>
  <c r="E1397" i="7"/>
  <c r="E2068" i="11"/>
  <c r="G1175" i="11"/>
  <c r="F453" i="5"/>
  <c r="D2304" i="10"/>
  <c r="D379" i="7"/>
  <c r="F3313" i="7"/>
  <c r="F1081" i="11"/>
  <c r="F3010" i="7"/>
  <c r="E114" i="13"/>
  <c r="F1005" i="11"/>
  <c r="G1015" i="14"/>
  <c r="D2396" i="11"/>
  <c r="E2352" i="10"/>
  <c r="G1874" i="14"/>
  <c r="G1795" i="5"/>
  <c r="G3455" i="7"/>
  <c r="F1934" i="7"/>
  <c r="D1323" i="11"/>
  <c r="F3137" i="7"/>
  <c r="E384" i="5"/>
  <c r="G2158" i="5"/>
  <c r="G1232" i="5"/>
  <c r="D1911" i="14"/>
  <c r="F1719" i="7"/>
  <c r="E37" i="11"/>
  <c r="G1176" i="14"/>
  <c r="G1094" i="14"/>
  <c r="G1963" i="11"/>
  <c r="E438" i="7"/>
  <c r="D1489" i="14"/>
  <c r="G1227" i="11"/>
  <c r="F45" i="5"/>
  <c r="G1145" i="5"/>
  <c r="F1939" i="7"/>
  <c r="G2152" i="5"/>
  <c r="E858" i="11"/>
  <c r="D835" i="11"/>
  <c r="D2196" i="11"/>
  <c r="E1756" i="7"/>
  <c r="F2329" i="7"/>
  <c r="F1602" i="14"/>
  <c r="E88" i="13"/>
  <c r="D2781" i="7"/>
  <c r="G1994" i="10"/>
  <c r="D444" i="5"/>
  <c r="E2120" i="5"/>
  <c r="G128" i="5"/>
  <c r="E1674" i="14"/>
  <c r="G2985" i="7"/>
  <c r="G1184" i="5"/>
  <c r="E2438" i="10"/>
  <c r="D262" i="11"/>
  <c r="D122" i="11"/>
  <c r="E1573" i="7"/>
  <c r="F1844" i="5"/>
  <c r="F198" i="7"/>
  <c r="F1034" i="14"/>
  <c r="F2265" i="7"/>
  <c r="D348" i="14"/>
  <c r="E1551" i="10"/>
  <c r="E2484" i="7"/>
  <c r="G1695" i="7"/>
  <c r="D1249" i="10"/>
  <c r="E2992" i="7"/>
  <c r="F1219" i="14"/>
  <c r="G1480" i="10"/>
  <c r="G3335" i="7"/>
  <c r="D286" i="7"/>
  <c r="E2000" i="5"/>
  <c r="G925" i="5"/>
  <c r="G2471" i="7"/>
  <c r="E1136" i="14"/>
  <c r="G492" i="14"/>
  <c r="F1945" i="10"/>
  <c r="D1114" i="14"/>
  <c r="D119" i="5"/>
  <c r="E2307" i="7"/>
  <c r="G631" i="11"/>
  <c r="G529" i="5"/>
  <c r="E1680" i="10"/>
  <c r="D40" i="5"/>
  <c r="D2158" i="5"/>
  <c r="F2755" i="7"/>
  <c r="G1215" i="11"/>
  <c r="G1949" i="11"/>
  <c r="G2424" i="7"/>
  <c r="D1840" i="5"/>
  <c r="D1066" i="5"/>
  <c r="F39" i="14"/>
  <c r="E2335" i="7"/>
  <c r="G2178" i="11"/>
  <c r="E1275" i="11"/>
  <c r="F287" i="14"/>
  <c r="E791" i="5"/>
  <c r="G1186" i="10"/>
  <c r="F1714" i="7"/>
  <c r="G3227" i="7"/>
  <c r="F1673" i="10"/>
  <c r="F1987" i="11"/>
  <c r="E2545" i="7"/>
  <c r="E1814" i="7"/>
  <c r="D88" i="14"/>
  <c r="D765" i="10"/>
  <c r="E2236" i="5"/>
  <c r="G1592" i="11"/>
  <c r="F1927" i="14"/>
  <c r="E852" i="14"/>
  <c r="E2115" i="10"/>
  <c r="F111" i="7"/>
  <c r="G111" i="13"/>
  <c r="D2680" i="7"/>
  <c r="D137" i="11"/>
  <c r="E2201" i="5"/>
  <c r="E346" i="7"/>
  <c r="F1343" i="7"/>
  <c r="D1347" i="11"/>
  <c r="F2119" i="5"/>
  <c r="D3415" i="7"/>
  <c r="E701" i="5"/>
  <c r="E21" i="14"/>
  <c r="F867" i="11"/>
  <c r="E1490" i="11"/>
  <c r="G1649" i="14"/>
  <c r="D285" i="7"/>
  <c r="G3082" i="7"/>
  <c r="D845" i="5"/>
  <c r="D1116" i="5"/>
  <c r="F1634" i="14"/>
  <c r="E1601" i="14"/>
  <c r="G1363" i="5"/>
  <c r="E1952" i="14"/>
  <c r="F541" i="11"/>
  <c r="G1827" i="11"/>
  <c r="G190" i="10"/>
  <c r="F1748" i="5"/>
  <c r="F2713" i="7"/>
  <c r="E2118" i="5"/>
  <c r="E1234" i="14"/>
  <c r="G1057" i="14"/>
  <c r="D289" i="11"/>
  <c r="F1597" i="5"/>
  <c r="D2005" i="7"/>
  <c r="F1901" i="7"/>
  <c r="G438" i="11"/>
  <c r="E2088" i="11"/>
  <c r="F73" i="7"/>
  <c r="F2004" i="5"/>
  <c r="D1689" i="7"/>
  <c r="E1586" i="11"/>
  <c r="D1266" i="11"/>
  <c r="E1977" i="11"/>
  <c r="G329" i="14"/>
  <c r="E191" i="5"/>
  <c r="G311" i="11"/>
  <c r="G231" i="7"/>
  <c r="D632" i="14"/>
  <c r="F2336" i="10"/>
  <c r="F1058" i="14"/>
  <c r="G394" i="5"/>
  <c r="D1902" i="7"/>
  <c r="D2251" i="7"/>
  <c r="D132" i="14"/>
  <c r="E574" i="11"/>
  <c r="G577" i="5"/>
  <c r="F1142" i="5"/>
  <c r="F1124" i="10"/>
  <c r="E70" i="14"/>
  <c r="G196" i="5"/>
  <c r="G927" i="5"/>
  <c r="E1533" i="10"/>
  <c r="G1831" i="7"/>
  <c r="F184" i="11"/>
  <c r="G1419" i="5"/>
  <c r="D1231" i="5"/>
  <c r="E99" i="7"/>
  <c r="D1317" i="11"/>
  <c r="E1816" i="5"/>
  <c r="F1137" i="14"/>
  <c r="F2162" i="7"/>
  <c r="E1223" i="10"/>
  <c r="G610" i="10"/>
  <c r="D2287" i="11"/>
  <c r="E2456" i="10"/>
  <c r="F770" i="14"/>
  <c r="G2612" i="7"/>
  <c r="G94" i="10"/>
  <c r="F1612" i="14"/>
  <c r="G1424" i="5"/>
  <c r="E888" i="5"/>
  <c r="G637" i="11"/>
  <c r="G798" i="11"/>
  <c r="D189" i="14"/>
  <c r="D1626" i="13"/>
  <c r="G2058" i="11"/>
  <c r="E1334" i="11"/>
  <c r="D399" i="7"/>
  <c r="F532" i="14"/>
  <c r="E2183" i="5"/>
  <c r="E438" i="11"/>
  <c r="F2240" i="11"/>
  <c r="D2769" i="7"/>
  <c r="D2442" i="7"/>
  <c r="G1225" i="5"/>
  <c r="D2329" i="7"/>
  <c r="D2104" i="5"/>
  <c r="F2076" i="7"/>
  <c r="F210" i="14"/>
  <c r="D97" i="13"/>
  <c r="D2839" i="7"/>
  <c r="E2176" i="5"/>
  <c r="D412" i="7"/>
  <c r="F816" i="5"/>
  <c r="G1347" i="7"/>
  <c r="D665" i="14"/>
  <c r="D3268" i="7"/>
  <c r="G1253" i="7"/>
  <c r="G78" i="7"/>
  <c r="F1506" i="11"/>
  <c r="E1765" i="11"/>
  <c r="G1987" i="11"/>
  <c r="D2655" i="7"/>
  <c r="E417" i="13"/>
  <c r="D866" i="14"/>
  <c r="E1613" i="14"/>
  <c r="E2716" i="7"/>
  <c r="G1845" i="11"/>
  <c r="F1377" i="7"/>
  <c r="G3381" i="7"/>
  <c r="F874" i="5"/>
  <c r="D1555" i="5"/>
  <c r="G3312" i="7"/>
  <c r="D2052" i="11"/>
  <c r="E1529" i="7"/>
  <c r="E82" i="11"/>
  <c r="F1383" i="10"/>
  <c r="D125" i="13"/>
  <c r="F1404" i="7"/>
  <c r="E1250" i="7"/>
  <c r="E1939" i="11"/>
  <c r="G2174" i="7"/>
  <c r="G1487" i="14"/>
  <c r="F1414" i="7"/>
  <c r="E241" i="13"/>
  <c r="E531" i="5"/>
  <c r="F834" i="14"/>
  <c r="F1278" i="11"/>
  <c r="D2204" i="10"/>
  <c r="F2144" i="10"/>
  <c r="E489" i="7"/>
  <c r="E3354" i="7"/>
  <c r="G3285" i="7"/>
  <c r="F1868" i="5"/>
  <c r="F3119" i="7"/>
  <c r="G1889" i="14"/>
  <c r="D794" i="14"/>
  <c r="D957" i="5"/>
  <c r="G971" i="14"/>
  <c r="E200" i="10"/>
  <c r="F360" i="5"/>
  <c r="F113" i="13"/>
  <c r="E440" i="11"/>
  <c r="F1692" i="14"/>
  <c r="G579" i="5"/>
  <c r="D1378" i="14"/>
  <c r="D2116" i="5"/>
  <c r="D1056" i="11"/>
  <c r="F553" i="11"/>
  <c r="G2401" i="7"/>
  <c r="G1206" i="5"/>
  <c r="E706" i="10"/>
  <c r="E769" i="5"/>
  <c r="F577" i="5"/>
  <c r="D2636" i="7"/>
  <c r="F668" i="5"/>
  <c r="F497" i="7"/>
  <c r="D149" i="5"/>
  <c r="F241" i="13"/>
  <c r="E193" i="14"/>
  <c r="G280" i="14"/>
  <c r="E1747" i="14"/>
  <c r="F968" i="14"/>
  <c r="F1292" i="11"/>
  <c r="E334" i="5"/>
  <c r="G1394" i="7"/>
  <c r="D2222" i="7"/>
  <c r="F881" i="14"/>
  <c r="E1884" i="7"/>
  <c r="F496" i="14"/>
  <c r="D706" i="5"/>
  <c r="F465" i="10"/>
  <c r="D1149" i="5"/>
  <c r="F1621" i="5"/>
  <c r="D225" i="7"/>
  <c r="G568" i="5"/>
  <c r="F1785" i="14"/>
  <c r="F1873" i="5"/>
  <c r="G1986" i="10"/>
  <c r="E1364" i="14"/>
  <c r="D1314" i="14"/>
  <c r="E1101" i="5"/>
  <c r="D3015" i="7"/>
  <c r="G759" i="5"/>
  <c r="E717" i="14"/>
  <c r="E2123" i="7"/>
  <c r="E426" i="7"/>
  <c r="G2929" i="7"/>
  <c r="E1505" i="7"/>
  <c r="G291" i="14"/>
  <c r="F1746" i="14"/>
  <c r="E941" i="11"/>
  <c r="F661" i="14"/>
  <c r="D1917" i="10"/>
  <c r="G862" i="14"/>
  <c r="F1284" i="10"/>
  <c r="F315" i="7"/>
  <c r="G1342" i="5"/>
  <c r="D3102" i="7"/>
  <c r="D2038" i="10"/>
  <c r="F85" i="10"/>
  <c r="D112" i="13"/>
  <c r="F1075" i="10"/>
  <c r="G2158" i="11"/>
  <c r="D2426" i="10"/>
  <c r="E832" i="5"/>
  <c r="G889" i="14"/>
  <c r="E214" i="11"/>
  <c r="E22" i="5"/>
  <c r="G52" i="11"/>
  <c r="F752" i="5"/>
  <c r="F1385" i="10"/>
  <c r="D2900" i="7"/>
  <c r="F2436" i="11"/>
  <c r="E1498" i="14"/>
  <c r="G2304" i="10"/>
  <c r="G53" i="10"/>
  <c r="G1071" i="14"/>
  <c r="E1238" i="5"/>
  <c r="D1205" i="5"/>
  <c r="E3127" i="7"/>
  <c r="G288" i="7"/>
  <c r="G800" i="14"/>
  <c r="F1705" i="14"/>
  <c r="D2058" i="7"/>
  <c r="G2641" i="7"/>
  <c r="F1951" i="11"/>
  <c r="D701" i="14"/>
  <c r="G2181" i="10"/>
  <c r="G1340" i="11"/>
  <c r="F139" i="10"/>
  <c r="F310" i="11"/>
  <c r="D1339" i="7"/>
  <c r="G123" i="13"/>
  <c r="G3458" i="7"/>
  <c r="G1890" i="10"/>
  <c r="F1321" i="7"/>
  <c r="F2323" i="7"/>
  <c r="F1484" i="10"/>
  <c r="D1833" i="7"/>
  <c r="D1246" i="11"/>
  <c r="G550" i="14"/>
  <c r="D1677" i="11"/>
  <c r="F701" i="5"/>
  <c r="G2882" i="7"/>
  <c r="D3304" i="7"/>
  <c r="D49" i="10"/>
  <c r="G774" i="5"/>
  <c r="E1372" i="7"/>
  <c r="D2246" i="5"/>
  <c r="F284" i="11"/>
  <c r="E125" i="13"/>
  <c r="E341" i="7"/>
  <c r="G97" i="5"/>
  <c r="D864" i="11"/>
  <c r="D1188" i="14"/>
  <c r="F186" i="5"/>
  <c r="E1112" i="14"/>
  <c r="D2848" i="7"/>
  <c r="D1953" i="5"/>
  <c r="D2607" i="7"/>
  <c r="E2057" i="11"/>
  <c r="F796" i="14"/>
  <c r="E658" i="14"/>
  <c r="F2374" i="11"/>
  <c r="D2053" i="11"/>
  <c r="D2377" i="7"/>
  <c r="D1314" i="11"/>
  <c r="G1292" i="5"/>
  <c r="D3194" i="7"/>
  <c r="D1738" i="10"/>
  <c r="G550" i="10"/>
  <c r="G1352" i="5"/>
  <c r="F632" i="11"/>
  <c r="F2240" i="5"/>
  <c r="E157" i="13"/>
  <c r="D892" i="14"/>
  <c r="D814" i="10"/>
  <c r="D2421" i="7"/>
  <c r="D1186" i="5"/>
  <c r="D2443" i="10"/>
  <c r="E331" i="5"/>
  <c r="E2312" i="10"/>
  <c r="D147" i="14"/>
  <c r="E440" i="7"/>
  <c r="E1757" i="5"/>
  <c r="F1819" i="14"/>
  <c r="F1114" i="11"/>
  <c r="E2187" i="11"/>
  <c r="G2460" i="7"/>
  <c r="F1652" i="7"/>
  <c r="D1373" i="5"/>
  <c r="G352" i="5"/>
  <c r="G80" i="13"/>
  <c r="D919" i="14"/>
  <c r="G1762" i="5"/>
  <c r="F313" i="10"/>
  <c r="F208" i="7"/>
  <c r="E1109" i="11"/>
  <c r="E107" i="10"/>
  <c r="G1183" i="5"/>
  <c r="E883" i="5"/>
  <c r="G973" i="5"/>
  <c r="E393" i="5"/>
  <c r="E459" i="5"/>
  <c r="E70" i="11"/>
  <c r="E3123" i="7"/>
  <c r="E1612" i="7"/>
  <c r="E1389" i="14"/>
  <c r="G719" i="14"/>
  <c r="E1013" i="11"/>
  <c r="D1203" i="10"/>
  <c r="F3249" i="7"/>
  <c r="G220" i="5"/>
  <c r="D1992" i="7"/>
  <c r="E994" i="10"/>
  <c r="D1442" i="11"/>
  <c r="D869" i="11"/>
  <c r="F1194" i="13"/>
  <c r="F103" i="7"/>
  <c r="G1313" i="5"/>
  <c r="D1215" i="14"/>
  <c r="E984" i="14"/>
  <c r="E1032" i="5"/>
  <c r="D1078" i="5"/>
  <c r="D2278" i="5"/>
  <c r="G1089" i="10"/>
  <c r="G85" i="5"/>
  <c r="G2402" i="11"/>
  <c r="G1045" i="14"/>
  <c r="F1186" i="13"/>
  <c r="G1204" i="14"/>
  <c r="F474" i="5"/>
  <c r="D438" i="5"/>
  <c r="G1587" i="11"/>
  <c r="D1989" i="14"/>
  <c r="G1210" i="11"/>
  <c r="D782" i="11"/>
  <c r="E3452" i="7"/>
  <c r="E76" i="7"/>
  <c r="D1626" i="14"/>
  <c r="E495" i="14"/>
  <c r="G28" i="5"/>
  <c r="E3066" i="7"/>
  <c r="G1763" i="10"/>
  <c r="D476" i="14"/>
  <c r="F358" i="5"/>
  <c r="D133" i="10"/>
  <c r="D235" i="10"/>
  <c r="F447" i="5"/>
  <c r="E756" i="11"/>
  <c r="F121" i="5"/>
  <c r="G298" i="5"/>
  <c r="D1666" i="10"/>
  <c r="G7" i="13"/>
  <c r="G1488" i="7"/>
  <c r="G2368" i="7"/>
  <c r="F1926" i="14"/>
  <c r="E1551" i="14"/>
  <c r="E837" i="14"/>
  <c r="E1301" i="7"/>
  <c r="D736" i="11"/>
  <c r="F760" i="14"/>
  <c r="G275" i="5"/>
  <c r="E1855" i="7"/>
  <c r="F80" i="14"/>
  <c r="D1531" i="5"/>
  <c r="F1425" i="14"/>
  <c r="E1653" i="14"/>
  <c r="E2290" i="10"/>
  <c r="D2958" i="7"/>
  <c r="D2497" i="7"/>
  <c r="F893" i="5"/>
  <c r="G1017" i="14"/>
  <c r="F1710" i="10"/>
  <c r="E2229" i="10"/>
  <c r="F179" i="14"/>
  <c r="E1959" i="10"/>
  <c r="E2062" i="10"/>
  <c r="D673" i="5"/>
  <c r="D1674" i="7"/>
  <c r="G461" i="10"/>
  <c r="F36" i="10"/>
  <c r="E694" i="11"/>
  <c r="D2109" i="7"/>
  <c r="G1246" i="5"/>
  <c r="D868" i="5"/>
  <c r="E330" i="14"/>
  <c r="E1811" i="5"/>
  <c r="D2304" i="7"/>
  <c r="E1047" i="10"/>
  <c r="D167" i="13"/>
  <c r="D1629" i="14"/>
  <c r="G1354" i="10"/>
  <c r="G773" i="5"/>
  <c r="D3125" i="7"/>
  <c r="D604" i="5"/>
  <c r="D60" i="14"/>
  <c r="E2929" i="7"/>
  <c r="D2129" i="11"/>
  <c r="D2918" i="7"/>
  <c r="E891" i="14"/>
  <c r="G1597" i="7"/>
  <c r="F692" i="11"/>
  <c r="D1076" i="14"/>
  <c r="E2274" i="7"/>
  <c r="E1595" i="13"/>
  <c r="D166" i="14"/>
  <c r="D130" i="7"/>
  <c r="F2118" i="7"/>
  <c r="E1259" i="10"/>
  <c r="E1548" i="5"/>
  <c r="D2379" i="11"/>
  <c r="F1452" i="14"/>
  <c r="D1324" i="5"/>
  <c r="G1642" i="5"/>
  <c r="D1844" i="11"/>
  <c r="F632" i="14"/>
  <c r="G218" i="5"/>
  <c r="F153" i="5"/>
  <c r="G1368" i="7"/>
  <c r="F1174" i="10"/>
  <c r="F2532" i="7"/>
  <c r="D1700" i="5"/>
  <c r="E1787" i="11"/>
  <c r="D3354" i="7"/>
  <c r="G1648" i="14"/>
  <c r="F1162" i="13"/>
  <c r="D2431" i="10"/>
  <c r="E1535" i="14"/>
  <c r="G490" i="7"/>
  <c r="G2070" i="10"/>
  <c r="F31" i="7"/>
  <c r="G572" i="14"/>
  <c r="D1672" i="5"/>
  <c r="E1106" i="14"/>
  <c r="G1689" i="5"/>
  <c r="D222" i="14"/>
  <c r="D2458" i="10"/>
  <c r="E1214" i="5"/>
  <c r="G1809" i="11"/>
  <c r="G227" i="13"/>
  <c r="F2414" i="10"/>
  <c r="G520" i="5"/>
  <c r="D2153" i="11"/>
  <c r="F1342" i="11"/>
  <c r="D2166" i="10"/>
  <c r="F428" i="10"/>
  <c r="F806" i="11"/>
  <c r="D1253" i="14"/>
  <c r="G59" i="11"/>
  <c r="D234" i="13"/>
  <c r="D2056" i="11"/>
  <c r="E485" i="7"/>
  <c r="G93" i="7"/>
  <c r="D583" i="14"/>
  <c r="F1693" i="11"/>
  <c r="G1682" i="14"/>
  <c r="F282" i="5"/>
  <c r="G2119" i="10"/>
  <c r="F2393" i="10"/>
  <c r="G122" i="7"/>
  <c r="E1917" i="11"/>
  <c r="D1744" i="14"/>
  <c r="E1200" i="14"/>
  <c r="F1695" i="14"/>
  <c r="E666" i="14"/>
  <c r="E845" i="11"/>
  <c r="G129" i="13"/>
  <c r="D2073" i="5"/>
  <c r="G976" i="14"/>
  <c r="E1907" i="11"/>
  <c r="G31" i="10"/>
  <c r="E2173" i="5"/>
  <c r="D2286" i="5"/>
  <c r="E503" i="5"/>
  <c r="E29" i="11"/>
  <c r="G198" i="13"/>
  <c r="D2366" i="7"/>
  <c r="E2935" i="7"/>
  <c r="F606" i="5"/>
  <c r="F182" i="7"/>
  <c r="D1645" i="7"/>
  <c r="D2037" i="5"/>
  <c r="F679" i="14"/>
  <c r="E2646" i="7"/>
  <c r="G1956" i="5"/>
  <c r="G1086" i="5"/>
  <c r="D3335" i="7"/>
  <c r="E3343" i="7"/>
  <c r="F1694" i="14"/>
  <c r="F1881" i="5"/>
  <c r="F1825" i="5"/>
  <c r="F1991" i="7"/>
  <c r="F1180" i="14"/>
  <c r="E2081" i="7"/>
  <c r="F2153" i="5"/>
  <c r="E195" i="14"/>
  <c r="E2282" i="10"/>
  <c r="D204" i="10"/>
  <c r="D1511" i="5"/>
  <c r="E66" i="7"/>
  <c r="D3052" i="7"/>
  <c r="F1236" i="14"/>
  <c r="F500" i="5"/>
  <c r="E841" i="11"/>
  <c r="G1965" i="10"/>
  <c r="D1772" i="5"/>
  <c r="D448" i="7"/>
  <c r="E1972" i="11"/>
  <c r="D1325" i="7"/>
  <c r="D1327" i="11"/>
  <c r="G1384" i="7"/>
  <c r="F156" i="11"/>
  <c r="G640" i="5"/>
  <c r="E1696" i="11"/>
  <c r="D1371" i="5"/>
  <c r="G67" i="11"/>
  <c r="F2668" i="7"/>
  <c r="E2049" i="7"/>
  <c r="E1790" i="7"/>
  <c r="D1265" i="5"/>
  <c r="E505" i="14"/>
  <c r="G840" i="11"/>
  <c r="D1210" i="11"/>
  <c r="E450" i="14"/>
  <c r="E100" i="5"/>
  <c r="D1910" i="5"/>
  <c r="E1864" i="7"/>
  <c r="F2748" i="7"/>
  <c r="D1151" i="14"/>
  <c r="F702" i="11"/>
  <c r="D2419" i="11"/>
  <c r="F1041" i="5"/>
  <c r="G3343" i="7"/>
  <c r="F1851" i="5"/>
  <c r="F15" i="10"/>
  <c r="D1625" i="11"/>
  <c r="G323" i="7"/>
  <c r="D1662" i="14"/>
  <c r="D1136" i="14"/>
  <c r="E1642" i="7"/>
  <c r="G2261" i="11"/>
  <c r="G2399" i="11"/>
  <c r="D1725" i="11"/>
  <c r="E881" i="14"/>
  <c r="G1310" i="7"/>
  <c r="E962" i="11"/>
  <c r="F3217" i="7"/>
  <c r="F25" i="13"/>
  <c r="F236" i="7"/>
  <c r="G528" i="11"/>
  <c r="G1095" i="11"/>
  <c r="D287" i="14"/>
  <c r="F1345" i="14"/>
  <c r="D2759" i="7"/>
  <c r="E2052" i="11"/>
  <c r="G659" i="10"/>
  <c r="D81" i="5"/>
  <c r="E1623" i="5"/>
  <c r="D2055" i="11"/>
  <c r="D1448" i="5"/>
  <c r="E1362" i="14"/>
  <c r="D2007" i="11"/>
  <c r="G177" i="11"/>
  <c r="D2371" i="10"/>
  <c r="F1781" i="14"/>
  <c r="G833" i="14"/>
  <c r="E3031" i="7"/>
  <c r="F696" i="14"/>
  <c r="E1797" i="7"/>
  <c r="G664" i="10"/>
  <c r="G1980" i="11"/>
  <c r="G2246" i="11"/>
  <c r="D1812" i="11"/>
  <c r="E812" i="11"/>
  <c r="F1218" i="5"/>
  <c r="E3093" i="7"/>
  <c r="F475" i="7"/>
  <c r="G1436" i="5"/>
  <c r="F403" i="11"/>
  <c r="D1855" i="11"/>
  <c r="G1159" i="14"/>
  <c r="F1575" i="7"/>
  <c r="E540" i="5"/>
  <c r="D849" i="13"/>
  <c r="G2353" i="10"/>
  <c r="D2109" i="11"/>
  <c r="G1972" i="7"/>
  <c r="D684" i="10"/>
  <c r="E1781" i="5"/>
  <c r="G2613" i="7"/>
  <c r="D1935" i="7"/>
  <c r="F1644" i="5"/>
  <c r="F1332" i="5"/>
  <c r="E3270" i="7"/>
  <c r="G757" i="14"/>
  <c r="F834" i="11"/>
  <c r="D2494" i="7"/>
  <c r="G1925" i="7"/>
  <c r="D1265" i="14"/>
  <c r="D1563" i="14"/>
  <c r="G611" i="5"/>
  <c r="D1275" i="14"/>
  <c r="F80" i="5"/>
  <c r="D555" i="11"/>
  <c r="G1153" i="14"/>
  <c r="F2793" i="7"/>
  <c r="E988" i="5"/>
  <c r="F2169" i="5"/>
  <c r="D2178" i="7"/>
  <c r="G1996" i="5"/>
  <c r="F1444" i="5"/>
  <c r="D2107" i="7"/>
  <c r="E202" i="7"/>
  <c r="G1353" i="10"/>
  <c r="F1682" i="5"/>
  <c r="G1337" i="5"/>
  <c r="E1712" i="14"/>
  <c r="E148" i="14"/>
  <c r="E488" i="5"/>
  <c r="D251" i="7"/>
  <c r="G1540" i="7"/>
  <c r="D214" i="7"/>
  <c r="D2189" i="5"/>
  <c r="E1979" i="5"/>
  <c r="F1090" i="5"/>
  <c r="E1143" i="13"/>
  <c r="F877" i="14"/>
  <c r="F1793" i="14"/>
  <c r="G1698" i="14"/>
  <c r="E123" i="13"/>
  <c r="F607" i="14"/>
  <c r="G615" i="11"/>
  <c r="E1160" i="5"/>
  <c r="F1268" i="7"/>
  <c r="E1674" i="11"/>
  <c r="D220" i="10"/>
  <c r="E2347" i="10"/>
  <c r="F2292" i="10"/>
  <c r="D1722" i="14"/>
  <c r="E1148" i="10"/>
  <c r="D913" i="5"/>
  <c r="D159" i="14"/>
  <c r="F2309" i="10"/>
  <c r="G2627" i="7"/>
  <c r="D2145" i="11"/>
  <c r="F105" i="11"/>
  <c r="D1169" i="14"/>
  <c r="F869" i="10"/>
  <c r="F1999" i="11"/>
  <c r="D2541" i="7"/>
  <c r="F2740" i="7"/>
  <c r="D555" i="14"/>
  <c r="E169" i="10"/>
  <c r="D702" i="11"/>
  <c r="D3220" i="7"/>
  <c r="G1781" i="13"/>
  <c r="D2778" i="7"/>
  <c r="E1503" i="11"/>
  <c r="F515" i="5"/>
  <c r="F75" i="10"/>
  <c r="F1310" i="5"/>
  <c r="E2249" i="11"/>
  <c r="G2013" i="11"/>
  <c r="E1406" i="5"/>
  <c r="E557" i="5"/>
  <c r="F2231" i="10"/>
  <c r="F1433" i="7"/>
  <c r="G103" i="5"/>
  <c r="F2173" i="5"/>
  <c r="E1647" i="14"/>
  <c r="F500" i="14"/>
  <c r="G1386" i="5"/>
  <c r="E1501" i="7"/>
  <c r="E1323" i="7"/>
  <c r="D610" i="10"/>
  <c r="D117" i="7"/>
  <c r="D1723" i="5"/>
  <c r="G1786" i="5"/>
  <c r="E2215" i="11"/>
  <c r="D2130" i="7"/>
  <c r="G978" i="11"/>
  <c r="G13" i="7"/>
  <c r="E2157" i="11"/>
  <c r="E1780" i="13"/>
  <c r="E428" i="14"/>
  <c r="F1875" i="7"/>
  <c r="D2905" i="7"/>
  <c r="E1857" i="5"/>
  <c r="G1645" i="14"/>
  <c r="E502" i="5"/>
  <c r="G1897" i="14"/>
  <c r="D628" i="14"/>
  <c r="G1739" i="11"/>
  <c r="G1043" i="11"/>
  <c r="D1490" i="10"/>
  <c r="F450" i="11"/>
  <c r="D1477" i="7"/>
  <c r="F2047" i="7"/>
  <c r="D200" i="5"/>
  <c r="E740" i="14"/>
  <c r="G2387" i="7"/>
  <c r="E1282" i="11"/>
  <c r="E1315" i="14"/>
  <c r="D462" i="11"/>
  <c r="G2120" i="7"/>
  <c r="F1738" i="10"/>
  <c r="D780" i="5"/>
  <c r="E57" i="10"/>
  <c r="E1206" i="14"/>
  <c r="G3471" i="7"/>
  <c r="E1702" i="5"/>
  <c r="G133" i="14"/>
  <c r="F1409" i="5"/>
  <c r="D621" i="14"/>
  <c r="E2178" i="5"/>
  <c r="D1611" i="11"/>
  <c r="D1512" i="7"/>
  <c r="E1946" i="14"/>
  <c r="D959" i="5"/>
  <c r="E860" i="11"/>
  <c r="F78" i="14"/>
  <c r="F19" i="5"/>
  <c r="F141" i="11"/>
  <c r="E937" i="5"/>
  <c r="D225" i="10"/>
  <c r="E498" i="7"/>
  <c r="G1549" i="14"/>
  <c r="F807" i="11"/>
  <c r="F1883" i="14"/>
  <c r="D2871" i="7"/>
  <c r="E1669" i="5"/>
  <c r="E1842" i="5"/>
  <c r="F2211" i="7"/>
  <c r="E1286" i="7"/>
  <c r="E210" i="5"/>
  <c r="F1757" i="14"/>
  <c r="G1857" i="7"/>
  <c r="F2286" i="7"/>
  <c r="F2356" i="7"/>
  <c r="F2512" i="7"/>
  <c r="G887" i="14"/>
  <c r="E2851" i="7"/>
  <c r="G2144" i="7"/>
  <c r="E237" i="13"/>
  <c r="D334" i="7"/>
  <c r="F2881" i="7"/>
  <c r="E292" i="14"/>
  <c r="F190" i="5"/>
  <c r="D1862" i="14"/>
  <c r="G1136" i="14"/>
  <c r="F2368" i="7"/>
  <c r="F2564" i="7"/>
  <c r="E368" i="7"/>
  <c r="D2294" i="10"/>
  <c r="D1497" i="5"/>
  <c r="D2309" i="10"/>
  <c r="F2783" i="7"/>
  <c r="F2054" i="10"/>
  <c r="E790" i="14"/>
  <c r="D1311" i="14"/>
  <c r="D2080" i="11"/>
  <c r="F134" i="13"/>
  <c r="G1002" i="14"/>
  <c r="E2874" i="7"/>
  <c r="E607" i="14"/>
  <c r="E921" i="5"/>
  <c r="G914" i="11"/>
  <c r="F965" i="13"/>
  <c r="F1266" i="14"/>
  <c r="F252" i="11"/>
  <c r="E2760" i="7"/>
  <c r="G2443" i="7"/>
  <c r="D1825" i="14"/>
  <c r="D2148" i="11"/>
  <c r="E1921" i="5"/>
  <c r="F496" i="13"/>
  <c r="D1055" i="5"/>
  <c r="F415" i="5"/>
  <c r="F140" i="7"/>
  <c r="E121" i="10"/>
  <c r="D1638" i="5"/>
  <c r="F65" i="10"/>
  <c r="F1813" i="7"/>
  <c r="E1078" i="5"/>
  <c r="D1894" i="5"/>
  <c r="D1797" i="14"/>
  <c r="E291" i="10"/>
  <c r="D2209" i="11"/>
  <c r="F1448" i="5"/>
  <c r="E58" i="10"/>
  <c r="D1014" i="5"/>
  <c r="D815" i="14"/>
  <c r="F1751" i="7"/>
  <c r="F1953" i="7"/>
  <c r="D1357" i="13"/>
  <c r="F633" i="14"/>
  <c r="E66" i="13"/>
  <c r="E2055" i="10"/>
  <c r="E1735" i="7"/>
  <c r="E739" i="11"/>
  <c r="G1645" i="11"/>
  <c r="F557" i="10"/>
  <c r="F171" i="13"/>
  <c r="E950" i="14"/>
  <c r="D3449" i="7"/>
  <c r="E2190" i="5"/>
  <c r="E3419" i="7"/>
  <c r="D1392" i="7"/>
  <c r="G248" i="5"/>
  <c r="G358" i="14"/>
  <c r="G140" i="14"/>
  <c r="E2306" i="11"/>
  <c r="E1895" i="5"/>
  <c r="F2244" i="11"/>
  <c r="G553" i="5"/>
  <c r="E1412" i="14"/>
  <c r="D1531" i="11"/>
  <c r="D347" i="14"/>
  <c r="D1288" i="14"/>
  <c r="F3255" i="7"/>
  <c r="F1385" i="5"/>
  <c r="F671" i="11"/>
  <c r="E686" i="10"/>
  <c r="G1359" i="14"/>
  <c r="F2134" i="7"/>
  <c r="G1078" i="5"/>
  <c r="G1911" i="5"/>
  <c r="G240" i="10"/>
  <c r="F227" i="5"/>
  <c r="F1795" i="14"/>
  <c r="E1938" i="14"/>
  <c r="D1362" i="10"/>
  <c r="F836" i="14"/>
  <c r="D3170" i="7"/>
  <c r="E1445" i="7"/>
  <c r="G2249" i="5"/>
  <c r="G593" i="5"/>
  <c r="E211" i="11"/>
  <c r="F2260" i="7"/>
  <c r="D150" i="5"/>
  <c r="G752" i="14"/>
  <c r="F949" i="5"/>
  <c r="D2645" i="7"/>
  <c r="D133" i="14"/>
  <c r="D1034" i="14"/>
  <c r="E343" i="14"/>
  <c r="G22" i="5"/>
  <c r="E2056" i="11"/>
  <c r="E965" i="11"/>
  <c r="G414" i="7"/>
  <c r="G2897" i="7"/>
  <c r="D2108" i="11"/>
  <c r="D1008" i="5"/>
  <c r="G1402" i="7"/>
  <c r="D1424" i="7"/>
  <c r="F2330" i="7"/>
  <c r="E270" i="10"/>
  <c r="D790" i="11"/>
  <c r="F786" i="10"/>
  <c r="E3275" i="7"/>
  <c r="F1357" i="14"/>
  <c r="D1312" i="10"/>
  <c r="G71" i="11"/>
  <c r="F1510" i="5"/>
  <c r="F181" i="5"/>
  <c r="G1128" i="14"/>
  <c r="G944" i="5"/>
  <c r="G1532" i="14"/>
  <c r="E1206" i="10"/>
  <c r="F403" i="14"/>
  <c r="G3031" i="7"/>
  <c r="D674" i="5"/>
  <c r="F1532" i="5"/>
  <c r="F2962" i="7"/>
  <c r="D1534" i="13"/>
  <c r="F369" i="5"/>
  <c r="F1227" i="5"/>
  <c r="G174" i="11"/>
  <c r="E3090" i="7"/>
  <c r="D1314" i="10"/>
  <c r="G2334" i="11"/>
  <c r="E441" i="7"/>
  <c r="F190" i="11"/>
  <c r="E793" i="14"/>
  <c r="D1042" i="10"/>
  <c r="F323" i="7"/>
  <c r="D2173" i="11"/>
  <c r="E2110" i="11"/>
  <c r="E1508" i="11"/>
  <c r="F426" i="10"/>
  <c r="F1176" i="14"/>
  <c r="F1333" i="5"/>
  <c r="E1975" i="5"/>
  <c r="D1322" i="5"/>
  <c r="D428" i="7"/>
  <c r="E1716" i="13"/>
  <c r="F51" i="14"/>
  <c r="E878" i="5"/>
  <c r="F1348" i="5"/>
  <c r="G1890" i="14"/>
  <c r="G401" i="14"/>
  <c r="E1650" i="5"/>
  <c r="G429" i="14"/>
  <c r="E1482" i="5"/>
  <c r="D1121" i="14"/>
  <c r="D1384" i="7"/>
  <c r="F366" i="11"/>
  <c r="F1290" i="11"/>
  <c r="G1003" i="11"/>
  <c r="E515" i="11"/>
  <c r="F1508" i="10"/>
  <c r="F486" i="5"/>
  <c r="D684" i="14"/>
  <c r="F1375" i="14"/>
  <c r="E2643" i="7"/>
  <c r="F2050" i="10"/>
  <c r="F1224" i="14"/>
  <c r="E200" i="11"/>
  <c r="G2395" i="11"/>
  <c r="E1741" i="7"/>
  <c r="E1792" i="7"/>
  <c r="G1898" i="14"/>
  <c r="F474" i="7"/>
  <c r="F85" i="13"/>
  <c r="G1597" i="14"/>
  <c r="G1841" i="14"/>
  <c r="F572" i="11"/>
  <c r="G1730" i="14"/>
  <c r="F94" i="7"/>
  <c r="D1987" i="10"/>
  <c r="D8" i="11"/>
  <c r="F441" i="10"/>
  <c r="E1110" i="14"/>
  <c r="E1895" i="7"/>
  <c r="E1017" i="14"/>
  <c r="F455" i="11"/>
  <c r="D3167" i="7"/>
  <c r="E1482" i="14"/>
  <c r="F2773" i="7"/>
  <c r="G1958" i="5"/>
  <c r="E584" i="10"/>
  <c r="D750" i="11"/>
  <c r="G1108" i="5"/>
  <c r="G427" i="14"/>
  <c r="E1442" i="7"/>
  <c r="E43" i="11"/>
  <c r="G2396" i="7"/>
  <c r="G1755" i="10"/>
  <c r="D53" i="7"/>
  <c r="F479" i="7"/>
  <c r="G497" i="5"/>
  <c r="E125" i="10"/>
  <c r="F13" i="5"/>
  <c r="F1500" i="14"/>
  <c r="F199" i="5"/>
  <c r="G1365" i="5"/>
  <c r="D1127" i="14"/>
  <c r="F195" i="11"/>
  <c r="D3002" i="7"/>
  <c r="G2344" i="7"/>
  <c r="D1643" i="13"/>
  <c r="D1296" i="14"/>
  <c r="E3470" i="7"/>
  <c r="E2123" i="5"/>
  <c r="G1559" i="5"/>
  <c r="G1523" i="11"/>
  <c r="D1459" i="11"/>
  <c r="D991" i="14"/>
  <c r="D1027" i="14"/>
  <c r="D239" i="13"/>
  <c r="G1453" i="5"/>
  <c r="E2437" i="11"/>
  <c r="D1039" i="13"/>
  <c r="G1985" i="14"/>
  <c r="F144" i="14"/>
  <c r="G50" i="10"/>
  <c r="E222" i="10"/>
  <c r="F480" i="5"/>
  <c r="G3413" i="7"/>
  <c r="G1208" i="14"/>
  <c r="F2209" i="11"/>
  <c r="F456" i="14"/>
  <c r="D1082" i="10"/>
  <c r="F2097" i="7"/>
  <c r="G1445" i="11"/>
  <c r="F1931" i="5"/>
  <c r="F2625" i="7"/>
  <c r="E179" i="11"/>
  <c r="D880" i="5"/>
  <c r="D261" i="7"/>
  <c r="E3353" i="7"/>
  <c r="E1892" i="7"/>
  <c r="D2531" i="7"/>
  <c r="E2123" i="10"/>
  <c r="G3134" i="7"/>
  <c r="F3264" i="7"/>
  <c r="G1864" i="7"/>
  <c r="D1997" i="7"/>
  <c r="E2991" i="7"/>
  <c r="F1265" i="7"/>
  <c r="D633" i="14"/>
  <c r="D1372" i="14"/>
  <c r="F2062" i="11"/>
  <c r="G1850" i="7"/>
  <c r="E205" i="7"/>
  <c r="E1417" i="5"/>
  <c r="F1166" i="5"/>
  <c r="G1435" i="7"/>
  <c r="F1405" i="10"/>
  <c r="F1535" i="14"/>
  <c r="G2002" i="7"/>
  <c r="F573" i="14"/>
  <c r="D2286" i="11"/>
  <c r="E995" i="14"/>
  <c r="E2263" i="5"/>
  <c r="D1348" i="11"/>
  <c r="G127" i="11"/>
  <c r="G2017" i="10"/>
  <c r="D1802" i="11"/>
  <c r="F294" i="7"/>
  <c r="G2164" i="11"/>
  <c r="D2291" i="7"/>
  <c r="F2222" i="11"/>
  <c r="F545" i="10"/>
  <c r="F183" i="10"/>
  <c r="G3" i="11"/>
  <c r="E2030" i="10"/>
  <c r="G270" i="7"/>
  <c r="D987" i="13"/>
  <c r="E1330" i="11"/>
  <c r="E1339" i="11"/>
  <c r="F1507" i="10"/>
  <c r="E1050" i="14"/>
  <c r="F1521" i="7"/>
  <c r="F1364" i="14"/>
  <c r="F3456" i="7"/>
  <c r="F237" i="7"/>
  <c r="E24" i="14"/>
  <c r="F461" i="5"/>
  <c r="D1338" i="14"/>
  <c r="F391" i="5"/>
  <c r="D1375" i="14"/>
  <c r="F1819" i="10"/>
  <c r="G3439" i="7"/>
  <c r="D1816" i="10"/>
  <c r="E3159" i="7"/>
  <c r="D320" i="5"/>
  <c r="G2960" i="7"/>
  <c r="F1397" i="14"/>
  <c r="G582" i="14"/>
  <c r="D2438" i="11"/>
  <c r="G714" i="14"/>
  <c r="E1162" i="5"/>
  <c r="F2102" i="11"/>
  <c r="F176" i="5"/>
  <c r="G518" i="13"/>
  <c r="F847" i="5"/>
  <c r="E3301" i="7"/>
  <c r="D228" i="5"/>
  <c r="D211" i="10"/>
  <c r="D2452" i="7"/>
  <c r="D673" i="14"/>
  <c r="D170" i="14"/>
  <c r="D1733" i="5"/>
  <c r="G1570" i="14"/>
  <c r="F195" i="14"/>
  <c r="D86" i="14"/>
  <c r="E1367" i="14"/>
  <c r="G3217" i="7"/>
  <c r="D1671" i="5"/>
  <c r="F162" i="11"/>
  <c r="E2285" i="5"/>
  <c r="F1414" i="14"/>
  <c r="F1327" i="5"/>
  <c r="D1436" i="5"/>
  <c r="E1867" i="11"/>
  <c r="E2080" i="10"/>
  <c r="G3407" i="7"/>
  <c r="F382" i="11"/>
  <c r="G132" i="14"/>
  <c r="D283" i="14"/>
  <c r="F1582" i="11"/>
  <c r="D1927" i="7"/>
  <c r="D2227" i="7"/>
  <c r="F1886" i="14"/>
  <c r="F512" i="14"/>
  <c r="G1328" i="7"/>
  <c r="G1420" i="14"/>
  <c r="D1804" i="11"/>
  <c r="F1951" i="10"/>
  <c r="F826" i="14"/>
  <c r="D1519" i="5"/>
  <c r="F484" i="5"/>
  <c r="F269" i="14"/>
  <c r="F1534" i="10"/>
  <c r="E247" i="11"/>
  <c r="E1870" i="5"/>
  <c r="G185" i="11"/>
  <c r="E3007" i="7"/>
  <c r="G47" i="13"/>
  <c r="D39" i="13"/>
  <c r="G857" i="14"/>
  <c r="E3177" i="7"/>
  <c r="E1762" i="11"/>
  <c r="D271" i="7"/>
  <c r="D154" i="5"/>
  <c r="D1005" i="14"/>
  <c r="D377" i="14"/>
  <c r="F1929" i="5"/>
  <c r="F1980" i="14"/>
  <c r="E372" i="5"/>
  <c r="E494" i="11"/>
  <c r="E1435" i="7"/>
  <c r="G1553" i="14"/>
  <c r="G551" i="5"/>
  <c r="D1394" i="7"/>
  <c r="G2414" i="7"/>
  <c r="F1678" i="7"/>
  <c r="F1947" i="10"/>
  <c r="G396" i="7"/>
  <c r="E1386" i="7"/>
  <c r="D1198" i="11"/>
  <c r="F1115" i="5"/>
  <c r="E1349" i="14"/>
  <c r="D1215" i="5"/>
  <c r="F260" i="5"/>
  <c r="G2028" i="5"/>
  <c r="F477" i="7"/>
  <c r="G2908" i="7"/>
  <c r="D59" i="7"/>
  <c r="D1175" i="14"/>
  <c r="G1284" i="11"/>
  <c r="D383" i="11"/>
  <c r="D2646" i="7"/>
  <c r="F126" i="7"/>
  <c r="E83" i="10"/>
  <c r="E193" i="7"/>
  <c r="G2420" i="10"/>
  <c r="G525" i="14"/>
  <c r="D646" i="14"/>
  <c r="D1366" i="7"/>
  <c r="D2262" i="5"/>
  <c r="F1981" i="10"/>
  <c r="F1376" i="10"/>
  <c r="E1579" i="13"/>
  <c r="G1227" i="10"/>
  <c r="G2945" i="7"/>
  <c r="E277" i="7"/>
  <c r="F3072" i="7"/>
  <c r="D741" i="5"/>
  <c r="G611" i="11"/>
  <c r="F1504" i="7"/>
  <c r="G139" i="11"/>
  <c r="E566" i="14"/>
  <c r="F1902" i="7"/>
  <c r="D73" i="13"/>
  <c r="E312" i="14"/>
  <c r="E2394" i="7"/>
  <c r="D881" i="14"/>
  <c r="D1352" i="11"/>
  <c r="E1719" i="11"/>
  <c r="G833" i="11"/>
  <c r="F2213" i="5"/>
  <c r="E151" i="13"/>
  <c r="D314" i="5"/>
  <c r="F2474" i="7"/>
  <c r="F222" i="14"/>
  <c r="G912" i="13"/>
  <c r="E97" i="10"/>
  <c r="F567" i="11"/>
  <c r="F2928" i="7"/>
  <c r="F1035" i="5"/>
  <c r="D140" i="5"/>
  <c r="F1205" i="14"/>
  <c r="E1441" i="14"/>
  <c r="D2907" i="7"/>
  <c r="G988" i="5"/>
  <c r="G567" i="14"/>
  <c r="E3025" i="7"/>
  <c r="G3416" i="7"/>
  <c r="G272" i="14"/>
  <c r="G3500" i="7"/>
  <c r="G828" i="11"/>
  <c r="D92" i="13"/>
  <c r="D1446" i="5"/>
  <c r="F29" i="5"/>
  <c r="D190" i="11"/>
  <c r="G197" i="5"/>
  <c r="D2100" i="11"/>
  <c r="G1359" i="5"/>
  <c r="G2158" i="7"/>
  <c r="G3374" i="7"/>
  <c r="F964" i="14"/>
  <c r="F2126" i="11"/>
  <c r="E1897" i="7"/>
  <c r="D2892" i="7"/>
  <c r="D173" i="11"/>
  <c r="D2207" i="5"/>
  <c r="F1852" i="11"/>
  <c r="E1719" i="5"/>
  <c r="D477" i="14"/>
  <c r="E138" i="11"/>
  <c r="D146" i="7"/>
  <c r="F2049" i="7"/>
  <c r="G1807" i="7"/>
  <c r="E2263" i="7"/>
  <c r="D1751" i="11"/>
  <c r="D343" i="5"/>
  <c r="F1724" i="5"/>
  <c r="F152" i="11"/>
  <c r="E1209" i="13"/>
  <c r="D1401" i="5"/>
  <c r="F1919" i="14"/>
  <c r="F108" i="14"/>
  <c r="G855" i="11"/>
  <c r="D2243" i="10"/>
  <c r="F1316" i="10"/>
  <c r="F1013" i="14"/>
  <c r="E2371" i="11"/>
  <c r="G1708" i="14"/>
  <c r="D2436" i="7"/>
  <c r="F1871" i="14"/>
  <c r="F92" i="11"/>
  <c r="F555" i="5"/>
  <c r="E1626" i="11"/>
  <c r="D94" i="14"/>
  <c r="E1368" i="14"/>
  <c r="E7" i="5"/>
  <c r="F1307" i="7"/>
  <c r="G628" i="14"/>
  <c r="E2158" i="5"/>
  <c r="E469" i="5"/>
  <c r="G2226" i="11"/>
  <c r="E2033" i="5"/>
  <c r="G1743" i="14"/>
  <c r="F1228" i="5"/>
  <c r="F790" i="5"/>
  <c r="E974" i="10"/>
  <c r="G164" i="10"/>
  <c r="E1189" i="10"/>
  <c r="G180" i="11"/>
  <c r="D2083" i="5"/>
  <c r="F87" i="14"/>
  <c r="F1279" i="10"/>
  <c r="D2160" i="11"/>
  <c r="D348" i="7"/>
  <c r="E2597" i="7"/>
  <c r="F1920" i="14"/>
  <c r="D865" i="14"/>
  <c r="E1607" i="14"/>
  <c r="F120" i="5"/>
  <c r="G1940" i="5"/>
  <c r="E473" i="11"/>
  <c r="E850" i="11"/>
  <c r="D1348" i="14"/>
  <c r="F1128" i="14"/>
  <c r="G263" i="14"/>
  <c r="G1317" i="11"/>
  <c r="D1693" i="5"/>
  <c r="D338" i="14"/>
  <c r="F781" i="11"/>
  <c r="D3186" i="7"/>
  <c r="E2112" i="11"/>
  <c r="G1605" i="5"/>
  <c r="G1542" i="7"/>
  <c r="E573" i="13"/>
  <c r="D309" i="7"/>
  <c r="F1187" i="11"/>
  <c r="E1328" i="7"/>
  <c r="F1733" i="5"/>
  <c r="E1012" i="10"/>
  <c r="D1582" i="11"/>
  <c r="G1738" i="11"/>
  <c r="D1678" i="7"/>
  <c r="E1734" i="13"/>
  <c r="D1725" i="5"/>
  <c r="E2305" i="11"/>
  <c r="F1369" i="5"/>
  <c r="F1507" i="7"/>
  <c r="D1031" i="5"/>
  <c r="D215" i="13"/>
  <c r="D1745" i="5"/>
  <c r="G2026" i="5"/>
  <c r="G1162" i="14"/>
  <c r="G3281" i="7"/>
  <c r="F465" i="14"/>
  <c r="D1935" i="14"/>
  <c r="E1140" i="10"/>
  <c r="E424" i="14"/>
  <c r="G673" i="5"/>
  <c r="F579" i="14"/>
  <c r="D551" i="5"/>
  <c r="F2712" i="7"/>
  <c r="D337" i="11"/>
  <c r="F1493" i="7"/>
  <c r="E156" i="13"/>
  <c r="F830" i="14"/>
  <c r="F362" i="11"/>
  <c r="D2134" i="5"/>
  <c r="E767" i="14"/>
  <c r="E1632" i="14"/>
  <c r="D552" i="10"/>
  <c r="G171" i="7"/>
  <c r="D2451" i="10"/>
  <c r="E1941" i="10"/>
  <c r="E1322" i="10"/>
  <c r="E1144" i="14"/>
  <c r="E121" i="13"/>
  <c r="F434" i="7"/>
  <c r="D390" i="14"/>
  <c r="F913" i="10"/>
  <c r="E1747" i="13"/>
  <c r="D1719" i="5"/>
  <c r="G1249" i="14"/>
  <c r="E2377" i="7"/>
  <c r="G2212" i="7"/>
  <c r="G481" i="14"/>
  <c r="F157" i="10"/>
  <c r="E488" i="14"/>
  <c r="E1717" i="11"/>
  <c r="E1454" i="11"/>
  <c r="D1048" i="5"/>
  <c r="D419" i="7"/>
  <c r="G963" i="10"/>
  <c r="G3122" i="7"/>
  <c r="G3133" i="7"/>
  <c r="E2308" i="7"/>
  <c r="E2211" i="5"/>
  <c r="D2026" i="5"/>
  <c r="E388" i="11"/>
  <c r="F108" i="13"/>
  <c r="G2421" i="10"/>
  <c r="G258" i="11"/>
  <c r="G1909" i="5"/>
  <c r="F2072" i="11"/>
  <c r="E1896" i="11"/>
  <c r="D3251" i="7"/>
  <c r="G74" i="7"/>
  <c r="G1351" i="11"/>
  <c r="E1519" i="7"/>
  <c r="E1331" i="10"/>
  <c r="E7" i="13"/>
  <c r="D523" i="11"/>
  <c r="F1173" i="11"/>
  <c r="D1766" i="10"/>
  <c r="F460" i="5"/>
  <c r="E1955" i="14"/>
  <c r="E393" i="7"/>
  <c r="F981" i="5"/>
  <c r="G1332" i="13"/>
  <c r="G225" i="10"/>
  <c r="E1693" i="7"/>
  <c r="F2654" i="7"/>
  <c r="F1573" i="14"/>
  <c r="E1108" i="11"/>
  <c r="G288" i="5"/>
  <c r="G2892" i="7"/>
  <c r="G1254" i="13"/>
  <c r="F1728" i="5"/>
  <c r="D2054" i="11"/>
  <c r="E3273" i="7"/>
  <c r="E570" i="5"/>
  <c r="F442" i="7"/>
  <c r="D435" i="14"/>
  <c r="D422" i="14"/>
  <c r="E2084" i="7"/>
  <c r="G122" i="14"/>
  <c r="G2124" i="10"/>
  <c r="F2630" i="7"/>
  <c r="F2503" i="7"/>
  <c r="D1923" i="11"/>
  <c r="D1957" i="7"/>
  <c r="D1103" i="10"/>
  <c r="E2200" i="11"/>
  <c r="D2249" i="5"/>
  <c r="G2450" i="7"/>
  <c r="E51" i="13"/>
  <c r="E350" i="7"/>
  <c r="D1013" i="5"/>
  <c r="D2380" i="11"/>
  <c r="F297" i="7"/>
  <c r="F878" i="14"/>
  <c r="D207" i="11"/>
  <c r="E519" i="10"/>
  <c r="G3095" i="7"/>
  <c r="E1962" i="11"/>
  <c r="E257" i="7"/>
  <c r="F1797" i="11"/>
  <c r="F1253" i="11"/>
  <c r="F759" i="11"/>
  <c r="G145" i="13"/>
  <c r="D2434" i="11"/>
  <c r="E35" i="14"/>
  <c r="E2130" i="11"/>
  <c r="F1858" i="14"/>
  <c r="D192" i="13"/>
  <c r="E1340" i="10"/>
  <c r="E1896" i="14"/>
  <c r="D814" i="5"/>
  <c r="D344" i="14"/>
  <c r="G683" i="5"/>
  <c r="E1922" i="5"/>
  <c r="E2282" i="7"/>
  <c r="F1520" i="7"/>
  <c r="F133" i="7"/>
  <c r="D533" i="10"/>
  <c r="F851" i="11"/>
  <c r="G399" i="11"/>
  <c r="E1205" i="11"/>
  <c r="G1241" i="14"/>
  <c r="F495" i="14"/>
  <c r="E1891" i="7"/>
  <c r="F2456" i="10"/>
  <c r="G2000" i="7"/>
  <c r="F1459" i="7"/>
  <c r="F1871" i="5"/>
  <c r="D7" i="10"/>
  <c r="F3294" i="7"/>
  <c r="F493" i="14"/>
  <c r="F1471" i="14"/>
  <c r="G655" i="5"/>
  <c r="G1989" i="14"/>
  <c r="D37" i="13"/>
  <c r="E144" i="7"/>
  <c r="D768" i="14"/>
  <c r="D990" i="5"/>
  <c r="G1838" i="7"/>
  <c r="E1086" i="14"/>
  <c r="F844" i="10"/>
  <c r="E306" i="7"/>
  <c r="D7" i="11"/>
  <c r="F2028" i="7"/>
  <c r="G1522" i="10"/>
  <c r="F2632" i="7"/>
  <c r="G885" i="10"/>
  <c r="F116" i="11"/>
  <c r="E1225" i="5"/>
  <c r="D205" i="13"/>
  <c r="G3035" i="7"/>
  <c r="F1804" i="11"/>
  <c r="F1802" i="10"/>
  <c r="D1492" i="7"/>
  <c r="D2086" i="7"/>
  <c r="D2076" i="11"/>
  <c r="F56" i="13"/>
  <c r="G2052" i="5"/>
  <c r="D1319" i="13"/>
  <c r="F2493" i="7"/>
  <c r="G746" i="14"/>
  <c r="D2977" i="7"/>
  <c r="F1605" i="10"/>
  <c r="E117" i="7"/>
  <c r="G2296" i="7"/>
  <c r="G444" i="5"/>
  <c r="E614" i="5"/>
  <c r="G386" i="10"/>
  <c r="F1435" i="10"/>
  <c r="G695" i="10"/>
  <c r="F1624" i="5"/>
  <c r="G2078" i="5"/>
  <c r="F620" i="5"/>
  <c r="D1391" i="5"/>
  <c r="E1704" i="5"/>
  <c r="G1579" i="7"/>
  <c r="F1897" i="5"/>
  <c r="D414" i="7"/>
  <c r="G441" i="5"/>
  <c r="F66" i="5"/>
  <c r="F123" i="5"/>
  <c r="D600" i="5"/>
  <c r="E2380" i="11"/>
  <c r="E37" i="10"/>
  <c r="D171" i="5"/>
  <c r="E1089" i="5"/>
  <c r="F871" i="5"/>
  <c r="D2346" i="11"/>
  <c r="D226" i="5"/>
  <c r="G1329" i="10"/>
  <c r="G1388" i="14"/>
  <c r="F2869" i="7"/>
  <c r="D1023" i="14"/>
  <c r="D988" i="14"/>
  <c r="F880" i="11"/>
  <c r="D1448" i="14"/>
  <c r="E72" i="13"/>
  <c r="F29" i="10"/>
  <c r="E2403" i="7"/>
  <c r="G436" i="5"/>
  <c r="G1388" i="7"/>
  <c r="D2382" i="11"/>
  <c r="G693" i="14"/>
  <c r="F221" i="10"/>
  <c r="D1442" i="13"/>
  <c r="F654" i="14"/>
  <c r="F233" i="7"/>
  <c r="D442" i="14"/>
  <c r="E856" i="14"/>
  <c r="F140" i="11"/>
  <c r="F114" i="11"/>
  <c r="D1634" i="13"/>
  <c r="F93" i="7"/>
  <c r="E212" i="14"/>
  <c r="G275" i="7"/>
  <c r="E907" i="10"/>
  <c r="F1201" i="11"/>
  <c r="D1409" i="10"/>
  <c r="E879" i="14"/>
  <c r="G1072" i="14"/>
  <c r="E1325" i="11"/>
  <c r="G1983" i="7"/>
  <c r="E48" i="10"/>
  <c r="G3016" i="7"/>
  <c r="F753" i="5"/>
  <c r="F1234" i="11"/>
  <c r="E313" i="5"/>
  <c r="D2072" i="7"/>
  <c r="G1972" i="11"/>
  <c r="D2240" i="7"/>
  <c r="G1495" i="11"/>
  <c r="G747" i="5"/>
  <c r="G1899" i="7"/>
  <c r="F2669" i="7"/>
  <c r="F864" i="13"/>
  <c r="E1126" i="5"/>
  <c r="D906" i="11"/>
  <c r="G737" i="5"/>
  <c r="E3435" i="7"/>
  <c r="E735" i="5"/>
  <c r="E3357" i="7"/>
  <c r="G44" i="14"/>
  <c r="F802" i="11"/>
  <c r="F642" i="5"/>
  <c r="D2212" i="5"/>
  <c r="G1046" i="11"/>
  <c r="D2170" i="5"/>
  <c r="G2292" i="10"/>
  <c r="E1711" i="7"/>
  <c r="D1477" i="5"/>
  <c r="F677" i="5"/>
  <c r="D1598" i="11"/>
  <c r="D1384" i="14"/>
  <c r="F1244" i="5"/>
  <c r="G1107" i="5"/>
  <c r="E280" i="5"/>
  <c r="D106" i="13"/>
  <c r="E1873" i="11"/>
  <c r="G585" i="5"/>
  <c r="E1854" i="14"/>
  <c r="D2535" i="7"/>
  <c r="G1195" i="14"/>
  <c r="F100" i="11"/>
  <c r="D1200" i="5"/>
  <c r="G2372" i="10"/>
  <c r="E1313" i="5"/>
  <c r="D1593" i="11"/>
  <c r="G221" i="11"/>
  <c r="E1310" i="11"/>
  <c r="G3246" i="7"/>
  <c r="G1379" i="11"/>
  <c r="D295" i="11"/>
  <c r="D382" i="7"/>
  <c r="E1184" i="10"/>
  <c r="G255" i="7"/>
  <c r="F1297" i="5"/>
  <c r="G76" i="5"/>
  <c r="D709" i="11"/>
  <c r="F820" i="14"/>
  <c r="F356" i="11"/>
  <c r="D159" i="7"/>
  <c r="G881" i="5"/>
  <c r="G1622" i="10"/>
  <c r="D981" i="14"/>
  <c r="G505" i="14"/>
  <c r="F3200" i="7"/>
  <c r="E3202" i="7"/>
  <c r="D2602" i="7"/>
  <c r="E2255" i="11"/>
  <c r="D233" i="5"/>
  <c r="F208" i="11"/>
  <c r="D1267" i="14"/>
  <c r="D1669" i="14"/>
  <c r="E1769" i="7"/>
  <c r="G1004" i="11"/>
  <c r="D2158" i="10"/>
  <c r="F2742" i="7"/>
  <c r="E22" i="11"/>
  <c r="E1778" i="7"/>
  <c r="G407" i="5"/>
  <c r="E2046" i="5"/>
  <c r="E1970" i="14"/>
  <c r="D197" i="5"/>
  <c r="G108" i="13"/>
  <c r="G1511" i="5"/>
  <c r="D3" i="14"/>
  <c r="D1123" i="14"/>
  <c r="F97" i="13"/>
  <c r="E637" i="11"/>
  <c r="D1952" i="14"/>
  <c r="G648" i="5"/>
  <c r="D388" i="14"/>
  <c r="G3220" i="7"/>
  <c r="F698" i="11"/>
  <c r="F1111" i="11"/>
  <c r="F1316" i="5"/>
  <c r="E250" i="7"/>
  <c r="E962" i="5"/>
  <c r="D88" i="13"/>
  <c r="E1966" i="14"/>
  <c r="D1530" i="7"/>
  <c r="E434" i="11"/>
  <c r="G1483" i="11"/>
  <c r="E192" i="13"/>
  <c r="G1959" i="14"/>
  <c r="F913" i="11"/>
  <c r="G117" i="5"/>
  <c r="E86" i="11"/>
  <c r="E2164" i="5"/>
  <c r="F219" i="10"/>
  <c r="G2449" i="10"/>
  <c r="E2564" i="7"/>
  <c r="G605" i="5"/>
  <c r="E3065" i="7"/>
  <c r="D278" i="14"/>
  <c r="G2133" i="5"/>
  <c r="D1449" i="7"/>
  <c r="E363" i="10"/>
  <c r="D1637" i="11"/>
  <c r="E1954" i="7"/>
  <c r="D644" i="11"/>
  <c r="F412" i="10"/>
  <c r="E1156" i="14"/>
  <c r="E2005" i="5"/>
  <c r="E3187" i="7"/>
  <c r="D872" i="14"/>
  <c r="G191" i="7"/>
  <c r="E64" i="14"/>
  <c r="E2509" i="7"/>
  <c r="D1212" i="5"/>
  <c r="F1343" i="5"/>
  <c r="D1318" i="7"/>
  <c r="E423" i="11"/>
  <c r="F358" i="7"/>
  <c r="E1942" i="5"/>
  <c r="E2273" i="5"/>
  <c r="F344" i="14"/>
  <c r="D1821" i="14"/>
  <c r="G1312" i="7"/>
  <c r="G293" i="7"/>
  <c r="D948" i="11"/>
  <c r="E292" i="7"/>
  <c r="G2204" i="11"/>
  <c r="F1972" i="10"/>
  <c r="E659" i="14"/>
  <c r="F2103" i="7"/>
  <c r="D486" i="7"/>
  <c r="D1328" i="11"/>
  <c r="F1463" i="7"/>
  <c r="E1619" i="14"/>
  <c r="E1719" i="7"/>
  <c r="G1952" i="7"/>
  <c r="F1434" i="10"/>
  <c r="E644" i="10"/>
  <c r="F964" i="11"/>
  <c r="G794" i="10"/>
  <c r="G1134" i="14"/>
  <c r="G778" i="10"/>
  <c r="D819" i="5"/>
  <c r="G891" i="11"/>
  <c r="E2111" i="7"/>
  <c r="F1002" i="5"/>
  <c r="F1465" i="5"/>
  <c r="E1513" i="11"/>
  <c r="G361" i="11"/>
  <c r="D615" i="5"/>
  <c r="D897" i="11"/>
  <c r="D1000" i="10"/>
  <c r="E1418" i="13"/>
  <c r="E557" i="11"/>
  <c r="F3343" i="7"/>
  <c r="G2532" i="7"/>
  <c r="G807" i="5"/>
  <c r="E480" i="11"/>
  <c r="G1767" i="11"/>
  <c r="E2733" i="7"/>
  <c r="G1370" i="14"/>
  <c r="G2255" i="11"/>
  <c r="F1274" i="10"/>
  <c r="D3017" i="7"/>
  <c r="D1327" i="5"/>
  <c r="D1785" i="14"/>
  <c r="G1185" i="11"/>
  <c r="G400" i="7"/>
  <c r="E1943" i="7"/>
  <c r="D481" i="7"/>
  <c r="G1386" i="14"/>
  <c r="F2160" i="10"/>
  <c r="F1663" i="10"/>
  <c r="G1714" i="7"/>
  <c r="E2134" i="11"/>
  <c r="D2878" i="7"/>
  <c r="D812" i="14"/>
  <c r="D1167" i="5"/>
  <c r="F1916" i="11"/>
  <c r="F123" i="14"/>
  <c r="E808" i="11"/>
  <c r="G129" i="14"/>
  <c r="F2091" i="11"/>
  <c r="E2011" i="7"/>
  <c r="F1965" i="11"/>
  <c r="E2649" i="7"/>
  <c r="G1580" i="7"/>
  <c r="F1438" i="7"/>
  <c r="E2260" i="5"/>
  <c r="D1040" i="14"/>
  <c r="E617" i="5"/>
  <c r="E1357" i="7"/>
  <c r="E1906" i="11"/>
  <c r="E1847" i="7"/>
  <c r="D260" i="5"/>
  <c r="G1840" i="7"/>
  <c r="G3354" i="7"/>
  <c r="F707" i="5"/>
  <c r="E466" i="5"/>
  <c r="F680" i="5"/>
  <c r="F2923" i="7"/>
  <c r="D1640" i="5"/>
  <c r="G1290" i="14"/>
  <c r="E2400" i="7"/>
  <c r="D862" i="11"/>
  <c r="F921" i="5"/>
  <c r="G489" i="10"/>
  <c r="G326" i="5"/>
  <c r="D341" i="14"/>
  <c r="D424" i="11"/>
  <c r="E1901" i="5"/>
  <c r="D1457" i="11"/>
  <c r="G792" i="5"/>
  <c r="G1369" i="14"/>
  <c r="E2923" i="7"/>
  <c r="D72" i="11"/>
  <c r="E716" i="14"/>
  <c r="F967" i="5"/>
  <c r="D2085" i="5"/>
  <c r="E1646" i="14"/>
  <c r="G824" i="5"/>
  <c r="D436" i="7"/>
  <c r="F157" i="7"/>
  <c r="D339" i="7"/>
  <c r="D467" i="14"/>
  <c r="F1382" i="14"/>
  <c r="G2692" i="7"/>
  <c r="G5" i="7"/>
  <c r="D1703" i="10"/>
  <c r="G92" i="7"/>
  <c r="F845" i="5"/>
  <c r="E168" i="11"/>
  <c r="G1834" i="11"/>
  <c r="G390" i="5"/>
  <c r="D119" i="14"/>
  <c r="F1092" i="5"/>
  <c r="D2224" i="5"/>
  <c r="F768" i="13"/>
  <c r="E131" i="11"/>
  <c r="D503" i="11"/>
  <c r="E2807" i="7"/>
  <c r="F992" i="11"/>
  <c r="D1946" i="14"/>
  <c r="G3337" i="7"/>
  <c r="E2887" i="7"/>
  <c r="D2741" i="7"/>
  <c r="E1957" i="7"/>
  <c r="D3225" i="7"/>
  <c r="G2093" i="5"/>
  <c r="D1932" i="5"/>
  <c r="D654" i="5"/>
  <c r="F1320" i="7"/>
  <c r="G1032" i="13"/>
  <c r="G638" i="14"/>
  <c r="G2106" i="5"/>
  <c r="E1685" i="10"/>
  <c r="E1461" i="5"/>
  <c r="E12" i="14"/>
  <c r="E1236" i="5"/>
  <c r="E2164" i="11"/>
  <c r="D2000" i="7"/>
  <c r="F1150" i="5"/>
  <c r="D1331" i="5"/>
  <c r="F1592" i="5"/>
  <c r="D208" i="5"/>
  <c r="D203" i="10"/>
  <c r="E174" i="5"/>
  <c r="E724" i="5"/>
  <c r="D2072" i="5"/>
  <c r="G1701" i="10"/>
  <c r="D15" i="7"/>
  <c r="G185" i="5"/>
  <c r="F1459" i="10"/>
  <c r="E3322" i="7"/>
  <c r="D842" i="14"/>
  <c r="D717" i="5"/>
  <c r="E791" i="11"/>
  <c r="D2261" i="7"/>
  <c r="F1262" i="10"/>
  <c r="G142" i="14"/>
  <c r="D1323" i="7"/>
  <c r="G1663" i="14"/>
  <c r="D2201" i="7"/>
  <c r="F273" i="7"/>
  <c r="E1385" i="7"/>
  <c r="D1848" i="14"/>
  <c r="G202" i="14"/>
  <c r="F117" i="13"/>
  <c r="E1743" i="5"/>
  <c r="D2772" i="7"/>
  <c r="D406" i="11"/>
  <c r="E1645" i="7"/>
  <c r="F3321" i="7"/>
  <c r="D1805" i="11"/>
  <c r="D57" i="11"/>
  <c r="G1269" i="11"/>
  <c r="E1265" i="7"/>
  <c r="E1589" i="7"/>
  <c r="E3294" i="7"/>
  <c r="F2101" i="5"/>
  <c r="F432" i="14"/>
  <c r="D1405" i="11"/>
  <c r="F445" i="7"/>
  <c r="D129" i="13"/>
  <c r="D1313" i="5"/>
  <c r="E3457" i="7"/>
  <c r="G519" i="11"/>
  <c r="E146" i="11"/>
  <c r="F424" i="14"/>
  <c r="E66" i="10"/>
  <c r="G738" i="11"/>
  <c r="G1100" i="14"/>
  <c r="F283" i="14"/>
  <c r="G3158" i="7"/>
  <c r="E1915" i="10"/>
  <c r="D2138" i="10"/>
  <c r="G1825" i="14"/>
  <c r="G267" i="14"/>
  <c r="D1507" i="14"/>
  <c r="G764" i="11"/>
  <c r="F1632" i="14"/>
  <c r="E1915" i="5"/>
  <c r="D1020" i="14"/>
  <c r="G1023" i="11"/>
  <c r="D2317" i="11"/>
  <c r="E1576" i="7"/>
  <c r="G2937" i="7"/>
  <c r="G1662" i="10"/>
  <c r="G455" i="7"/>
  <c r="G221" i="5"/>
  <c r="E1712" i="5"/>
  <c r="F903" i="5"/>
  <c r="E2148" i="11"/>
  <c r="F1249" i="5"/>
  <c r="G677" i="14"/>
  <c r="E538" i="5"/>
  <c r="G2060" i="5"/>
  <c r="G2065" i="11"/>
  <c r="G53" i="7"/>
  <c r="G1800" i="11"/>
  <c r="E568" i="14"/>
  <c r="F618" i="5"/>
  <c r="E5" i="13"/>
  <c r="E2912" i="7"/>
  <c r="G960" i="11"/>
  <c r="E562" i="14"/>
  <c r="E1545" i="10"/>
  <c r="D345" i="5"/>
  <c r="G1354" i="11"/>
  <c r="D1152" i="10"/>
  <c r="D1613" i="14"/>
  <c r="F2627" i="7"/>
  <c r="D1596" i="14"/>
  <c r="D2259" i="10"/>
  <c r="F11" i="11"/>
  <c r="G2323" i="7"/>
  <c r="D2340" i="10"/>
  <c r="F1750" i="14"/>
  <c r="D3109" i="7"/>
  <c r="G1966" i="5"/>
  <c r="E1125" i="11"/>
  <c r="E1297" i="5"/>
  <c r="G1941" i="7"/>
  <c r="E462" i="11"/>
  <c r="G1638" i="7"/>
  <c r="E2131" i="11"/>
  <c r="G1700" i="14"/>
  <c r="E2526" i="7"/>
  <c r="G1989" i="10"/>
  <c r="D675" i="14"/>
  <c r="F1782" i="14"/>
  <c r="G454" i="11"/>
  <c r="E1410" i="11"/>
  <c r="F173" i="7"/>
  <c r="G1944" i="7"/>
  <c r="D74" i="10"/>
  <c r="G1179" i="14"/>
  <c r="D2267" i="11"/>
  <c r="F747" i="11"/>
  <c r="D1166" i="14"/>
  <c r="E1413" i="5"/>
  <c r="F1532" i="7"/>
  <c r="E2373" i="7"/>
  <c r="F851" i="13"/>
  <c r="F1037" i="5"/>
  <c r="F3268" i="7"/>
  <c r="E1578" i="14"/>
  <c r="F187" i="14"/>
  <c r="E441" i="14"/>
  <c r="F2453" i="7"/>
  <c r="G140" i="13"/>
  <c r="E2289" i="11"/>
  <c r="G2040" i="5"/>
  <c r="D2418" i="10"/>
  <c r="G1496" i="5"/>
  <c r="E1515" i="5"/>
  <c r="D779" i="14"/>
  <c r="E365" i="5"/>
  <c r="D1355" i="5"/>
  <c r="D146" i="10"/>
  <c r="F2304" i="10"/>
  <c r="D1250" i="7"/>
  <c r="G2137" i="5"/>
  <c r="G1475" i="14"/>
  <c r="F135" i="14"/>
  <c r="D192" i="5"/>
  <c r="D2963" i="7"/>
  <c r="F1572" i="10"/>
  <c r="F1844" i="11"/>
  <c r="F46" i="10"/>
  <c r="G1590" i="7"/>
  <c r="G733" i="11"/>
  <c r="G118" i="10"/>
  <c r="D3114" i="7"/>
  <c r="F846" i="13"/>
  <c r="G2183" i="10"/>
  <c r="G395" i="5"/>
  <c r="F1792" i="14"/>
  <c r="E3303" i="7"/>
  <c r="G1452" i="10"/>
  <c r="G364" i="14"/>
  <c r="G399" i="5"/>
  <c r="D492" i="5"/>
  <c r="G1793" i="5"/>
  <c r="G297" i="14"/>
  <c r="D1246" i="14"/>
  <c r="F1932" i="7"/>
  <c r="E2097" i="10"/>
  <c r="E2431" i="10"/>
  <c r="E1921" i="10"/>
  <c r="E2791" i="7"/>
  <c r="F1389" i="10"/>
  <c r="G3446" i="7"/>
  <c r="E1584" i="11"/>
  <c r="D118" i="13"/>
  <c r="G136" i="13"/>
  <c r="E1830" i="5"/>
  <c r="D1378" i="11"/>
  <c r="F1366" i="14"/>
  <c r="E1268" i="10"/>
  <c r="F191" i="5"/>
  <c r="D113" i="11"/>
  <c r="F3204" i="7"/>
  <c r="G145" i="14"/>
  <c r="D1885" i="14"/>
  <c r="F613" i="14"/>
  <c r="D1694" i="10"/>
  <c r="F1336" i="5"/>
  <c r="G1964" i="5"/>
  <c r="G1626" i="7"/>
  <c r="G532" i="5"/>
  <c r="G2144" i="11"/>
  <c r="F1612" i="5"/>
  <c r="F348" i="14"/>
  <c r="G1278" i="5"/>
  <c r="D2917" i="7"/>
  <c r="E1544" i="10"/>
  <c r="G1692" i="14"/>
  <c r="E415" i="7"/>
  <c r="E3112" i="7"/>
  <c r="E178" i="13"/>
  <c r="D156" i="7"/>
  <c r="F2051" i="10"/>
  <c r="E1966" i="11"/>
  <c r="F2213" i="11"/>
  <c r="G1313" i="10"/>
  <c r="F415" i="14"/>
  <c r="G295" i="5"/>
  <c r="E2496" i="7"/>
  <c r="D1604" i="10"/>
  <c r="F1531" i="5"/>
  <c r="E2283" i="7"/>
  <c r="E264" i="5"/>
  <c r="D1524" i="5"/>
  <c r="D1026" i="5"/>
  <c r="F1106" i="14"/>
  <c r="E118" i="14"/>
  <c r="G2694" i="7"/>
  <c r="D58" i="7"/>
  <c r="D1421" i="7"/>
  <c r="E1178" i="11"/>
  <c r="F1752" i="13"/>
  <c r="F1069" i="11"/>
  <c r="F457" i="14"/>
  <c r="F2298" i="7"/>
  <c r="F1580" i="7"/>
  <c r="E2357" i="7"/>
  <c r="F439" i="5"/>
  <c r="G1783" i="14"/>
  <c r="E944" i="11"/>
  <c r="G3250" i="7"/>
  <c r="G1348" i="11"/>
  <c r="F3273" i="7"/>
  <c r="F1294" i="5"/>
  <c r="F815" i="14"/>
  <c r="E2390" i="7"/>
  <c r="D1779" i="14"/>
  <c r="D40" i="14"/>
  <c r="G1913" i="10"/>
  <c r="G675" i="5"/>
  <c r="G2032" i="11"/>
  <c r="G1548" i="5"/>
  <c r="F1841" i="5"/>
  <c r="E64" i="11"/>
  <c r="D1529" i="11"/>
  <c r="F1648" i="7"/>
  <c r="G1669" i="14"/>
  <c r="E1085" i="14"/>
  <c r="D1053" i="14"/>
  <c r="G1532" i="10"/>
  <c r="F1702" i="13"/>
  <c r="D945" i="11"/>
  <c r="G915" i="14"/>
  <c r="F1153" i="14"/>
  <c r="G1403" i="11"/>
  <c r="D1231" i="11"/>
  <c r="E2974" i="7"/>
  <c r="D2068" i="10"/>
  <c r="G1258" i="7"/>
  <c r="F3380" i="7"/>
  <c r="G1936" i="10"/>
  <c r="E2064" i="11"/>
  <c r="G2377" i="10"/>
  <c r="E214" i="14"/>
  <c r="E2219" i="7"/>
  <c r="E1210" i="11"/>
  <c r="E1673" i="7"/>
  <c r="F1336" i="11"/>
  <c r="G2130" i="7"/>
  <c r="G1034" i="10"/>
  <c r="E1045" i="14"/>
  <c r="G82" i="11"/>
  <c r="D1651" i="10"/>
  <c r="G2039" i="5"/>
  <c r="D391" i="7"/>
  <c r="E83" i="14"/>
  <c r="D746" i="5"/>
  <c r="F1584" i="14"/>
  <c r="D1589" i="11"/>
  <c r="F2008" i="10"/>
  <c r="F166" i="10"/>
  <c r="D399" i="14"/>
  <c r="G534" i="14"/>
  <c r="F1314" i="14"/>
  <c r="F1804" i="14"/>
  <c r="G186" i="10"/>
  <c r="D2272" i="5"/>
  <c r="D1901" i="14"/>
  <c r="D2075" i="7"/>
  <c r="E29" i="14"/>
  <c r="E172" i="7"/>
  <c r="D1263" i="14"/>
  <c r="E2393" i="7"/>
  <c r="G722" i="10"/>
  <c r="E1486" i="5"/>
  <c r="G1170" i="10"/>
  <c r="E1541" i="14"/>
  <c r="E1124" i="11"/>
  <c r="F751" i="11"/>
  <c r="E114" i="14"/>
  <c r="G1838" i="14"/>
  <c r="G1612" i="11"/>
  <c r="D1788" i="14"/>
  <c r="E186" i="11"/>
  <c r="E2828" i="7"/>
  <c r="G1401" i="14"/>
  <c r="E605" i="5"/>
  <c r="D1430" i="5"/>
  <c r="G514" i="13"/>
  <c r="G1140" i="5"/>
  <c r="G1477" i="7"/>
  <c r="F57" i="11"/>
  <c r="F3411" i="7"/>
  <c r="D2174" i="5"/>
  <c r="E1483" i="10"/>
  <c r="G18" i="7"/>
  <c r="G1599" i="11"/>
  <c r="D548" i="5"/>
  <c r="G218" i="14"/>
  <c r="E3361" i="7"/>
  <c r="D188" i="10"/>
  <c r="E623" i="5"/>
  <c r="F218" i="5"/>
  <c r="E2345" i="10"/>
  <c r="G114" i="10"/>
  <c r="G435" i="10"/>
  <c r="F1895" i="14"/>
  <c r="D1029" i="14"/>
  <c r="G1639" i="14"/>
  <c r="F3021" i="7"/>
  <c r="E381" i="7"/>
  <c r="E1491" i="14"/>
  <c r="E3085" i="7"/>
  <c r="D2161" i="10"/>
  <c r="E287" i="7"/>
  <c r="F1931" i="7"/>
  <c r="E1964" i="14"/>
  <c r="G2872" i="7"/>
  <c r="F375" i="14"/>
  <c r="G390" i="14"/>
  <c r="F1448" i="14"/>
  <c r="F1513" i="5"/>
  <c r="E1391" i="7"/>
  <c r="G1857" i="14"/>
  <c r="E1664" i="11"/>
  <c r="F794" i="5"/>
  <c r="F1503" i="7"/>
  <c r="E2392" i="7"/>
  <c r="F3004" i="7"/>
  <c r="E985" i="13"/>
  <c r="E2256" i="11"/>
  <c r="F2004" i="7"/>
  <c r="F161" i="13"/>
  <c r="G969" i="11"/>
  <c r="D475" i="11"/>
  <c r="F115" i="7"/>
  <c r="G56" i="13"/>
  <c r="D1082" i="5"/>
  <c r="D2342" i="10"/>
  <c r="E118" i="11"/>
  <c r="D128" i="14"/>
  <c r="F1503" i="11"/>
  <c r="G1266" i="7"/>
  <c r="F3446" i="7"/>
  <c r="D1974" i="11"/>
  <c r="E1918" i="5"/>
  <c r="F1412" i="5"/>
  <c r="F1392" i="5"/>
  <c r="D89" i="7"/>
  <c r="D455" i="11"/>
  <c r="E99" i="5"/>
  <c r="E1700" i="14"/>
  <c r="F1692" i="5"/>
  <c r="E1233" i="5"/>
  <c r="F625" i="14"/>
  <c r="F1352" i="11"/>
  <c r="G1989" i="11"/>
  <c r="E1266" i="5"/>
  <c r="F370" i="14"/>
  <c r="G2046" i="5"/>
  <c r="E1803" i="11"/>
  <c r="G2400" i="10"/>
  <c r="D851" i="5"/>
  <c r="E2927" i="7"/>
  <c r="G3319" i="7"/>
  <c r="F2718" i="7"/>
  <c r="D128" i="5"/>
  <c r="F1966" i="14"/>
  <c r="F862" i="5"/>
  <c r="F1143" i="5"/>
  <c r="D835" i="14"/>
  <c r="D2293" i="7"/>
  <c r="F2999" i="7"/>
  <c r="G2215" i="11"/>
  <c r="G2191" i="11"/>
  <c r="D1232" i="14"/>
  <c r="F218" i="11"/>
  <c r="G107" i="13"/>
  <c r="E610" i="5"/>
  <c r="D3330" i="7"/>
  <c r="F977" i="14"/>
  <c r="E1749" i="5"/>
  <c r="G90" i="14"/>
  <c r="D1772" i="14"/>
  <c r="D2785" i="7"/>
  <c r="F2402" i="7"/>
  <c r="D260" i="14"/>
  <c r="F140" i="14"/>
  <c r="E1274" i="7"/>
  <c r="F1821" i="5"/>
  <c r="D559" i="5"/>
  <c r="F229" i="7"/>
  <c r="G2135" i="11"/>
  <c r="D3096" i="7"/>
  <c r="F94" i="13"/>
  <c r="D156" i="11"/>
  <c r="E170" i="11"/>
  <c r="E201" i="13"/>
  <c r="D1838" i="11"/>
  <c r="D2176" i="5"/>
  <c r="E2383" i="11"/>
  <c r="D1441" i="14"/>
  <c r="E3431" i="7"/>
  <c r="G1011" i="10"/>
  <c r="F420" i="14"/>
  <c r="G2184" i="11"/>
  <c r="D302" i="5"/>
  <c r="G939" i="5"/>
  <c r="E1715" i="7"/>
  <c r="G456" i="14"/>
  <c r="G1219" i="10"/>
  <c r="D1195" i="11"/>
  <c r="G322" i="7"/>
  <c r="E1425" i="14"/>
  <c r="E1002" i="5"/>
  <c r="F2197" i="10"/>
  <c r="G1565" i="5"/>
  <c r="D2135" i="5"/>
  <c r="F1680" i="14"/>
  <c r="E1705" i="7"/>
  <c r="F1488" i="14"/>
  <c r="D2032" i="11"/>
  <c r="F1348" i="14"/>
  <c r="E1938" i="5"/>
  <c r="F1210" i="11"/>
  <c r="G542" i="14"/>
  <c r="G1714" i="10"/>
  <c r="E811" i="11"/>
  <c r="E362" i="7"/>
  <c r="D2100" i="5"/>
  <c r="F2414" i="11"/>
  <c r="D859" i="5"/>
  <c r="F1534" i="5"/>
  <c r="F1473" i="11"/>
  <c r="F1846" i="14"/>
  <c r="G228" i="7"/>
  <c r="F789" i="14"/>
  <c r="E1711" i="5"/>
  <c r="G414" i="14"/>
  <c r="D2296" i="7"/>
  <c r="F624" i="14"/>
  <c r="D1467" i="7"/>
  <c r="D1728" i="14"/>
  <c r="F217" i="13"/>
  <c r="E427" i="5"/>
  <c r="F2238" i="5"/>
  <c r="F2229" i="7"/>
  <c r="F1707" i="14"/>
  <c r="G676" i="11"/>
  <c r="G2186" i="10"/>
  <c r="G1283" i="14"/>
  <c r="G2227" i="7"/>
  <c r="F244" i="5"/>
  <c r="F1785" i="7"/>
  <c r="D3314" i="7"/>
  <c r="E3178" i="7"/>
  <c r="G1623" i="11"/>
  <c r="F1441" i="14"/>
  <c r="G334" i="7"/>
  <c r="G1661" i="10"/>
  <c r="E3186" i="7"/>
  <c r="F1903" i="11"/>
  <c r="E2792" i="7"/>
  <c r="D1090" i="5"/>
  <c r="E2086" i="5"/>
  <c r="E3249" i="7"/>
  <c r="G1691" i="5"/>
  <c r="E844" i="11"/>
  <c r="E869" i="14"/>
  <c r="F41" i="7"/>
  <c r="G2245" i="7"/>
  <c r="G1828" i="10"/>
  <c r="G650" i="5"/>
  <c r="E1287" i="10"/>
  <c r="G294" i="7"/>
  <c r="G3468" i="7"/>
  <c r="F1376" i="7"/>
  <c r="F615" i="14"/>
  <c r="F882" i="14"/>
  <c r="F1984" i="5"/>
  <c r="G2063" i="7"/>
  <c r="G706" i="14"/>
  <c r="G1908" i="7"/>
  <c r="E1660" i="5"/>
  <c r="E340" i="14"/>
  <c r="E3290" i="7"/>
  <c r="F2324" i="11"/>
  <c r="D116" i="13"/>
  <c r="D1237" i="5"/>
  <c r="F302" i="7"/>
  <c r="F2573" i="7"/>
  <c r="F1399" i="5"/>
  <c r="G3060" i="7"/>
  <c r="D2656" i="7"/>
  <c r="D2485" i="7"/>
  <c r="E140" i="5"/>
  <c r="E1376" i="14"/>
  <c r="F1762" i="10"/>
  <c r="F536" i="5"/>
  <c r="F1248" i="11"/>
  <c r="G40" i="5"/>
  <c r="E1243" i="11"/>
  <c r="D2936" i="7"/>
  <c r="F3065" i="7"/>
  <c r="E1456" i="5"/>
  <c r="G608" i="5"/>
  <c r="E1177" i="5"/>
  <c r="G921" i="11"/>
  <c r="F2202" i="10"/>
  <c r="E1263" i="14"/>
  <c r="F2158" i="10"/>
  <c r="D2040" i="10"/>
  <c r="G916" i="5"/>
  <c r="F1790" i="11"/>
  <c r="E1726" i="5"/>
  <c r="E1222" i="14"/>
  <c r="E785" i="5"/>
  <c r="F238" i="13"/>
  <c r="D2209" i="7"/>
  <c r="G208" i="11"/>
  <c r="E173" i="13"/>
  <c r="G2147" i="7"/>
  <c r="D2456" i="7"/>
  <c r="G1501" i="5"/>
  <c r="G121" i="10"/>
  <c r="F565" i="5"/>
  <c r="D45" i="14"/>
  <c r="F2374" i="10"/>
  <c r="D631" i="5"/>
  <c r="F1745" i="11"/>
  <c r="F24" i="11"/>
  <c r="F1358" i="14"/>
  <c r="G2199" i="7"/>
  <c r="F574" i="14"/>
  <c r="F459" i="14"/>
  <c r="E1754" i="7"/>
  <c r="D161" i="10"/>
  <c r="E1982" i="14"/>
  <c r="F2983" i="7"/>
  <c r="G3129" i="7"/>
  <c r="E1561" i="14"/>
  <c r="E1629" i="10"/>
  <c r="E1637" i="7"/>
  <c r="G2871" i="7"/>
  <c r="D2046" i="7"/>
  <c r="E1163" i="14"/>
  <c r="G334" i="14"/>
  <c r="G505" i="11"/>
  <c r="G1885" i="11"/>
  <c r="G2809" i="7"/>
  <c r="G1456" i="7"/>
  <c r="G385" i="7"/>
  <c r="E110" i="14"/>
  <c r="E20" i="14"/>
  <c r="D372" i="7"/>
  <c r="D1740" i="13"/>
  <c r="G2706" i="7"/>
  <c r="G1366" i="5"/>
  <c r="F1907" i="11"/>
  <c r="D1778" i="14"/>
  <c r="F1408" i="11"/>
  <c r="F1323" i="14"/>
  <c r="E1473" i="7"/>
  <c r="D485" i="7"/>
  <c r="D1991" i="7"/>
  <c r="G213" i="10"/>
  <c r="F1924" i="5"/>
  <c r="D1311" i="5"/>
  <c r="E1776" i="13"/>
  <c r="D1521" i="11"/>
  <c r="F252" i="7"/>
  <c r="G1726" i="7"/>
  <c r="D630" i="5"/>
  <c r="F1920" i="5"/>
  <c r="D1897" i="11"/>
  <c r="F1796" i="11"/>
  <c r="E1667" i="5"/>
  <c r="F1077" i="11"/>
  <c r="E1169" i="14"/>
  <c r="G1365" i="7"/>
  <c r="D1889" i="10"/>
  <c r="D1091" i="14"/>
  <c r="E1582" i="5"/>
  <c r="E143" i="10"/>
  <c r="F1954" i="5"/>
  <c r="D677" i="10"/>
  <c r="D1484" i="10"/>
  <c r="D877" i="14"/>
  <c r="F871" i="14"/>
  <c r="G1979" i="11"/>
  <c r="E2351" i="7"/>
  <c r="F602" i="14"/>
  <c r="D992" i="10"/>
  <c r="F603" i="14"/>
  <c r="G299" i="11"/>
  <c r="G811" i="14"/>
  <c r="F1527" i="7"/>
  <c r="F1902" i="5"/>
  <c r="F1737" i="5"/>
  <c r="D1634" i="14"/>
  <c r="F915" i="14"/>
  <c r="G406" i="5"/>
  <c r="G1631" i="11"/>
  <c r="E3077" i="7"/>
  <c r="E1104" i="14"/>
  <c r="E2326" i="11"/>
  <c r="G393" i="5"/>
  <c r="G2164" i="10"/>
  <c r="G351" i="14"/>
  <c r="F1462" i="5"/>
  <c r="F937" i="11"/>
  <c r="F2661" i="7"/>
  <c r="E3295" i="7"/>
  <c r="D1986" i="5"/>
  <c r="D3403" i="7"/>
  <c r="G3435" i="7"/>
  <c r="F1073" i="11"/>
  <c r="D1556" i="5"/>
  <c r="F488" i="5"/>
  <c r="G1974" i="5"/>
  <c r="D983" i="14"/>
  <c r="G495" i="14"/>
  <c r="F939" i="11"/>
  <c r="F1207" i="14"/>
  <c r="F1279" i="11"/>
  <c r="F2148" i="10"/>
  <c r="G818" i="5"/>
  <c r="E804" i="11"/>
  <c r="D1558" i="14"/>
  <c r="F2804" i="7"/>
  <c r="E2379" i="11"/>
  <c r="G3405" i="7"/>
  <c r="E2210" i="11"/>
  <c r="E164" i="7"/>
  <c r="E1810" i="7"/>
  <c r="F200" i="7"/>
  <c r="E1288" i="14"/>
  <c r="G2513" i="7"/>
  <c r="F1579" i="7"/>
  <c r="F142" i="7"/>
  <c r="G1907" i="14"/>
  <c r="D3136" i="7"/>
  <c r="F497" i="11"/>
  <c r="G1295" i="11"/>
  <c r="G1269" i="5"/>
  <c r="G757" i="5"/>
  <c r="E837" i="10"/>
  <c r="E302" i="11"/>
  <c r="D420" i="14"/>
  <c r="G668" i="14"/>
  <c r="E495" i="11"/>
  <c r="E174" i="7"/>
  <c r="G485" i="11"/>
  <c r="G289" i="14"/>
  <c r="D1172" i="14"/>
  <c r="G3173" i="7"/>
  <c r="D1745" i="7"/>
  <c r="G3478" i="7"/>
  <c r="F889" i="14"/>
  <c r="E1127" i="11"/>
  <c r="E8" i="5"/>
  <c r="E183" i="13"/>
  <c r="F570" i="14"/>
  <c r="E954" i="11"/>
  <c r="E2248" i="11"/>
  <c r="D3009" i="7"/>
  <c r="E307" i="14"/>
  <c r="E3383" i="7"/>
  <c r="D1501" i="7"/>
  <c r="D13" i="14"/>
  <c r="F1287" i="5"/>
  <c r="D441" i="5"/>
  <c r="G458" i="14"/>
  <c r="D1451" i="7"/>
  <c r="D1742" i="13"/>
  <c r="G39" i="5"/>
  <c r="F3452" i="7"/>
  <c r="F11" i="7"/>
  <c r="F94" i="5"/>
  <c r="G1366" i="7"/>
  <c r="F2061" i="10"/>
  <c r="G1601" i="11"/>
  <c r="E1907" i="14"/>
  <c r="E3217" i="7"/>
  <c r="E108" i="10"/>
  <c r="E474" i="14"/>
  <c r="D2458" i="7"/>
  <c r="F1724" i="11"/>
  <c r="E2399" i="11"/>
  <c r="E1074" i="5"/>
  <c r="F23" i="5"/>
  <c r="E1860" i="14"/>
  <c r="E667" i="5"/>
  <c r="G1818" i="7"/>
  <c r="G2113" i="11"/>
  <c r="D1589" i="5"/>
  <c r="F1152" i="11"/>
  <c r="F907" i="14"/>
  <c r="E2213" i="5"/>
  <c r="E3008" i="7"/>
  <c r="F1664" i="11"/>
  <c r="E1099" i="14"/>
  <c r="F2984" i="7"/>
  <c r="D960" i="11"/>
  <c r="G739" i="14"/>
  <c r="D78" i="13"/>
  <c r="E1451" i="7"/>
  <c r="F2001" i="11"/>
  <c r="F756" i="5"/>
  <c r="G1609" i="14"/>
  <c r="D1037" i="14"/>
  <c r="D245" i="7"/>
  <c r="E347" i="10"/>
  <c r="F2636" i="7"/>
  <c r="E266" i="7"/>
  <c r="D1808" i="14"/>
  <c r="G1771" i="5"/>
  <c r="F2847" i="7"/>
  <c r="D232" i="11"/>
  <c r="F1655" i="14"/>
  <c r="G50" i="14"/>
  <c r="E1731" i="14"/>
  <c r="G2221" i="7"/>
  <c r="E1775" i="14"/>
  <c r="G1476" i="7"/>
  <c r="G1800" i="7"/>
  <c r="G2176" i="11"/>
  <c r="E870" i="5"/>
  <c r="F3329" i="7"/>
  <c r="G1459" i="10"/>
  <c r="D1495" i="5"/>
  <c r="D15" i="10"/>
  <c r="D489" i="5"/>
  <c r="D1031" i="14"/>
  <c r="D927" i="11"/>
  <c r="G863" i="14"/>
  <c r="D962" i="14"/>
  <c r="D2064" i="11"/>
  <c r="G1557" i="14"/>
  <c r="E1901" i="11"/>
  <c r="G1717" i="10"/>
  <c r="F1477" i="5"/>
  <c r="D231" i="11"/>
  <c r="E1744" i="11"/>
  <c r="E616" i="14"/>
  <c r="G1961" i="5"/>
  <c r="F57" i="7"/>
  <c r="D1244" i="11"/>
  <c r="D2282" i="11"/>
  <c r="D141" i="5"/>
  <c r="F66" i="11"/>
  <c r="G395" i="7"/>
  <c r="E2803" i="7"/>
  <c r="D708" i="14"/>
  <c r="D1426" i="11"/>
  <c r="G955" i="14"/>
  <c r="F1846" i="11"/>
  <c r="F65" i="14"/>
  <c r="D477" i="7"/>
  <c r="E492" i="5"/>
  <c r="D625" i="11"/>
  <c r="G1657" i="11"/>
  <c r="F953" i="13"/>
  <c r="E1296" i="14"/>
  <c r="F1874" i="11"/>
  <c r="F1312" i="5"/>
  <c r="D1850" i="5"/>
  <c r="G1646" i="7"/>
  <c r="F33" i="14"/>
  <c r="D48" i="7"/>
  <c r="D154" i="14"/>
  <c r="D1618" i="14"/>
  <c r="E1759" i="7"/>
  <c r="D43" i="10"/>
  <c r="F895" i="5"/>
  <c r="D2970" i="7"/>
  <c r="D64" i="10"/>
  <c r="E190" i="5"/>
  <c r="D337" i="5"/>
  <c r="D679" i="5"/>
  <c r="D118" i="5"/>
  <c r="E1294" i="5"/>
  <c r="D1302" i="14"/>
  <c r="E753" i="11"/>
  <c r="F1874" i="5"/>
  <c r="F481" i="11"/>
  <c r="D51" i="7"/>
  <c r="F2189" i="5"/>
  <c r="D1275" i="11"/>
  <c r="D2260" i="7"/>
  <c r="G2116" i="7"/>
  <c r="E1318" i="5"/>
  <c r="G2125" i="7"/>
  <c r="E710" i="14"/>
  <c r="F950" i="13"/>
  <c r="D1329" i="13"/>
  <c r="E721" i="11"/>
  <c r="F2014" i="5"/>
  <c r="F29" i="7"/>
  <c r="D2148" i="5"/>
  <c r="G885" i="11"/>
  <c r="E124" i="11"/>
  <c r="G475" i="14"/>
  <c r="E1175" i="11"/>
  <c r="G886" i="11"/>
  <c r="D1108" i="11"/>
  <c r="F2375" i="11"/>
  <c r="G2562" i="7"/>
  <c r="D1561" i="14"/>
  <c r="G1968" i="10"/>
  <c r="G1536" i="7"/>
  <c r="F2249" i="7"/>
  <c r="D980" i="13"/>
  <c r="F1882" i="10"/>
  <c r="E2073" i="5"/>
  <c r="G1269" i="10"/>
  <c r="E2311" i="7"/>
  <c r="G1061" i="10"/>
  <c r="D2264" i="5"/>
  <c r="G548" i="5"/>
  <c r="G608" i="11"/>
  <c r="E681" i="5"/>
  <c r="G1916" i="5"/>
  <c r="G1889" i="11"/>
  <c r="E44" i="5"/>
  <c r="F1337" i="5"/>
  <c r="E395" i="5"/>
  <c r="D2139" i="5"/>
  <c r="D570" i="5"/>
  <c r="D2560" i="7"/>
  <c r="G987" i="13"/>
  <c r="G2323" i="11"/>
  <c r="G713" i="5"/>
  <c r="F2485" i="7"/>
  <c r="E78" i="14"/>
  <c r="D1404" i="11"/>
  <c r="F1221" i="5"/>
  <c r="E2077" i="10"/>
  <c r="D1107" i="14"/>
  <c r="D1425" i="11"/>
  <c r="D97" i="14"/>
  <c r="D2335" i="11"/>
  <c r="E995" i="5"/>
  <c r="E684" i="5"/>
  <c r="F653" i="14"/>
  <c r="E1168" i="10"/>
  <c r="E2129" i="5"/>
  <c r="G979" i="14"/>
  <c r="D786" i="10"/>
  <c r="E1473" i="10"/>
  <c r="G2732" i="7"/>
  <c r="D1537" i="10"/>
  <c r="G517" i="14"/>
  <c r="E1871" i="14"/>
  <c r="F337" i="11"/>
  <c r="E1946" i="7"/>
  <c r="G1890" i="5"/>
  <c r="D617" i="14"/>
  <c r="F1984" i="11"/>
  <c r="D2525" i="7"/>
  <c r="F1709" i="5"/>
  <c r="E1717" i="7"/>
  <c r="G211" i="14"/>
  <c r="G1139" i="11"/>
  <c r="G1528" i="5"/>
  <c r="D822" i="10"/>
  <c r="E174" i="11"/>
  <c r="D162" i="10"/>
  <c r="F49" i="10"/>
  <c r="E1930" i="5"/>
  <c r="E1753" i="11"/>
  <c r="F289" i="14"/>
  <c r="G918" i="14"/>
  <c r="E1679" i="5"/>
  <c r="F899" i="5"/>
  <c r="F1778" i="11"/>
  <c r="E2004" i="5"/>
  <c r="D1321" i="5"/>
  <c r="D474" i="14"/>
  <c r="G1862" i="11"/>
  <c r="D1906" i="11"/>
  <c r="E3344" i="7"/>
  <c r="E2378" i="10"/>
  <c r="E1615" i="7"/>
  <c r="D567" i="5"/>
  <c r="G3370" i="7"/>
  <c r="E371" i="5"/>
  <c r="E219" i="13"/>
  <c r="G96" i="13"/>
  <c r="F1932" i="11"/>
  <c r="D3248" i="7"/>
  <c r="G1714" i="5"/>
  <c r="F1973" i="7"/>
  <c r="D58" i="13"/>
  <c r="D1032" i="14"/>
  <c r="E1682" i="14"/>
  <c r="G163" i="7"/>
  <c r="F726" i="14"/>
  <c r="D565" i="10"/>
  <c r="G1683" i="5"/>
  <c r="F2758" i="7"/>
  <c r="G2166" i="7"/>
  <c r="F2620" i="7"/>
  <c r="D123" i="13"/>
  <c r="D478" i="7"/>
  <c r="F419" i="14"/>
  <c r="D2071" i="11"/>
  <c r="G1341" i="11"/>
  <c r="F224" i="7"/>
  <c r="G353" i="7"/>
  <c r="F1483" i="7"/>
  <c r="E1777" i="11"/>
  <c r="F1232" i="14"/>
  <c r="G169" i="5"/>
  <c r="D1346" i="11"/>
  <c r="D389" i="7"/>
  <c r="F98" i="11"/>
  <c r="D406" i="5"/>
  <c r="G1982" i="14"/>
  <c r="G68" i="11"/>
  <c r="G2034" i="7"/>
  <c r="E2125" i="10"/>
  <c r="D2196" i="5"/>
  <c r="G3127" i="7"/>
  <c r="F442" i="14"/>
  <c r="E2217" i="5"/>
  <c r="D94" i="7"/>
  <c r="E1362" i="11"/>
  <c r="F148" i="14"/>
  <c r="E1569" i="14"/>
  <c r="F1770" i="7"/>
  <c r="G2162" i="11"/>
  <c r="E1221" i="5"/>
  <c r="F1293" i="14"/>
  <c r="F374" i="5"/>
  <c r="F1840" i="14"/>
  <c r="G1689" i="7"/>
  <c r="E2732" i="7"/>
  <c r="G2430" i="7"/>
  <c r="D179" i="5"/>
  <c r="E214" i="13"/>
  <c r="G230" i="7"/>
  <c r="E2455" i="10"/>
  <c r="D2709" i="7"/>
  <c r="G2028" i="10"/>
  <c r="G164" i="11"/>
  <c r="E248" i="5"/>
  <c r="G1396" i="14"/>
  <c r="D1549" i="11"/>
  <c r="G1747" i="11"/>
  <c r="F378" i="10"/>
  <c r="E580" i="14"/>
  <c r="E1493" i="11"/>
  <c r="E189" i="11"/>
  <c r="E924" i="14"/>
  <c r="D806" i="5"/>
  <c r="D165" i="14"/>
  <c r="E939" i="14"/>
  <c r="F1109" i="14"/>
  <c r="D138" i="10"/>
  <c r="G185" i="10"/>
  <c r="D1431" i="7"/>
  <c r="G1709" i="10"/>
  <c r="F1863" i="11"/>
  <c r="G587" i="10"/>
  <c r="F2344" i="11"/>
  <c r="G1237" i="14"/>
  <c r="E643" i="14"/>
  <c r="F332" i="5"/>
  <c r="F2272" i="11"/>
  <c r="F2594" i="7"/>
  <c r="E434" i="14"/>
  <c r="E200" i="7"/>
  <c r="D1541" i="14"/>
  <c r="E50" i="5"/>
  <c r="D941" i="11"/>
  <c r="D140" i="14"/>
  <c r="G337" i="11"/>
  <c r="E400" i="14"/>
  <c r="F87" i="5"/>
  <c r="G2176" i="5"/>
  <c r="E84" i="5"/>
  <c r="G323" i="14"/>
  <c r="D1980" i="14"/>
  <c r="D1986" i="7"/>
  <c r="F37" i="11"/>
  <c r="E2057" i="5"/>
  <c r="F2124" i="5"/>
  <c r="F1759" i="7"/>
  <c r="G1859" i="5"/>
  <c r="E2398" i="7"/>
  <c r="D223" i="5"/>
  <c r="E1677" i="14"/>
  <c r="G2049" i="11"/>
  <c r="E25" i="11"/>
  <c r="F1446" i="7"/>
  <c r="G726" i="10"/>
  <c r="F1621" i="7"/>
  <c r="E447" i="14"/>
  <c r="E1726" i="7"/>
  <c r="E2506" i="7"/>
  <c r="G1524" i="11"/>
  <c r="F1963" i="11"/>
  <c r="F31" i="11"/>
  <c r="E2610" i="7"/>
  <c r="F677" i="14"/>
  <c r="F912" i="11"/>
  <c r="F1819" i="5"/>
  <c r="D1309" i="10"/>
  <c r="G2048" i="11"/>
  <c r="G986" i="14"/>
  <c r="E1750" i="14"/>
  <c r="G219" i="13"/>
  <c r="G933" i="5"/>
  <c r="F167" i="5"/>
  <c r="G350" i="5"/>
  <c r="D90" i="10"/>
  <c r="E779" i="11"/>
  <c r="F623" i="14"/>
  <c r="D3111" i="7"/>
  <c r="F2143" i="11"/>
  <c r="E390" i="14"/>
  <c r="E234" i="7"/>
  <c r="F1733" i="11"/>
  <c r="D2372" i="7"/>
  <c r="E1989" i="5"/>
  <c r="D2329" i="10"/>
  <c r="D1223" i="14"/>
  <c r="D2267" i="10"/>
  <c r="F696" i="11"/>
  <c r="E1332" i="7"/>
  <c r="E1738" i="14"/>
  <c r="E597" i="5"/>
  <c r="D2062" i="5"/>
  <c r="G422" i="5"/>
  <c r="D1588" i="6"/>
  <c r="E1877" i="7"/>
  <c r="G1156" i="5"/>
  <c r="E504" i="5"/>
  <c r="G1302" i="14"/>
  <c r="D739" i="5"/>
  <c r="D3481" i="7"/>
  <c r="G1444" i="13"/>
  <c r="G2523" i="7"/>
  <c r="F1824" i="5"/>
  <c r="E1227" i="11"/>
  <c r="F2523" i="7"/>
  <c r="E989" i="14"/>
  <c r="G1030" i="14"/>
  <c r="D336" i="13"/>
  <c r="D353" i="6"/>
  <c r="F3296" i="7"/>
  <c r="G2179" i="7"/>
  <c r="E2418" i="10"/>
  <c r="G2364" i="10"/>
  <c r="E1876" i="5"/>
  <c r="G401" i="11"/>
  <c r="D1738" i="7"/>
  <c r="G278" i="5"/>
  <c r="G795" i="11"/>
  <c r="F566" i="11"/>
  <c r="F1729" i="10"/>
  <c r="D758" i="5"/>
  <c r="E2070" i="7"/>
  <c r="G1923" i="11"/>
  <c r="G154" i="11"/>
  <c r="G348" i="14"/>
  <c r="G2748" i="7"/>
  <c r="G1285" i="7"/>
  <c r="D1152" i="14"/>
  <c r="D332" i="14"/>
  <c r="G859" i="14"/>
  <c r="E437" i="14"/>
  <c r="D2081" i="7"/>
  <c r="E1528" i="11"/>
  <c r="F1834" i="14"/>
  <c r="F1588" i="5"/>
  <c r="D1677" i="14"/>
  <c r="F361" i="7"/>
  <c r="D815" i="10"/>
  <c r="D557" i="11"/>
  <c r="F2260" i="5"/>
  <c r="D2139" i="7"/>
  <c r="E1311" i="5"/>
  <c r="G2446" i="7"/>
  <c r="D457" i="14"/>
  <c r="D2218" i="7"/>
  <c r="F1436" i="14"/>
  <c r="D1309" i="11"/>
  <c r="E2834" i="7"/>
  <c r="G1014" i="5"/>
  <c r="E279" i="11"/>
  <c r="F40" i="11"/>
  <c r="F1298" i="14"/>
  <c r="F1276" i="10"/>
  <c r="G195" i="11"/>
  <c r="D1838" i="14"/>
  <c r="G3096" i="7"/>
  <c r="E2048" i="11"/>
  <c r="G90" i="7"/>
  <c r="G1537" i="7"/>
  <c r="D1642" i="14"/>
  <c r="G1245" i="14"/>
  <c r="G1856" i="7"/>
  <c r="D182" i="10"/>
  <c r="D46" i="10"/>
  <c r="E412" i="14"/>
  <c r="E664" i="5"/>
  <c r="E2848" i="7"/>
  <c r="E1839" i="10"/>
  <c r="F1471" i="7"/>
  <c r="E953" i="14"/>
  <c r="E601" i="5"/>
  <c r="F2298" i="5"/>
  <c r="D1918" i="7"/>
  <c r="E143" i="5"/>
  <c r="G2979" i="7"/>
  <c r="F2097" i="11"/>
  <c r="D281" i="14"/>
  <c r="G2257" i="11"/>
  <c r="F1409" i="7"/>
  <c r="F300" i="14"/>
  <c r="D1106" i="10"/>
  <c r="F1832" i="14"/>
  <c r="E87" i="10"/>
  <c r="G58" i="14"/>
  <c r="F491" i="14"/>
  <c r="F1708" i="7"/>
  <c r="F1087" i="11"/>
  <c r="F2002" i="7"/>
  <c r="E1758" i="7"/>
  <c r="D263" i="7"/>
  <c r="D1315" i="14"/>
  <c r="D3010" i="7"/>
  <c r="E876" i="13"/>
  <c r="E3226" i="7"/>
  <c r="D2386" i="11"/>
  <c r="F1719" i="14"/>
  <c r="G340" i="5"/>
  <c r="G1963" i="5"/>
  <c r="F1784" i="7"/>
  <c r="E3222" i="7"/>
  <c r="D483" i="14"/>
  <c r="E2283" i="11"/>
  <c r="D974" i="14"/>
  <c r="G701" i="11"/>
  <c r="E3170" i="7"/>
  <c r="E1465" i="5"/>
  <c r="E915" i="5"/>
  <c r="E1088" i="14"/>
  <c r="E3262" i="7"/>
  <c r="G1329" i="11"/>
  <c r="G576" i="5"/>
  <c r="E1775" i="10"/>
  <c r="G1305" i="11"/>
  <c r="G659" i="5"/>
  <c r="D3046" i="7"/>
  <c r="D1812" i="7"/>
  <c r="D1802" i="14"/>
  <c r="D138" i="14"/>
  <c r="F429" i="13"/>
  <c r="F837" i="14"/>
  <c r="G2879" i="7"/>
  <c r="G556" i="5"/>
  <c r="F1243" i="14"/>
  <c r="D1663" i="10"/>
  <c r="E1894" i="5"/>
  <c r="F2965" i="7"/>
  <c r="E53" i="14"/>
  <c r="E826" i="5"/>
  <c r="G740" i="14"/>
  <c r="D1585" i="7"/>
  <c r="D2061" i="5"/>
  <c r="E812" i="14"/>
  <c r="F2078" i="7"/>
  <c r="E1470" i="5"/>
  <c r="G1332" i="7"/>
  <c r="G172" i="13"/>
  <c r="D1022" i="14"/>
  <c r="D1840" i="14"/>
  <c r="D112" i="5"/>
  <c r="E1503" i="7"/>
  <c r="G2388" i="7"/>
  <c r="F2534" i="7"/>
  <c r="E1677" i="11"/>
  <c r="E1598" i="7"/>
  <c r="F504" i="5"/>
  <c r="D3332" i="7"/>
  <c r="G890" i="5"/>
  <c r="F2011" i="5"/>
  <c r="G3107" i="7"/>
  <c r="F2251" i="5"/>
  <c r="E1968" i="7"/>
  <c r="E2161" i="5"/>
  <c r="G99" i="5"/>
  <c r="D186" i="5"/>
  <c r="D311" i="5"/>
  <c r="F520" i="5"/>
  <c r="E169" i="14"/>
  <c r="E2038" i="11"/>
  <c r="F640" i="14"/>
  <c r="E2227" i="7"/>
  <c r="E642" i="14"/>
  <c r="G606" i="10"/>
  <c r="G1156" i="11"/>
  <c r="F76" i="13"/>
  <c r="G1124" i="14"/>
  <c r="F73" i="11"/>
  <c r="E867" i="11"/>
  <c r="E230" i="14"/>
  <c r="G1696" i="7"/>
  <c r="F671" i="5"/>
  <c r="G1071" i="10"/>
  <c r="G831" i="5"/>
  <c r="D1198" i="13"/>
  <c r="D1278" i="14"/>
  <c r="F3168" i="7"/>
  <c r="D1491" i="7"/>
  <c r="G3249" i="7"/>
  <c r="D772" i="14"/>
  <c r="E1115" i="5"/>
  <c r="E1423" i="14"/>
  <c r="F978" i="14"/>
  <c r="F753" i="14"/>
  <c r="F307" i="10"/>
  <c r="E1631" i="7"/>
  <c r="G1616" i="11"/>
  <c r="E1644" i="11"/>
  <c r="F1873" i="7"/>
  <c r="D1883" i="7"/>
  <c r="D512" i="11"/>
  <c r="G1464" i="11"/>
  <c r="G250" i="14"/>
  <c r="F1694" i="7"/>
  <c r="D210" i="11"/>
  <c r="F1423" i="5"/>
  <c r="F55" i="5"/>
  <c r="G867" i="11"/>
  <c r="E695" i="14"/>
  <c r="D692" i="5"/>
  <c r="G2391" i="11"/>
  <c r="E1065" i="11"/>
  <c r="F1144" i="5"/>
  <c r="E168" i="14"/>
  <c r="G1695" i="5"/>
  <c r="D1531" i="7"/>
  <c r="E195" i="11"/>
  <c r="D1766" i="14"/>
  <c r="F231" i="10"/>
  <c r="F2389" i="10"/>
  <c r="D662" i="10"/>
  <c r="F1975" i="5"/>
  <c r="G1928" i="7"/>
  <c r="F1061" i="5"/>
  <c r="D870" i="5"/>
  <c r="E1034" i="5"/>
  <c r="E1099" i="5"/>
  <c r="G1541" i="7"/>
  <c r="D210" i="7"/>
  <c r="D1643" i="11"/>
  <c r="G1782" i="5"/>
  <c r="D220" i="13"/>
  <c r="G2234" i="11"/>
  <c r="F3023" i="7"/>
  <c r="D2093" i="5"/>
  <c r="E2337" i="7"/>
  <c r="E1211" i="10"/>
  <c r="G1869" i="10"/>
  <c r="G1871" i="5"/>
  <c r="F575" i="5"/>
  <c r="F764" i="11"/>
  <c r="E2555" i="7"/>
  <c r="E1483" i="5"/>
  <c r="D228" i="13"/>
  <c r="G2078" i="11"/>
  <c r="F2214" i="7"/>
  <c r="E168" i="7"/>
  <c r="F2970" i="7"/>
  <c r="E2171" i="11"/>
  <c r="F1930" i="14"/>
  <c r="F1708" i="11"/>
  <c r="D1391" i="13"/>
  <c r="F3364" i="7"/>
  <c r="F724" i="14"/>
  <c r="E588" i="5"/>
  <c r="F1516" i="14"/>
  <c r="F2676" i="7"/>
  <c r="E236" i="11"/>
  <c r="D704" i="5"/>
  <c r="E2382" i="7"/>
  <c r="G154" i="7"/>
  <c r="E50" i="7"/>
  <c r="F1772" i="5"/>
  <c r="F680" i="11"/>
  <c r="G3255" i="7"/>
  <c r="F1861" i="11"/>
  <c r="E79" i="5"/>
  <c r="G2333" i="7"/>
  <c r="D1376" i="10"/>
  <c r="E922" i="10"/>
  <c r="D428" i="14"/>
  <c r="G318" i="7"/>
  <c r="F213" i="11"/>
  <c r="F1934" i="14"/>
  <c r="D243" i="7"/>
  <c r="G3202" i="7"/>
  <c r="G806" i="13"/>
  <c r="E1506" i="5"/>
  <c r="E2114" i="11"/>
  <c r="E2419" i="11"/>
  <c r="F2377" i="7"/>
  <c r="F1000" i="5"/>
  <c r="F3426" i="7"/>
  <c r="D104" i="7"/>
  <c r="D831" i="11"/>
  <c r="G1806" i="14"/>
  <c r="D1392" i="14"/>
  <c r="G2307" i="7"/>
  <c r="G2426" i="7"/>
  <c r="G1853" i="11"/>
  <c r="F1533" i="7"/>
  <c r="D1296" i="5"/>
  <c r="F1344" i="5"/>
  <c r="G1985" i="11"/>
  <c r="F43" i="14"/>
  <c r="F1381" i="14"/>
  <c r="G1707" i="10"/>
  <c r="D1247" i="5"/>
  <c r="E269" i="14"/>
  <c r="D696" i="11"/>
  <c r="E3348" i="7"/>
  <c r="E1553" i="7"/>
  <c r="E363" i="14"/>
  <c r="F897" i="14"/>
  <c r="G167" i="10"/>
  <c r="G1248" i="11"/>
  <c r="E2930" i="7"/>
  <c r="F212" i="5"/>
  <c r="G3444" i="7"/>
  <c r="D1544" i="11"/>
  <c r="G2410" i="11"/>
  <c r="G1448" i="11"/>
  <c r="G834" i="11"/>
  <c r="D564" i="11"/>
  <c r="G1984" i="14"/>
  <c r="F693" i="14"/>
  <c r="D1025" i="5"/>
  <c r="D2271" i="7"/>
  <c r="G1274" i="14"/>
  <c r="G981" i="10"/>
  <c r="D630" i="11"/>
  <c r="F2159" i="7"/>
  <c r="G1861" i="14"/>
  <c r="D224" i="13"/>
  <c r="G2317" i="11"/>
  <c r="E26" i="7"/>
  <c r="F2349" i="10"/>
  <c r="G699" i="14"/>
  <c r="D279" i="5"/>
  <c r="D695" i="11"/>
  <c r="D245" i="11"/>
  <c r="F2421" i="11"/>
  <c r="E255" i="11"/>
  <c r="D1443" i="11"/>
  <c r="G198" i="11"/>
  <c r="E303" i="5"/>
  <c r="D2106" i="10"/>
  <c r="E907" i="5"/>
  <c r="E1344" i="5"/>
  <c r="G1087" i="5"/>
  <c r="D1919" i="14"/>
  <c r="D1465" i="7"/>
  <c r="F115" i="14"/>
  <c r="G1219" i="5"/>
  <c r="G1191" i="14"/>
  <c r="D574" i="5"/>
  <c r="G3064" i="7"/>
  <c r="D605" i="5"/>
  <c r="E764" i="5"/>
  <c r="F918" i="5"/>
  <c r="E3401" i="7"/>
  <c r="F1324" i="11"/>
  <c r="D3448" i="7"/>
  <c r="D1719" i="11"/>
  <c r="G24" i="7"/>
  <c r="D1525" i="11"/>
  <c r="D236" i="7"/>
  <c r="D3139" i="7"/>
  <c r="G1043" i="5"/>
  <c r="D851" i="14"/>
  <c r="D1356" i="7"/>
  <c r="F1069" i="14"/>
  <c r="E333" i="14"/>
  <c r="F1759" i="14"/>
  <c r="E1961" i="10"/>
  <c r="E181" i="11"/>
  <c r="D1582" i="5"/>
  <c r="F431" i="14"/>
  <c r="F1486" i="14"/>
  <c r="D1364" i="14"/>
  <c r="F999" i="14"/>
  <c r="F602" i="5"/>
  <c r="F1557" i="13"/>
  <c r="E161" i="5"/>
  <c r="E2211" i="7"/>
  <c r="E899" i="14"/>
  <c r="E825" i="14"/>
  <c r="E1774" i="5"/>
  <c r="E2774" i="7"/>
  <c r="D2376" i="11"/>
  <c r="G2550" i="7"/>
  <c r="E25" i="14"/>
  <c r="D2439" i="10"/>
  <c r="E37" i="5"/>
  <c r="F1168" i="14"/>
  <c r="G727" i="14"/>
  <c r="D528" i="14"/>
  <c r="D1751" i="14"/>
  <c r="F73" i="5"/>
  <c r="E2177" i="7"/>
  <c r="D1672" i="11"/>
  <c r="F2439" i="11"/>
  <c r="G1930" i="11"/>
  <c r="G2029" i="5"/>
  <c r="D147" i="11"/>
  <c r="F3177" i="7"/>
  <c r="D111" i="10"/>
  <c r="E983" i="10"/>
  <c r="E367" i="10"/>
  <c r="G167" i="11"/>
  <c r="G361" i="10"/>
  <c r="G753" i="11"/>
  <c r="F2307" i="7"/>
  <c r="G2150" i="5"/>
  <c r="G2232" i="10"/>
  <c r="E2857" i="7"/>
  <c r="E2207" i="11"/>
  <c r="D625" i="5"/>
  <c r="E1463" i="14"/>
  <c r="E2285" i="7"/>
  <c r="F584" i="14"/>
  <c r="F1580" i="11"/>
  <c r="E418" i="14"/>
  <c r="E2397" i="7"/>
  <c r="F2842" i="7"/>
  <c r="G73" i="11"/>
  <c r="F792" i="13"/>
  <c r="E2359" i="11"/>
  <c r="G244" i="7"/>
  <c r="G301" i="5"/>
  <c r="E2338" i="7"/>
  <c r="F1791" i="5"/>
  <c r="D2195" i="7"/>
  <c r="E2903" i="7"/>
  <c r="G647" i="14"/>
  <c r="E138" i="13"/>
  <c r="D2006" i="7"/>
  <c r="G2103" i="11"/>
  <c r="F1875" i="5"/>
  <c r="E1950" i="7"/>
  <c r="G381" i="14"/>
  <c r="F1010" i="14"/>
  <c r="F1792" i="5"/>
  <c r="G119" i="13"/>
  <c r="G2774" i="7"/>
  <c r="D450" i="11"/>
  <c r="F1898" i="5"/>
  <c r="G202" i="13"/>
  <c r="E2176" i="7"/>
  <c r="E1906" i="5"/>
  <c r="F661" i="5"/>
  <c r="F2165" i="11"/>
  <c r="F1229" i="10"/>
  <c r="F3198" i="7"/>
  <c r="D858" i="5"/>
  <c r="G2342" i="10"/>
  <c r="E2855" i="7"/>
  <c r="F1177" i="10"/>
  <c r="E2302" i="7"/>
  <c r="G1346" i="7"/>
  <c r="D1377" i="11"/>
  <c r="F544" i="5"/>
  <c r="D66" i="13"/>
  <c r="G548" i="14"/>
  <c r="G1320" i="10"/>
  <c r="F2183" i="7"/>
  <c r="G3482" i="7"/>
  <c r="G518" i="14"/>
  <c r="E904" i="5"/>
  <c r="D2324" i="7"/>
  <c r="F1794" i="14"/>
  <c r="E207" i="13"/>
  <c r="D1865" i="14"/>
  <c r="D1827" i="10"/>
  <c r="F3258" i="7"/>
  <c r="G2140" i="5"/>
  <c r="F1984" i="7"/>
  <c r="D1606" i="14"/>
  <c r="E2516" i="7"/>
  <c r="F2448" i="7"/>
  <c r="F2896" i="7"/>
  <c r="G1165" i="14"/>
  <c r="E1473" i="5"/>
  <c r="E334" i="11"/>
  <c r="E482" i="7"/>
  <c r="E1696" i="7"/>
  <c r="F1339" i="5"/>
  <c r="G3403" i="7"/>
  <c r="F2271" i="11"/>
  <c r="F119" i="14"/>
  <c r="E1021" i="11"/>
  <c r="E1874" i="14"/>
  <c r="F660" i="11"/>
  <c r="D1488" i="5"/>
  <c r="G1527" i="7"/>
  <c r="F702" i="5"/>
  <c r="F2188" i="5"/>
  <c r="D1792" i="7"/>
  <c r="D2101" i="10"/>
  <c r="D1762" i="5"/>
  <c r="G1497" i="7"/>
  <c r="F1665" i="10"/>
  <c r="F54" i="5"/>
  <c r="E485" i="14"/>
  <c r="D1245" i="13"/>
  <c r="F513" i="14"/>
  <c r="E1709" i="10"/>
  <c r="E3075" i="7"/>
  <c r="D2315" i="10"/>
  <c r="F1537" i="5"/>
  <c r="F1839" i="5"/>
  <c r="D202" i="14"/>
  <c r="D1619" i="7"/>
  <c r="F2312" i="11"/>
  <c r="F3455" i="7"/>
  <c r="G1486" i="7"/>
  <c r="E3150" i="7"/>
  <c r="D810" i="14"/>
  <c r="D939" i="14"/>
  <c r="D1317" i="5"/>
  <c r="F1998" i="11"/>
  <c r="F2046" i="5"/>
  <c r="E3316" i="7"/>
  <c r="G951" i="5"/>
  <c r="E1087" i="11"/>
  <c r="G2206" i="7"/>
  <c r="E453" i="7"/>
  <c r="F1990" i="5"/>
  <c r="D2145" i="7"/>
  <c r="G3283" i="7"/>
  <c r="G180" i="13"/>
  <c r="E1377" i="14"/>
  <c r="G2829" i="7"/>
  <c r="E2143" i="7"/>
  <c r="E1316" i="11"/>
  <c r="F1991" i="10"/>
  <c r="G2226" i="7"/>
  <c r="G1482" i="7"/>
  <c r="G1727" i="7"/>
  <c r="G1102" i="5"/>
  <c r="E811" i="5"/>
  <c r="F1767" i="5"/>
  <c r="D262" i="7"/>
  <c r="D2862" i="7"/>
  <c r="G2557" i="7"/>
  <c r="F1482" i="11"/>
  <c r="F642" i="11"/>
  <c r="G1940" i="7"/>
  <c r="E285" i="14"/>
  <c r="G795" i="5"/>
  <c r="D2693" i="7"/>
  <c r="F938" i="5"/>
  <c r="F771" i="11"/>
  <c r="E1865" i="7"/>
  <c r="F1093" i="5"/>
  <c r="D2027" i="5"/>
  <c r="E171" i="14"/>
  <c r="E2281" i="5"/>
  <c r="E1504" i="11"/>
  <c r="F2106" i="5"/>
  <c r="G302" i="11"/>
  <c r="E279" i="7"/>
  <c r="E1545" i="5"/>
  <c r="G1174" i="5"/>
  <c r="D2707" i="7"/>
  <c r="E1561" i="10"/>
  <c r="E2503" i="7"/>
  <c r="G2482" i="7"/>
  <c r="F3339" i="7"/>
  <c r="E896" i="5"/>
  <c r="D1305" i="14"/>
  <c r="D2129" i="7"/>
  <c r="G198" i="5"/>
  <c r="D2205" i="5"/>
  <c r="E1258" i="11"/>
  <c r="D1827" i="14"/>
  <c r="F173" i="11"/>
  <c r="E401" i="5"/>
  <c r="E1498" i="7"/>
  <c r="D1623" i="5"/>
  <c r="D313" i="14"/>
  <c r="D1675" i="5"/>
  <c r="F45" i="11"/>
  <c r="G1381" i="10"/>
  <c r="G376" i="14"/>
  <c r="F114" i="7"/>
  <c r="E1624" i="11"/>
  <c r="F1411" i="11"/>
  <c r="D3135" i="7"/>
  <c r="F1322" i="7"/>
  <c r="F1303" i="14"/>
  <c r="E1254" i="10"/>
  <c r="F877" i="11"/>
  <c r="D2492" i="7"/>
  <c r="G3142" i="7"/>
  <c r="D1139" i="11"/>
  <c r="F3300" i="7"/>
  <c r="E970" i="5"/>
  <c r="F218" i="14"/>
  <c r="G2635" i="7"/>
  <c r="F1507" i="11"/>
  <c r="D2240" i="11"/>
  <c r="G405" i="7"/>
  <c r="G2501" i="7"/>
  <c r="E2870" i="7"/>
  <c r="F1232" i="5"/>
  <c r="G1216" i="10"/>
  <c r="G452" i="11"/>
  <c r="E439" i="11"/>
  <c r="G1107" i="11"/>
  <c r="F2283" i="11"/>
  <c r="G228" i="14"/>
  <c r="E1306" i="7"/>
  <c r="D2098" i="5"/>
  <c r="E1703" i="5"/>
  <c r="E1803" i="14"/>
  <c r="G1229" i="11"/>
  <c r="E344" i="5"/>
  <c r="F2829" i="7"/>
  <c r="F2152" i="5"/>
  <c r="G1430" i="5"/>
  <c r="E949" i="5"/>
  <c r="E1017" i="5"/>
  <c r="E2405" i="11"/>
  <c r="D1796" i="7"/>
  <c r="F175" i="10"/>
  <c r="D365" i="11"/>
  <c r="F594" i="5"/>
  <c r="E1862" i="11"/>
  <c r="D1740" i="10"/>
  <c r="D1795" i="14"/>
  <c r="E475" i="5"/>
  <c r="F255" i="5"/>
  <c r="D1707" i="5"/>
  <c r="E1829" i="11"/>
  <c r="F482" i="14"/>
  <c r="D1905" i="7"/>
  <c r="E99" i="14"/>
  <c r="F3109" i="7"/>
  <c r="G1206" i="14"/>
  <c r="D232" i="13"/>
  <c r="D1258" i="5"/>
  <c r="G115" i="14"/>
  <c r="G559" i="5"/>
  <c r="G741" i="14"/>
  <c r="F2379" i="11"/>
  <c r="G176" i="13"/>
  <c r="F1583" i="5"/>
  <c r="G836" i="5"/>
  <c r="G1255" i="5"/>
  <c r="G1896" i="14"/>
  <c r="F161" i="5"/>
  <c r="E745" i="14"/>
  <c r="E363" i="5"/>
  <c r="G2068" i="5"/>
  <c r="D1810" i="5"/>
  <c r="E14" i="5"/>
  <c r="G125" i="5"/>
  <c r="E2093" i="5"/>
  <c r="F1310" i="11"/>
  <c r="G1867" i="10"/>
  <c r="G681" i="14"/>
  <c r="E1817" i="14"/>
  <c r="F1643" i="11"/>
  <c r="F2216" i="10"/>
  <c r="G1758" i="11"/>
  <c r="F111" i="11"/>
  <c r="D371" i="14"/>
  <c r="F2412" i="11"/>
  <c r="E1573" i="14"/>
  <c r="F158" i="14"/>
  <c r="E1690" i="7"/>
  <c r="G269" i="7"/>
  <c r="E436" i="5"/>
  <c r="E235" i="7"/>
  <c r="G1823" i="7"/>
  <c r="D94" i="10"/>
  <c r="G1502" i="7"/>
  <c r="E335" i="7"/>
  <c r="G1377" i="14"/>
  <c r="F1148" i="11"/>
  <c r="F1086" i="14"/>
  <c r="F238" i="11"/>
  <c r="D1847" i="11"/>
  <c r="G1650" i="10"/>
  <c r="D1470" i="7"/>
  <c r="E149" i="5"/>
  <c r="F712" i="14"/>
  <c r="F2208" i="11"/>
  <c r="E1826" i="7"/>
  <c r="G1073" i="10"/>
  <c r="G1427" i="10"/>
  <c r="D833" i="14"/>
  <c r="E1631" i="5"/>
  <c r="G1769" i="5"/>
  <c r="D1769" i="5"/>
  <c r="E518" i="14"/>
  <c r="E650" i="11"/>
  <c r="F587" i="5"/>
  <c r="E1849" i="14"/>
  <c r="G1423" i="14"/>
  <c r="E860" i="5"/>
  <c r="G1879" i="10"/>
  <c r="D1559" i="14"/>
  <c r="E1479" i="5"/>
  <c r="D1037" i="10"/>
  <c r="G213" i="7"/>
  <c r="D2210" i="7"/>
  <c r="D594" i="11"/>
  <c r="E2053" i="7"/>
  <c r="D2235" i="11"/>
  <c r="D993" i="5"/>
  <c r="D2664" i="7"/>
  <c r="D15" i="13"/>
  <c r="G1526" i="14"/>
  <c r="D693" i="14"/>
  <c r="G466" i="10"/>
  <c r="E2180" i="11"/>
  <c r="G992" i="14"/>
  <c r="D1300" i="13"/>
  <c r="D2675" i="7"/>
  <c r="E75" i="7"/>
  <c r="D2630" i="7"/>
  <c r="E161" i="10"/>
  <c r="E3499" i="7"/>
  <c r="D2141" i="11"/>
  <c r="E1654" i="7"/>
  <c r="G3308" i="7"/>
  <c r="E3130" i="7"/>
  <c r="G951" i="10"/>
  <c r="F1127" i="11"/>
  <c r="G2036" i="7"/>
  <c r="E188" i="5"/>
  <c r="G543" i="14"/>
  <c r="D1702" i="14"/>
  <c r="F1417" i="5"/>
  <c r="D302" i="7"/>
  <c r="D976" i="10"/>
  <c r="D1515" i="14"/>
  <c r="F1124" i="14"/>
  <c r="E3042" i="7"/>
  <c r="E1808" i="7"/>
  <c r="G31" i="5"/>
  <c r="E1630" i="14"/>
  <c r="E2287" i="5"/>
  <c r="G1703" i="7"/>
  <c r="D2244" i="10"/>
  <c r="D660" i="14"/>
  <c r="D1138" i="11"/>
  <c r="F233" i="14"/>
  <c r="D2062" i="7"/>
  <c r="G2764" i="7"/>
  <c r="G1028" i="10"/>
  <c r="G684" i="10"/>
  <c r="E1739" i="5"/>
  <c r="E772" i="10"/>
  <c r="E1229" i="11"/>
  <c r="E1298" i="11"/>
  <c r="E165" i="11"/>
  <c r="F1557" i="10"/>
  <c r="F1563" i="7"/>
  <c r="E135" i="5"/>
  <c r="G2242" i="5"/>
  <c r="D1110" i="5"/>
  <c r="F2385" i="7"/>
  <c r="G170" i="5"/>
  <c r="F358" i="11"/>
  <c r="F21" i="13"/>
  <c r="D1843" i="14"/>
  <c r="G1611" i="14"/>
  <c r="G552" i="10"/>
  <c r="E1300" i="5"/>
  <c r="D1553" i="11"/>
  <c r="G1722" i="5"/>
  <c r="D1683" i="14"/>
  <c r="E65" i="11"/>
  <c r="G255" i="14"/>
  <c r="F867" i="5"/>
  <c r="F229" i="10"/>
  <c r="D1809" i="14"/>
  <c r="D520" i="14"/>
  <c r="F775" i="14"/>
  <c r="D3293" i="7"/>
  <c r="F1526" i="11"/>
  <c r="D1209" i="5"/>
  <c r="F2174" i="5"/>
  <c r="F1955" i="7"/>
  <c r="G647" i="5"/>
  <c r="F515" i="11"/>
  <c r="E2358" i="10"/>
  <c r="E1229" i="14"/>
  <c r="D1062" i="14"/>
  <c r="F1547" i="5"/>
  <c r="F3480" i="7"/>
  <c r="D451" i="14"/>
  <c r="D2391" i="11"/>
  <c r="G1659" i="11"/>
  <c r="E494" i="14"/>
  <c r="E1707" i="7"/>
  <c r="F1282" i="11"/>
  <c r="F2670" i="7"/>
  <c r="G24" i="5"/>
  <c r="E1215" i="14"/>
  <c r="F79" i="5"/>
  <c r="D1222" i="14"/>
  <c r="E1873" i="5"/>
  <c r="D734" i="14"/>
  <c r="D585" i="10"/>
  <c r="F3259" i="7"/>
  <c r="G2614" i="7"/>
  <c r="D439" i="5"/>
  <c r="E1326" i="5"/>
  <c r="G196" i="10"/>
  <c r="G2306" i="11"/>
  <c r="E1741" i="10"/>
  <c r="F241" i="7"/>
  <c r="G277" i="11"/>
  <c r="D2373" i="11"/>
  <c r="D1555" i="7"/>
  <c r="F903" i="14"/>
  <c r="F1152" i="14"/>
  <c r="G2772" i="7"/>
  <c r="F479" i="14"/>
  <c r="F2017" i="5"/>
  <c r="G2129" i="10"/>
  <c r="D1059" i="14"/>
  <c r="F1898" i="10"/>
  <c r="G1288" i="13"/>
  <c r="D3041" i="7"/>
  <c r="D1528" i="14"/>
  <c r="F1882" i="14"/>
  <c r="D2389" i="10"/>
  <c r="F3234" i="7"/>
  <c r="E708" i="14"/>
  <c r="G530" i="5"/>
  <c r="G3008" i="7"/>
  <c r="F1894" i="10"/>
  <c r="E1141" i="14"/>
  <c r="D2212" i="7"/>
  <c r="D135" i="11"/>
  <c r="E84" i="10"/>
  <c r="D404" i="14"/>
  <c r="F1432" i="10"/>
  <c r="F2043" i="10"/>
  <c r="G1654" i="7"/>
  <c r="E2160" i="5"/>
  <c r="G1863" i="5"/>
  <c r="F1726" i="14"/>
  <c r="F216" i="14"/>
  <c r="G1438" i="5"/>
  <c r="G3253" i="7"/>
  <c r="G745" i="5"/>
  <c r="D2028" i="5"/>
  <c r="G1386" i="7"/>
  <c r="D547" i="14"/>
  <c r="E1607" i="7"/>
  <c r="G1716" i="7"/>
  <c r="E1773" i="7"/>
  <c r="G1232" i="13"/>
  <c r="D2239" i="5"/>
  <c r="E316" i="11"/>
  <c r="E307" i="11"/>
  <c r="D168" i="5"/>
  <c r="D2578" i="7"/>
  <c r="D894" i="5"/>
  <c r="D226" i="14"/>
  <c r="G109" i="13"/>
  <c r="F1960" i="14"/>
  <c r="D1857" i="11"/>
  <c r="G842" i="11"/>
  <c r="G1598" i="14"/>
  <c r="F98" i="13"/>
  <c r="E825" i="5"/>
  <c r="F1408" i="5"/>
  <c r="D3342" i="7"/>
  <c r="E228" i="5"/>
  <c r="D407" i="5"/>
  <c r="F1458" i="11"/>
  <c r="D3039" i="7"/>
  <c r="D58" i="14"/>
  <c r="E892" i="14"/>
  <c r="F2135" i="5"/>
  <c r="G795" i="14"/>
  <c r="E3458" i="7"/>
  <c r="D2313" i="11"/>
  <c r="F2725" i="7"/>
  <c r="F1543" i="14"/>
  <c r="F1611" i="7"/>
  <c r="G2859" i="7"/>
  <c r="E1844" i="5"/>
  <c r="E3105" i="7"/>
  <c r="F1440" i="5"/>
  <c r="F2971" i="7"/>
  <c r="D1824" i="11"/>
  <c r="F3497" i="7"/>
  <c r="D3477" i="7"/>
  <c r="F1756" i="7"/>
  <c r="G854" i="11"/>
  <c r="F1432" i="7"/>
  <c r="D2069" i="5"/>
  <c r="G2517" i="7"/>
  <c r="E139" i="14"/>
  <c r="F781" i="13"/>
  <c r="D1675" i="14"/>
  <c r="G2291" i="5"/>
  <c r="F872" i="5"/>
  <c r="D1812" i="5"/>
  <c r="F599" i="14"/>
  <c r="F172" i="7"/>
  <c r="G57" i="14"/>
  <c r="E2410" i="11"/>
  <c r="E619" i="14"/>
  <c r="E1358" i="5"/>
  <c r="E1908" i="10"/>
  <c r="G1938" i="7"/>
  <c r="G409" i="10"/>
  <c r="D1094" i="5"/>
  <c r="E2266" i="7"/>
  <c r="D624" i="11"/>
  <c r="G2219" i="7"/>
  <c r="F189" i="5"/>
  <c r="G1979" i="5"/>
  <c r="E1197" i="14"/>
  <c r="G1746" i="7"/>
  <c r="G1906" i="7"/>
  <c r="D2269" i="11"/>
  <c r="E1744" i="14"/>
  <c r="E1688" i="10"/>
  <c r="F3354" i="7"/>
  <c r="F3202" i="7"/>
  <c r="D3228" i="7"/>
  <c r="E1316" i="7"/>
  <c r="F1780" i="11"/>
  <c r="G2874" i="7"/>
  <c r="G617" i="14"/>
  <c r="E77" i="5"/>
  <c r="F447" i="7"/>
  <c r="F1546" i="14"/>
  <c r="D3457" i="7"/>
  <c r="E90" i="13"/>
  <c r="E434" i="5"/>
  <c r="D1135" i="5"/>
  <c r="G1920" i="5"/>
  <c r="E3020" i="7"/>
  <c r="E211" i="5"/>
  <c r="F2075" i="5"/>
  <c r="F1868" i="11"/>
  <c r="F117" i="11"/>
  <c r="F663" i="10"/>
  <c r="E1566" i="5"/>
  <c r="E1319" i="7"/>
  <c r="E1619" i="7"/>
  <c r="E520" i="14"/>
  <c r="F1956" i="11"/>
  <c r="E194" i="5"/>
  <c r="D1387" i="5"/>
  <c r="F154" i="14"/>
  <c r="D1308" i="5"/>
  <c r="D2192" i="5"/>
  <c r="D543" i="11"/>
  <c r="F2796" i="7"/>
  <c r="E1804" i="14"/>
  <c r="E1522" i="6"/>
  <c r="G987" i="5"/>
  <c r="G1931" i="10"/>
  <c r="G1021" i="14"/>
  <c r="G331" i="5"/>
  <c r="E156" i="7"/>
  <c r="D930" i="14"/>
  <c r="G1820" i="7"/>
  <c r="F134" i="5"/>
  <c r="D325" i="13"/>
  <c r="F935" i="6"/>
  <c r="G147" i="13"/>
  <c r="E76" i="14"/>
  <c r="F2116" i="5"/>
  <c r="F2326" i="7"/>
  <c r="F2633" i="7"/>
  <c r="F41" i="14"/>
  <c r="D1802" i="7"/>
  <c r="F1803" i="14"/>
  <c r="E2250" i="5"/>
  <c r="G661" i="14"/>
  <c r="E1392" i="13"/>
  <c r="G3326" i="7"/>
  <c r="G1751" i="7"/>
  <c r="F39" i="5"/>
  <c r="D1358" i="7"/>
  <c r="D3265" i="7"/>
  <c r="E3288" i="7"/>
  <c r="F2122" i="11"/>
  <c r="G2592" i="7"/>
  <c r="F1709" i="7"/>
  <c r="D207" i="7"/>
  <c r="F159" i="13"/>
  <c r="E2064" i="5"/>
  <c r="E61" i="10"/>
  <c r="F1369" i="7"/>
  <c r="F1187" i="5"/>
  <c r="E1557" i="10"/>
  <c r="E1527" i="7"/>
  <c r="F1082" i="14"/>
  <c r="F863" i="10"/>
  <c r="F439" i="11"/>
  <c r="F1136" i="14"/>
  <c r="F766" i="11"/>
  <c r="F303" i="14"/>
  <c r="E795" i="5"/>
  <c r="D1862" i="7"/>
  <c r="F163" i="10"/>
  <c r="G555" i="5"/>
  <c r="E92" i="14"/>
  <c r="F775" i="11"/>
  <c r="D1888" i="11"/>
  <c r="G2202" i="7"/>
  <c r="E2418" i="11"/>
  <c r="E1605" i="5"/>
  <c r="G1648" i="10"/>
  <c r="G2416" i="11"/>
  <c r="G979" i="5"/>
  <c r="G1957" i="14"/>
  <c r="D882" i="5"/>
  <c r="F2590" i="7"/>
  <c r="G835" i="10"/>
  <c r="D1747" i="13"/>
  <c r="E1305" i="11"/>
  <c r="G1894" i="7"/>
  <c r="D2217" i="5"/>
  <c r="G104" i="13"/>
  <c r="F854" i="11"/>
  <c r="F1321" i="11"/>
  <c r="D441" i="14"/>
  <c r="E1685" i="5"/>
  <c r="D295" i="5"/>
  <c r="F53" i="5"/>
  <c r="D1330" i="10"/>
  <c r="F1485" i="11"/>
  <c r="E2292" i="5"/>
  <c r="F2081" i="5"/>
  <c r="E1186" i="13"/>
  <c r="G993" i="14"/>
  <c r="G84" i="7"/>
  <c r="F536" i="11"/>
  <c r="E421" i="14"/>
  <c r="G1836" i="11"/>
  <c r="G490" i="13"/>
  <c r="E1156" i="5"/>
  <c r="F1818" i="7"/>
  <c r="D616" i="14"/>
  <c r="F1406" i="7"/>
  <c r="E143" i="11"/>
  <c r="E1234" i="11"/>
  <c r="F221" i="14"/>
  <c r="F1160" i="14"/>
  <c r="G897" i="5"/>
  <c r="F332" i="14"/>
  <c r="D926" i="14"/>
  <c r="D2092" i="7"/>
  <c r="D646" i="5"/>
  <c r="D318" i="13"/>
  <c r="D484" i="14"/>
  <c r="F1983" i="7"/>
  <c r="F2152" i="7"/>
  <c r="E173" i="7"/>
  <c r="F1896" i="7"/>
  <c r="G1438" i="7"/>
  <c r="F601" i="10"/>
  <c r="D927" i="10"/>
  <c r="F1671" i="14"/>
  <c r="E1998" i="11"/>
  <c r="D1417" i="7"/>
  <c r="G3467" i="7"/>
  <c r="F915" i="5"/>
  <c r="D199" i="14"/>
  <c r="F345" i="7"/>
  <c r="D1436" i="7"/>
  <c r="F1667" i="10"/>
  <c r="D1637" i="7"/>
  <c r="D1665" i="7"/>
  <c r="D1776" i="14"/>
  <c r="G386" i="14"/>
  <c r="E154" i="7"/>
  <c r="D1131" i="14"/>
  <c r="E1016" i="14"/>
  <c r="F1802" i="11"/>
  <c r="G1228" i="11"/>
  <c r="F1121" i="11"/>
  <c r="D1861" i="5"/>
  <c r="D1594" i="5"/>
  <c r="F1030" i="14"/>
  <c r="F2360" i="11"/>
  <c r="F480" i="7"/>
  <c r="F900" i="5"/>
  <c r="D2402" i="11"/>
  <c r="F904" i="14"/>
  <c r="E2636" i="7"/>
  <c r="F3035" i="7"/>
  <c r="D111" i="11"/>
  <c r="E670" i="14"/>
  <c r="D916" i="5"/>
  <c r="D1475" i="14"/>
  <c r="E1670" i="5"/>
  <c r="G1474" i="7"/>
  <c r="G1702" i="14"/>
  <c r="G3392" i="7"/>
  <c r="E1666" i="7"/>
  <c r="F2800" i="7"/>
  <c r="F1326" i="5"/>
  <c r="G1504" i="5"/>
  <c r="F82" i="13"/>
  <c r="F242" i="5"/>
  <c r="G421" i="14"/>
  <c r="E671" i="11"/>
  <c r="D1315" i="5"/>
  <c r="E132" i="13"/>
  <c r="D1981" i="11"/>
  <c r="E899" i="11"/>
  <c r="D808" i="5"/>
  <c r="D558" i="14"/>
  <c r="F983" i="11"/>
  <c r="D1146" i="5"/>
  <c r="E1940" i="7"/>
  <c r="D611" i="14"/>
  <c r="G1516" i="14"/>
  <c r="G635" i="5"/>
  <c r="G1149" i="14"/>
  <c r="G1512" i="10"/>
  <c r="D2997" i="7"/>
  <c r="F81" i="10"/>
  <c r="D1800" i="14"/>
  <c r="F1096" i="5"/>
  <c r="D1612" i="10"/>
  <c r="D195" i="5"/>
  <c r="D472" i="14"/>
  <c r="E2335" i="10"/>
  <c r="E1645" i="5"/>
  <c r="E3424" i="7"/>
  <c r="G2828" i="7"/>
  <c r="G723" i="5"/>
  <c r="F40" i="7"/>
  <c r="G2522" i="7"/>
  <c r="E2083" i="10"/>
  <c r="D2107" i="11"/>
  <c r="F58" i="14"/>
  <c r="G2534" i="7"/>
  <c r="G98" i="11"/>
  <c r="D186" i="10"/>
  <c r="D1918" i="5"/>
  <c r="F422" i="7"/>
  <c r="E1007" i="5"/>
  <c r="D114" i="13"/>
  <c r="D465" i="5"/>
  <c r="F1265" i="14"/>
  <c r="D1872" i="5"/>
  <c r="E2020" i="11"/>
  <c r="E2458" i="7"/>
  <c r="F825" i="11"/>
  <c r="G1298" i="14"/>
  <c r="D553" i="14"/>
  <c r="E699" i="11"/>
  <c r="E98" i="11"/>
  <c r="F1493" i="11"/>
  <c r="D1599" i="7"/>
  <c r="G2313" i="11"/>
  <c r="G1462" i="11"/>
  <c r="E3040" i="7"/>
  <c r="G1760" i="14"/>
  <c r="D481" i="5"/>
  <c r="D3011" i="7"/>
  <c r="D377" i="5"/>
  <c r="F853" i="5"/>
  <c r="D1473" i="11"/>
  <c r="D3491" i="7"/>
  <c r="D943" i="14"/>
  <c r="G2182" i="5"/>
  <c r="G1267" i="13"/>
  <c r="E219" i="11"/>
  <c r="G1721" i="5"/>
  <c r="E1547" i="5"/>
  <c r="D2803" i="7"/>
  <c r="F1765" i="5"/>
  <c r="E280" i="14"/>
  <c r="F590" i="13"/>
  <c r="F3084" i="7"/>
  <c r="G1050" i="10"/>
  <c r="G2775" i="7"/>
  <c r="F980" i="14"/>
  <c r="D388" i="11"/>
  <c r="D1219" i="11"/>
  <c r="G2274" i="7"/>
  <c r="G1378" i="14"/>
  <c r="G128" i="11"/>
  <c r="E1559" i="14"/>
  <c r="G1711" i="5"/>
  <c r="E2922" i="7"/>
  <c r="E1110" i="5"/>
  <c r="E184" i="10"/>
  <c r="F77" i="11"/>
  <c r="F2268" i="5"/>
  <c r="E2759" i="7"/>
  <c r="F679" i="5"/>
  <c r="F605" i="5"/>
  <c r="D3080" i="7"/>
  <c r="E1159" i="10"/>
  <c r="G178" i="7"/>
  <c r="G341" i="5"/>
  <c r="E1767" i="14"/>
  <c r="F2089" i="5"/>
  <c r="F1367" i="5"/>
  <c r="F2671" i="7"/>
  <c r="D195" i="14"/>
  <c r="E832" i="14"/>
  <c r="D1201" i="14"/>
  <c r="F357" i="7"/>
  <c r="E935" i="5"/>
  <c r="E154" i="11"/>
  <c r="G2268" i="11"/>
  <c r="E388" i="5"/>
  <c r="G358" i="5"/>
  <c r="G1530" i="7"/>
  <c r="F2233" i="11"/>
  <c r="E1489" i="14"/>
  <c r="F2243" i="7"/>
  <c r="E802" i="14"/>
  <c r="D1974" i="14"/>
  <c r="D1745" i="11"/>
  <c r="F1012" i="10"/>
  <c r="D530" i="10"/>
  <c r="E1216" i="14"/>
  <c r="F798" i="14"/>
  <c r="D292" i="7"/>
  <c r="F1649" i="5"/>
  <c r="D299" i="10"/>
  <c r="G41" i="14"/>
  <c r="E1604" i="14"/>
  <c r="E1351" i="5"/>
  <c r="D369" i="5"/>
  <c r="F1424" i="14"/>
  <c r="G1565" i="14"/>
  <c r="F1239" i="14"/>
  <c r="F189" i="10"/>
  <c r="G3194" i="7"/>
  <c r="G3184" i="7"/>
  <c r="D1398" i="7"/>
  <c r="E940" i="5"/>
  <c r="D2084" i="7"/>
  <c r="D2300" i="7"/>
  <c r="D2256" i="10"/>
  <c r="D2036" i="7"/>
  <c r="G2073" i="7"/>
  <c r="E1310" i="7"/>
  <c r="F2018" i="11"/>
  <c r="E1058" i="14"/>
  <c r="F821" i="5"/>
  <c r="E124" i="10"/>
  <c r="F1943" i="7"/>
  <c r="E1424" i="7"/>
  <c r="G738" i="5"/>
  <c r="F1562" i="7"/>
  <c r="E1594" i="14"/>
  <c r="D696" i="14"/>
  <c r="D1813" i="5"/>
  <c r="G789" i="14"/>
  <c r="E194" i="14"/>
  <c r="F1383" i="5"/>
  <c r="E1552" i="7"/>
  <c r="G543" i="11"/>
  <c r="G342" i="5"/>
  <c r="F1785" i="5"/>
  <c r="E377" i="5"/>
  <c r="D285" i="14"/>
  <c r="E13" i="11"/>
  <c r="E1954" i="11"/>
  <c r="D1123" i="5"/>
  <c r="D669" i="14"/>
  <c r="F1957" i="14"/>
  <c r="F48" i="10"/>
  <c r="E1426" i="7"/>
  <c r="F1523" i="14"/>
  <c r="E1601" i="7"/>
  <c r="F2026" i="11"/>
  <c r="D480" i="11"/>
  <c r="E113" i="14"/>
  <c r="D2157" i="7"/>
  <c r="F2182" i="11"/>
  <c r="G1751" i="5"/>
  <c r="F330" i="14"/>
  <c r="E1944" i="14"/>
  <c r="E358" i="10"/>
  <c r="F226" i="11"/>
  <c r="D680" i="14"/>
  <c r="F1860" i="14"/>
  <c r="D169" i="10"/>
  <c r="G2435" i="11"/>
  <c r="F204" i="14"/>
  <c r="G1209" i="5"/>
  <c r="E480" i="5"/>
  <c r="D3473" i="7"/>
  <c r="D685" i="14"/>
  <c r="G164" i="13"/>
  <c r="E368" i="5"/>
  <c r="F15" i="5"/>
  <c r="E155" i="11"/>
  <c r="E1414" i="7"/>
  <c r="F1511" i="11"/>
  <c r="F387" i="14"/>
  <c r="E2938" i="7"/>
  <c r="D601" i="13"/>
  <c r="F846" i="5"/>
  <c r="D3130" i="7"/>
  <c r="F588" i="14"/>
  <c r="G2475" i="7"/>
  <c r="G153" i="7"/>
  <c r="E339" i="7"/>
  <c r="G1040" i="14"/>
  <c r="D1010" i="11"/>
  <c r="F1343" i="14"/>
  <c r="D718" i="14"/>
  <c r="E6" i="14"/>
  <c r="E1767" i="11"/>
  <c r="F271" i="7"/>
  <c r="D1604" i="5"/>
  <c r="G1395" i="7"/>
  <c r="D1547" i="7"/>
  <c r="D471" i="5"/>
  <c r="G1368" i="5"/>
  <c r="E1275" i="14"/>
  <c r="D2380" i="10"/>
  <c r="G2210" i="7"/>
  <c r="F2509" i="7"/>
  <c r="F3362" i="7"/>
  <c r="E2345" i="7"/>
  <c r="G919" i="10"/>
  <c r="G3234" i="7"/>
  <c r="D1715" i="11"/>
  <c r="G2067" i="7"/>
  <c r="D56" i="14"/>
  <c r="D63" i="13"/>
  <c r="F2646" i="7"/>
  <c r="F1570" i="5"/>
  <c r="D2403" i="10"/>
  <c r="E977" i="11"/>
  <c r="D794" i="11"/>
  <c r="F1429" i="5"/>
  <c r="D1260" i="7"/>
  <c r="D237" i="7"/>
  <c r="G970" i="5"/>
  <c r="G408" i="5"/>
  <c r="E1961" i="7"/>
  <c r="E1931" i="10"/>
  <c r="D1955" i="14"/>
  <c r="E2947" i="7"/>
  <c r="D1840" i="11"/>
  <c r="D1504" i="11"/>
  <c r="F334" i="7"/>
  <c r="D2074" i="11"/>
  <c r="F1376" i="14"/>
  <c r="D1498" i="5"/>
  <c r="E36" i="14"/>
  <c r="E1642" i="5"/>
  <c r="E30" i="14"/>
  <c r="D304" i="7"/>
  <c r="F3253" i="7"/>
  <c r="D2220" i="10"/>
  <c r="G242" i="5"/>
  <c r="D3272" i="7"/>
  <c r="E2077" i="5"/>
  <c r="E97" i="5"/>
  <c r="E1696" i="10"/>
  <c r="E2631" i="7"/>
  <c r="D2425" i="11"/>
  <c r="G1218" i="11"/>
  <c r="G1277" i="10"/>
  <c r="D1641" i="14"/>
  <c r="E90" i="10"/>
  <c r="F2880" i="7"/>
  <c r="F1894" i="5"/>
  <c r="F1402" i="5"/>
  <c r="G1665" i="13"/>
  <c r="F139" i="11"/>
  <c r="D411" i="5"/>
  <c r="G1108" i="11"/>
  <c r="D1416" i="11"/>
  <c r="E1172" i="10"/>
  <c r="D30" i="14"/>
  <c r="F1656" i="7"/>
  <c r="E523" i="5"/>
  <c r="D2000" i="5"/>
  <c r="F692" i="5"/>
  <c r="G2271" i="11"/>
  <c r="E3027" i="7"/>
  <c r="G3254" i="7"/>
  <c r="E1912" i="5"/>
  <c r="F2162" i="11"/>
  <c r="G3" i="10"/>
  <c r="D1345" i="5"/>
  <c r="D1603" i="11"/>
  <c r="D1968" i="5"/>
  <c r="E1713" i="11"/>
  <c r="G1844" i="5"/>
  <c r="E448" i="14"/>
  <c r="G1432" i="7"/>
  <c r="E204" i="13"/>
  <c r="F548" i="10"/>
  <c r="F75" i="7"/>
  <c r="F1689" i="7"/>
  <c r="D903" i="5"/>
  <c r="G1147" i="10"/>
  <c r="F96" i="13"/>
  <c r="G2350" i="7"/>
  <c r="F1424" i="5"/>
  <c r="E1824" i="5"/>
  <c r="G313" i="14"/>
  <c r="F2025" i="10"/>
  <c r="E2748" i="7"/>
  <c r="F218" i="7"/>
  <c r="E534" i="14"/>
  <c r="D638" i="11"/>
  <c r="F2165" i="5"/>
  <c r="D1575" i="5"/>
  <c r="G510" i="5"/>
  <c r="E48" i="14"/>
  <c r="F334" i="11"/>
  <c r="F1826" i="5"/>
  <c r="D990" i="11"/>
  <c r="G25" i="10"/>
  <c r="G923" i="11"/>
  <c r="G2953" i="7"/>
  <c r="F240" i="13"/>
  <c r="G1592" i="10"/>
  <c r="G1982" i="7"/>
  <c r="G86" i="14"/>
  <c r="F440" i="7"/>
  <c r="D390" i="5"/>
  <c r="F579" i="5"/>
  <c r="G183" i="11"/>
  <c r="G664" i="14"/>
  <c r="E979" i="5"/>
  <c r="D114" i="14"/>
  <c r="E1949" i="5"/>
  <c r="D855" i="5"/>
  <c r="E218" i="13"/>
  <c r="E1743" i="14"/>
  <c r="G1422" i="14"/>
  <c r="D108" i="11"/>
  <c r="E663" i="14"/>
  <c r="E3362" i="7"/>
  <c r="D1112" i="14"/>
  <c r="F2016" i="5"/>
  <c r="D1496" i="7"/>
  <c r="G1885" i="14"/>
  <c r="D2510" i="7"/>
  <c r="D2551" i="7"/>
  <c r="F1679" i="14"/>
  <c r="G641" i="5"/>
  <c r="F225" i="5"/>
  <c r="F991" i="5"/>
  <c r="F2118" i="11"/>
  <c r="G957" i="10"/>
  <c r="F2025" i="5"/>
  <c r="F2095" i="11"/>
  <c r="F939" i="5"/>
  <c r="G1341" i="5"/>
  <c r="E3391" i="7"/>
  <c r="E3284" i="7"/>
  <c r="E2161" i="7"/>
  <c r="E726" i="5"/>
  <c r="D1847" i="7"/>
  <c r="G1980" i="14"/>
  <c r="F627" i="14"/>
  <c r="F948" i="5"/>
  <c r="E2362" i="11"/>
  <c r="D3124" i="7"/>
  <c r="F56" i="11"/>
  <c r="E609" i="14"/>
  <c r="D1494" i="5"/>
  <c r="F1601" i="5"/>
  <c r="F3178" i="7"/>
  <c r="D497" i="14"/>
  <c r="F1752" i="14"/>
  <c r="F1025" i="5"/>
  <c r="E17" i="7"/>
  <c r="D2985" i="7"/>
  <c r="E578" i="13"/>
  <c r="G249" i="14"/>
  <c r="F1653" i="5"/>
  <c r="G192" i="13"/>
  <c r="F129" i="14"/>
  <c r="D2255" i="5"/>
  <c r="F1915" i="14"/>
  <c r="D943" i="5"/>
  <c r="E801" i="5"/>
  <c r="F1831" i="11"/>
  <c r="G1772" i="14"/>
  <c r="G2066" i="7"/>
  <c r="F1379" i="5"/>
  <c r="F385" i="7"/>
  <c r="E1970" i="10"/>
  <c r="G1186" i="14"/>
  <c r="E1150" i="11"/>
  <c r="E2430" i="11"/>
  <c r="F300" i="13"/>
  <c r="F2511" i="7"/>
  <c r="G2928" i="7"/>
  <c r="F2745" i="7"/>
  <c r="G2373" i="10"/>
  <c r="D816" i="11"/>
  <c r="D1362" i="14"/>
  <c r="D1005" i="11"/>
  <c r="F1398" i="5"/>
  <c r="E1231" i="5"/>
  <c r="F3295" i="7"/>
  <c r="E3069" i="7"/>
  <c r="D2035" i="11"/>
  <c r="G570" i="14"/>
  <c r="E2725" i="7"/>
  <c r="E1109" i="5"/>
  <c r="F1661" i="5"/>
  <c r="E463" i="5"/>
  <c r="E2088" i="5"/>
  <c r="D953" i="14"/>
  <c r="F1829" i="11"/>
  <c r="G676" i="5"/>
  <c r="E1350" i="14"/>
  <c r="E448" i="5"/>
  <c r="D2218" i="5"/>
  <c r="E855" i="14"/>
  <c r="G1224" i="5"/>
  <c r="D1354" i="5"/>
  <c r="G628" i="5"/>
  <c r="F591" i="14"/>
  <c r="D44" i="7"/>
  <c r="G1837" i="10"/>
  <c r="G2081" i="5"/>
  <c r="F1202" i="14"/>
  <c r="G922" i="14"/>
  <c r="G1915" i="7"/>
  <c r="F154" i="7"/>
  <c r="E170" i="14"/>
  <c r="G1223" i="14"/>
  <c r="E958" i="11"/>
  <c r="F371" i="11"/>
  <c r="G1389" i="7"/>
  <c r="G112" i="13"/>
  <c r="G1682" i="10"/>
  <c r="E1661" i="11"/>
  <c r="E76" i="10"/>
  <c r="G2137" i="7"/>
  <c r="G1809" i="5"/>
  <c r="G1485" i="10"/>
  <c r="D934" i="5"/>
  <c r="E225" i="11"/>
  <c r="D2975" i="7"/>
  <c r="E324" i="5"/>
  <c r="G1991" i="14"/>
  <c r="F2039" i="5"/>
  <c r="G561" i="5"/>
  <c r="D433" i="11"/>
  <c r="E1634" i="11"/>
  <c r="F1267" i="10"/>
  <c r="E1714" i="5"/>
  <c r="F3323" i="7"/>
  <c r="G1888" i="11"/>
  <c r="E1935" i="7"/>
  <c r="G832" i="13"/>
  <c r="E154" i="14"/>
  <c r="F134" i="10"/>
  <c r="G3174" i="7"/>
  <c r="F1045" i="14"/>
  <c r="G1481" i="5"/>
  <c r="G498" i="7"/>
  <c r="G688" i="5"/>
  <c r="F1141" i="5"/>
  <c r="D1483" i="14"/>
  <c r="F379" i="14"/>
  <c r="D334" i="10"/>
  <c r="D859" i="14"/>
  <c r="E3023" i="7"/>
  <c r="F886" i="14"/>
  <c r="G2441" i="7"/>
  <c r="G93" i="10"/>
  <c r="F2256" i="7"/>
  <c r="G385" i="5"/>
  <c r="F1417" i="11"/>
  <c r="E1758" i="11"/>
  <c r="G1381" i="5"/>
  <c r="E1822" i="10"/>
  <c r="D1012" i="5"/>
  <c r="F3037" i="7"/>
  <c r="D1327" i="7"/>
  <c r="F1032" i="5"/>
  <c r="E1997" i="5"/>
  <c r="G1804" i="5"/>
  <c r="G2726" i="7"/>
  <c r="E1734" i="14"/>
  <c r="E1837" i="14"/>
  <c r="D929" i="5"/>
  <c r="D2484" i="7"/>
  <c r="G1625" i="7"/>
  <c r="G3423" i="7"/>
  <c r="G2114" i="11"/>
  <c r="E3258" i="7"/>
  <c r="D1949" i="5"/>
  <c r="F3267" i="7"/>
  <c r="F627" i="5"/>
  <c r="G2264" i="5"/>
  <c r="E517" i="14"/>
  <c r="G382" i="5"/>
  <c r="G356" i="14"/>
  <c r="E309" i="7"/>
  <c r="G201" i="5"/>
  <c r="G2064" i="11"/>
  <c r="D1153" i="14"/>
  <c r="G2146" i="10"/>
  <c r="E1332" i="10"/>
  <c r="F619" i="10"/>
  <c r="D1781" i="14"/>
  <c r="F1313" i="7"/>
  <c r="G528" i="5"/>
  <c r="D1559" i="5"/>
  <c r="D383" i="14"/>
  <c r="F984" i="11"/>
  <c r="F370" i="7"/>
  <c r="F125" i="14"/>
  <c r="D587" i="14"/>
  <c r="G586" i="5"/>
  <c r="D369" i="7"/>
  <c r="G2406" i="11"/>
  <c r="E3169" i="7"/>
  <c r="E1216" i="13"/>
  <c r="E1664" i="7"/>
  <c r="E693" i="10"/>
  <c r="E1763" i="14"/>
  <c r="F1536" i="5"/>
  <c r="E404" i="7"/>
  <c r="F1710" i="13"/>
  <c r="G1036" i="11"/>
  <c r="E366" i="11"/>
  <c r="D1687" i="11"/>
  <c r="D301" i="5"/>
  <c r="E2278" i="5"/>
  <c r="G1822" i="7"/>
  <c r="F2122" i="7"/>
  <c r="D126" i="14"/>
  <c r="E1318" i="7"/>
  <c r="D564" i="14"/>
  <c r="D1407" i="7"/>
  <c r="D951" i="14"/>
  <c r="E1254" i="7"/>
  <c r="F442" i="5"/>
  <c r="F1999" i="5"/>
  <c r="F1645" i="5"/>
  <c r="G1893" i="7"/>
  <c r="D3465" i="7"/>
  <c r="D272" i="10"/>
  <c r="G214" i="13"/>
  <c r="E384" i="14"/>
  <c r="D1663" i="5"/>
  <c r="D357" i="5"/>
  <c r="E1147" i="14"/>
  <c r="D1650" i="14"/>
  <c r="E1149" i="14"/>
  <c r="E1782" i="14"/>
  <c r="G521" i="5"/>
  <c r="F856" i="5"/>
  <c r="E1919" i="5"/>
  <c r="E1332" i="11"/>
  <c r="D515" i="11"/>
  <c r="F2063" i="11"/>
  <c r="D1742" i="5"/>
  <c r="E1917" i="7"/>
  <c r="F499" i="11"/>
  <c r="E2064" i="10"/>
  <c r="F359" i="14"/>
  <c r="E500" i="5"/>
  <c r="E1905" i="11"/>
  <c r="E960" i="11"/>
  <c r="G2402" i="7"/>
  <c r="F1512" i="14"/>
  <c r="G2432" i="11"/>
  <c r="F462" i="5"/>
  <c r="F524" i="14"/>
  <c r="F2355" i="7"/>
  <c r="G652" i="14"/>
  <c r="D881" i="10"/>
  <c r="G1378" i="7"/>
  <c r="D1503" i="14"/>
  <c r="E1238" i="14"/>
  <c r="D94" i="5"/>
  <c r="F1246" i="5"/>
  <c r="E1244" i="6"/>
  <c r="D408" i="13"/>
  <c r="D590" i="14"/>
  <c r="F3453" i="7"/>
  <c r="D46" i="13"/>
  <c r="F1978" i="11"/>
  <c r="E1427" i="14"/>
  <c r="D2945" i="7"/>
  <c r="G938" i="5"/>
  <c r="G1216" i="5"/>
  <c r="G1596" i="5"/>
  <c r="E1736" i="7"/>
  <c r="E44" i="7"/>
  <c r="F1630" i="7"/>
  <c r="G1548" i="11"/>
  <c r="D1614" i="14"/>
  <c r="G1491" i="7"/>
  <c r="G1926" i="14"/>
  <c r="D2993" i="7"/>
  <c r="F351" i="5"/>
  <c r="F1368" i="5"/>
  <c r="E1518" i="11"/>
  <c r="D27" i="13"/>
  <c r="F453" i="14"/>
  <c r="G1388" i="5"/>
  <c r="F1139" i="14"/>
  <c r="F2021" i="5"/>
  <c r="F84" i="14"/>
  <c r="G584" i="14"/>
  <c r="F2061" i="7"/>
  <c r="D1141" i="10"/>
  <c r="D8" i="10"/>
  <c r="G2542" i="7"/>
  <c r="D2986" i="7"/>
  <c r="F216" i="10"/>
  <c r="F2279" i="7"/>
  <c r="D316" i="14"/>
  <c r="D265" i="14"/>
  <c r="D1464" i="14"/>
  <c r="G1731" i="10"/>
  <c r="F1364" i="5"/>
  <c r="F720" i="10"/>
  <c r="D1224" i="11"/>
  <c r="G1576" i="11"/>
  <c r="F608" i="5"/>
  <c r="D2197" i="11"/>
  <c r="D480" i="7"/>
  <c r="F1487" i="5"/>
  <c r="E1337" i="14"/>
  <c r="E2449" i="7"/>
  <c r="E639" i="11"/>
  <c r="G2356" i="7"/>
  <c r="D929" i="14"/>
  <c r="D276" i="14"/>
  <c r="G1737" i="14"/>
  <c r="D1319" i="7"/>
  <c r="E217" i="7"/>
  <c r="G1009" i="14"/>
  <c r="D711" i="10"/>
  <c r="F1325" i="14"/>
  <c r="F367" i="5"/>
  <c r="F3475" i="7"/>
  <c r="F2127" i="5"/>
  <c r="E3346" i="7"/>
  <c r="D2265" i="5"/>
  <c r="G1256" i="5"/>
  <c r="F1700" i="7"/>
  <c r="F2686" i="7"/>
  <c r="F1678" i="14"/>
  <c r="E2962" i="7"/>
  <c r="E1559" i="7"/>
  <c r="E919" i="14"/>
  <c r="F2407" i="7"/>
  <c r="E1966" i="5"/>
  <c r="D1038" i="11"/>
  <c r="G765" i="5"/>
  <c r="E3382" i="7"/>
  <c r="F2819" i="7"/>
  <c r="D3" i="10"/>
  <c r="D840" i="10"/>
  <c r="D205" i="7"/>
  <c r="F2878" i="7"/>
  <c r="D42" i="5"/>
  <c r="D1831" i="14"/>
  <c r="F1581" i="6"/>
  <c r="D53" i="11"/>
  <c r="F1944" i="14"/>
  <c r="F1843" i="5"/>
  <c r="E1244" i="5"/>
  <c r="E1651" i="11"/>
  <c r="E241" i="14"/>
  <c r="G774" i="14"/>
  <c r="D3417" i="7"/>
  <c r="F1716" i="5"/>
  <c r="F1584" i="7"/>
  <c r="G1531" i="7"/>
  <c r="G1996" i="14"/>
  <c r="G907" i="11"/>
  <c r="F555" i="14"/>
  <c r="G294" i="14"/>
  <c r="F1393" i="14"/>
  <c r="F693" i="5"/>
  <c r="F259" i="14"/>
  <c r="F1520" i="14"/>
  <c r="D1037" i="5"/>
  <c r="D1071" i="5"/>
  <c r="D1747" i="7"/>
  <c r="E2005" i="11"/>
  <c r="G1012" i="14"/>
  <c r="E816" i="14"/>
  <c r="E1833" i="11"/>
  <c r="G970" i="14"/>
  <c r="E1140" i="14"/>
  <c r="F302" i="14"/>
  <c r="E2000" i="14"/>
  <c r="G974" i="5"/>
  <c r="E641" i="14"/>
  <c r="F1079" i="14"/>
  <c r="E1481" i="7"/>
  <c r="F745" i="13"/>
  <c r="F64" i="13"/>
  <c r="D751" i="5"/>
  <c r="F2271" i="7"/>
  <c r="E1302" i="5"/>
  <c r="G1719" i="5"/>
  <c r="F2193" i="5"/>
  <c r="E2215" i="5"/>
  <c r="G3395" i="7"/>
  <c r="E930" i="5"/>
  <c r="G374" i="10"/>
  <c r="D104" i="14"/>
  <c r="G151" i="7"/>
  <c r="D1238" i="14"/>
  <c r="G1172" i="14"/>
  <c r="F737" i="5"/>
  <c r="G2071" i="10"/>
  <c r="G1016" i="5"/>
  <c r="E506" i="13"/>
  <c r="D2147" i="5"/>
  <c r="F69" i="11"/>
  <c r="G113" i="14"/>
  <c r="E1147" i="5"/>
  <c r="D1893" i="11"/>
  <c r="D2268" i="11"/>
  <c r="F2031" i="7"/>
  <c r="F1970" i="11"/>
  <c r="D777" i="5"/>
  <c r="E77" i="14"/>
  <c r="G283" i="11"/>
  <c r="F454" i="14"/>
  <c r="G961" i="14"/>
  <c r="E2689" i="7"/>
  <c r="F745" i="5"/>
  <c r="F339" i="14"/>
  <c r="D1596" i="7"/>
  <c r="G1447" i="11"/>
  <c r="F1461" i="11"/>
  <c r="D2350" i="11"/>
  <c r="D1685" i="7"/>
  <c r="G578" i="14"/>
  <c r="G2076" i="5"/>
  <c r="F66" i="13"/>
  <c r="E1675" i="7"/>
  <c r="E309" i="14"/>
  <c r="F142" i="10"/>
  <c r="E57" i="11"/>
  <c r="F2832" i="7"/>
  <c r="E1429" i="11"/>
  <c r="F3425" i="7"/>
  <c r="F1920" i="7"/>
  <c r="F1287" i="10"/>
  <c r="E545" i="11"/>
  <c r="E2720" i="7"/>
  <c r="G1447" i="7"/>
  <c r="E565" i="14"/>
  <c r="F50" i="13"/>
  <c r="D586" i="14"/>
  <c r="D3281" i="7"/>
  <c r="F1975" i="14"/>
  <c r="E1486" i="14"/>
  <c r="D1604" i="11"/>
  <c r="D2144" i="5"/>
  <c r="D1234" i="14"/>
  <c r="F1540" i="7"/>
  <c r="D1152" i="5"/>
  <c r="F1338" i="10"/>
  <c r="D1953" i="14"/>
  <c r="F436" i="14"/>
  <c r="F1286" i="10"/>
  <c r="E1501" i="5"/>
  <c r="G2105" i="5"/>
  <c r="D1754" i="5"/>
  <c r="G886" i="5"/>
  <c r="D486" i="11"/>
  <c r="F1955" i="11"/>
  <c r="E348" i="5"/>
  <c r="F635" i="14"/>
  <c r="D193" i="13"/>
  <c r="D2300" i="11"/>
  <c r="D1977" i="11"/>
  <c r="G1604" i="10"/>
  <c r="E1231" i="11"/>
  <c r="D1468" i="13"/>
  <c r="E1819" i="10"/>
  <c r="G2043" i="7"/>
  <c r="E3274" i="7"/>
  <c r="D1300" i="7"/>
  <c r="G338" i="5"/>
  <c r="F2095" i="7"/>
  <c r="E210" i="14"/>
  <c r="F2073" i="7"/>
  <c r="D2898" i="7"/>
  <c r="F256" i="7"/>
  <c r="F3486" i="7"/>
  <c r="E348" i="11"/>
  <c r="G822" i="14"/>
  <c r="D668" i="5"/>
  <c r="E1276" i="5"/>
  <c r="D1081" i="14"/>
  <c r="F1229" i="11"/>
  <c r="E1808" i="5"/>
  <c r="G1389" i="14"/>
  <c r="D338" i="5"/>
  <c r="G18" i="5"/>
  <c r="E2794" i="7"/>
  <c r="G2132" i="5"/>
  <c r="G1018" i="14"/>
  <c r="D473" i="5"/>
  <c r="F231" i="13"/>
  <c r="E178" i="14"/>
  <c r="G964" i="6"/>
  <c r="E1622" i="7"/>
  <c r="E114" i="7"/>
  <c r="E2781" i="7"/>
  <c r="F1030" i="5"/>
  <c r="D309" i="5"/>
  <c r="E341" i="13"/>
  <c r="F63" i="11"/>
  <c r="G1741" i="7"/>
  <c r="D1480" i="14"/>
  <c r="D629" i="14"/>
  <c r="D683" i="14"/>
  <c r="E1838" i="14"/>
  <c r="G2790" i="7"/>
  <c r="D1415" i="10"/>
  <c r="G985" i="5"/>
  <c r="E1998" i="14"/>
  <c r="G1323" i="6"/>
  <c r="G1914" i="5"/>
  <c r="E1758" i="14"/>
  <c r="E1830" i="11"/>
  <c r="F7" i="14"/>
  <c r="D735" i="6"/>
  <c r="D589" i="11"/>
  <c r="F3260" i="7"/>
  <c r="E2549" i="7"/>
  <c r="G454" i="14"/>
  <c r="G443" i="14"/>
  <c r="E1892" i="14"/>
  <c r="G2417" i="10"/>
  <c r="E3269" i="7"/>
  <c r="F1560" i="11"/>
  <c r="D876" i="14"/>
  <c r="G1273" i="5"/>
  <c r="F1330" i="7"/>
  <c r="G154" i="5"/>
  <c r="D977" i="5"/>
  <c r="G1612" i="13"/>
  <c r="F1848" i="14"/>
  <c r="G859" i="11"/>
  <c r="G206" i="14"/>
  <c r="F961" i="5"/>
  <c r="E1440" i="5"/>
  <c r="E671" i="14"/>
  <c r="G1812" i="10"/>
  <c r="D3159" i="7"/>
  <c r="D1538" i="11"/>
  <c r="G1802" i="5"/>
  <c r="D1406" i="11"/>
  <c r="D1338" i="7"/>
  <c r="D24" i="5"/>
  <c r="F155" i="7"/>
  <c r="E1818" i="7"/>
  <c r="D3370" i="7"/>
  <c r="G1684" i="7"/>
  <c r="D1579" i="7"/>
  <c r="D416" i="14"/>
  <c r="G11" i="13"/>
  <c r="E626" i="11"/>
  <c r="G2285" i="5"/>
  <c r="F261" i="5"/>
  <c r="E1247" i="14"/>
  <c r="E1581" i="7"/>
  <c r="G2922" i="7"/>
  <c r="D1352" i="10"/>
  <c r="D2136" i="5"/>
  <c r="E1329" i="13"/>
  <c r="F146" i="13"/>
  <c r="G797" i="14"/>
  <c r="F2324" i="7"/>
  <c r="F1942" i="11"/>
  <c r="D762" i="11"/>
  <c r="G1150" i="13"/>
  <c r="E2226" i="5"/>
  <c r="D321" i="14"/>
  <c r="G1267" i="5"/>
  <c r="G1534" i="14"/>
  <c r="F169" i="10"/>
  <c r="F1848" i="7"/>
  <c r="F396" i="5"/>
  <c r="G987" i="14"/>
  <c r="G1791" i="14"/>
  <c r="G1162" i="11"/>
  <c r="F1341" i="14"/>
  <c r="F2191" i="7"/>
  <c r="E1902" i="5"/>
  <c r="D166" i="10"/>
  <c r="E1507" i="7"/>
  <c r="F861" i="14"/>
  <c r="G119" i="10"/>
  <c r="E117" i="13"/>
  <c r="E1562" i="11"/>
  <c r="E1246" i="11"/>
  <c r="F1985" i="10"/>
  <c r="G105" i="10"/>
  <c r="F1040" i="5"/>
  <c r="E742" i="14"/>
  <c r="E415" i="14"/>
  <c r="D1376" i="14"/>
  <c r="E1400" i="7"/>
  <c r="G1478" i="7"/>
  <c r="F1051" i="5"/>
  <c r="D214" i="14"/>
  <c r="E2004" i="7"/>
  <c r="E1064" i="11"/>
  <c r="G1535" i="5"/>
  <c r="F1162" i="14"/>
  <c r="D905" i="10"/>
  <c r="G1138" i="5"/>
  <c r="E3233" i="7"/>
  <c r="D1745" i="10"/>
  <c r="D1880" i="14"/>
  <c r="D1597" i="5"/>
  <c r="D1117" i="10"/>
  <c r="E3286" i="7"/>
  <c r="E146" i="13"/>
  <c r="F1997" i="10"/>
  <c r="F2100" i="11"/>
  <c r="D1547" i="11"/>
  <c r="G110" i="13"/>
  <c r="D793" i="14"/>
  <c r="E3137" i="7"/>
  <c r="D2053" i="5"/>
  <c r="E1361" i="5"/>
  <c r="D2193" i="5"/>
  <c r="E184" i="13"/>
  <c r="D2132" i="5"/>
  <c r="E1356" i="7"/>
  <c r="E1354" i="7"/>
  <c r="D2263" i="7"/>
  <c r="G467" i="14"/>
  <c r="G107" i="14"/>
  <c r="D1162" i="5"/>
  <c r="E506" i="5"/>
  <c r="E1600" i="7"/>
  <c r="G358" i="7"/>
  <c r="E1871" i="5"/>
  <c r="G602" i="5"/>
  <c r="G2060" i="7"/>
  <c r="G1108" i="14"/>
  <c r="G2181" i="7"/>
  <c r="F1242" i="13"/>
  <c r="G1929" i="14"/>
  <c r="G373" i="14"/>
  <c r="D155" i="13"/>
  <c r="F1228" i="11"/>
  <c r="F1555" i="11"/>
  <c r="F1644" i="14"/>
  <c r="E1657" i="11"/>
  <c r="E122" i="7"/>
  <c r="E1548" i="11"/>
  <c r="E1754" i="11"/>
  <c r="D8" i="5"/>
  <c r="G475" i="10"/>
  <c r="F1826" i="14"/>
  <c r="D81" i="7"/>
  <c r="G985" i="11"/>
  <c r="E127" i="10"/>
  <c r="F1714" i="14"/>
  <c r="G2535" i="7"/>
  <c r="D1283" i="11"/>
  <c r="E1748" i="14"/>
  <c r="E1792" i="14"/>
  <c r="F2193" i="10"/>
  <c r="E771" i="10"/>
  <c r="G100" i="5"/>
  <c r="E1329" i="10"/>
  <c r="F184" i="10"/>
  <c r="F1474" i="5"/>
  <c r="F17" i="5"/>
  <c r="G708" i="5"/>
  <c r="F164" i="10"/>
  <c r="E3491" i="7"/>
  <c r="G375" i="14"/>
  <c r="E1356" i="5"/>
  <c r="G1514" i="7"/>
  <c r="E376" i="13"/>
  <c r="E1490" i="5"/>
  <c r="F1615" i="14"/>
  <c r="G2200" i="11"/>
  <c r="D1636" i="14"/>
  <c r="G1864" i="5"/>
  <c r="E1327" i="14"/>
  <c r="F1584" i="5"/>
  <c r="G2324" i="10"/>
  <c r="F1742" i="14"/>
  <c r="D723" i="13"/>
  <c r="D2365" i="7"/>
  <c r="E2223" i="7"/>
  <c r="E426" i="14"/>
  <c r="F1742" i="7"/>
  <c r="D427" i="5"/>
  <c r="D3074" i="7"/>
  <c r="D1487" i="7"/>
  <c r="D971" i="5"/>
  <c r="G659" i="14"/>
  <c r="F211" i="10"/>
  <c r="G1667" i="7"/>
  <c r="D1784" i="7"/>
  <c r="G1155" i="14"/>
  <c r="E1006" i="5"/>
  <c r="G1546" i="10"/>
  <c r="G834" i="5"/>
  <c r="F1319" i="14"/>
  <c r="D2965" i="7"/>
  <c r="E1576" i="10"/>
  <c r="E1403" i="14"/>
  <c r="F6" i="14"/>
  <c r="E413" i="14"/>
  <c r="F1155" i="14"/>
  <c r="E3409" i="7"/>
  <c r="E1263" i="5"/>
  <c r="G1703" i="5"/>
  <c r="D1062" i="5"/>
  <c r="F1828" i="14"/>
  <c r="D365" i="14"/>
  <c r="D3288" i="7"/>
  <c r="D504" i="14"/>
  <c r="D345" i="14"/>
  <c r="D1658" i="5"/>
  <c r="F3185" i="7"/>
  <c r="G517" i="5"/>
  <c r="G3292" i="7"/>
  <c r="E80" i="13"/>
  <c r="D1253" i="11"/>
  <c r="D887" i="11"/>
  <c r="G1895" i="10"/>
  <c r="G736" i="5"/>
  <c r="D1018" i="5"/>
  <c r="F2492" i="7"/>
  <c r="F91" i="7"/>
  <c r="D1621" i="6"/>
  <c r="E2209" i="5"/>
  <c r="G1413" i="14"/>
  <c r="D1128" i="10"/>
  <c r="G1722" i="14"/>
  <c r="G298" i="14"/>
  <c r="D119" i="7"/>
  <c r="G516" i="5"/>
  <c r="E131" i="10"/>
  <c r="D1102" i="5"/>
  <c r="G327" i="7"/>
  <c r="E3109" i="7"/>
  <c r="E1503" i="14"/>
  <c r="E682" i="11"/>
  <c r="G1630" i="5"/>
  <c r="D1552" i="14"/>
  <c r="E2657" i="7"/>
  <c r="D1055" i="10"/>
  <c r="D100" i="10"/>
  <c r="E62" i="14"/>
  <c r="F665" i="5"/>
  <c r="G372" i="13"/>
  <c r="G1935" i="11"/>
  <c r="E1364" i="7"/>
  <c r="D429" i="5"/>
  <c r="E2268" i="11"/>
  <c r="G344" i="5"/>
  <c r="G1036" i="10"/>
  <c r="F1298" i="13"/>
  <c r="D757" i="5"/>
  <c r="E1878" i="11"/>
  <c r="E2245" i="5"/>
  <c r="E1098" i="14"/>
  <c r="D1665" i="11"/>
  <c r="D1686" i="7"/>
  <c r="F510" i="13"/>
  <c r="D2690" i="7"/>
  <c r="F2027" i="11"/>
  <c r="E1539" i="10"/>
  <c r="F153" i="14"/>
  <c r="E1748" i="11"/>
  <c r="D2074" i="5"/>
  <c r="G303" i="14"/>
  <c r="E345" i="5"/>
  <c r="F1835" i="11"/>
  <c r="F1149" i="14"/>
  <c r="D395" i="14"/>
  <c r="E1278" i="14"/>
  <c r="G973" i="6"/>
  <c r="G2307" i="11"/>
  <c r="D1741" i="5"/>
  <c r="G88" i="11"/>
  <c r="E3398" i="7"/>
  <c r="F1028" i="5"/>
  <c r="E1757" i="11"/>
  <c r="E2859" i="7"/>
  <c r="G960" i="5"/>
  <c r="D2150" i="5"/>
  <c r="D2567" i="7"/>
  <c r="F18" i="7"/>
  <c r="E2095" i="7"/>
  <c r="F2170" i="10"/>
  <c r="F1336" i="7"/>
  <c r="D2273" i="10"/>
  <c r="G1472" i="5"/>
  <c r="D2434" i="10"/>
  <c r="E2142" i="5"/>
  <c r="G1617" i="14"/>
  <c r="F2314" i="7"/>
  <c r="D653" i="14"/>
  <c r="F1259" i="14"/>
  <c r="F1866" i="14"/>
  <c r="G928" i="11"/>
  <c r="D2422" i="11"/>
  <c r="E1170" i="5"/>
  <c r="G842" i="10"/>
  <c r="E365" i="11"/>
  <c r="D1502" i="7"/>
  <c r="D400" i="5"/>
  <c r="D221" i="5"/>
  <c r="F443" i="7"/>
  <c r="F2894" i="7"/>
  <c r="D2901" i="7"/>
  <c r="F1575" i="5"/>
  <c r="G580" i="14"/>
  <c r="E1858" i="5"/>
  <c r="E1898" i="7"/>
  <c r="G1763" i="5"/>
  <c r="G196" i="7"/>
  <c r="F1022" i="10"/>
  <c r="E1780" i="7"/>
  <c r="F80" i="13"/>
  <c r="G1947" i="5"/>
  <c r="G2559" i="7"/>
  <c r="G755" i="5"/>
  <c r="G642" i="14"/>
  <c r="F1845" i="5"/>
  <c r="F431" i="5"/>
  <c r="D35" i="13"/>
  <c r="G1364" i="5"/>
  <c r="E1224" i="11"/>
  <c r="E866" i="10"/>
  <c r="G1364" i="7"/>
  <c r="F1948" i="7"/>
  <c r="F1708" i="14"/>
  <c r="F2020" i="11"/>
  <c r="F676" i="5"/>
  <c r="D1241" i="13"/>
  <c r="F2023" i="7"/>
  <c r="E1734" i="7"/>
  <c r="D1426" i="5"/>
  <c r="D220" i="7"/>
  <c r="E2715" i="7"/>
  <c r="G2190" i="5"/>
  <c r="E172" i="14"/>
  <c r="E641" i="11"/>
  <c r="G52" i="13"/>
  <c r="D987" i="5"/>
  <c r="D2221" i="10"/>
  <c r="G3466" i="7"/>
  <c r="F1842" i="14"/>
  <c r="D194" i="7"/>
  <c r="D64" i="13"/>
  <c r="F1274" i="7"/>
  <c r="D2340" i="7"/>
  <c r="F257" i="13"/>
  <c r="G1573" i="5"/>
  <c r="D2361" i="7"/>
  <c r="E2731" i="7"/>
  <c r="G1499" i="5"/>
  <c r="E580" i="11"/>
  <c r="E2424" i="7"/>
  <c r="E1033" i="14"/>
  <c r="E1761" i="10"/>
  <c r="G403" i="14"/>
  <c r="D969" i="5"/>
  <c r="G1130" i="11"/>
  <c r="G3359" i="7"/>
  <c r="E1984" i="11"/>
  <c r="E2089" i="5"/>
  <c r="E1553" i="13"/>
  <c r="G2122" i="5"/>
  <c r="F3462" i="7"/>
  <c r="E404" i="5"/>
  <c r="D789" i="5"/>
  <c r="D2106" i="11"/>
  <c r="F2309" i="7"/>
  <c r="D2054" i="7"/>
  <c r="D1138" i="14"/>
  <c r="F2100" i="10"/>
  <c r="F329" i="5"/>
  <c r="G3499" i="7"/>
  <c r="F2026" i="5"/>
  <c r="D1389" i="5"/>
  <c r="E2327" i="10"/>
  <c r="D1498" i="10"/>
  <c r="E1712" i="11"/>
  <c r="E2445" i="10"/>
  <c r="D2084" i="5"/>
  <c r="G2509" i="7"/>
  <c r="E1566" i="14"/>
  <c r="E2655" i="7"/>
  <c r="G1998" i="7"/>
  <c r="G2196" i="5"/>
  <c r="G786" i="5"/>
  <c r="D1780" i="14"/>
  <c r="G898" i="13"/>
  <c r="E1031" i="5"/>
  <c r="G1199" i="11"/>
  <c r="G387" i="14"/>
  <c r="G922" i="5"/>
  <c r="D1771" i="14"/>
  <c r="E1997" i="14"/>
  <c r="E692" i="5"/>
  <c r="F445" i="5"/>
  <c r="D2501" i="7"/>
  <c r="E2201" i="7"/>
  <c r="G1574" i="7"/>
  <c r="D1109" i="14"/>
  <c r="D116" i="5"/>
  <c r="D1463" i="14"/>
  <c r="E211" i="14"/>
  <c r="D1830" i="10"/>
  <c r="E2378" i="11"/>
  <c r="G16" i="7"/>
  <c r="G205" i="5"/>
  <c r="E1881" i="11"/>
  <c r="D56" i="7"/>
  <c r="G404" i="14"/>
  <c r="G1950" i="14"/>
  <c r="E3390" i="7"/>
  <c r="G1272" i="14"/>
  <c r="G3239" i="7"/>
  <c r="D1689" i="5"/>
  <c r="G1712" i="14"/>
  <c r="D131" i="7"/>
  <c r="E55" i="14"/>
  <c r="E1746" i="14"/>
  <c r="G1329" i="14"/>
  <c r="D635" i="14"/>
  <c r="E1858" i="7"/>
  <c r="D643" i="5"/>
  <c r="F2916" i="7"/>
  <c r="E1680" i="7"/>
  <c r="D2107" i="5"/>
  <c r="E16" i="11"/>
  <c r="E193" i="11"/>
  <c r="D63" i="14"/>
  <c r="G222" i="5"/>
  <c r="F1818" i="14"/>
  <c r="G1181" i="14"/>
  <c r="E1764" i="11"/>
  <c r="D1782" i="14"/>
  <c r="G1047" i="5"/>
  <c r="E1561" i="5"/>
  <c r="F1464" i="11"/>
  <c r="F1733" i="13"/>
  <c r="G2101" i="5"/>
  <c r="F2987" i="7"/>
  <c r="F167" i="7"/>
  <c r="D1257" i="10"/>
  <c r="G1586" i="7"/>
  <c r="E1527" i="5"/>
  <c r="G1640" i="5"/>
  <c r="E483" i="5"/>
  <c r="G1440" i="11"/>
  <c r="G1088" i="5"/>
  <c r="E616" i="5"/>
  <c r="F1250" i="14"/>
  <c r="F1653" i="11"/>
  <c r="D882" i="13"/>
  <c r="E1717" i="5"/>
  <c r="G79" i="14"/>
  <c r="E767" i="11"/>
  <c r="E913" i="5"/>
  <c r="E791" i="14"/>
  <c r="E620" i="5"/>
  <c r="F743" i="10"/>
  <c r="D1582" i="7"/>
  <c r="D325" i="5"/>
  <c r="D955" i="5"/>
  <c r="G1641" i="11"/>
  <c r="D946" i="14"/>
  <c r="E1053" i="5"/>
  <c r="G1444" i="10"/>
  <c r="G228" i="5"/>
  <c r="E2710" i="7"/>
  <c r="D640" i="14"/>
  <c r="E182" i="10"/>
  <c r="G2379" i="11"/>
  <c r="F821" i="11"/>
  <c r="E1408" i="7"/>
  <c r="G59" i="10"/>
  <c r="G2776" i="7"/>
  <c r="D1592" i="7"/>
  <c r="E1098" i="5"/>
  <c r="F1019" i="13"/>
  <c r="D754" i="10"/>
  <c r="F1686" i="5"/>
  <c r="E183" i="14"/>
  <c r="F1136" i="5"/>
  <c r="E1637" i="14"/>
  <c r="G2755" i="7"/>
  <c r="G1792" i="14"/>
  <c r="G1350" i="10"/>
  <c r="F1482" i="7"/>
  <c r="F3205" i="7"/>
  <c r="G3450" i="7"/>
  <c r="D427" i="11"/>
  <c r="D3467" i="7"/>
  <c r="D1475" i="5"/>
  <c r="E1461" i="10"/>
  <c r="G850" i="14"/>
  <c r="E3129" i="7"/>
  <c r="D1265" i="11"/>
  <c r="G1418" i="7"/>
  <c r="F2396" i="11"/>
  <c r="F617" i="5"/>
  <c r="D3452" i="7"/>
  <c r="D3071" i="7"/>
  <c r="F2296" i="5"/>
  <c r="D763" i="5"/>
  <c r="E2035" i="5"/>
  <c r="F1464" i="5"/>
  <c r="F1454" i="14"/>
  <c r="D400" i="14"/>
  <c r="G1789" i="11"/>
  <c r="F1628" i="14"/>
  <c r="D1278" i="5"/>
  <c r="E2011" i="11"/>
  <c r="F2282" i="5"/>
  <c r="F2030" i="5"/>
  <c r="E2108" i="5"/>
  <c r="D1924" i="14"/>
  <c r="F71" i="10"/>
  <c r="E1592" i="7"/>
  <c r="E1410" i="14"/>
  <c r="F664" i="10"/>
  <c r="G3017" i="7"/>
  <c r="G1589" i="14"/>
  <c r="G948" i="5"/>
  <c r="E1030" i="11"/>
  <c r="D1270" i="7"/>
  <c r="G22" i="11"/>
  <c r="E1137" i="13"/>
  <c r="F1500" i="10"/>
  <c r="D593" i="11"/>
  <c r="E2605" i="7"/>
  <c r="G2313" i="10"/>
  <c r="E1971" i="7"/>
  <c r="E150" i="7"/>
  <c r="G1740" i="7"/>
  <c r="G2583" i="7"/>
  <c r="E2580" i="7"/>
  <c r="G1513" i="5"/>
  <c r="E1003" i="11"/>
  <c r="E1839" i="5"/>
  <c r="F1199" i="5"/>
  <c r="E2025" i="11"/>
  <c r="E458" i="11"/>
  <c r="E3441" i="7"/>
  <c r="E2984" i="7"/>
  <c r="F1346" i="14"/>
  <c r="F1498" i="14"/>
  <c r="F729" i="14"/>
  <c r="F1105" i="5"/>
  <c r="D1352" i="5"/>
  <c r="E330" i="7"/>
  <c r="E1751" i="7"/>
  <c r="G198" i="7"/>
  <c r="F3237" i="7"/>
  <c r="F184" i="5"/>
  <c r="D20" i="11"/>
  <c r="D2874" i="7"/>
  <c r="G2574" i="7"/>
  <c r="G1312" i="5"/>
  <c r="F1966" i="7"/>
  <c r="F99" i="11"/>
  <c r="E364" i="5"/>
  <c r="E1268" i="7"/>
  <c r="D226" i="11"/>
  <c r="F3428" i="7"/>
  <c r="D2175" i="5"/>
  <c r="D2502" i="7"/>
  <c r="G2038" i="5"/>
  <c r="G2079" i="5"/>
  <c r="G2521" i="7"/>
  <c r="G1229" i="14"/>
  <c r="E278" i="14"/>
  <c r="E1564" i="5"/>
  <c r="G1334" i="14"/>
  <c r="F120" i="14"/>
  <c r="D1135" i="14"/>
  <c r="D305" i="10"/>
  <c r="D993" i="14"/>
  <c r="G1034" i="14"/>
  <c r="F1304" i="7"/>
  <c r="F3064" i="7"/>
  <c r="E3126" i="7"/>
  <c r="G603" i="14"/>
  <c r="E2242" i="7"/>
  <c r="F13" i="13"/>
  <c r="E1082" i="11"/>
  <c r="E1573" i="5"/>
  <c r="E1902" i="7"/>
  <c r="F1578" i="7"/>
  <c r="F1783" i="14"/>
  <c r="F3270" i="7"/>
  <c r="E100" i="10"/>
  <c r="D553" i="11"/>
  <c r="D120" i="13"/>
  <c r="G1777" i="14"/>
  <c r="E1400" i="11"/>
  <c r="G1231" i="5"/>
  <c r="E1015" i="6"/>
  <c r="D1709" i="5"/>
  <c r="E938" i="5"/>
  <c r="G496" i="11"/>
  <c r="F1011" i="10"/>
  <c r="G1591" i="11"/>
  <c r="F2117" i="7"/>
  <c r="F143" i="10"/>
  <c r="D1908" i="10"/>
  <c r="D292" i="11"/>
  <c r="D935" i="14"/>
  <c r="F1084" i="5"/>
  <c r="D3129" i="7"/>
  <c r="E1837" i="5"/>
  <c r="E722" i="11"/>
  <c r="E599" i="5"/>
  <c r="D1884" i="11"/>
  <c r="E2971" i="7"/>
  <c r="G1520" i="7"/>
  <c r="D3246" i="7"/>
  <c r="G1047" i="14"/>
  <c r="F35" i="5"/>
  <c r="G2442" i="10"/>
  <c r="G143" i="11"/>
  <c r="G2007" i="7"/>
  <c r="F1217" i="11"/>
  <c r="E786" i="11"/>
  <c r="F590" i="14"/>
  <c r="D740" i="10"/>
  <c r="D1041" i="14"/>
  <c r="E494" i="7"/>
  <c r="D1074" i="11"/>
  <c r="E75" i="13"/>
  <c r="D1479" i="5"/>
  <c r="G1875" i="14"/>
  <c r="D1375" i="7"/>
  <c r="F611" i="5"/>
  <c r="E3193" i="7"/>
  <c r="G1875" i="5"/>
  <c r="D911" i="14"/>
  <c r="D373" i="5"/>
  <c r="D57" i="14"/>
  <c r="E2216" i="7"/>
  <c r="D1619" i="14"/>
  <c r="D2725" i="7"/>
  <c r="G502" i="5"/>
  <c r="F857" i="5"/>
  <c r="F1271" i="10"/>
  <c r="F1427" i="5"/>
  <c r="F3054" i="7"/>
  <c r="E275" i="5"/>
  <c r="F2167" i="11"/>
  <c r="F717" i="14"/>
  <c r="E1899" i="7"/>
  <c r="D249" i="10"/>
  <c r="E1546" i="10"/>
  <c r="G1302" i="13"/>
  <c r="F1154" i="5"/>
  <c r="F471" i="5"/>
  <c r="D999" i="14"/>
  <c r="E1708" i="5"/>
  <c r="F61" i="14"/>
  <c r="E185" i="5"/>
  <c r="E460" i="5"/>
  <c r="D815" i="5"/>
  <c r="E2994" i="7"/>
  <c r="D1886" i="7"/>
  <c r="E1676" i="14"/>
  <c r="D2166" i="5"/>
  <c r="F137" i="11"/>
  <c r="G788" i="5"/>
  <c r="E129" i="11"/>
  <c r="D3191" i="7"/>
  <c r="F1529" i="7"/>
  <c r="D1175" i="11"/>
  <c r="F127" i="14"/>
  <c r="G1867" i="7"/>
  <c r="G1876" i="14"/>
  <c r="D3214" i="7"/>
  <c r="D617" i="5"/>
  <c r="D748" i="13"/>
  <c r="E2579" i="7"/>
  <c r="E3445" i="7"/>
  <c r="F180" i="11"/>
  <c r="E1550" i="11"/>
  <c r="D3451" i="7"/>
  <c r="E1811" i="14"/>
  <c r="G829" i="11"/>
  <c r="E1035" i="11"/>
  <c r="G3013" i="7"/>
  <c r="G206" i="13"/>
  <c r="E269" i="7"/>
  <c r="D1180" i="13"/>
  <c r="G2108" i="5"/>
  <c r="F1203" i="5"/>
  <c r="G1449" i="14"/>
  <c r="E30" i="5"/>
  <c r="F1635" i="11"/>
  <c r="F397" i="5"/>
  <c r="F3470" i="7"/>
  <c r="D2178" i="5"/>
  <c r="E2066" i="7"/>
  <c r="G1547" i="11"/>
  <c r="E628" i="5"/>
  <c r="F1220" i="14"/>
  <c r="E1191" i="5"/>
  <c r="D1847" i="10"/>
  <c r="E157" i="7"/>
  <c r="G1209" i="14"/>
  <c r="F2082" i="5"/>
  <c r="G1707" i="7"/>
  <c r="D181" i="5"/>
  <c r="E1150" i="14"/>
  <c r="E1558" i="14"/>
  <c r="D1368" i="7"/>
  <c r="G768" i="5"/>
  <c r="G79" i="13"/>
  <c r="D1772" i="10"/>
  <c r="E1904" i="10"/>
  <c r="G1854" i="14"/>
  <c r="E1414" i="5"/>
  <c r="G2618" i="7"/>
  <c r="G273" i="14"/>
  <c r="F1904" i="5"/>
  <c r="F2012" i="7"/>
  <c r="G2199" i="5"/>
  <c r="D2363" i="10"/>
  <c r="G818" i="14"/>
  <c r="F179" i="13"/>
  <c r="G2179" i="10"/>
  <c r="D1811" i="14"/>
  <c r="E1366" i="11"/>
  <c r="D168" i="11"/>
  <c r="E2856" i="7"/>
  <c r="F1184" i="14"/>
  <c r="D1338" i="5"/>
  <c r="E1075" i="5"/>
  <c r="D1403" i="14"/>
  <c r="E2199" i="7"/>
  <c r="G1460" i="7"/>
  <c r="G1316" i="7"/>
  <c r="F1413" i="5"/>
  <c r="E392" i="7"/>
  <c r="E2189" i="7"/>
  <c r="E1079" i="13"/>
  <c r="D1210" i="10"/>
  <c r="E253" i="14"/>
  <c r="G1463" i="7"/>
  <c r="D219" i="13"/>
  <c r="F1724" i="14"/>
  <c r="G640" i="6"/>
  <c r="E309" i="5"/>
  <c r="F2295" i="5"/>
  <c r="G50" i="13"/>
  <c r="E318" i="14"/>
  <c r="G1675" i="5"/>
  <c r="E1331" i="14"/>
  <c r="G1479" i="11"/>
  <c r="F1630" i="14"/>
  <c r="E176" i="14"/>
  <c r="G1933" i="14"/>
  <c r="E1366" i="5"/>
  <c r="D487" i="14"/>
  <c r="D732" i="14"/>
  <c r="F1799" i="11"/>
  <c r="E1343" i="14"/>
  <c r="E1804" i="5"/>
  <c r="G1902" i="14"/>
  <c r="G1498" i="14"/>
  <c r="G177" i="14"/>
  <c r="F1839" i="7"/>
  <c r="G102" i="13"/>
  <c r="D1004" i="5"/>
  <c r="D3213" i="7"/>
  <c r="F2202" i="7"/>
  <c r="D3366" i="7"/>
  <c r="F550" i="5"/>
  <c r="D784" i="11"/>
  <c r="F448" i="7"/>
  <c r="G2208" i="11"/>
  <c r="E1584" i="14"/>
  <c r="G1226" i="5"/>
  <c r="D1472" i="5"/>
  <c r="E1545" i="7"/>
  <c r="G1997" i="7"/>
  <c r="G1628" i="11"/>
  <c r="F683" i="5"/>
  <c r="G1344" i="10"/>
  <c r="E613" i="11"/>
  <c r="G1238" i="13"/>
  <c r="E847" i="11"/>
  <c r="D2180" i="7"/>
  <c r="G1312" i="14"/>
  <c r="D1893" i="10"/>
  <c r="E1393" i="7"/>
  <c r="F1354" i="14"/>
  <c r="G241" i="10"/>
  <c r="F556" i="5"/>
  <c r="D2012" i="7"/>
  <c r="D1493" i="14"/>
  <c r="D1664" i="14"/>
  <c r="E2116" i="11"/>
  <c r="D203" i="14"/>
  <c r="G636" i="14"/>
  <c r="E719" i="11"/>
  <c r="D268" i="14"/>
  <c r="E65" i="5"/>
  <c r="F1565" i="11"/>
  <c r="F363" i="11"/>
  <c r="G2286" i="7"/>
  <c r="D1406" i="5"/>
  <c r="D2270" i="7"/>
  <c r="E461" i="7"/>
  <c r="E1502" i="7"/>
  <c r="F574" i="5"/>
  <c r="D1551" i="11"/>
  <c r="F3424" i="7"/>
  <c r="G1917" i="7"/>
  <c r="G153" i="10"/>
  <c r="F949" i="14"/>
  <c r="D1636" i="13"/>
  <c r="G127" i="14"/>
  <c r="E372" i="11"/>
  <c r="D1845" i="5"/>
  <c r="F2119" i="10"/>
  <c r="E2244" i="7"/>
  <c r="G9" i="14"/>
  <c r="F2882" i="7"/>
  <c r="F1779" i="11"/>
  <c r="F600" i="11"/>
  <c r="G2290" i="7"/>
  <c r="E2128" i="5"/>
  <c r="F2170" i="5"/>
  <c r="F1914" i="14"/>
  <c r="D1180" i="14"/>
  <c r="F2083" i="7"/>
  <c r="F682" i="14"/>
  <c r="E2037" i="5"/>
  <c r="F2376" i="7"/>
  <c r="E1102" i="14"/>
  <c r="D892" i="5"/>
  <c r="G1066" i="5"/>
  <c r="G2260" i="5"/>
  <c r="D2201" i="5"/>
  <c r="D720" i="5"/>
  <c r="F46" i="14"/>
  <c r="G2360" i="11"/>
  <c r="G3303" i="7"/>
  <c r="G1435" i="14"/>
  <c r="E2109" i="5"/>
  <c r="G1380" i="7"/>
  <c r="E757" i="5"/>
  <c r="D1703" i="5"/>
  <c r="D211" i="5"/>
  <c r="E2265" i="5"/>
  <c r="E1343" i="7"/>
  <c r="E1329" i="5"/>
  <c r="G128" i="13"/>
  <c r="E957" i="5"/>
  <c r="E618" i="11"/>
  <c r="G1751" i="13"/>
  <c r="D1204" i="5"/>
  <c r="F2068" i="5"/>
  <c r="D1987" i="5"/>
  <c r="F1497" i="14"/>
  <c r="E221" i="13"/>
  <c r="D2216" i="5"/>
  <c r="F2065" i="5"/>
  <c r="G1882" i="10"/>
  <c r="G2926" i="7"/>
  <c r="F2845" i="7"/>
  <c r="D1811" i="7"/>
  <c r="E1175" i="14"/>
  <c r="E952" i="5"/>
  <c r="E1579" i="5"/>
  <c r="F1577" i="11"/>
  <c r="E2677" i="7"/>
  <c r="E1870" i="10"/>
  <c r="D741" i="14"/>
  <c r="G1545" i="14"/>
  <c r="D1976" i="10"/>
  <c r="G1863" i="14"/>
  <c r="E22" i="7"/>
  <c r="F31" i="10"/>
  <c r="D1676" i="11"/>
  <c r="E1387" i="7"/>
  <c r="G1524" i="5"/>
  <c r="G1814" i="5"/>
  <c r="E2193" i="7"/>
  <c r="F2044" i="11"/>
  <c r="D2099" i="5"/>
  <c r="G1142" i="5"/>
  <c r="D81" i="13"/>
  <c r="F2037" i="5"/>
  <c r="F1915" i="5"/>
  <c r="G457" i="7"/>
  <c r="E2755" i="7"/>
  <c r="D1523" i="10"/>
  <c r="F113" i="10"/>
  <c r="D577" i="5"/>
  <c r="G1335" i="7"/>
  <c r="E153" i="7"/>
  <c r="G936" i="11"/>
  <c r="G909" i="6"/>
  <c r="D1819" i="7"/>
  <c r="F378" i="14"/>
  <c r="G77" i="14"/>
  <c r="D540" i="14"/>
  <c r="E216" i="11"/>
  <c r="E2613" i="7"/>
  <c r="F575" i="14"/>
  <c r="F1263" i="10"/>
  <c r="F1906" i="5"/>
  <c r="F22" i="6"/>
  <c r="D1241" i="11"/>
  <c r="G2295" i="7"/>
  <c r="G3154" i="7"/>
  <c r="F233" i="6"/>
  <c r="D138" i="11"/>
  <c r="G1595" i="7"/>
  <c r="F1070" i="5"/>
  <c r="E1738" i="5"/>
  <c r="D2842" i="7"/>
  <c r="G710" i="5"/>
  <c r="F448" i="14"/>
  <c r="E852" i="5"/>
  <c r="G31" i="14"/>
  <c r="G1075" i="14"/>
  <c r="F2778" i="7"/>
  <c r="D764" i="14"/>
  <c r="E1761" i="7"/>
  <c r="G1485" i="14"/>
  <c r="G1542" i="6"/>
  <c r="F167" i="11"/>
  <c r="F124" i="14"/>
  <c r="D884" i="6"/>
  <c r="G495" i="6"/>
  <c r="G876" i="14"/>
  <c r="G590" i="14"/>
  <c r="D915" i="6"/>
  <c r="F1626" i="14"/>
  <c r="G916" i="14"/>
  <c r="G2286" i="11"/>
  <c r="D1552" i="7"/>
  <c r="G1414" i="11"/>
  <c r="F2677" i="7"/>
  <c r="E154" i="13"/>
  <c r="E2479" i="7"/>
  <c r="F952" i="5"/>
  <c r="G923" i="14"/>
  <c r="D211" i="11"/>
  <c r="D1577" i="10"/>
  <c r="F3247" i="7"/>
  <c r="E651" i="14"/>
  <c r="D455" i="7"/>
  <c r="G958" i="5"/>
  <c r="F2129" i="10"/>
  <c r="G188" i="10"/>
  <c r="G1693" i="7"/>
  <c r="G3277" i="7"/>
  <c r="F2263" i="11"/>
  <c r="E1297" i="7"/>
  <c r="F2218" i="5"/>
  <c r="G1398" i="5"/>
  <c r="E1373" i="5"/>
  <c r="E2439" i="7"/>
  <c r="G36" i="7"/>
  <c r="E214" i="5"/>
  <c r="F1178" i="10"/>
  <c r="G1477" i="11"/>
  <c r="D730" i="10"/>
  <c r="D25" i="11"/>
  <c r="G1152" i="10"/>
  <c r="G3232" i="7"/>
  <c r="G1733" i="10"/>
  <c r="G2123" i="5"/>
  <c r="F202" i="7"/>
  <c r="E981" i="5"/>
  <c r="G455" i="14"/>
  <c r="G1462" i="7"/>
  <c r="D462" i="14"/>
  <c r="E1442" i="14"/>
  <c r="E140" i="10"/>
  <c r="F1537" i="10"/>
  <c r="G1706" i="7"/>
  <c r="E305" i="5"/>
  <c r="E1815" i="11"/>
  <c r="G193" i="5"/>
  <c r="F2054" i="11"/>
  <c r="F1294" i="10"/>
  <c r="E68" i="11"/>
  <c r="F975" i="11"/>
  <c r="E114" i="11"/>
  <c r="E1335" i="14"/>
  <c r="F3381" i="7"/>
  <c r="F473" i="5"/>
  <c r="D3407" i="7"/>
  <c r="F1974" i="5"/>
  <c r="D538" i="11"/>
  <c r="D663" i="5"/>
  <c r="D2083" i="10"/>
  <c r="F2086" i="5"/>
  <c r="E470" i="10"/>
  <c r="G1491" i="10"/>
  <c r="F141" i="5"/>
  <c r="F33" i="13"/>
  <c r="D623" i="5"/>
  <c r="G2430" i="10"/>
  <c r="D176" i="7"/>
  <c r="D1058" i="14"/>
  <c r="D2130" i="11"/>
  <c r="D649" i="5"/>
  <c r="F3002" i="7"/>
  <c r="D32" i="5"/>
  <c r="F898" i="5"/>
  <c r="E411" i="14"/>
  <c r="D168" i="13"/>
  <c r="E1001" i="14"/>
  <c r="F285" i="14"/>
  <c r="G946" i="14"/>
  <c r="E2864" i="7"/>
  <c r="D1564" i="5"/>
  <c r="F1351" i="5"/>
  <c r="F3306" i="7"/>
  <c r="E803" i="5"/>
  <c r="F1564" i="5"/>
  <c r="D1888" i="7"/>
  <c r="E420" i="5"/>
  <c r="G1922" i="7"/>
  <c r="D1484" i="11"/>
  <c r="G64" i="13"/>
  <c r="G2157" i="5"/>
  <c r="D1947" i="14"/>
  <c r="E3026" i="7"/>
  <c r="E1511" i="14"/>
  <c r="D429" i="10"/>
  <c r="G1927" i="11"/>
  <c r="D1474" i="7"/>
  <c r="G1825" i="10"/>
  <c r="D1941" i="7"/>
  <c r="G690" i="14"/>
  <c r="E319" i="7"/>
  <c r="G135" i="13"/>
  <c r="E1950" i="11"/>
  <c r="D1038" i="14"/>
  <c r="D1774" i="7"/>
  <c r="D1871" i="14"/>
  <c r="D1891" i="5"/>
  <c r="E1049" i="11"/>
  <c r="D1540" i="7"/>
  <c r="G838" i="14"/>
  <c r="E1237" i="14"/>
  <c r="G987" i="11"/>
  <c r="D2910" i="7"/>
  <c r="E1736" i="14"/>
  <c r="G296" i="14"/>
  <c r="G2409" i="11"/>
  <c r="D1928" i="7"/>
  <c r="D1687" i="10"/>
  <c r="G1927" i="14"/>
  <c r="E3252" i="7"/>
  <c r="E647" i="14"/>
  <c r="D26" i="7"/>
  <c r="D2069" i="11"/>
  <c r="G116" i="11"/>
  <c r="G2494" i="7"/>
  <c r="E1833" i="10"/>
  <c r="F908" i="5"/>
  <c r="G1014" i="14"/>
  <c r="G1401" i="5"/>
  <c r="G1423" i="11"/>
  <c r="F1464" i="10"/>
  <c r="F543" i="5"/>
  <c r="G2053" i="5"/>
  <c r="G3336" i="7"/>
  <c r="E306" i="14"/>
  <c r="E2230" i="11"/>
  <c r="F1692" i="11"/>
  <c r="E1620" i="14"/>
  <c r="G226" i="10"/>
  <c r="F440" i="5"/>
  <c r="D931" i="13"/>
  <c r="D579" i="6"/>
  <c r="G70" i="10"/>
  <c r="F1933" i="14"/>
  <c r="G1679" i="14"/>
  <c r="F1325" i="5"/>
  <c r="F2396" i="7"/>
  <c r="F116" i="14"/>
  <c r="D517" i="14"/>
  <c r="E356" i="11"/>
  <c r="E250" i="14"/>
  <c r="D259" i="14"/>
  <c r="F502" i="5"/>
  <c r="F36" i="7"/>
  <c r="E1684" i="14"/>
  <c r="E2011" i="5"/>
  <c r="F1443" i="7"/>
  <c r="E1330" i="5"/>
  <c r="D1469" i="14"/>
  <c r="E1951" i="7"/>
  <c r="E542" i="5"/>
  <c r="E3395" i="7"/>
  <c r="F1957" i="7"/>
  <c r="F1621" i="14"/>
  <c r="G165" i="13"/>
  <c r="D2273" i="5"/>
  <c r="D66" i="10"/>
  <c r="G1628" i="5"/>
  <c r="E3056" i="7"/>
  <c r="E2126" i="7"/>
  <c r="G1420" i="11"/>
  <c r="G2754" i="7"/>
  <c r="F1995" i="11"/>
  <c r="G753" i="14"/>
  <c r="D2009" i="5"/>
  <c r="E1902" i="11"/>
  <c r="E531" i="10"/>
  <c r="G956" i="11"/>
  <c r="G752" i="5"/>
  <c r="F354" i="14"/>
  <c r="F1696" i="5"/>
  <c r="D2736" i="7"/>
  <c r="E2825" i="7"/>
  <c r="G1617" i="7"/>
  <c r="G3108" i="7"/>
  <c r="F202" i="14"/>
  <c r="G2045" i="7"/>
  <c r="F1442" i="7"/>
  <c r="G3322" i="7"/>
  <c r="G2287" i="5"/>
  <c r="D1065" i="14"/>
  <c r="D1485" i="7"/>
  <c r="D2039" i="7"/>
  <c r="F954" i="14"/>
  <c r="D144" i="13"/>
  <c r="E151" i="5"/>
  <c r="F968" i="5"/>
  <c r="F1186" i="5"/>
  <c r="D481" i="11"/>
  <c r="E1621" i="14"/>
  <c r="G1500" i="11"/>
  <c r="E522" i="14"/>
  <c r="D189" i="13"/>
  <c r="D1651" i="7"/>
  <c r="D1595" i="14"/>
  <c r="D2274" i="11"/>
  <c r="F691" i="5"/>
  <c r="F1023" i="5"/>
  <c r="F631" i="6"/>
  <c r="D1144" i="6"/>
  <c r="E2013" i="7"/>
  <c r="D1403" i="5"/>
  <c r="E2432" i="7"/>
  <c r="G1364" i="14"/>
  <c r="E1876" i="7"/>
  <c r="D113" i="10"/>
  <c r="E2459" i="10"/>
  <c r="E1399" i="5"/>
  <c r="D76" i="14"/>
  <c r="E2411" i="7"/>
  <c r="G2936" i="7"/>
  <c r="E1840" i="7"/>
  <c r="E2498" i="7"/>
  <c r="F1363" i="14"/>
  <c r="D1608" i="7"/>
  <c r="E756" i="14"/>
  <c r="F1031" i="5"/>
  <c r="F2361" i="11"/>
  <c r="E2860" i="7"/>
  <c r="G301" i="7"/>
  <c r="F626" i="14"/>
  <c r="D875" i="5"/>
  <c r="F214" i="7"/>
  <c r="D1958" i="14"/>
  <c r="G1956" i="14"/>
  <c r="F2844" i="7"/>
  <c r="F2239" i="5"/>
  <c r="E1867" i="14"/>
  <c r="G616" i="14"/>
  <c r="F2387" i="7"/>
  <c r="F1070" i="14"/>
  <c r="E103" i="5"/>
  <c r="E2133" i="11"/>
  <c r="F470" i="7"/>
  <c r="G1442" i="7"/>
  <c r="D1213" i="5"/>
  <c r="F24" i="5"/>
  <c r="G139" i="14"/>
  <c r="G1491" i="11"/>
  <c r="E2172" i="7"/>
  <c r="D2083" i="7"/>
  <c r="G2257" i="7"/>
  <c r="D1309" i="7"/>
  <c r="F149" i="10"/>
  <c r="E974" i="5"/>
  <c r="E704" i="5"/>
  <c r="E2896" i="7"/>
  <c r="G143" i="10"/>
  <c r="F1649" i="14"/>
  <c r="G49" i="13"/>
  <c r="F1265" i="11"/>
  <c r="G1951" i="11"/>
  <c r="E2119" i="5"/>
  <c r="F605" i="14"/>
  <c r="G1297" i="5"/>
  <c r="F2163" i="10"/>
  <c r="E1852" i="5"/>
  <c r="D1870" i="5"/>
  <c r="G1583" i="11"/>
  <c r="F2070" i="11"/>
  <c r="D1624" i="14"/>
  <c r="D591" i="14"/>
  <c r="E3058" i="7"/>
  <c r="G169" i="14"/>
  <c r="D354" i="14"/>
  <c r="E2417" i="10"/>
  <c r="F1837" i="5"/>
  <c r="E53" i="13"/>
  <c r="D1065" i="5"/>
  <c r="G539" i="14"/>
  <c r="G1816" i="10"/>
  <c r="G596" i="5"/>
  <c r="D1743" i="5"/>
  <c r="E1427" i="7"/>
  <c r="D498" i="14"/>
  <c r="D3" i="13"/>
  <c r="D1970" i="5"/>
  <c r="E530" i="14"/>
  <c r="G187" i="10"/>
  <c r="F384" i="14"/>
  <c r="G1420" i="7"/>
  <c r="F203" i="14"/>
  <c r="D1534" i="14"/>
  <c r="G1825" i="11"/>
  <c r="G40" i="10"/>
  <c r="G47" i="5"/>
  <c r="G2660" i="7"/>
  <c r="G3422" i="7"/>
  <c r="D1409" i="14"/>
  <c r="D191" i="11"/>
  <c r="E1945" i="7"/>
  <c r="G199" i="11"/>
  <c r="F2113" i="7"/>
  <c r="G464" i="7"/>
  <c r="D2840" i="7"/>
  <c r="E532" i="5"/>
  <c r="F489" i="11"/>
  <c r="D1276" i="7"/>
  <c r="E2276" i="5"/>
  <c r="F3192" i="7"/>
  <c r="E1279" i="5"/>
  <c r="F966" i="14"/>
  <c r="G2019" i="10"/>
  <c r="G105" i="5"/>
  <c r="E2309" i="11"/>
  <c r="F1830" i="5"/>
  <c r="E1846" i="11"/>
  <c r="D767" i="14"/>
  <c r="D3152" i="7"/>
  <c r="D163" i="7"/>
  <c r="F1473" i="14"/>
  <c r="F718" i="14"/>
  <c r="G1010" i="14"/>
  <c r="G261" i="5"/>
  <c r="D459" i="10"/>
  <c r="D601" i="5"/>
  <c r="E1360" i="7"/>
  <c r="D1981" i="7"/>
  <c r="G924" i="14"/>
  <c r="E1193" i="14"/>
  <c r="G488" i="14"/>
  <c r="G1236" i="10"/>
  <c r="G2296" i="5"/>
  <c r="E928" i="10"/>
  <c r="F2526" i="7"/>
  <c r="D1388" i="14"/>
  <c r="F1963" i="5"/>
  <c r="G197" i="13"/>
  <c r="F1758" i="11"/>
  <c r="E1956" i="14"/>
  <c r="D500" i="10"/>
  <c r="G76" i="7"/>
  <c r="G1785" i="7"/>
  <c r="G1915" i="14"/>
  <c r="D2233" i="5"/>
  <c r="E1622" i="14"/>
  <c r="E1522" i="10"/>
  <c r="D486" i="14"/>
  <c r="D1939" i="5"/>
  <c r="F1598" i="7"/>
  <c r="F790" i="11"/>
  <c r="E1086" i="5"/>
  <c r="D1486" i="5"/>
  <c r="G59" i="14"/>
  <c r="F2951" i="7"/>
  <c r="E1793" i="13"/>
  <c r="D198" i="11"/>
  <c r="G807" i="14"/>
  <c r="G537" i="13"/>
  <c r="G2918" i="7"/>
  <c r="G479" i="10"/>
  <c r="D2903" i="7"/>
  <c r="E1454" i="7"/>
  <c r="E617" i="11"/>
  <c r="D1247" i="11"/>
  <c r="F1987" i="5"/>
  <c r="D1051" i="5"/>
  <c r="D1902" i="14"/>
  <c r="F2131" i="5"/>
  <c r="E595" i="10"/>
  <c r="G135" i="14"/>
  <c r="E1282" i="7"/>
  <c r="F470" i="10"/>
  <c r="E1398" i="10"/>
  <c r="E1881" i="14"/>
  <c r="G847" i="11"/>
  <c r="D3148" i="7"/>
  <c r="G152" i="14"/>
  <c r="E237" i="10"/>
  <c r="D2708" i="7"/>
  <c r="G748" i="14"/>
  <c r="E3489" i="7"/>
  <c r="F911" i="14"/>
  <c r="G967" i="11"/>
  <c r="F1621" i="11"/>
  <c r="F636" i="5"/>
  <c r="F2427" i="10"/>
  <c r="G2110" i="10"/>
  <c r="F998" i="5"/>
  <c r="F389" i="5"/>
  <c r="E2252" i="11"/>
  <c r="E356" i="5"/>
  <c r="G1786" i="7"/>
  <c r="F399" i="11"/>
  <c r="G192" i="14"/>
  <c r="F24" i="7"/>
  <c r="E1524" i="14"/>
  <c r="G1270" i="14"/>
  <c r="G1671" i="14"/>
  <c r="E206" i="14"/>
  <c r="D885" i="11"/>
  <c r="F2261" i="5"/>
  <c r="D999" i="10"/>
  <c r="F1998" i="5"/>
  <c r="F591" i="11"/>
  <c r="F1882" i="11"/>
  <c r="G1747" i="7"/>
  <c r="D1447" i="7"/>
  <c r="G1584" i="5"/>
  <c r="E709" i="14"/>
  <c r="F1879" i="7"/>
  <c r="E935" i="11"/>
  <c r="F960" i="10"/>
  <c r="D1279" i="11"/>
  <c r="D3292" i="7"/>
  <c r="D1709" i="11"/>
  <c r="E977" i="14"/>
  <c r="G1349" i="5"/>
  <c r="G755" i="14"/>
  <c r="G2504" i="7"/>
  <c r="G507" i="14"/>
  <c r="F485" i="14"/>
  <c r="D1379" i="14"/>
  <c r="E1721" i="7"/>
  <c r="G3497" i="7"/>
  <c r="D1255" i="5"/>
  <c r="D585" i="11"/>
  <c r="E101" i="7"/>
  <c r="D131" i="5"/>
  <c r="D2880" i="7"/>
  <c r="D1228" i="5"/>
  <c r="F1013" i="5"/>
  <c r="E2662" i="7"/>
  <c r="E1188" i="13"/>
  <c r="F1197" i="5"/>
  <c r="G187" i="7"/>
  <c r="D1149" i="14"/>
  <c r="F2948" i="7"/>
  <c r="G1494" i="7"/>
  <c r="G2029" i="10"/>
  <c r="F1872" i="11"/>
  <c r="D1288" i="7"/>
  <c r="D1730" i="14"/>
  <c r="D1565" i="5"/>
  <c r="G2140" i="10"/>
  <c r="G1991" i="7"/>
  <c r="E3302" i="7"/>
  <c r="G401" i="7"/>
  <c r="F464" i="13"/>
  <c r="F1423" i="11"/>
  <c r="F809" i="14"/>
  <c r="G107" i="10"/>
  <c r="D2055" i="5"/>
  <c r="G155" i="5"/>
  <c r="F124" i="7"/>
  <c r="G1859" i="14"/>
  <c r="G2826" i="7"/>
  <c r="F1999" i="14"/>
  <c r="E708" i="11"/>
  <c r="G3459" i="7"/>
  <c r="E196" i="13"/>
  <c r="E47" i="14"/>
  <c r="G71" i="14"/>
  <c r="F232" i="10"/>
  <c r="D2168" i="5"/>
  <c r="D212" i="11"/>
  <c r="D1266" i="7"/>
  <c r="E212" i="5"/>
  <c r="D1735" i="14"/>
  <c r="D1721" i="5"/>
  <c r="F1415" i="5"/>
  <c r="G3119" i="7"/>
  <c r="F2367" i="11"/>
  <c r="D2283" i="11"/>
  <c r="G1444" i="11"/>
  <c r="F1253" i="5"/>
  <c r="D1379" i="5"/>
  <c r="D2051" i="5"/>
  <c r="F1370" i="14"/>
  <c r="F873" i="14"/>
  <c r="G1995" i="5"/>
  <c r="F26" i="10"/>
  <c r="F414" i="14"/>
  <c r="F1554" i="5"/>
  <c r="G1233" i="13"/>
  <c r="E1991" i="14"/>
  <c r="E2446" i="7"/>
  <c r="D1083" i="14"/>
  <c r="F1508" i="14"/>
  <c r="F133" i="5"/>
  <c r="D1960" i="5"/>
  <c r="G874" i="14"/>
  <c r="F1604" i="11"/>
  <c r="F1776" i="14"/>
  <c r="D241" i="13"/>
  <c r="F183" i="11"/>
  <c r="E2022" i="10"/>
  <c r="D258" i="14"/>
  <c r="F212" i="11"/>
  <c r="F2112" i="5"/>
  <c r="G1710" i="11"/>
  <c r="E199" i="10"/>
  <c r="G1698" i="5"/>
  <c r="F3047" i="7"/>
  <c r="F147" i="11"/>
  <c r="F684" i="11"/>
  <c r="D2246" i="10"/>
  <c r="E596" i="14"/>
  <c r="D3462" i="7"/>
  <c r="G2489" i="7"/>
  <c r="E1460" i="11"/>
  <c r="E2155" i="11"/>
  <c r="D256" i="6"/>
  <c r="G558" i="5"/>
  <c r="D1256" i="14"/>
  <c r="E23" i="5"/>
  <c r="D3" i="5"/>
  <c r="G451" i="14"/>
  <c r="D106" i="7"/>
  <c r="E1302" i="11"/>
  <c r="E537" i="5"/>
  <c r="E1038" i="5"/>
  <c r="G1924" i="7"/>
  <c r="F1201" i="5"/>
  <c r="D2383" i="11"/>
  <c r="D802" i="14"/>
  <c r="E214" i="10"/>
  <c r="D763" i="10"/>
  <c r="G2270" i="5"/>
  <c r="F2389" i="7"/>
  <c r="F2328" i="11"/>
  <c r="E3446" i="7"/>
  <c r="D154" i="10"/>
  <c r="F1384" i="10"/>
  <c r="D1187" i="11"/>
  <c r="G878" i="14"/>
  <c r="E553" i="10"/>
  <c r="F1400" i="13"/>
  <c r="F727" i="10"/>
  <c r="E148" i="5"/>
  <c r="G109" i="14"/>
  <c r="D115" i="7"/>
  <c r="G433" i="5"/>
  <c r="E109" i="11"/>
  <c r="G2715" i="7"/>
  <c r="E3315" i="7"/>
  <c r="D1068" i="14"/>
  <c r="E44" i="13"/>
  <c r="G1746" i="14"/>
  <c r="G682" i="10"/>
  <c r="G246" i="5"/>
  <c r="G1669" i="7"/>
  <c r="E2772" i="7"/>
  <c r="D257" i="14"/>
  <c r="G225" i="7"/>
  <c r="D533" i="5"/>
  <c r="G1795" i="14"/>
  <c r="F258" i="14"/>
  <c r="E2240" i="11"/>
  <c r="G1451" i="14"/>
  <c r="E111" i="10"/>
  <c r="G445" i="14"/>
  <c r="F1268" i="14"/>
  <c r="D200" i="11"/>
  <c r="D2952" i="7"/>
  <c r="F1695" i="7"/>
  <c r="G1345" i="10"/>
  <c r="E2291" i="5"/>
  <c r="G1217" i="14"/>
  <c r="E392" i="13"/>
  <c r="F1618" i="5"/>
  <c r="D1625" i="14"/>
  <c r="F279" i="11"/>
  <c r="D954" i="11"/>
  <c r="D180" i="14"/>
  <c r="F1758" i="14"/>
  <c r="F1241" i="13"/>
  <c r="D1613" i="5"/>
  <c r="G1308" i="7"/>
  <c r="F879" i="14"/>
  <c r="E511" i="11"/>
  <c r="F47" i="10"/>
  <c r="D795" i="10"/>
  <c r="F3399" i="7"/>
  <c r="G2555" i="7"/>
  <c r="E1679" i="11"/>
  <c r="F1420" i="7"/>
  <c r="E1286" i="11"/>
  <c r="E2276" i="7"/>
  <c r="E648" i="6"/>
  <c r="F1939" i="5"/>
  <c r="G531" i="11"/>
  <c r="E1175" i="5"/>
  <c r="E1305" i="7"/>
  <c r="D1635" i="5"/>
  <c r="E845" i="14"/>
  <c r="F391" i="10"/>
  <c r="F2887" i="7"/>
  <c r="G3447" i="7"/>
  <c r="F913" i="5"/>
  <c r="G2188" i="10"/>
  <c r="D2049" i="5"/>
  <c r="F205" i="13"/>
  <c r="E3358" i="7"/>
  <c r="G1303" i="7"/>
  <c r="F1127" i="14"/>
  <c r="D982" i="14"/>
  <c r="G518" i="11"/>
  <c r="D966" i="5"/>
  <c r="F527" i="5"/>
  <c r="G1037" i="14"/>
  <c r="D1891" i="10"/>
  <c r="G2038" i="11"/>
  <c r="D1740" i="11"/>
  <c r="G2644" i="7"/>
  <c r="F501" i="14"/>
  <c r="G324" i="5"/>
  <c r="D2608" i="7"/>
  <c r="G2325" i="7"/>
  <c r="G227" i="14"/>
  <c r="G1035" i="14"/>
  <c r="E700" i="5"/>
  <c r="F1748" i="10"/>
  <c r="E1117" i="14"/>
  <c r="G1093" i="11"/>
  <c r="G423" i="7"/>
  <c r="E317" i="11"/>
  <c r="D926" i="5"/>
  <c r="F194" i="10"/>
  <c r="D392" i="13"/>
  <c r="E1887" i="5"/>
  <c r="D27" i="14"/>
  <c r="D2238" i="7"/>
  <c r="E956" i="14"/>
  <c r="G1262" i="5"/>
  <c r="D1566" i="7"/>
  <c r="G2324" i="11"/>
  <c r="G2259" i="5"/>
  <c r="E1404" i="11"/>
  <c r="G412" i="5"/>
  <c r="F136" i="5"/>
  <c r="F857" i="11"/>
  <c r="F1645" i="14"/>
  <c r="G1345" i="14"/>
  <c r="E367" i="7"/>
  <c r="D1632" i="10"/>
  <c r="D1970" i="14"/>
  <c r="F483" i="13"/>
  <c r="G159" i="13"/>
  <c r="F1972" i="14"/>
  <c r="D2043" i="7"/>
  <c r="F2945" i="7"/>
  <c r="G2231" i="5"/>
  <c r="F89" i="13"/>
  <c r="D26" i="5"/>
  <c r="D72" i="7"/>
  <c r="E1418" i="7"/>
  <c r="F2024" i="5"/>
  <c r="F372" i="11"/>
  <c r="E1556" i="5"/>
  <c r="F1404" i="5"/>
  <c r="G407" i="14"/>
  <c r="D2180" i="10"/>
  <c r="G1547" i="10"/>
  <c r="D1058" i="11"/>
  <c r="E1519" i="14"/>
  <c r="D837" i="6"/>
  <c r="D1777" i="11"/>
  <c r="E660" i="5"/>
  <c r="G35" i="14"/>
  <c r="E1195" i="14"/>
  <c r="F926" i="14"/>
  <c r="D677" i="14"/>
  <c r="G1701" i="5"/>
  <c r="F67" i="10"/>
  <c r="E1488" i="7"/>
  <c r="D1412" i="7"/>
  <c r="F1511" i="14"/>
  <c r="E881" i="13"/>
  <c r="F2228" i="5"/>
  <c r="D170" i="11"/>
  <c r="D562" i="14"/>
  <c r="F2168" i="7"/>
  <c r="G1579" i="11"/>
  <c r="D476" i="5"/>
  <c r="G1319" i="14"/>
  <c r="G679" i="14"/>
  <c r="E282" i="14"/>
  <c r="D1337" i="5"/>
  <c r="E1545" i="14"/>
  <c r="F2240" i="7"/>
  <c r="F642" i="14"/>
  <c r="G237" i="11"/>
  <c r="E810" i="5"/>
  <c r="E1170" i="10"/>
  <c r="E1306" i="5"/>
  <c r="F612" i="5"/>
  <c r="E2882" i="7"/>
  <c r="E570" i="14"/>
  <c r="F3069" i="7"/>
  <c r="D1046" i="5"/>
  <c r="D1576" i="7"/>
  <c r="E381" i="14"/>
  <c r="F371" i="7"/>
  <c r="G165" i="7"/>
  <c r="D1028" i="14"/>
  <c r="G614" i="5"/>
  <c r="E2578" i="7"/>
  <c r="E545" i="14"/>
  <c r="E136" i="13"/>
  <c r="D1756" i="7"/>
  <c r="F125" i="13"/>
  <c r="E103" i="13"/>
  <c r="F101" i="13"/>
  <c r="G748" i="5"/>
  <c r="D1571" i="11"/>
  <c r="E3271" i="7"/>
  <c r="F1559" i="5"/>
  <c r="G2206" i="5"/>
  <c r="D167" i="14"/>
  <c r="F1409" i="14"/>
  <c r="E2842" i="7"/>
  <c r="E2191" i="5"/>
  <c r="E543" i="14"/>
  <c r="F483" i="7"/>
  <c r="D1685" i="5"/>
  <c r="F918" i="14"/>
  <c r="G1434" i="11"/>
  <c r="G2027" i="11"/>
  <c r="E61" i="13"/>
  <c r="G239" i="10"/>
  <c r="E1920" i="11"/>
  <c r="F2179" i="7"/>
  <c r="E2414" i="7"/>
  <c r="D1019" i="14"/>
  <c r="G2270" i="10"/>
  <c r="G1309" i="11"/>
  <c r="G179" i="5"/>
  <c r="D997" i="14"/>
  <c r="D198" i="10"/>
  <c r="F2209" i="5"/>
  <c r="G690" i="10"/>
  <c r="G2091" i="10"/>
  <c r="F56" i="5"/>
  <c r="G1697" i="11"/>
  <c r="G695" i="5"/>
  <c r="F1911" i="7"/>
  <c r="F2168" i="10"/>
  <c r="F67" i="14"/>
  <c r="D2040" i="5"/>
  <c r="F1407" i="14"/>
  <c r="D527" i="14"/>
  <c r="D204" i="14"/>
  <c r="F774" i="14"/>
  <c r="D1756" i="11"/>
  <c r="D338" i="10"/>
  <c r="D1161" i="5"/>
  <c r="G415" i="10"/>
  <c r="D25" i="10"/>
  <c r="E1500" i="5"/>
  <c r="D1431" i="5"/>
  <c r="D1461" i="10"/>
  <c r="F3337" i="7"/>
  <c r="E413" i="5"/>
  <c r="G1392" i="7"/>
  <c r="D5" i="11"/>
  <c r="D151" i="13"/>
  <c r="F1038" i="10"/>
  <c r="F463" i="14"/>
  <c r="F1425" i="7"/>
  <c r="G1882" i="14"/>
  <c r="F1756" i="5"/>
  <c r="D1311" i="11"/>
  <c r="F1167" i="5"/>
  <c r="E2350" i="11"/>
  <c r="G1223" i="11"/>
  <c r="G1942" i="7"/>
  <c r="G1027" i="14"/>
  <c r="E3014" i="7"/>
  <c r="F1185" i="14"/>
  <c r="D1899" i="7"/>
  <c r="D419" i="14"/>
  <c r="G1741" i="11"/>
  <c r="G1687" i="5"/>
  <c r="D1777" i="5"/>
  <c r="F3165" i="7"/>
  <c r="G2072" i="7"/>
  <c r="D902" i="5"/>
  <c r="E588" i="10"/>
  <c r="E859" i="13"/>
  <c r="G224" i="11"/>
  <c r="D921" i="11"/>
  <c r="D888" i="14"/>
  <c r="D1361" i="11"/>
  <c r="D209" i="14"/>
  <c r="G774" i="11"/>
  <c r="E87" i="13"/>
  <c r="G1361" i="10"/>
  <c r="E3400" i="7"/>
  <c r="D2495" i="7"/>
  <c r="F1274" i="5"/>
  <c r="E3120" i="7"/>
  <c r="F906" i="5"/>
  <c r="E777" i="5"/>
  <c r="E224" i="13"/>
  <c r="E1346" i="5"/>
  <c r="E2793" i="7"/>
  <c r="D1284" i="14"/>
  <c r="E21" i="10"/>
  <c r="G2210" i="5"/>
  <c r="E1610" i="7"/>
  <c r="D592" i="5"/>
  <c r="G1630" i="14"/>
  <c r="G515" i="5"/>
  <c r="G120" i="13"/>
  <c r="F1581" i="7"/>
  <c r="G1845" i="14"/>
  <c r="D352" i="7"/>
  <c r="E1745" i="14"/>
  <c r="E3082" i="7"/>
  <c r="F142" i="13"/>
  <c r="F802" i="5"/>
  <c r="D1871" i="7"/>
  <c r="G395" i="14"/>
  <c r="D1765" i="10"/>
  <c r="F3" i="11"/>
  <c r="G3406" i="7"/>
  <c r="E120" i="14"/>
  <c r="D2908" i="7"/>
  <c r="E114" i="10"/>
  <c r="F1367" i="10"/>
  <c r="F361" i="14"/>
  <c r="D450" i="14"/>
  <c r="D2123" i="5"/>
  <c r="D1432" i="13"/>
  <c r="G245" i="7"/>
  <c r="D519" i="10"/>
  <c r="E1991" i="7"/>
  <c r="G1549" i="7"/>
  <c r="G761" i="11"/>
  <c r="E542" i="11"/>
  <c r="F604" i="14"/>
  <c r="D440" i="7"/>
  <c r="G126" i="14"/>
  <c r="D29" i="11"/>
  <c r="F443" i="5"/>
  <c r="F3036" i="7"/>
  <c r="E2009" i="7"/>
  <c r="D94" i="11"/>
  <c r="E171" i="11"/>
  <c r="E1870" i="7"/>
  <c r="G2350" i="11"/>
  <c r="G1565" i="7"/>
  <c r="F112" i="13"/>
  <c r="E1834" i="5"/>
  <c r="D2172" i="10"/>
  <c r="E278" i="13"/>
  <c r="G81" i="5"/>
  <c r="E2399" i="7"/>
  <c r="E2617" i="7"/>
  <c r="D1914" i="14"/>
  <c r="D1386" i="10"/>
  <c r="D702" i="5"/>
  <c r="E2953" i="7"/>
  <c r="D310" i="5"/>
  <c r="E919" i="5"/>
  <c r="E2159" i="5"/>
  <c r="G1020" i="11"/>
  <c r="G1924" i="5"/>
  <c r="D757" i="14"/>
  <c r="E430" i="14"/>
  <c r="G3121" i="7"/>
  <c r="F1681" i="11"/>
  <c r="G13" i="14"/>
  <c r="D273" i="5"/>
  <c r="E2304" i="7"/>
  <c r="E1060" i="14"/>
  <c r="D1841" i="10"/>
  <c r="E86" i="10"/>
  <c r="D2274" i="7"/>
  <c r="G1305" i="7"/>
  <c r="F656" i="11"/>
  <c r="E229" i="10"/>
  <c r="F1425" i="5"/>
  <c r="D1242" i="11"/>
  <c r="D310" i="14"/>
  <c r="D1592" i="10"/>
  <c r="E1138" i="14"/>
  <c r="G175" i="14"/>
  <c r="D2230" i="11"/>
  <c r="E2453" i="10"/>
  <c r="G1087" i="11"/>
  <c r="E1574" i="14"/>
  <c r="F22" i="5"/>
  <c r="D1945" i="5"/>
  <c r="E563" i="5"/>
  <c r="F1525" i="5"/>
  <c r="F1280" i="7"/>
  <c r="D638" i="14"/>
  <c r="G2084" i="11"/>
  <c r="F1499" i="10"/>
  <c r="D2345" i="10"/>
  <c r="E183" i="5"/>
  <c r="G290" i="7"/>
  <c r="F1989" i="7"/>
  <c r="F190" i="7"/>
  <c r="D1118" i="5"/>
  <c r="G331" i="11"/>
  <c r="F1501" i="14"/>
  <c r="D496" i="11"/>
  <c r="G1551" i="5"/>
  <c r="G3197" i="7"/>
  <c r="F864" i="5"/>
  <c r="G539" i="5"/>
  <c r="F651" i="14"/>
  <c r="E1985" i="5"/>
  <c r="D205" i="11"/>
  <c r="E1860" i="11"/>
  <c r="E240" i="5"/>
  <c r="D1335" i="5"/>
  <c r="E456" i="14"/>
  <c r="D632" i="5"/>
  <c r="E23" i="10"/>
  <c r="F420" i="13"/>
  <c r="F872" i="11"/>
  <c r="D1368" i="11"/>
  <c r="F1247" i="14"/>
  <c r="D824" i="5"/>
  <c r="D247" i="5"/>
  <c r="D489" i="14"/>
  <c r="F960" i="11"/>
  <c r="D11" i="13"/>
  <c r="E786" i="5"/>
  <c r="F2460" i="10"/>
  <c r="D117" i="13"/>
  <c r="D2385" i="7"/>
  <c r="G1714" i="14"/>
  <c r="E483" i="11"/>
  <c r="G465" i="14"/>
  <c r="G2219" i="5"/>
  <c r="F3269" i="7"/>
  <c r="G1629" i="11"/>
  <c r="F1536" i="10"/>
  <c r="D359" i="11"/>
  <c r="F1718" i="11"/>
  <c r="G1794" i="11"/>
  <c r="F20" i="7"/>
  <c r="E1959" i="5"/>
  <c r="F1948" i="10"/>
  <c r="E1472" i="14"/>
  <c r="G1145" i="10"/>
  <c r="G3153" i="7"/>
  <c r="D1896" i="14"/>
  <c r="G1317" i="14"/>
  <c r="D966" i="14"/>
  <c r="G1545" i="5"/>
  <c r="F1161" i="11"/>
  <c r="F128" i="11"/>
  <c r="E3459" i="7"/>
  <c r="D2414" i="7"/>
  <c r="D242" i="11"/>
  <c r="D2155" i="7"/>
  <c r="F1484" i="7"/>
  <c r="G1235" i="13"/>
  <c r="G2005" i="10"/>
  <c r="D153" i="10"/>
  <c r="E1411" i="14"/>
  <c r="G314" i="5"/>
  <c r="E1457" i="5"/>
  <c r="D70" i="5"/>
  <c r="E2368" i="11"/>
  <c r="D1642" i="6"/>
  <c r="G1391" i="11"/>
  <c r="D2865" i="7"/>
  <c r="E971" i="5"/>
  <c r="D3484" i="7"/>
  <c r="G338" i="7"/>
  <c r="F312" i="14"/>
  <c r="D693" i="11"/>
  <c r="G1708" i="10"/>
  <c r="D1659" i="5"/>
  <c r="E1048" i="11"/>
  <c r="D1931" i="7"/>
  <c r="E1188" i="11"/>
  <c r="E1756" i="5"/>
  <c r="F1456" i="7"/>
  <c r="G216" i="11"/>
  <c r="G1875" i="11"/>
  <c r="G1991" i="10"/>
  <c r="E1420" i="11"/>
  <c r="G240" i="13"/>
  <c r="D800" i="11"/>
  <c r="E161" i="13"/>
  <c r="E1456" i="14"/>
  <c r="D1168" i="5"/>
  <c r="G1488" i="5"/>
  <c r="E424" i="11"/>
  <c r="F1904" i="11"/>
  <c r="D1651" i="5"/>
  <c r="F1187" i="10"/>
  <c r="F494" i="5"/>
  <c r="E595" i="5"/>
  <c r="D1394" i="11"/>
  <c r="F69" i="5"/>
  <c r="G349" i="7"/>
  <c r="D637" i="11"/>
  <c r="G424" i="11"/>
  <c r="D1429" i="5"/>
  <c r="D351" i="5"/>
  <c r="G1417" i="7"/>
  <c r="E1428" i="13"/>
  <c r="D1004" i="10"/>
  <c r="D3325" i="7"/>
  <c r="E174" i="14"/>
  <c r="F170" i="11"/>
  <c r="F2299" i="7"/>
  <c r="F195" i="13"/>
  <c r="F521" i="10"/>
  <c r="F165" i="10"/>
  <c r="G2050" i="5"/>
  <c r="E1571" i="14"/>
  <c r="D2182" i="11"/>
  <c r="E2240" i="5"/>
  <c r="F1475" i="7"/>
  <c r="E1701" i="14"/>
  <c r="G3256" i="7"/>
  <c r="D1428" i="5"/>
  <c r="D751" i="14"/>
  <c r="E485" i="5"/>
  <c r="D236" i="5"/>
  <c r="D1319" i="5"/>
  <c r="E705" i="5"/>
  <c r="F437" i="14"/>
  <c r="D8" i="14"/>
  <c r="D2150" i="11"/>
  <c r="F75" i="14"/>
  <c r="F114" i="14"/>
  <c r="G575" i="14"/>
  <c r="F1064" i="5"/>
  <c r="F1158" i="11"/>
  <c r="D2076" i="7"/>
  <c r="E2451" i="7"/>
  <c r="F3279" i="7"/>
  <c r="G73" i="10"/>
  <c r="E1686" i="10"/>
  <c r="D1649" i="7"/>
  <c r="F2854" i="7"/>
  <c r="D889" i="5"/>
  <c r="D1426" i="14"/>
  <c r="D2295" i="5"/>
  <c r="G822" i="5"/>
  <c r="D2347" i="11"/>
  <c r="D128" i="7"/>
  <c r="D3344" i="7"/>
  <c r="F93" i="11"/>
  <c r="G2646" i="7"/>
  <c r="E177" i="11"/>
  <c r="E1357" i="11"/>
  <c r="D697" i="10"/>
  <c r="G189" i="5"/>
  <c r="D1479" i="14"/>
  <c r="F1447" i="5"/>
  <c r="D1257" i="5"/>
  <c r="E884" i="5"/>
  <c r="D259" i="5"/>
  <c r="G188" i="14"/>
  <c r="G1416" i="7"/>
  <c r="F2256" i="11"/>
  <c r="E555" i="5"/>
  <c r="D1410" i="11"/>
  <c r="G583" i="14"/>
  <c r="F270" i="5"/>
  <c r="G1563" i="11"/>
  <c r="G164" i="14"/>
  <c r="D296" i="7"/>
  <c r="G881" i="14"/>
  <c r="F354" i="5"/>
  <c r="D2852" i="7"/>
  <c r="E316" i="7"/>
  <c r="D100" i="14"/>
  <c r="E1266" i="7"/>
  <c r="F1886" i="5"/>
  <c r="D1948" i="5"/>
  <c r="G217" i="10"/>
  <c r="F1223" i="5"/>
  <c r="E2888" i="7"/>
  <c r="F366" i="14"/>
  <c r="F1701" i="7"/>
  <c r="E2148" i="7"/>
  <c r="D2718" i="7"/>
  <c r="F398" i="5"/>
  <c r="G2272" i="5"/>
  <c r="G2097" i="7"/>
  <c r="E1264" i="5"/>
  <c r="E2499" i="7"/>
  <c r="D2259" i="7"/>
  <c r="G415" i="14"/>
  <c r="E328" i="7"/>
  <c r="E1462" i="14"/>
  <c r="D755" i="11"/>
  <c r="E916" i="11"/>
  <c r="E1682" i="7"/>
  <c r="D2171" i="10"/>
  <c r="E382" i="11"/>
  <c r="D256" i="5"/>
  <c r="E1140" i="5"/>
  <c r="D1588" i="11"/>
  <c r="F1543" i="7"/>
  <c r="D1403" i="7"/>
  <c r="G1434" i="5"/>
  <c r="F2009" i="11"/>
  <c r="G919" i="14"/>
  <c r="G595" i="11"/>
  <c r="F783" i="5"/>
  <c r="G1848" i="7"/>
  <c r="G1968" i="5"/>
  <c r="D643" i="14"/>
  <c r="D2054" i="5"/>
  <c r="G1959" i="5"/>
  <c r="F2343" i="7"/>
  <c r="F3401" i="7"/>
  <c r="G3366" i="7"/>
  <c r="F1472" i="7"/>
  <c r="G485" i="7"/>
  <c r="F1767" i="14"/>
  <c r="G2136" i="5"/>
  <c r="D506" i="11"/>
  <c r="D888" i="11"/>
  <c r="D51" i="10"/>
  <c r="G166" i="14"/>
  <c r="D241" i="14"/>
  <c r="D957" i="14"/>
  <c r="F2023" i="5"/>
  <c r="G126" i="13"/>
  <c r="D1220" i="14"/>
  <c r="F455" i="5"/>
  <c r="D127" i="10"/>
  <c r="E2251" i="7"/>
  <c r="E559" i="14"/>
  <c r="G29" i="11"/>
  <c r="D47" i="10"/>
  <c r="F1181" i="11"/>
  <c r="F2163" i="7"/>
  <c r="D1876" i="5"/>
  <c r="D1883" i="10"/>
  <c r="F38" i="7"/>
  <c r="F478" i="14"/>
  <c r="D2826" i="7"/>
  <c r="E188" i="13"/>
  <c r="F128" i="14"/>
  <c r="D2189" i="7"/>
  <c r="G297" i="5"/>
  <c r="F1561" i="11"/>
  <c r="F136" i="7"/>
  <c r="E1969" i="5"/>
  <c r="E746" i="10"/>
  <c r="G2298" i="5"/>
  <c r="G1595" i="5"/>
  <c r="E1401" i="11"/>
  <c r="G1500" i="14"/>
  <c r="D940" i="14"/>
  <c r="G338" i="14"/>
  <c r="E303" i="7"/>
  <c r="F1501" i="7"/>
  <c r="F232" i="7"/>
  <c r="F1761" i="7"/>
  <c r="D1058" i="5"/>
  <c r="D80" i="14"/>
  <c r="F1750" i="11"/>
  <c r="E217" i="13"/>
  <c r="G3169" i="7"/>
  <c r="E1291" i="7"/>
  <c r="G271" i="14"/>
  <c r="F1132" i="10"/>
  <c r="G1933" i="5"/>
  <c r="F1919" i="7"/>
  <c r="F198" i="5"/>
  <c r="F207" i="13"/>
  <c r="F1119" i="10"/>
  <c r="G124" i="5"/>
  <c r="D1818" i="14"/>
  <c r="G1562" i="5"/>
  <c r="G1200" i="14"/>
  <c r="F346" i="10"/>
  <c r="D1325" i="5"/>
  <c r="E1904" i="7"/>
  <c r="E1720" i="5"/>
  <c r="D179" i="14"/>
  <c r="F2281" i="10"/>
  <c r="G2088" i="11"/>
  <c r="D2348" i="7"/>
  <c r="E702" i="11"/>
  <c r="D1545" i="5"/>
  <c r="D49" i="7"/>
  <c r="G813" i="13"/>
  <c r="D66" i="5"/>
  <c r="F1850" i="5"/>
  <c r="E1180" i="5"/>
  <c r="G1469" i="14"/>
  <c r="F835" i="5"/>
  <c r="E817" i="11"/>
  <c r="G776" i="14"/>
  <c r="F414" i="5"/>
  <c r="G2100" i="11"/>
  <c r="D1244" i="5"/>
  <c r="D1213" i="10"/>
  <c r="D1493" i="7"/>
  <c r="D1309" i="14"/>
  <c r="G30" i="5"/>
  <c r="G2157" i="7"/>
  <c r="F166" i="11"/>
  <c r="G1219" i="14"/>
  <c r="D711" i="14"/>
  <c r="F852" i="11"/>
  <c r="D1108" i="14"/>
  <c r="E1636" i="5"/>
  <c r="D2523" i="7"/>
  <c r="E1128" i="14"/>
  <c r="F1956" i="10"/>
  <c r="G418" i="5"/>
  <c r="E251" i="5"/>
  <c r="D550" i="14"/>
  <c r="G75" i="7"/>
  <c r="D1098" i="14"/>
  <c r="D244" i="5"/>
  <c r="G79" i="5"/>
  <c r="G195" i="14"/>
  <c r="G3114" i="7"/>
  <c r="E1941" i="7"/>
  <c r="F1272" i="14"/>
  <c r="E2729" i="7"/>
  <c r="F3005" i="7"/>
  <c r="G434" i="14"/>
  <c r="F768" i="14"/>
  <c r="F1545" i="14"/>
  <c r="E1274" i="14"/>
  <c r="E2202" i="7"/>
  <c r="D116" i="11"/>
  <c r="E1924" i="14"/>
  <c r="F3467" i="7"/>
  <c r="D2302" i="11"/>
  <c r="F446" i="11"/>
  <c r="E475" i="13"/>
  <c r="G404" i="10"/>
  <c r="D856" i="10"/>
  <c r="E1847" i="5"/>
  <c r="G1833" i="7"/>
  <c r="F1803" i="5"/>
  <c r="E180" i="11"/>
  <c r="E1437" i="10"/>
  <c r="D575" i="14"/>
  <c r="G1525" i="7"/>
  <c r="F2563" i="7"/>
  <c r="E66" i="11"/>
  <c r="F130" i="13"/>
  <c r="F2096" i="5"/>
  <c r="E3097" i="7"/>
  <c r="E1146" i="5"/>
  <c r="E802" i="11"/>
  <c r="D432" i="5"/>
  <c r="G1742" i="10"/>
  <c r="G442" i="14"/>
  <c r="G871" i="14"/>
  <c r="E2601" i="7"/>
  <c r="E664" i="14"/>
  <c r="E371" i="14"/>
  <c r="D1486" i="11"/>
  <c r="F755" i="11"/>
  <c r="E679" i="14"/>
  <c r="G1865" i="14"/>
  <c r="G2098" i="7"/>
  <c r="F2043" i="5"/>
  <c r="F1379" i="7"/>
  <c r="E2824" i="7"/>
  <c r="F1334" i="14"/>
  <c r="E141" i="14"/>
  <c r="G1686" i="7"/>
  <c r="D628" i="5"/>
  <c r="G299" i="5"/>
  <c r="D2699" i="7"/>
  <c r="F1565" i="14"/>
  <c r="G203" i="13"/>
  <c r="G2567" i="7"/>
  <c r="D1562" i="7"/>
  <c r="E1133" i="5"/>
  <c r="D2722" i="7"/>
  <c r="D17" i="14"/>
  <c r="F2138" i="5"/>
  <c r="D1471" i="11"/>
  <c r="F1790" i="7"/>
  <c r="G3163" i="7"/>
  <c r="F3409" i="7"/>
  <c r="F1254" i="11"/>
  <c r="G594" i="14"/>
  <c r="F1422" i="7"/>
  <c r="G1922" i="14"/>
  <c r="D833" i="5"/>
  <c r="E877" i="14"/>
  <c r="D3088" i="7"/>
  <c r="E575" i="5"/>
  <c r="G326" i="11"/>
  <c r="E1523" i="5"/>
  <c r="G411" i="14"/>
  <c r="F742" i="14"/>
  <c r="G1578" i="14"/>
  <c r="G2204" i="7"/>
  <c r="F1039" i="5"/>
  <c r="E2101" i="7"/>
  <c r="G306" i="7"/>
  <c r="F822" i="11"/>
  <c r="G1440" i="5"/>
  <c r="F47" i="13"/>
  <c r="D798" i="5"/>
  <c r="D454" i="14"/>
  <c r="G3243" i="7"/>
  <c r="F576" i="11"/>
  <c r="G963" i="11"/>
  <c r="F2164" i="7"/>
  <c r="D41" i="10"/>
  <c r="G1021" i="11"/>
  <c r="D445" i="5"/>
  <c r="D1382" i="5"/>
  <c r="D397" i="5"/>
  <c r="F2358" i="7"/>
  <c r="G1442" i="14"/>
  <c r="F649" i="5"/>
  <c r="F1119" i="5"/>
  <c r="D1156" i="14"/>
  <c r="D1115" i="14"/>
  <c r="E2875" i="7"/>
  <c r="E2257" i="7"/>
  <c r="D1675" i="11"/>
  <c r="E317" i="14"/>
  <c r="E968" i="5"/>
  <c r="D418" i="7"/>
  <c r="D2286" i="10"/>
  <c r="D177" i="5"/>
  <c r="G615" i="14"/>
  <c r="F1676" i="5"/>
  <c r="D1182" i="14"/>
  <c r="D97" i="11"/>
  <c r="E158" i="14"/>
  <c r="E3" i="7"/>
  <c r="G754" i="14"/>
  <c r="G788" i="14"/>
  <c r="E1501" i="14"/>
  <c r="D2283" i="5"/>
  <c r="D1763" i="13"/>
  <c r="D2012" i="5"/>
  <c r="G500" i="11"/>
  <c r="F1264" i="14"/>
  <c r="G130" i="13"/>
  <c r="E1972" i="10"/>
  <c r="D1922" i="5"/>
  <c r="D752" i="5"/>
  <c r="F995" i="5"/>
  <c r="D348" i="5"/>
  <c r="D582" i="11"/>
  <c r="G2803" i="7"/>
  <c r="D186" i="7"/>
  <c r="D529" i="14"/>
  <c r="F2406" i="10"/>
  <c r="E1508" i="7"/>
  <c r="E2183" i="7"/>
  <c r="E2163" i="5"/>
  <c r="G271" i="7"/>
  <c r="E695" i="5"/>
  <c r="F67" i="13"/>
  <c r="D467" i="10"/>
  <c r="D2241" i="5"/>
  <c r="D1616" i="7"/>
  <c r="E2184" i="7"/>
  <c r="F1758" i="13"/>
  <c r="F1021" i="5"/>
  <c r="G839" i="14"/>
  <c r="D1733" i="14"/>
  <c r="E2208" i="11"/>
  <c r="D1322" i="7"/>
  <c r="F1102" i="14"/>
  <c r="F2518" i="7"/>
  <c r="E1939" i="10"/>
  <c r="E1802" i="14"/>
  <c r="G2280" i="7"/>
  <c r="F650" i="14"/>
  <c r="D3433" i="7"/>
  <c r="D1789" i="11"/>
  <c r="E1828" i="5"/>
  <c r="F822" i="5"/>
  <c r="G2633" i="7"/>
  <c r="G424" i="7"/>
  <c r="D1668" i="14"/>
  <c r="G1091" i="5"/>
  <c r="D503" i="5"/>
  <c r="G1082" i="11"/>
  <c r="D686" i="11"/>
  <c r="D2670" i="7"/>
  <c r="F146" i="7"/>
  <c r="F198" i="14"/>
  <c r="D2085" i="11"/>
  <c r="F1785" i="13"/>
  <c r="G1522" i="5"/>
  <c r="G410" i="7"/>
  <c r="D1670" i="7"/>
  <c r="F320" i="14"/>
  <c r="E220" i="5"/>
  <c r="E2079" i="5"/>
  <c r="D854" i="14"/>
  <c r="D1915" i="5"/>
  <c r="E1797" i="14"/>
  <c r="D1154" i="14"/>
  <c r="D3050" i="7"/>
  <c r="F2063" i="7"/>
  <c r="G783" i="5"/>
  <c r="E1895" i="14"/>
  <c r="D999" i="5"/>
  <c r="G1369" i="11"/>
  <c r="E1787" i="7"/>
  <c r="F32" i="14"/>
  <c r="F2834" i="7"/>
  <c r="D1653" i="5"/>
  <c r="D1376" i="5"/>
  <c r="D196" i="14"/>
  <c r="E1376" i="5"/>
  <c r="D2882" i="7"/>
  <c r="G1130" i="5"/>
  <c r="E231" i="10"/>
  <c r="G651" i="5"/>
  <c r="E227" i="5"/>
  <c r="F1428" i="10"/>
  <c r="F510" i="14"/>
  <c r="D251" i="14"/>
  <c r="G487" i="5"/>
  <c r="E258" i="14"/>
  <c r="F763" i="14"/>
  <c r="G2723" i="7"/>
  <c r="E240" i="11"/>
  <c r="F961" i="14"/>
  <c r="E80" i="14"/>
  <c r="E1518" i="5"/>
  <c r="F132" i="13"/>
  <c r="F1067" i="5"/>
  <c r="F101" i="11"/>
  <c r="F1784" i="11"/>
  <c r="F2089" i="11"/>
  <c r="F2352" i="10"/>
  <c r="F88" i="5"/>
  <c r="D131" i="10"/>
  <c r="G270" i="14"/>
  <c r="D1095" i="14"/>
  <c r="F1277" i="14"/>
  <c r="G1118" i="14"/>
  <c r="E2155" i="7"/>
  <c r="E1590" i="7"/>
  <c r="F1861" i="5"/>
  <c r="F1530" i="5"/>
  <c r="F1061" i="14"/>
  <c r="G887" i="5"/>
  <c r="D50" i="7"/>
  <c r="D3073" i="7"/>
  <c r="D1863" i="10"/>
  <c r="E1468" i="14"/>
  <c r="D68" i="5"/>
  <c r="F1721" i="5"/>
  <c r="G3369" i="7"/>
  <c r="F182" i="5"/>
  <c r="F149" i="14"/>
  <c r="F451" i="14"/>
  <c r="G2921" i="7"/>
  <c r="F1635" i="5"/>
  <c r="D3480" i="7"/>
  <c r="G2006" i="7"/>
  <c r="F1460" i="5"/>
  <c r="F322" i="6"/>
  <c r="E3" i="5"/>
  <c r="D3040" i="7"/>
  <c r="F1129" i="5"/>
  <c r="F357" i="5"/>
  <c r="G721" i="5"/>
  <c r="F1410" i="14"/>
  <c r="F684" i="14"/>
  <c r="F2517" i="7"/>
  <c r="E1330" i="7"/>
  <c r="E221" i="14"/>
  <c r="F1885" i="5"/>
  <c r="G165" i="11"/>
  <c r="G1091" i="11"/>
  <c r="F1968" i="11"/>
  <c r="D958" i="11"/>
  <c r="G1921" i="11"/>
  <c r="E3484" i="7"/>
  <c r="F1084" i="11"/>
  <c r="F2141" i="11"/>
  <c r="G2074" i="7"/>
  <c r="D1717" i="5"/>
  <c r="G2042" i="5"/>
  <c r="D1948" i="7"/>
  <c r="G217" i="5"/>
  <c r="E438" i="5"/>
  <c r="G1250" i="10"/>
  <c r="E231" i="7"/>
  <c r="F638" i="11"/>
  <c r="G1204" i="11"/>
  <c r="D923" i="5"/>
  <c r="D584" i="14"/>
  <c r="G2013" i="7"/>
  <c r="F2179" i="5"/>
  <c r="G2751" i="7"/>
  <c r="D1832" i="5"/>
  <c r="D649" i="11"/>
  <c r="D16" i="14"/>
  <c r="G1281" i="5"/>
  <c r="F1523" i="11"/>
  <c r="F1556" i="5"/>
  <c r="F2397" i="11"/>
  <c r="D2390" i="11"/>
  <c r="D31" i="11"/>
  <c r="F524" i="5"/>
  <c r="F1797" i="5"/>
  <c r="F131" i="7"/>
  <c r="D499" i="14"/>
  <c r="E1257" i="7"/>
  <c r="G1365" i="14"/>
  <c r="G1736" i="11"/>
  <c r="D493" i="5"/>
  <c r="E799" i="14"/>
  <c r="F1026" i="11"/>
  <c r="F997" i="5"/>
  <c r="F829" i="5"/>
  <c r="G183" i="5"/>
  <c r="G1625" i="14"/>
  <c r="G303" i="5"/>
  <c r="G1845" i="5"/>
  <c r="G1510" i="11"/>
  <c r="G25" i="7"/>
  <c r="G722" i="5"/>
  <c r="D1232" i="5"/>
  <c r="G2112" i="11"/>
  <c r="D120" i="14"/>
  <c r="D18" i="7"/>
  <c r="F989" i="5"/>
  <c r="G380" i="11"/>
  <c r="E383" i="14"/>
  <c r="F2273" i="7"/>
  <c r="F376" i="14"/>
  <c r="F1918" i="10"/>
  <c r="E1117" i="11"/>
  <c r="F1162" i="10"/>
  <c r="G1357" i="7"/>
  <c r="G1943" i="5"/>
  <c r="E91" i="13"/>
  <c r="F236" i="10"/>
  <c r="F458" i="14"/>
  <c r="E2300" i="7"/>
  <c r="E1920" i="14"/>
  <c r="F2380" i="10"/>
  <c r="G930" i="5"/>
  <c r="F333" i="13"/>
  <c r="E1423" i="7"/>
  <c r="G2160" i="7"/>
  <c r="E1428" i="10"/>
  <c r="F1885" i="14"/>
  <c r="G897" i="14"/>
  <c r="D3263" i="7"/>
  <c r="F70" i="13"/>
  <c r="D27" i="10"/>
  <c r="G3057" i="7"/>
  <c r="E530" i="11"/>
  <c r="D1001" i="14"/>
  <c r="G1422" i="11"/>
  <c r="E3250" i="7"/>
  <c r="E1294" i="7"/>
  <c r="F450" i="13"/>
  <c r="E2052" i="7"/>
  <c r="F1212" i="14"/>
  <c r="D1230" i="14"/>
  <c r="D2524" i="7"/>
  <c r="F737" i="14"/>
  <c r="G1967" i="14"/>
  <c r="G1841" i="7"/>
  <c r="F14" i="5"/>
  <c r="D1135" i="10"/>
  <c r="G169" i="13"/>
  <c r="E1081" i="14"/>
  <c r="D303" i="5"/>
  <c r="G1414" i="7"/>
  <c r="D883" i="14"/>
  <c r="F1406" i="11"/>
  <c r="D1909" i="10"/>
  <c r="E1273" i="5"/>
  <c r="F486" i="7"/>
  <c r="E570" i="13"/>
  <c r="F1323" i="11"/>
  <c r="D1304" i="5"/>
  <c r="E137" i="14"/>
  <c r="G171" i="10"/>
  <c r="D607" i="11"/>
  <c r="D1285" i="14"/>
  <c r="G1837" i="14"/>
  <c r="F3040" i="7"/>
  <c r="E1668" i="14"/>
  <c r="E1093" i="5"/>
  <c r="G184" i="14"/>
  <c r="E1753" i="14"/>
  <c r="E3171" i="7"/>
  <c r="F197" i="14"/>
  <c r="G2187" i="5"/>
  <c r="D1592" i="5"/>
  <c r="D1798" i="5"/>
  <c r="E1292" i="7"/>
  <c r="D1865" i="5"/>
  <c r="E1204" i="5"/>
  <c r="E1565" i="14"/>
  <c r="F76" i="5"/>
  <c r="D707" i="5"/>
  <c r="D1127" i="5"/>
  <c r="D2644" i="7"/>
  <c r="G1784" i="5"/>
  <c r="E1497" i="11"/>
  <c r="E492" i="7"/>
  <c r="E2663" i="7"/>
  <c r="E67" i="14"/>
  <c r="F523" i="11"/>
  <c r="E772" i="14"/>
  <c r="D1635" i="11"/>
  <c r="G746" i="11"/>
  <c r="F1718" i="13"/>
  <c r="G131" i="5"/>
  <c r="D469" i="7"/>
  <c r="G1499" i="14"/>
  <c r="G2278" i="7"/>
  <c r="E44" i="14"/>
  <c r="F681" i="11"/>
  <c r="E2024" i="10"/>
  <c r="D158" i="11"/>
  <c r="E1470" i="14"/>
  <c r="F1539" i="7"/>
  <c r="D1881" i="7"/>
  <c r="E159" i="14"/>
  <c r="D3486" i="7"/>
  <c r="F495" i="7"/>
  <c r="F547" i="5"/>
  <c r="E1849" i="5"/>
  <c r="E888" i="14"/>
  <c r="E934" i="14"/>
  <c r="D77" i="13"/>
  <c r="E561" i="5"/>
  <c r="E1554" i="5"/>
  <c r="E1752" i="14"/>
  <c r="G1713" i="14"/>
  <c r="E669" i="5"/>
  <c r="D667" i="11"/>
  <c r="F187" i="5"/>
  <c r="F1900" i="14"/>
  <c r="D1142" i="5"/>
  <c r="F1869" i="14"/>
  <c r="F1439" i="7"/>
  <c r="E1586" i="10"/>
  <c r="F1090" i="13"/>
  <c r="G1173" i="5"/>
  <c r="G2412" i="11"/>
  <c r="D1935" i="11"/>
  <c r="F78" i="7"/>
  <c r="D1698" i="11"/>
  <c r="G1792" i="7"/>
  <c r="E1692" i="14"/>
  <c r="G171" i="13"/>
  <c r="G1308" i="5"/>
  <c r="F2653" i="7"/>
  <c r="E2314" i="7"/>
  <c r="E1961" i="5"/>
  <c r="E2156" i="10"/>
  <c r="F3026" i="7"/>
  <c r="D931" i="5"/>
  <c r="F124" i="13"/>
  <c r="F1411" i="7"/>
  <c r="F1340" i="5"/>
  <c r="E119" i="14"/>
  <c r="E606" i="5"/>
  <c r="F95" i="7"/>
  <c r="F2182" i="5"/>
  <c r="E31" i="11"/>
  <c r="E2037" i="11"/>
  <c r="E1788" i="11"/>
  <c r="F2419" i="7"/>
  <c r="F1835" i="14"/>
  <c r="G15" i="11"/>
  <c r="F860" i="14"/>
  <c r="D1049" i="5"/>
  <c r="G9" i="11"/>
  <c r="D1135" i="11"/>
  <c r="G1997" i="14"/>
  <c r="G1632" i="11"/>
  <c r="E2067" i="10"/>
  <c r="F1632" i="5"/>
  <c r="D1365" i="11"/>
  <c r="F310" i="7"/>
  <c r="E2193" i="5"/>
  <c r="F23" i="14"/>
  <c r="F1720" i="11"/>
  <c r="G1814" i="7"/>
  <c r="G687" i="5"/>
  <c r="G561" i="14"/>
  <c r="G299" i="14"/>
  <c r="E29" i="10"/>
  <c r="G1838" i="11"/>
  <c r="E39" i="10"/>
  <c r="D3309" i="7"/>
  <c r="E1627" i="14"/>
  <c r="F605" i="11"/>
  <c r="G3088" i="7"/>
  <c r="G26" i="14"/>
  <c r="E2185" i="7"/>
  <c r="F983" i="5"/>
  <c r="F1640" i="11"/>
  <c r="E754" i="14"/>
  <c r="G870" i="14"/>
  <c r="F182" i="10"/>
  <c r="F103" i="14"/>
  <c r="E863" i="5"/>
  <c r="D3454" i="7"/>
  <c r="E1758" i="5"/>
  <c r="F2219" i="11"/>
  <c r="D3058" i="7"/>
  <c r="G1536" i="14"/>
  <c r="G3084" i="7"/>
  <c r="F1683" i="14"/>
  <c r="G836" i="11"/>
  <c r="E715" i="5"/>
  <c r="E865" i="14"/>
  <c r="G370" i="14"/>
  <c r="D129" i="5"/>
  <c r="E3057" i="7"/>
  <c r="E1719" i="10"/>
  <c r="D233" i="13"/>
  <c r="F1862" i="7"/>
  <c r="E1939" i="5"/>
  <c r="G180" i="14"/>
  <c r="E867" i="14"/>
  <c r="G1054" i="14"/>
  <c r="F268" i="14"/>
  <c r="E361" i="7"/>
  <c r="F1327" i="10"/>
  <c r="G3022" i="7"/>
  <c r="E738" i="5"/>
  <c r="D1705" i="5"/>
  <c r="F522" i="11"/>
  <c r="G1712" i="5"/>
  <c r="G1374" i="14"/>
  <c r="G3314" i="7"/>
  <c r="D496" i="5"/>
  <c r="F310" i="5"/>
  <c r="F1234" i="14"/>
  <c r="D377" i="11"/>
  <c r="G480" i="5"/>
  <c r="F643" i="14"/>
  <c r="F1881" i="14"/>
  <c r="D1569" i="11"/>
  <c r="F1976" i="11"/>
  <c r="F1609" i="10"/>
  <c r="F2912" i="7"/>
  <c r="E2599" i="7"/>
  <c r="E2154" i="7"/>
  <c r="D221" i="14"/>
  <c r="F149" i="5"/>
  <c r="E544" i="14"/>
  <c r="F477" i="5"/>
  <c r="G685" i="5"/>
  <c r="G1113" i="5"/>
  <c r="F229" i="5"/>
  <c r="G2763" i="7"/>
  <c r="D946" i="5"/>
  <c r="F3384" i="7"/>
  <c r="G1616" i="7"/>
  <c r="E1660" i="14"/>
  <c r="D145" i="14"/>
  <c r="F2190" i="11"/>
  <c r="F1356" i="14"/>
  <c r="E1276" i="14"/>
  <c r="E1670" i="7"/>
  <c r="D503" i="10"/>
  <c r="F33" i="11"/>
  <c r="F1114" i="5"/>
  <c r="E60" i="13"/>
  <c r="G640" i="10"/>
  <c r="G1587" i="14"/>
  <c r="G1616" i="5"/>
  <c r="G1501" i="14"/>
  <c r="F2251" i="11"/>
  <c r="F1583" i="11"/>
  <c r="D2142" i="10"/>
  <c r="D159" i="11"/>
  <c r="D1833" i="5"/>
  <c r="D660" i="11"/>
  <c r="F1323" i="5"/>
  <c r="F1504" i="5"/>
  <c r="F832" i="5"/>
  <c r="D3016" i="7"/>
  <c r="F1917" i="10"/>
  <c r="D171" i="7"/>
  <c r="E1046" i="14"/>
  <c r="G1132" i="14"/>
  <c r="D199" i="11"/>
  <c r="G193" i="7"/>
  <c r="G1111" i="11"/>
  <c r="F1889" i="5"/>
  <c r="D639" i="11"/>
  <c r="G796" i="5"/>
  <c r="D174" i="10"/>
  <c r="G1685" i="13"/>
  <c r="E86" i="13"/>
  <c r="G2805" i="7"/>
  <c r="G1110" i="5"/>
  <c r="F1929" i="14"/>
  <c r="F1065" i="14"/>
  <c r="G677" i="5"/>
  <c r="G633" i="5"/>
  <c r="G1314" i="14"/>
  <c r="F3142" i="7"/>
  <c r="F2067" i="5"/>
  <c r="G2128" i="11"/>
  <c r="F1298" i="11"/>
  <c r="F3243" i="7"/>
  <c r="D1858" i="14"/>
  <c r="E1401" i="7"/>
  <c r="F206" i="5"/>
  <c r="G503" i="11"/>
  <c r="G102" i="5"/>
  <c r="D1405" i="7"/>
  <c r="D2869" i="7"/>
  <c r="F89" i="11"/>
  <c r="E702" i="14"/>
  <c r="G369" i="7"/>
  <c r="G1390" i="14"/>
  <c r="E387" i="11"/>
  <c r="D2307" i="11"/>
  <c r="E282" i="7"/>
  <c r="E2065" i="7"/>
  <c r="E1108" i="14"/>
  <c r="F2178" i="7"/>
  <c r="F1254" i="7"/>
  <c r="G631" i="14"/>
  <c r="F1026" i="5"/>
  <c r="D1890" i="5"/>
  <c r="D1728" i="7"/>
  <c r="D1620" i="7"/>
  <c r="D2056" i="7"/>
  <c r="E145" i="11"/>
  <c r="F1827" i="5"/>
  <c r="G87" i="13"/>
  <c r="F654" i="5"/>
  <c r="G2536" i="7"/>
  <c r="D1263" i="5"/>
  <c r="F1459" i="14"/>
  <c r="D507" i="14"/>
  <c r="G1373" i="11"/>
  <c r="G3049" i="7"/>
  <c r="D2935" i="7"/>
  <c r="E1603" i="5"/>
  <c r="F2795" i="7"/>
  <c r="F523" i="5"/>
  <c r="D2159" i="5"/>
  <c r="E197" i="13"/>
  <c r="E3268" i="7"/>
  <c r="E46" i="5"/>
  <c r="F122" i="11"/>
  <c r="D1999" i="10"/>
  <c r="F2293" i="11"/>
  <c r="E1210" i="14"/>
  <c r="E2262" i="7"/>
  <c r="D1478" i="11"/>
  <c r="D1017" i="14"/>
  <c r="F190" i="14"/>
  <c r="F1451" i="5"/>
  <c r="D1749" i="5"/>
  <c r="D531" i="14"/>
  <c r="F3271" i="7"/>
  <c r="E1968" i="14"/>
  <c r="E53" i="5"/>
  <c r="D1946" i="5"/>
  <c r="E638" i="14"/>
  <c r="D394" i="5"/>
  <c r="E194" i="13"/>
  <c r="G285" i="5"/>
  <c r="D1512" i="5"/>
  <c r="G1560" i="14"/>
  <c r="F1033" i="5"/>
  <c r="E946" i="14"/>
  <c r="D343" i="14"/>
  <c r="E2205" i="5"/>
  <c r="D218" i="13"/>
  <c r="G977" i="14"/>
  <c r="E101" i="5"/>
  <c r="D1482" i="10"/>
  <c r="F188" i="14"/>
  <c r="G2103" i="5"/>
  <c r="G1731" i="5"/>
  <c r="G1772" i="10"/>
  <c r="G1919" i="14"/>
  <c r="F2104" i="10"/>
  <c r="D156" i="14"/>
  <c r="G1437" i="5"/>
  <c r="E2442" i="10"/>
  <c r="E1305" i="14"/>
  <c r="G4" i="11"/>
  <c r="F314" i="5"/>
  <c r="E728" i="14"/>
  <c r="G206" i="10"/>
  <c r="D1060" i="11"/>
  <c r="D2569" i="7"/>
  <c r="E2140" i="5"/>
  <c r="G1955" i="7"/>
  <c r="E2017" i="10"/>
  <c r="E1595" i="5"/>
  <c r="D3179" i="7"/>
  <c r="D1687" i="5"/>
  <c r="D1541" i="5"/>
  <c r="D106" i="10"/>
  <c r="E1616" i="5"/>
  <c r="G2400" i="7"/>
  <c r="F35" i="13"/>
  <c r="E2157" i="7"/>
  <c r="E338" i="5"/>
  <c r="E1301" i="13"/>
  <c r="E1605" i="10"/>
  <c r="F1572" i="5"/>
  <c r="F1693" i="5"/>
  <c r="D254" i="5"/>
  <c r="D3175" i="7"/>
  <c r="G114" i="11"/>
  <c r="G2101" i="11"/>
  <c r="D1054" i="14"/>
  <c r="G538" i="14"/>
  <c r="E1696" i="14"/>
  <c r="D1020" i="5"/>
  <c r="F1189" i="10"/>
  <c r="F2232" i="5"/>
  <c r="E1751" i="11"/>
  <c r="G1363" i="14"/>
  <c r="G1874" i="5"/>
  <c r="F446" i="7"/>
  <c r="E1077" i="5"/>
  <c r="E320" i="14"/>
  <c r="D1823" i="14"/>
  <c r="D2104" i="11"/>
  <c r="G1483" i="5"/>
  <c r="E1956" i="7"/>
  <c r="G15" i="7"/>
  <c r="F3042" i="7"/>
  <c r="G271" i="5"/>
  <c r="D2358" i="10"/>
  <c r="F2135" i="7"/>
  <c r="F2207" i="7"/>
  <c r="E1791" i="14"/>
  <c r="F1735" i="5"/>
  <c r="G1817" i="7"/>
  <c r="G1981" i="14"/>
  <c r="E2290" i="7"/>
  <c r="G171" i="14"/>
  <c r="D101" i="7"/>
  <c r="G3463" i="7"/>
  <c r="D831" i="5"/>
  <c r="F178" i="11"/>
  <c r="G325" i="14"/>
  <c r="F379" i="13"/>
  <c r="G1623" i="7"/>
  <c r="D618" i="5"/>
  <c r="F156" i="5"/>
  <c r="G1705" i="5"/>
  <c r="E880" i="5"/>
  <c r="E803" i="11"/>
  <c r="F191" i="10"/>
  <c r="G1858" i="5"/>
  <c r="D1900" i="14"/>
  <c r="G414" i="5"/>
  <c r="F349" i="5"/>
  <c r="E1097" i="11"/>
  <c r="D1280" i="7"/>
  <c r="D1412" i="14"/>
  <c r="F1272" i="7"/>
  <c r="D2101" i="7"/>
  <c r="G1733" i="5"/>
  <c r="D78" i="11"/>
  <c r="F2370" i="7"/>
  <c r="F288" i="10"/>
  <c r="F137" i="7"/>
  <c r="G2043" i="11"/>
  <c r="G661" i="10"/>
  <c r="D3091" i="7"/>
  <c r="E333" i="11"/>
  <c r="G705" i="14"/>
  <c r="F2224" i="7"/>
  <c r="E1233" i="14"/>
  <c r="G512" i="14"/>
  <c r="G1428" i="7"/>
  <c r="G2403" i="11"/>
  <c r="G3025" i="7"/>
  <c r="D2810" i="7"/>
  <c r="F1261" i="5"/>
  <c r="D8" i="7"/>
  <c r="E3046" i="7"/>
  <c r="E1384" i="11"/>
  <c r="G598" i="11"/>
  <c r="G2082" i="7"/>
  <c r="E371" i="7"/>
  <c r="G286" i="14"/>
  <c r="G517" i="11"/>
  <c r="D1731" i="14"/>
  <c r="F2241" i="7"/>
  <c r="E2690" i="7"/>
  <c r="D1151" i="13"/>
  <c r="D202" i="7"/>
  <c r="G1785" i="11"/>
  <c r="G101" i="14"/>
  <c r="F747" i="5"/>
  <c r="E930" i="10"/>
  <c r="D1942" i="11"/>
  <c r="D2060" i="10"/>
  <c r="G1908" i="5"/>
  <c r="F1682" i="13"/>
  <c r="E3462" i="7"/>
  <c r="G44" i="10"/>
  <c r="E170" i="13"/>
  <c r="F441" i="5"/>
  <c r="D1619" i="11"/>
  <c r="G596" i="14"/>
  <c r="D447" i="5"/>
  <c r="E690" i="14"/>
  <c r="F845" i="14"/>
  <c r="F3393" i="7"/>
  <c r="G3429" i="7"/>
  <c r="F1637" i="14"/>
  <c r="G1266" i="14"/>
  <c r="F1052" i="11"/>
  <c r="D2220" i="7"/>
  <c r="D1758" i="5"/>
  <c r="D681" i="11"/>
  <c r="G1515" i="14"/>
  <c r="E1630" i="5"/>
  <c r="F2390" i="7"/>
  <c r="F1454" i="11"/>
  <c r="G2251" i="7"/>
  <c r="D1617" i="11"/>
  <c r="F1541" i="13"/>
  <c r="G1307" i="5"/>
  <c r="E1828" i="10"/>
  <c r="D964" i="14"/>
  <c r="F1565" i="7"/>
  <c r="G1635" i="11"/>
  <c r="G501" i="5"/>
  <c r="G3226" i="7"/>
  <c r="E1711" i="14"/>
  <c r="G1459" i="5"/>
  <c r="G743" i="14"/>
  <c r="E1011" i="5"/>
  <c r="F50" i="5"/>
  <c r="D1922" i="11"/>
  <c r="D1206" i="14"/>
  <c r="F1193" i="14"/>
  <c r="G752" i="11"/>
  <c r="D2018" i="7"/>
  <c r="F828" i="11"/>
  <c r="G45" i="11"/>
  <c r="D936" i="14"/>
  <c r="E3113" i="7"/>
  <c r="F1031" i="10"/>
  <c r="E2249" i="5"/>
  <c r="G162" i="5"/>
  <c r="G860" i="5"/>
  <c r="E2076" i="11"/>
  <c r="D1510" i="10"/>
  <c r="E904" i="11"/>
  <c r="D1767" i="7"/>
  <c r="D1558" i="11"/>
  <c r="E2633" i="7"/>
  <c r="G1699" i="5"/>
  <c r="F1794" i="10"/>
  <c r="D2859" i="7"/>
  <c r="G782" i="5"/>
  <c r="D2114" i="5"/>
  <c r="D50" i="10"/>
  <c r="D1863" i="14"/>
  <c r="G256" i="10"/>
  <c r="G1877" i="7"/>
  <c r="E577" i="11"/>
  <c r="D1964" i="14"/>
  <c r="G80" i="14"/>
  <c r="D182" i="7"/>
  <c r="E710" i="5"/>
  <c r="F1595" i="5"/>
  <c r="D1439" i="7"/>
  <c r="E113" i="10"/>
  <c r="E260" i="7"/>
  <c r="E1396" i="7"/>
  <c r="G380" i="14"/>
  <c r="D1146" i="14"/>
  <c r="F1348" i="11"/>
  <c r="F806" i="14"/>
  <c r="E73" i="5"/>
  <c r="D1338" i="11"/>
  <c r="F3121" i="7"/>
  <c r="F164" i="5"/>
  <c r="D731" i="14"/>
  <c r="G1933" i="11"/>
  <c r="E1028" i="5"/>
  <c r="G1739" i="7"/>
  <c r="D2258" i="5"/>
  <c r="D2314" i="11"/>
  <c r="E823" i="5"/>
  <c r="D1828" i="14"/>
  <c r="E1466" i="11"/>
  <c r="G1804" i="14"/>
  <c r="G2637" i="7"/>
  <c r="F1715" i="14"/>
  <c r="D2483" i="7"/>
  <c r="E1968" i="11"/>
  <c r="D1254" i="5"/>
  <c r="E3376" i="7"/>
  <c r="D81" i="10"/>
  <c r="F721" i="5"/>
  <c r="G573" i="14"/>
  <c r="F1872" i="10"/>
  <c r="D1024" i="5"/>
  <c r="D1916" i="14"/>
  <c r="G2237" i="5"/>
  <c r="F720" i="5"/>
  <c r="E345" i="11"/>
  <c r="F1872" i="14"/>
  <c r="G944" i="14"/>
  <c r="E1118" i="5"/>
  <c r="D980" i="5"/>
  <c r="G947" i="11"/>
  <c r="D2174" i="7"/>
  <c r="F1462" i="7"/>
  <c r="D1766" i="7"/>
  <c r="F1735" i="10"/>
  <c r="G511" i="14"/>
  <c r="G579" i="11"/>
  <c r="G1550" i="7"/>
  <c r="E1452" i="5"/>
  <c r="F1205" i="5"/>
  <c r="F146" i="5"/>
  <c r="E1651" i="14"/>
  <c r="D2507" i="7"/>
  <c r="D2198" i="5"/>
  <c r="D68" i="13"/>
  <c r="G27" i="13"/>
  <c r="E2088" i="10"/>
  <c r="E3449" i="7"/>
  <c r="F839" i="13"/>
  <c r="F1396" i="10"/>
  <c r="F427" i="14"/>
  <c r="G1569" i="10"/>
  <c r="G479" i="11"/>
  <c r="D588" i="14"/>
  <c r="D609" i="14"/>
  <c r="G349" i="13"/>
  <c r="E169" i="6"/>
  <c r="G484" i="14"/>
  <c r="G605" i="6"/>
  <c r="F1789" i="14"/>
  <c r="G713" i="14"/>
  <c r="G1977" i="11"/>
  <c r="E3011" i="7"/>
  <c r="D275" i="7"/>
  <c r="F1728" i="11"/>
  <c r="D2253" i="7"/>
  <c r="D438" i="7"/>
  <c r="E1869" i="10"/>
  <c r="F2001" i="7"/>
  <c r="F123" i="10"/>
  <c r="E242" i="14"/>
  <c r="F1314" i="5"/>
  <c r="D269" i="7"/>
  <c r="F2148" i="5"/>
  <c r="G2125" i="10"/>
  <c r="D2258" i="7"/>
  <c r="D558" i="5"/>
  <c r="E1743" i="7"/>
  <c r="G47" i="10"/>
  <c r="G2883" i="7"/>
  <c r="G2832" i="7"/>
  <c r="E921" i="14"/>
  <c r="E143" i="14"/>
  <c r="D1191" i="11"/>
  <c r="E1666" i="11"/>
  <c r="G76" i="13"/>
  <c r="D1280" i="10"/>
  <c r="G902" i="14"/>
  <c r="E2218" i="11"/>
  <c r="F3147" i="7"/>
  <c r="G2688" i="7"/>
  <c r="E1883" i="10"/>
  <c r="E1620" i="11"/>
  <c r="F224" i="5"/>
  <c r="G1343" i="5"/>
  <c r="G867" i="14"/>
  <c r="F2361" i="7"/>
  <c r="F694" i="5"/>
  <c r="F2570" i="7"/>
  <c r="D64" i="7"/>
  <c r="E1846" i="5"/>
  <c r="G624" i="5"/>
  <c r="F43" i="11"/>
  <c r="D1806" i="14"/>
  <c r="E115" i="14"/>
  <c r="E1284" i="5"/>
  <c r="D1579" i="10"/>
  <c r="D2459" i="7"/>
  <c r="F193" i="11"/>
  <c r="E1510" i="5"/>
  <c r="G119" i="14"/>
  <c r="D1764" i="11"/>
  <c r="E1762" i="5"/>
  <c r="G808" i="10"/>
  <c r="G962" i="5"/>
  <c r="G528" i="14"/>
  <c r="G1884" i="10"/>
  <c r="G125" i="11"/>
  <c r="G2326" i="11"/>
  <c r="D230" i="5"/>
  <c r="F151" i="7"/>
  <c r="F2872" i="7"/>
  <c r="D2177" i="5"/>
  <c r="E416" i="5"/>
  <c r="D200" i="10"/>
  <c r="D37" i="7"/>
  <c r="F1721" i="7"/>
  <c r="F2313" i="11"/>
  <c r="F485" i="5"/>
  <c r="D1667" i="5"/>
  <c r="G227" i="10"/>
  <c r="D1484" i="14"/>
  <c r="G2765" i="7"/>
  <c r="F569" i="11"/>
  <c r="G2270" i="11"/>
  <c r="D955" i="14"/>
  <c r="F2140" i="5"/>
  <c r="D3397" i="7"/>
  <c r="E386" i="11"/>
  <c r="D212" i="10"/>
  <c r="G1886" i="14"/>
  <c r="E1039" i="14"/>
  <c r="F2808" i="7"/>
  <c r="E2235" i="5"/>
  <c r="E46" i="14"/>
  <c r="E604" i="5"/>
  <c r="G1987" i="14"/>
  <c r="E1562" i="14"/>
  <c r="G714" i="10"/>
  <c r="G2456" i="7"/>
  <c r="F485" i="7"/>
  <c r="F491" i="5"/>
  <c r="G1177" i="5"/>
  <c r="D1878" i="10"/>
  <c r="G2126" i="7"/>
  <c r="F1735" i="7"/>
  <c r="F2103" i="5"/>
  <c r="E1366" i="7"/>
  <c r="F2281" i="5"/>
  <c r="E220" i="14"/>
  <c r="E2347" i="11"/>
  <c r="G2066" i="5"/>
  <c r="E1723" i="14"/>
  <c r="G376" i="5"/>
  <c r="D1134" i="13"/>
  <c r="D2821" i="7"/>
  <c r="F1707" i="11"/>
  <c r="F805" i="11"/>
  <c r="D1388" i="7"/>
  <c r="G639" i="5"/>
  <c r="E2106" i="7"/>
  <c r="G1877" i="14"/>
  <c r="D958" i="5"/>
  <c r="D1581" i="5"/>
  <c r="D1865" i="11"/>
  <c r="E2386" i="7"/>
  <c r="E162" i="14"/>
  <c r="D819" i="11"/>
  <c r="G828" i="5"/>
  <c r="D1327" i="14"/>
  <c r="E2044" i="5"/>
  <c r="F151" i="13"/>
  <c r="E1217" i="5"/>
  <c r="D1645" i="14"/>
  <c r="D1757" i="5"/>
  <c r="F2066" i="10"/>
  <c r="D1975" i="5"/>
  <c r="F1281" i="7"/>
  <c r="E478" i="7"/>
  <c r="G419" i="5"/>
  <c r="G901" i="5"/>
  <c r="G210" i="13"/>
  <c r="G179" i="11"/>
  <c r="E1367" i="11"/>
  <c r="G524" i="14"/>
  <c r="F3220" i="7"/>
  <c r="E1071" i="14"/>
  <c r="E1262" i="11"/>
  <c r="E420" i="10"/>
  <c r="D1357" i="5"/>
  <c r="D2454" i="10"/>
  <c r="F850" i="11"/>
  <c r="E2357" i="11"/>
  <c r="D1713" i="11"/>
  <c r="D1230" i="5"/>
  <c r="E472" i="14"/>
  <c r="D429" i="7"/>
  <c r="D1830" i="7"/>
  <c r="E1655" i="14"/>
  <c r="F396" i="14"/>
  <c r="G1379" i="14"/>
  <c r="D42" i="10"/>
  <c r="G1803" i="10"/>
  <c r="G1292" i="14"/>
  <c r="F338" i="11"/>
  <c r="F805" i="14"/>
  <c r="D186" i="14"/>
  <c r="E1825" i="11"/>
  <c r="G768" i="14"/>
  <c r="F742" i="13"/>
  <c r="E1791" i="7"/>
  <c r="E335" i="11"/>
  <c r="F1864" i="14"/>
  <c r="E1421" i="13"/>
  <c r="D125" i="11"/>
  <c r="F947" i="14"/>
  <c r="D1645" i="11"/>
  <c r="E997" i="11"/>
  <c r="G1477" i="5"/>
  <c r="G3235" i="7"/>
  <c r="G1077" i="11"/>
  <c r="G1572" i="7"/>
  <c r="G31" i="13"/>
  <c r="E833" i="11"/>
  <c r="D1786" i="10"/>
  <c r="E1738" i="10"/>
  <c r="E1433" i="10"/>
  <c r="D2253" i="5"/>
  <c r="F2005" i="10"/>
  <c r="G1287" i="11"/>
  <c r="D1939" i="7"/>
  <c r="F1976" i="14"/>
  <c r="D2140" i="5"/>
  <c r="F882" i="10"/>
  <c r="D198" i="14"/>
  <c r="F1712" i="11"/>
  <c r="G1160" i="5"/>
  <c r="D2359" i="7"/>
  <c r="E417" i="5"/>
  <c r="F152" i="5"/>
  <c r="D247" i="7"/>
  <c r="F1773" i="11"/>
  <c r="G2240" i="5"/>
  <c r="F1991" i="14"/>
  <c r="G1166" i="11"/>
  <c r="G48" i="13"/>
  <c r="G1492" i="5"/>
  <c r="F47" i="11"/>
  <c r="E70" i="7"/>
  <c r="D1375" i="6"/>
  <c r="E1386" i="6"/>
  <c r="D1325" i="14"/>
  <c r="F2766" i="7"/>
  <c r="D1225" i="14"/>
  <c r="D924" i="14"/>
  <c r="G1424" i="11"/>
  <c r="F2380" i="11"/>
  <c r="F1810" i="11"/>
  <c r="E150" i="10"/>
  <c r="D1039" i="5"/>
  <c r="D252" i="5"/>
  <c r="E1267" i="11"/>
  <c r="G97" i="7"/>
  <c r="E2028" i="11"/>
  <c r="E406" i="5"/>
  <c r="G3371" i="7"/>
  <c r="E3162" i="7"/>
  <c r="E2939" i="7"/>
  <c r="E1414" i="11"/>
  <c r="E1550" i="10"/>
  <c r="E2380" i="7"/>
  <c r="D350" i="5"/>
  <c r="F1580" i="14"/>
  <c r="G1431" i="14"/>
  <c r="E896" i="11"/>
  <c r="E983" i="5"/>
  <c r="E1227" i="14"/>
  <c r="F1035" i="13"/>
  <c r="E1268" i="11"/>
  <c r="G158" i="5"/>
  <c r="G954" i="14"/>
  <c r="G1660" i="11"/>
  <c r="F168" i="10"/>
  <c r="G397" i="14"/>
  <c r="G1843" i="11"/>
  <c r="F1971" i="14"/>
  <c r="G2032" i="5"/>
  <c r="D3413" i="7"/>
  <c r="F1198" i="14"/>
  <c r="F2985" i="7"/>
  <c r="F115" i="10"/>
  <c r="D1293" i="6"/>
  <c r="G1600" i="14"/>
  <c r="G1631" i="10"/>
  <c r="E3254" i="7"/>
  <c r="E1273" i="11"/>
  <c r="G348" i="11"/>
  <c r="E2353" i="11"/>
  <c r="E2048" i="5"/>
  <c r="F1536" i="14"/>
  <c r="E1594" i="5"/>
  <c r="E1889" i="5"/>
  <c r="E468" i="5"/>
  <c r="E2296" i="10"/>
  <c r="E708" i="5"/>
  <c r="F2223" i="11"/>
  <c r="F2334" i="7"/>
  <c r="E870" i="14"/>
  <c r="G301" i="14"/>
  <c r="G174" i="14"/>
  <c r="G1788" i="7"/>
  <c r="F385" i="6"/>
  <c r="D3144" i="7"/>
  <c r="F1833" i="5"/>
  <c r="E1644" i="7"/>
  <c r="D195" i="13"/>
  <c r="G1424" i="14"/>
  <c r="D874" i="14"/>
  <c r="G475" i="7"/>
  <c r="G3244" i="7"/>
  <c r="D1510" i="13"/>
  <c r="E105" i="7"/>
  <c r="E2133" i="5"/>
  <c r="F1542" i="7"/>
  <c r="E639" i="5"/>
  <c r="E2138" i="7"/>
  <c r="F2118" i="5"/>
  <c r="F1301" i="7"/>
  <c r="E1382" i="10"/>
  <c r="G1878" i="5"/>
  <c r="D2029" i="5"/>
  <c r="F1704" i="10"/>
  <c r="G133" i="10"/>
  <c r="E3141" i="7"/>
  <c r="E1821" i="7"/>
  <c r="F7" i="7"/>
  <c r="E138" i="5"/>
  <c r="F1790" i="5"/>
  <c r="G2347" i="11"/>
  <c r="E2514" i="7"/>
  <c r="F1974" i="14"/>
  <c r="E239" i="11"/>
  <c r="G597" i="10"/>
  <c r="G1892" i="5"/>
  <c r="G1664" i="14"/>
  <c r="D105" i="13"/>
  <c r="G363" i="6"/>
  <c r="E1580" i="7"/>
  <c r="E140" i="7"/>
  <c r="F1782" i="10"/>
  <c r="E3488" i="7"/>
  <c r="E1926" i="11"/>
  <c r="F1522" i="6"/>
  <c r="E228" i="11"/>
  <c r="F3263" i="7"/>
  <c r="E1040" i="11"/>
  <c r="D1273" i="5"/>
  <c r="F2187" i="5"/>
  <c r="E2267" i="5"/>
  <c r="F52" i="13"/>
  <c r="F169" i="13"/>
  <c r="E10" i="7"/>
  <c r="E9" i="10"/>
  <c r="D3097" i="7"/>
  <c r="D1670" i="5"/>
  <c r="F392" i="13"/>
  <c r="E1751" i="14"/>
  <c r="F469" i="14"/>
  <c r="D841" i="5"/>
  <c r="D2397" i="7"/>
  <c r="F1374" i="6"/>
  <c r="G1171" i="5"/>
  <c r="E1911" i="11"/>
  <c r="G1757" i="14"/>
  <c r="D405" i="14"/>
  <c r="G1253" i="5"/>
  <c r="F206" i="14"/>
  <c r="D301" i="11"/>
  <c r="D134" i="13"/>
  <c r="G1754" i="14"/>
  <c r="F978" i="11"/>
  <c r="D1603" i="14"/>
  <c r="D580" i="5"/>
  <c r="G318" i="5"/>
  <c r="E1795" i="14"/>
  <c r="E1702" i="13"/>
  <c r="G894" i="14"/>
  <c r="E1866" i="14"/>
  <c r="E277" i="5"/>
  <c r="F2384" i="10"/>
  <c r="E1073" i="5"/>
  <c r="E2782" i="7"/>
  <c r="G2502" i="7"/>
  <c r="G622" i="14"/>
  <c r="E435" i="5"/>
  <c r="G1375" i="14"/>
  <c r="G1506" i="6"/>
  <c r="D604" i="6"/>
  <c r="G2907" i="7"/>
  <c r="F1764" i="7"/>
  <c r="D1114" i="11"/>
  <c r="D161" i="14"/>
  <c r="G1095" i="14"/>
  <c r="D698" i="11"/>
  <c r="E2321" i="7"/>
  <c r="F171" i="14"/>
  <c r="F1786" i="14"/>
  <c r="D148" i="11"/>
  <c r="E499" i="11"/>
  <c r="D167" i="10"/>
  <c r="D403" i="11"/>
  <c r="D2797" i="7"/>
  <c r="D223" i="13"/>
  <c r="G1214" i="14"/>
  <c r="F1624" i="7"/>
  <c r="G912" i="14"/>
  <c r="G1946" i="7"/>
  <c r="F1741" i="7"/>
  <c r="D977" i="14"/>
  <c r="G2188" i="5"/>
  <c r="D1049" i="14"/>
  <c r="G1583" i="5"/>
  <c r="D1830" i="5"/>
  <c r="E3279" i="7"/>
  <c r="D574" i="11"/>
  <c r="F1074" i="11"/>
  <c r="F2208" i="5"/>
  <c r="G142" i="11"/>
  <c r="D1006" i="14"/>
  <c r="F1317" i="13"/>
  <c r="E134" i="10"/>
  <c r="G1602" i="5"/>
  <c r="G334" i="5"/>
  <c r="G1928" i="11"/>
  <c r="G374" i="7"/>
  <c r="F207" i="14"/>
  <c r="G1568" i="5"/>
  <c r="E3052" i="7"/>
  <c r="F690" i="5"/>
  <c r="F18" i="6"/>
  <c r="D1378" i="7"/>
  <c r="D501" i="6"/>
  <c r="D526" i="13"/>
  <c r="D169" i="11"/>
  <c r="E953" i="11"/>
  <c r="F202" i="5"/>
  <c r="D311" i="6"/>
  <c r="G321" i="5"/>
  <c r="D2299" i="7"/>
  <c r="D568" i="11"/>
  <c r="E1389" i="10"/>
  <c r="D911" i="5"/>
  <c r="E1399" i="11"/>
  <c r="D1949" i="14"/>
  <c r="F133" i="11"/>
  <c r="G1340" i="5"/>
  <c r="D2164" i="11"/>
  <c r="F3018" i="7"/>
  <c r="D2590" i="7"/>
  <c r="D158" i="5"/>
  <c r="G864" i="11"/>
  <c r="G2287" i="7"/>
  <c r="E248" i="11"/>
  <c r="D512" i="14"/>
  <c r="G29" i="13"/>
  <c r="F3094" i="7"/>
  <c r="D1775" i="7"/>
  <c r="G26" i="5"/>
  <c r="F1976" i="7"/>
  <c r="D21" i="11"/>
  <c r="D378" i="11"/>
  <c r="D2358" i="7"/>
  <c r="G2196" i="7"/>
  <c r="F2462" i="7"/>
  <c r="G2383" i="7"/>
  <c r="D183" i="10"/>
  <c r="D817" i="11"/>
  <c r="G2102" i="11"/>
  <c r="F849" i="11"/>
  <c r="F1876" i="11"/>
  <c r="F985" i="10"/>
  <c r="D694" i="14"/>
  <c r="G791" i="5"/>
  <c r="D1923" i="7"/>
  <c r="D2008" i="7"/>
  <c r="E291" i="14"/>
  <c r="G1358" i="13"/>
  <c r="E2659" i="7"/>
  <c r="F2237" i="5"/>
  <c r="G706" i="11"/>
  <c r="E1915" i="14"/>
  <c r="E196" i="5"/>
  <c r="F777" i="6"/>
  <c r="E2472" i="7"/>
  <c r="E2101" i="5"/>
  <c r="F2087" i="10"/>
  <c r="E70" i="10"/>
  <c r="D712" i="5"/>
  <c r="G2820" i="7"/>
  <c r="D1445" i="14"/>
  <c r="E2440" i="10"/>
  <c r="F2256" i="5"/>
  <c r="D78" i="5"/>
  <c r="F468" i="14"/>
  <c r="G344" i="10"/>
  <c r="G476" i="14"/>
  <c r="G83" i="7"/>
  <c r="G214" i="10"/>
  <c r="D284" i="5"/>
  <c r="D1938" i="7"/>
  <c r="D256" i="14"/>
  <c r="E1775" i="7"/>
  <c r="F1373" i="5"/>
  <c r="G2002" i="11"/>
  <c r="D959" i="11"/>
  <c r="E125" i="11"/>
  <c r="G3177" i="7"/>
  <c r="E2301" i="7"/>
  <c r="G838" i="11"/>
  <c r="F1896" i="5"/>
  <c r="D313" i="7"/>
  <c r="G714" i="5"/>
  <c r="D2101" i="5"/>
  <c r="E1390" i="7"/>
  <c r="E1639" i="5"/>
  <c r="E1932" i="10"/>
  <c r="G2291" i="11"/>
  <c r="F1821" i="7"/>
  <c r="F1944" i="11"/>
  <c r="F1639" i="10"/>
  <c r="D3359" i="7"/>
  <c r="E1522" i="5"/>
  <c r="E558" i="11"/>
  <c r="G214" i="14"/>
  <c r="F2889" i="7"/>
  <c r="D1423" i="14"/>
  <c r="G123" i="6"/>
  <c r="G118" i="14"/>
  <c r="G135" i="6"/>
  <c r="G1840" i="14"/>
  <c r="F2687" i="7"/>
  <c r="D15" i="14"/>
  <c r="F1489" i="14"/>
  <c r="E142" i="7"/>
  <c r="E375" i="10"/>
  <c r="F976" i="5"/>
  <c r="G138" i="5"/>
  <c r="F1099" i="5"/>
  <c r="G272" i="10"/>
  <c r="F2117" i="11"/>
  <c r="E202" i="5"/>
  <c r="D2117" i="5"/>
  <c r="F288" i="5"/>
  <c r="E1141" i="5"/>
  <c r="D624" i="5"/>
  <c r="F675" i="14"/>
  <c r="G171" i="5"/>
  <c r="D2326" i="7"/>
  <c r="F1912" i="5"/>
  <c r="F2926" i="7"/>
  <c r="G1929" i="5"/>
  <c r="G226" i="13"/>
  <c r="G197" i="14"/>
  <c r="G204" i="13"/>
  <c r="G205" i="7"/>
  <c r="G1577" i="10"/>
  <c r="G2217" i="5"/>
  <c r="D47" i="11"/>
  <c r="E1521" i="14"/>
  <c r="F1935" i="7"/>
  <c r="G2301" i="11"/>
  <c r="G2204" i="10"/>
  <c r="F104" i="7"/>
  <c r="F316" i="14"/>
  <c r="E1105" i="6"/>
  <c r="G2220" i="7"/>
  <c r="D519" i="14"/>
  <c r="E1537" i="11"/>
  <c r="E1067" i="5"/>
  <c r="E3479" i="7"/>
  <c r="G66" i="5"/>
  <c r="D2339" i="10"/>
  <c r="G1701" i="11"/>
  <c r="E765" i="14"/>
  <c r="G1578" i="5"/>
  <c r="E237" i="14"/>
  <c r="E1095" i="11"/>
  <c r="E509" i="14"/>
  <c r="G583" i="11"/>
  <c r="E60" i="10"/>
  <c r="E437" i="5"/>
  <c r="F1384" i="11"/>
  <c r="F421" i="11"/>
  <c r="E477" i="10"/>
  <c r="E2204" i="10"/>
  <c r="E937" i="14"/>
  <c r="F2183" i="11"/>
  <c r="D2955" i="7"/>
  <c r="F1198" i="6"/>
  <c r="F1566" i="14"/>
  <c r="D187" i="14"/>
  <c r="D1578" i="11"/>
  <c r="E1394" i="14"/>
  <c r="F2201" i="11"/>
  <c r="G1067" i="5"/>
  <c r="F196" i="13"/>
  <c r="F728" i="6"/>
  <c r="F110" i="14"/>
  <c r="F2032" i="7"/>
  <c r="G1159" i="5"/>
  <c r="F1607" i="11"/>
  <c r="G1636" i="11"/>
  <c r="G644" i="10"/>
  <c r="E1652" i="5"/>
  <c r="F913" i="6"/>
  <c r="F152" i="14"/>
  <c r="G170" i="13"/>
  <c r="E2686" i="7"/>
  <c r="G1515" i="5"/>
  <c r="F1653" i="6"/>
  <c r="G1353" i="7"/>
  <c r="D245" i="14"/>
  <c r="E2321" i="11"/>
  <c r="E3073" i="7"/>
  <c r="G1197" i="6"/>
  <c r="D1143" i="5"/>
  <c r="G1026" i="10"/>
  <c r="G3410" i="7"/>
  <c r="E2661" i="7"/>
  <c r="F1707" i="6"/>
  <c r="G387" i="7"/>
  <c r="F5" i="14"/>
  <c r="D653" i="6"/>
  <c r="F105" i="5"/>
  <c r="E2340" i="7"/>
  <c r="D837" i="14"/>
  <c r="D91" i="5"/>
  <c r="F610" i="5"/>
  <c r="E451" i="6"/>
  <c r="G1505" i="5"/>
  <c r="F399" i="14"/>
  <c r="F1210" i="6"/>
  <c r="G890" i="6"/>
  <c r="D1452" i="14"/>
  <c r="D813" i="6"/>
  <c r="G1415" i="14"/>
  <c r="D2544" i="7"/>
  <c r="D3351" i="7"/>
  <c r="G2214" i="5"/>
  <c r="G2000" i="11"/>
  <c r="G3214" i="7"/>
  <c r="G1375" i="7"/>
  <c r="F2429" i="7"/>
  <c r="F130" i="7"/>
  <c r="F514" i="14"/>
  <c r="G1786" i="10"/>
  <c r="D2158" i="11"/>
  <c r="D1037" i="11"/>
  <c r="D1667" i="14"/>
  <c r="E1613" i="11"/>
  <c r="E2068" i="5"/>
  <c r="F1675" i="5"/>
  <c r="F2237" i="7"/>
  <c r="G1705" i="7"/>
  <c r="G3461" i="7"/>
  <c r="F1808" i="5"/>
  <c r="F604" i="5"/>
  <c r="G354" i="5"/>
  <c r="D1119" i="10"/>
  <c r="F1681" i="14"/>
  <c r="D116" i="10"/>
  <c r="D1551" i="14"/>
  <c r="D1985" i="11"/>
  <c r="G1360" i="14"/>
  <c r="G3062" i="7"/>
  <c r="D69" i="11"/>
  <c r="F730" i="10"/>
  <c r="F2044" i="10"/>
  <c r="F2071" i="5"/>
  <c r="G1972" i="14"/>
  <c r="E2713" i="7"/>
  <c r="F2764" i="7"/>
  <c r="G83" i="13"/>
  <c r="E525" i="11"/>
  <c r="D2118" i="7"/>
  <c r="G1962" i="7"/>
  <c r="E1443" i="5"/>
  <c r="E2133" i="7"/>
  <c r="F1306" i="14"/>
  <c r="E1005" i="11"/>
  <c r="D195" i="11"/>
  <c r="E1408" i="5"/>
  <c r="F114" i="13"/>
  <c r="E2049" i="11"/>
  <c r="E3337" i="7"/>
  <c r="F678" i="11"/>
  <c r="D3062" i="7"/>
  <c r="D420" i="7"/>
  <c r="F135" i="5"/>
  <c r="G660" i="5"/>
  <c r="F352" i="5"/>
  <c r="G2842" i="7"/>
  <c r="F1235" i="14"/>
  <c r="F1809" i="7"/>
  <c r="E1649" i="5"/>
  <c r="D190" i="7"/>
  <c r="E117" i="14"/>
  <c r="E1405" i="14"/>
  <c r="E1737" i="10"/>
  <c r="F1124" i="5"/>
  <c r="F1551" i="7"/>
  <c r="F2022" i="7"/>
  <c r="G2778" i="7"/>
  <c r="F277" i="7"/>
  <c r="E1453" i="7"/>
  <c r="D1998" i="7"/>
  <c r="F3089" i="7"/>
  <c r="E1443" i="7"/>
  <c r="D111" i="14"/>
  <c r="F7" i="10"/>
  <c r="G270" i="5"/>
  <c r="D1538" i="7"/>
  <c r="D1591" i="7"/>
  <c r="E1296" i="7"/>
  <c r="F509" i="5"/>
  <c r="G1630" i="11"/>
  <c r="G2311" i="7"/>
  <c r="E2445" i="7"/>
  <c r="G1708" i="7"/>
  <c r="G1785" i="5"/>
  <c r="F934" i="5"/>
  <c r="E233" i="14"/>
  <c r="F456" i="5"/>
  <c r="G1698" i="11"/>
  <c r="G162" i="14"/>
  <c r="D1474" i="11"/>
  <c r="F3152" i="7"/>
  <c r="F256" i="14"/>
  <c r="E56" i="13"/>
  <c r="F2340" i="11"/>
  <c r="G328" i="11"/>
  <c r="D20" i="7"/>
  <c r="D320" i="13"/>
  <c r="D1709" i="7"/>
  <c r="D772" i="5"/>
  <c r="G2082" i="5"/>
  <c r="E33" i="11"/>
  <c r="G1542" i="14"/>
  <c r="E1586" i="5"/>
  <c r="G2276" i="5"/>
  <c r="G1083" i="5"/>
  <c r="E100" i="6"/>
  <c r="D1099" i="14"/>
  <c r="D1253" i="10"/>
  <c r="G2156" i="7"/>
  <c r="D1803" i="7"/>
  <c r="G2224" i="5"/>
  <c r="G60" i="13"/>
  <c r="E219" i="6"/>
  <c r="E1970" i="11"/>
  <c r="F1976" i="5"/>
  <c r="G122" i="6"/>
  <c r="D2929" i="7"/>
  <c r="G1577" i="11"/>
  <c r="D3060" i="7"/>
  <c r="G1713" i="5"/>
  <c r="D2102" i="5"/>
  <c r="F3154" i="7"/>
  <c r="F1941" i="5"/>
  <c r="D2334" i="11"/>
  <c r="E347" i="14"/>
  <c r="E1237" i="5"/>
  <c r="F2210" i="11"/>
  <c r="F272" i="7"/>
  <c r="F588" i="11"/>
  <c r="E741" i="14"/>
  <c r="G1826" i="5"/>
  <c r="G1552" i="10"/>
  <c r="F2177" i="5"/>
  <c r="D890" i="10"/>
  <c r="G674" i="5"/>
  <c r="G2389" i="11"/>
  <c r="F9" i="13"/>
  <c r="G491" i="5"/>
  <c r="D804" i="14"/>
  <c r="E612" i="6"/>
  <c r="G3" i="14"/>
  <c r="G1308" i="11"/>
  <c r="E988" i="14"/>
  <c r="D359" i="5"/>
  <c r="F407" i="5"/>
  <c r="G3" i="13"/>
  <c r="F2329" i="10"/>
  <c r="G104" i="7"/>
  <c r="D769" i="14"/>
  <c r="E1646" i="7"/>
  <c r="E2835" i="7"/>
  <c r="G1058" i="11"/>
  <c r="F593" i="5"/>
  <c r="E2027" i="10"/>
  <c r="D421" i="11"/>
  <c r="G1853" i="10"/>
  <c r="D2036" i="11"/>
  <c r="D1684" i="14"/>
  <c r="E3282" i="7"/>
  <c r="F122" i="13"/>
  <c r="F723" i="14"/>
  <c r="G2989" i="7"/>
  <c r="E2355" i="11"/>
  <c r="G2012" i="5"/>
  <c r="D559" i="14"/>
  <c r="D12" i="14"/>
  <c r="G2876" i="7"/>
  <c r="F1274" i="14"/>
  <c r="F1945" i="7"/>
  <c r="F1884" i="7"/>
  <c r="D285" i="11"/>
  <c r="G417" i="14"/>
  <c r="D979" i="14"/>
  <c r="E2612" i="7"/>
  <c r="G353" i="5"/>
  <c r="G54" i="11"/>
  <c r="G1826" i="7"/>
  <c r="F1390" i="6"/>
  <c r="G1146" i="11"/>
  <c r="D1881" i="5"/>
  <c r="G1265" i="14"/>
  <c r="G463" i="5"/>
  <c r="F1068" i="14"/>
  <c r="E2568" i="7"/>
  <c r="F1178" i="5"/>
  <c r="F2177" i="7"/>
  <c r="D671" i="5"/>
  <c r="F1538" i="14"/>
  <c r="F2181" i="10"/>
  <c r="F220" i="11"/>
  <c r="G3023" i="7"/>
  <c r="E2131" i="5"/>
  <c r="D1445" i="7"/>
  <c r="G1146" i="10"/>
  <c r="E2240" i="7"/>
  <c r="E243" i="11"/>
  <c r="F2297" i="5"/>
  <c r="E1603" i="7"/>
  <c r="D1962" i="5"/>
  <c r="D1717" i="14"/>
  <c r="G1654" i="14"/>
  <c r="G1614" i="7"/>
  <c r="D1252" i="14"/>
  <c r="E3206" i="7"/>
  <c r="F719" i="6"/>
  <c r="E270" i="11"/>
  <c r="D809" i="6"/>
  <c r="G62" i="11"/>
  <c r="E1227" i="6"/>
  <c r="F3484" i="7"/>
  <c r="G979" i="11"/>
  <c r="F1250" i="7"/>
  <c r="F344" i="5"/>
  <c r="F1257" i="5"/>
  <c r="F2143" i="10"/>
  <c r="E1939" i="7"/>
  <c r="D122" i="6"/>
  <c r="F1851" i="7"/>
  <c r="F1399" i="11"/>
  <c r="D248" i="6"/>
  <c r="G1588" i="14"/>
  <c r="G323" i="5"/>
  <c r="F483" i="11"/>
  <c r="G2163" i="7"/>
  <c r="D1600" i="14"/>
  <c r="D989" i="5"/>
  <c r="D96" i="13"/>
  <c r="G2149" i="11"/>
  <c r="E895" i="5"/>
  <c r="F1994" i="14"/>
  <c r="G1314" i="5"/>
  <c r="D1498" i="14"/>
  <c r="E1198" i="14"/>
  <c r="F1817" i="14"/>
  <c r="F275" i="6"/>
  <c r="F1735" i="11"/>
  <c r="D1510" i="7"/>
  <c r="F1687" i="14"/>
  <c r="D2757" i="7"/>
  <c r="G1518" i="14"/>
  <c r="G1234" i="14"/>
  <c r="E1688" i="11"/>
  <c r="F2824" i="7"/>
  <c r="F1208" i="5"/>
  <c r="E1500" i="14"/>
  <c r="F1299" i="7"/>
  <c r="F3129" i="7"/>
  <c r="G1832" i="5"/>
  <c r="G1351" i="7"/>
  <c r="G1612" i="7"/>
  <c r="G1376" i="7"/>
  <c r="D2024" i="10"/>
  <c r="G2286" i="10"/>
  <c r="D3150" i="7"/>
  <c r="G2133" i="7"/>
  <c r="F497" i="14"/>
  <c r="D1420" i="6"/>
  <c r="F2629" i="7"/>
  <c r="D2818" i="7"/>
  <c r="G807" i="6"/>
  <c r="F1113" i="5"/>
  <c r="D2244" i="5"/>
  <c r="F433" i="6"/>
  <c r="F1731" i="10"/>
  <c r="G306" i="11"/>
  <c r="E811" i="14"/>
  <c r="D1459" i="10"/>
  <c r="E2280" i="10"/>
  <c r="D1357" i="7"/>
  <c r="E289" i="5"/>
  <c r="D1080" i="14"/>
  <c r="F305" i="7"/>
  <c r="E112" i="13"/>
  <c r="E731" i="5"/>
  <c r="E23" i="14"/>
  <c r="E240" i="7"/>
  <c r="D1950" i="14"/>
  <c r="D1639" i="14"/>
  <c r="F1824" i="14"/>
  <c r="D1291" i="5"/>
  <c r="E3239" i="7"/>
  <c r="F1292" i="5"/>
  <c r="E1258" i="14"/>
  <c r="E1075" i="14"/>
  <c r="D514" i="5"/>
  <c r="D1168" i="14"/>
  <c r="E535" i="11"/>
  <c r="G310" i="5"/>
  <c r="D354" i="11"/>
  <c r="G372" i="7"/>
  <c r="G991" i="14"/>
  <c r="G1507" i="14"/>
  <c r="G599" i="5"/>
  <c r="F212" i="7"/>
  <c r="D1545" i="11"/>
  <c r="F35" i="10"/>
  <c r="G1787" i="14"/>
  <c r="E1341" i="5"/>
  <c r="D289" i="5"/>
  <c r="E1198" i="10"/>
  <c r="G2445" i="10"/>
  <c r="E1794" i="10"/>
  <c r="F1420" i="5"/>
  <c r="F2294" i="5"/>
  <c r="F1489" i="11"/>
  <c r="G560" i="11"/>
  <c r="D2119" i="7"/>
  <c r="E1143" i="14"/>
  <c r="G357" i="11"/>
  <c r="G1137" i="5"/>
  <c r="F1163" i="10"/>
  <c r="E1272" i="10"/>
  <c r="G3050" i="7"/>
  <c r="D1408" i="14"/>
  <c r="D1969" i="10"/>
  <c r="D2747" i="7"/>
  <c r="F1634" i="10"/>
  <c r="D2743" i="7"/>
  <c r="F647" i="11"/>
  <c r="D1167" i="11"/>
  <c r="E1517" i="5"/>
  <c r="G2364" i="11"/>
  <c r="F3304" i="7"/>
  <c r="D1015" i="6"/>
  <c r="E718" i="10"/>
  <c r="F1248" i="5"/>
  <c r="E26" i="5"/>
  <c r="F1800" i="10"/>
  <c r="F335" i="14"/>
  <c r="E2346" i="11"/>
  <c r="F102" i="10"/>
  <c r="G3452" i="7"/>
  <c r="D632" i="6"/>
  <c r="D62" i="5"/>
  <c r="F23" i="7"/>
  <c r="G1844" i="14"/>
  <c r="E142" i="10"/>
  <c r="G494" i="5"/>
  <c r="F950" i="14"/>
  <c r="E1912" i="14"/>
  <c r="E379" i="11"/>
  <c r="G224" i="10"/>
  <c r="E1771" i="5"/>
  <c r="D408" i="11"/>
  <c r="D2425" i="7"/>
  <c r="D1351" i="14"/>
  <c r="G1240" i="14"/>
  <c r="F595" i="10"/>
  <c r="G1215" i="14"/>
  <c r="G254" i="11"/>
  <c r="E1872" i="11"/>
  <c r="E1308" i="5"/>
  <c r="G232" i="10"/>
  <c r="E1041" i="14"/>
  <c r="D1499" i="6"/>
  <c r="E3048" i="7"/>
  <c r="E1219" i="11"/>
  <c r="D1967" i="14"/>
  <c r="F1141" i="14"/>
  <c r="D1398" i="5"/>
  <c r="G3117" i="7"/>
  <c r="E373" i="11"/>
  <c r="F1973" i="14"/>
  <c r="G1496" i="7"/>
  <c r="E694" i="5"/>
  <c r="E864" i="5"/>
  <c r="E1900" i="14"/>
  <c r="F399" i="5"/>
  <c r="E3422" i="7"/>
  <c r="D376" i="6"/>
  <c r="G43" i="11"/>
  <c r="E2023" i="10"/>
  <c r="G2085" i="11"/>
  <c r="E1469" i="7"/>
  <c r="F321" i="11"/>
  <c r="D175" i="14"/>
  <c r="F568" i="10"/>
  <c r="F405" i="5"/>
  <c r="G1763" i="11"/>
  <c r="G1788" i="5"/>
  <c r="F435" i="11"/>
  <c r="G1174" i="14"/>
  <c r="G2827" i="7"/>
  <c r="D1331" i="6"/>
  <c r="G452" i="14"/>
  <c r="F784" i="5"/>
  <c r="F1342" i="5"/>
  <c r="D33" i="14"/>
  <c r="F2379" i="7"/>
  <c r="D914" i="5"/>
  <c r="G1790" i="14"/>
  <c r="F33" i="5"/>
  <c r="G567" i="5"/>
  <c r="F1199" i="11"/>
  <c r="D2581" i="7"/>
  <c r="G2241" i="10"/>
  <c r="G1302" i="5"/>
  <c r="F900" i="14"/>
  <c r="E198" i="6"/>
  <c r="G116" i="14"/>
  <c r="F2039" i="7"/>
  <c r="E47" i="13"/>
  <c r="G2643" i="7"/>
  <c r="F1539" i="11"/>
  <c r="G191" i="13"/>
  <c r="G846" i="14"/>
  <c r="E2355" i="7"/>
  <c r="D949" i="5"/>
  <c r="G2916" i="7"/>
  <c r="E3272" i="7"/>
  <c r="E352" i="11"/>
  <c r="G1508" i="5"/>
  <c r="D2103" i="7"/>
  <c r="F634" i="11"/>
  <c r="E1516" i="6"/>
  <c r="F506" i="11"/>
  <c r="D1785" i="7"/>
  <c r="E1967" i="7"/>
  <c r="D271" i="5"/>
  <c r="E1311" i="7"/>
  <c r="G1876" i="11"/>
  <c r="G2253" i="10"/>
  <c r="E814" i="5"/>
  <c r="D422" i="5"/>
  <c r="G936" i="14"/>
  <c r="G957" i="11"/>
  <c r="D3120" i="7"/>
  <c r="G573" i="5"/>
  <c r="F2995" i="7"/>
  <c r="G2678" i="7"/>
  <c r="F1568" i="14"/>
  <c r="F1096" i="11"/>
  <c r="E1185" i="11"/>
  <c r="G2251" i="10"/>
  <c r="G1990" i="14"/>
  <c r="D1084" i="6"/>
  <c r="E1452" i="7"/>
  <c r="E969" i="14"/>
  <c r="D1777" i="7"/>
  <c r="F1940" i="5"/>
  <c r="G841" i="6"/>
  <c r="E2050" i="10"/>
  <c r="D1148" i="11"/>
  <c r="G1248" i="14"/>
  <c r="G2404" i="7"/>
  <c r="G2793" i="7"/>
  <c r="D1240" i="14"/>
  <c r="F1983" i="5"/>
  <c r="F1239" i="13"/>
  <c r="E2085" i="7"/>
  <c r="D238" i="10"/>
  <c r="F925" i="5"/>
  <c r="E1381" i="7"/>
  <c r="F827" i="14"/>
  <c r="G1471" i="7"/>
  <c r="D279" i="7"/>
  <c r="F929" i="14"/>
  <c r="D188" i="11"/>
  <c r="G1776" i="5"/>
  <c r="E100" i="7"/>
  <c r="F1555" i="7"/>
  <c r="D514" i="14"/>
  <c r="D731" i="5"/>
  <c r="E1858" i="11"/>
  <c r="D1188" i="5"/>
  <c r="F72" i="14"/>
  <c r="E1130" i="14"/>
  <c r="E285" i="13"/>
  <c r="D290" i="7"/>
  <c r="F2411" i="7"/>
  <c r="G2300" i="7"/>
  <c r="G2434" i="11"/>
  <c r="E1532" i="14"/>
  <c r="E5" i="14"/>
  <c r="F516" i="14"/>
  <c r="G111" i="5"/>
  <c r="G628" i="11"/>
  <c r="G2265" i="10"/>
  <c r="F271" i="11"/>
  <c r="D460" i="7"/>
  <c r="G206" i="11"/>
  <c r="E1142" i="11"/>
  <c r="D1393" i="7"/>
  <c r="E1929" i="14"/>
  <c r="G500" i="5"/>
  <c r="G396" i="14"/>
  <c r="D513" i="5"/>
  <c r="F1256" i="14"/>
  <c r="G1129" i="5"/>
  <c r="E1385" i="10"/>
  <c r="E36" i="10"/>
  <c r="F365" i="13"/>
  <c r="F1270" i="5"/>
  <c r="D1677" i="7"/>
  <c r="G2716" i="7"/>
  <c r="G186" i="14"/>
  <c r="E81" i="5"/>
  <c r="F650" i="5"/>
  <c r="G1380" i="10"/>
  <c r="E2967" i="7"/>
  <c r="G2088" i="10"/>
  <c r="G2080" i="5"/>
  <c r="G65" i="13"/>
  <c r="E1220" i="10"/>
  <c r="D366" i="5"/>
  <c r="G1881" i="14"/>
  <c r="D3065" i="7"/>
  <c r="G468" i="11"/>
  <c r="G144" i="7"/>
  <c r="G1543" i="7"/>
  <c r="D213" i="13"/>
  <c r="G2005" i="11"/>
  <c r="G10" i="11"/>
  <c r="G465" i="5"/>
  <c r="D1945" i="7"/>
  <c r="G1489" i="7"/>
  <c r="E2360" i="11"/>
  <c r="E829" i="5"/>
  <c r="F95" i="10"/>
  <c r="D3141" i="7"/>
  <c r="E2441" i="10"/>
  <c r="F2807" i="7"/>
  <c r="E123" i="10"/>
  <c r="D723" i="11"/>
  <c r="F1301" i="5"/>
  <c r="G2126" i="5"/>
  <c r="F1473" i="5"/>
  <c r="D1443" i="7"/>
  <c r="G2655" i="7"/>
  <c r="D1789" i="7"/>
  <c r="E1766" i="10"/>
  <c r="D1637" i="14"/>
  <c r="F341" i="14"/>
  <c r="G1291" i="14"/>
  <c r="G1149" i="5"/>
  <c r="F1900" i="5"/>
  <c r="D3381" i="7"/>
  <c r="G1457" i="14"/>
  <c r="F2136" i="5"/>
  <c r="D81" i="14"/>
  <c r="E360" i="14"/>
  <c r="F953" i="14"/>
  <c r="F2145" i="10"/>
  <c r="F879" i="5"/>
  <c r="F285" i="5"/>
  <c r="G2172" i="11"/>
  <c r="G78" i="5"/>
  <c r="F526" i="14"/>
  <c r="F1288" i="7"/>
  <c r="G698" i="11"/>
  <c r="G1965" i="5"/>
  <c r="F1722" i="14"/>
  <c r="F1990" i="7"/>
  <c r="G1593" i="5"/>
  <c r="D1954" i="10"/>
  <c r="F682" i="5"/>
  <c r="D320" i="14"/>
  <c r="D1038" i="13"/>
  <c r="F1939" i="10"/>
  <c r="D1004" i="14"/>
  <c r="D518" i="5"/>
  <c r="F1310" i="7"/>
  <c r="G1436" i="10"/>
  <c r="G570" i="11"/>
  <c r="E23" i="11"/>
  <c r="F3117" i="7"/>
  <c r="D1282" i="7"/>
  <c r="E1459" i="11"/>
  <c r="F3186" i="7"/>
  <c r="F21" i="5"/>
  <c r="F110" i="11"/>
  <c r="E165" i="5"/>
  <c r="F2584" i="7"/>
  <c r="E3236" i="7"/>
  <c r="D599" i="14"/>
  <c r="E1416" i="5"/>
  <c r="G342" i="7"/>
  <c r="F2148" i="11"/>
  <c r="E41" i="13"/>
  <c r="G420" i="5"/>
  <c r="D1644" i="11"/>
  <c r="F431" i="11"/>
  <c r="D1911" i="11"/>
  <c r="G1865" i="11"/>
  <c r="G335" i="5"/>
  <c r="E1563" i="5"/>
  <c r="F369" i="14"/>
  <c r="G2899" i="7"/>
  <c r="D50" i="14"/>
  <c r="F2270" i="11"/>
  <c r="F1663" i="6"/>
  <c r="D1239" i="6"/>
  <c r="E1585" i="7"/>
  <c r="D1641" i="6"/>
  <c r="D427" i="14"/>
  <c r="G1671" i="5"/>
  <c r="E1345" i="11"/>
  <c r="D3301" i="7"/>
  <c r="D1746" i="10"/>
  <c r="G1893" i="14"/>
  <c r="D1929" i="11"/>
  <c r="E1095" i="10"/>
  <c r="F236" i="14"/>
  <c r="G204" i="10"/>
  <c r="F1062" i="14"/>
  <c r="F3191" i="7"/>
  <c r="F1533" i="11"/>
  <c r="D1198" i="5"/>
  <c r="F3062" i="7"/>
  <c r="D1157" i="14"/>
  <c r="F2562" i="7"/>
  <c r="G1987" i="10"/>
  <c r="F41" i="11"/>
  <c r="G106" i="11"/>
  <c r="D2121" i="5"/>
  <c r="F1616" i="6"/>
  <c r="E1073" i="11"/>
  <c r="D1421" i="11"/>
  <c r="G1912" i="7"/>
  <c r="G237" i="14"/>
  <c r="F578" i="5"/>
  <c r="F2399" i="10"/>
  <c r="G718" i="11"/>
  <c r="D904" i="5"/>
  <c r="G1750" i="7"/>
  <c r="G2186" i="11"/>
  <c r="E2059" i="7"/>
  <c r="E265" i="14"/>
  <c r="E3063" i="7"/>
  <c r="G1106" i="13"/>
  <c r="E1468" i="7"/>
  <c r="F1072" i="11"/>
  <c r="G229" i="11"/>
  <c r="G954" i="5"/>
  <c r="G326" i="14"/>
  <c r="D1943" i="7"/>
  <c r="E1618" i="7"/>
  <c r="G1960" i="14"/>
  <c r="E3495" i="7"/>
  <c r="F2074" i="10"/>
  <c r="F2531" i="7"/>
  <c r="D847" i="5"/>
  <c r="G1925" i="5"/>
  <c r="E735" i="11"/>
  <c r="G1013" i="14"/>
  <c r="F856" i="14"/>
  <c r="D2143" i="5"/>
  <c r="E1853" i="14"/>
  <c r="D2597" i="7"/>
  <c r="F301" i="13"/>
  <c r="D2012" i="11"/>
  <c r="G1951" i="7"/>
  <c r="G1887" i="14"/>
  <c r="E199" i="7"/>
  <c r="E1856" i="14"/>
  <c r="F1470" i="11"/>
  <c r="E1933" i="11"/>
  <c r="F624" i="5"/>
  <c r="G1722" i="13"/>
  <c r="G924" i="5"/>
  <c r="E330" i="5"/>
  <c r="E186" i="14"/>
  <c r="F1286" i="14"/>
  <c r="E692" i="11"/>
  <c r="E1019" i="5"/>
  <c r="D1271" i="6"/>
  <c r="F92" i="7"/>
  <c r="F1461" i="7"/>
  <c r="G116" i="13"/>
  <c r="F1225" i="5"/>
  <c r="E3372" i="7"/>
  <c r="G1417" i="14"/>
  <c r="G1497" i="14"/>
  <c r="E1221" i="14"/>
  <c r="G2184" i="5"/>
  <c r="F1461" i="5"/>
  <c r="D781" i="6"/>
  <c r="G312" i="10"/>
  <c r="E1727" i="7"/>
  <c r="E250" i="5"/>
  <c r="D177" i="14"/>
  <c r="E229" i="5"/>
  <c r="G66" i="14"/>
  <c r="G444" i="14"/>
  <c r="E3139" i="7"/>
  <c r="D1195" i="14"/>
  <c r="D2120" i="5"/>
  <c r="E2972" i="7"/>
  <c r="D2706" i="7"/>
  <c r="G356" i="6"/>
  <c r="G1443" i="11"/>
  <c r="G1325" i="14"/>
  <c r="D6" i="11"/>
  <c r="E180" i="7"/>
  <c r="F5" i="10"/>
  <c r="F413" i="10"/>
  <c r="E405" i="6"/>
  <c r="G3480" i="7"/>
  <c r="G141" i="7"/>
  <c r="G1474" i="11"/>
  <c r="D353" i="11"/>
  <c r="E2628" i="7"/>
  <c r="F1796" i="14"/>
  <c r="E1787" i="14"/>
  <c r="E2065" i="5"/>
  <c r="E177" i="10"/>
  <c r="D1570" i="7"/>
  <c r="G1624" i="7"/>
  <c r="E1196" i="14"/>
  <c r="F1438" i="14"/>
  <c r="D2007" i="5"/>
  <c r="D817" i="14"/>
  <c r="D1737" i="10"/>
  <c r="G932" i="14"/>
  <c r="G1585" i="14"/>
  <c r="G1039" i="14"/>
  <c r="G239" i="7"/>
  <c r="E32" i="7"/>
  <c r="D1164" i="14"/>
  <c r="G89" i="7"/>
  <c r="D1355" i="14"/>
  <c r="G508" i="14"/>
  <c r="G1305" i="5"/>
  <c r="G1485" i="5"/>
  <c r="D3188" i="7"/>
  <c r="D499" i="5"/>
  <c r="E2042" i="10"/>
  <c r="G1449" i="7"/>
  <c r="F198" i="11"/>
  <c r="F49" i="13"/>
  <c r="G81" i="11"/>
  <c r="E1325" i="6"/>
  <c r="D1052" i="14"/>
  <c r="D1806" i="10"/>
  <c r="G972" i="5"/>
  <c r="E68" i="14"/>
  <c r="G74" i="14"/>
  <c r="F1187" i="6"/>
  <c r="F255" i="14"/>
  <c r="F846" i="14"/>
  <c r="G2243" i="5"/>
  <c r="D2809" i="7"/>
  <c r="D1239" i="14"/>
  <c r="F2787" i="7"/>
  <c r="F1987" i="14"/>
  <c r="G430" i="5"/>
  <c r="F1257" i="7"/>
  <c r="G1077" i="6"/>
  <c r="F1531" i="7"/>
  <c r="D1767" i="14"/>
  <c r="G1294" i="7"/>
  <c r="D185" i="14"/>
  <c r="D1479" i="10"/>
  <c r="D380" i="5"/>
  <c r="G221" i="7"/>
  <c r="E1975" i="14"/>
  <c r="D290" i="11"/>
  <c r="D2990" i="7"/>
  <c r="E1173" i="14"/>
  <c r="E2317" i="7"/>
  <c r="D2037" i="7"/>
  <c r="E1616" i="10"/>
  <c r="G1058" i="5"/>
  <c r="F24" i="14"/>
  <c r="G1776" i="11"/>
  <c r="F1233" i="11"/>
  <c r="E1417" i="7"/>
  <c r="E2255" i="5"/>
  <c r="E102" i="10"/>
  <c r="F878" i="11"/>
  <c r="D980" i="14"/>
  <c r="G150" i="7"/>
  <c r="E29" i="13"/>
  <c r="D1044" i="11"/>
  <c r="G247" i="11"/>
  <c r="F21" i="11"/>
  <c r="G1746" i="11"/>
  <c r="G1405" i="5"/>
  <c r="F1126" i="14"/>
  <c r="G252" i="5"/>
  <c r="D175" i="10"/>
  <c r="E365" i="10"/>
  <c r="D513" i="14"/>
  <c r="D1597" i="14"/>
  <c r="E2434" i="11"/>
  <c r="F359" i="7"/>
  <c r="G1089" i="11"/>
  <c r="F824" i="11"/>
  <c r="G867" i="5"/>
  <c r="D2363" i="7"/>
  <c r="G2315" i="7"/>
  <c r="G809" i="5"/>
  <c r="E1395" i="10"/>
  <c r="D50" i="13"/>
  <c r="D773" i="11"/>
  <c r="E2223" i="10"/>
  <c r="D584" i="11"/>
  <c r="F2271" i="5"/>
  <c r="D515" i="14"/>
  <c r="E155" i="7"/>
  <c r="G157" i="6"/>
  <c r="E1228" i="11"/>
  <c r="F1104" i="14"/>
  <c r="F2201" i="7"/>
  <c r="E2132" i="5"/>
  <c r="D586" i="5"/>
  <c r="E2477" i="7"/>
  <c r="F728" i="5"/>
  <c r="E2402" i="11"/>
  <c r="D508" i="14"/>
  <c r="D1260" i="10"/>
  <c r="G2886" i="7"/>
  <c r="E2413" i="11"/>
  <c r="F946" i="5"/>
  <c r="F2328" i="7"/>
  <c r="G1668" i="5"/>
  <c r="D125" i="5"/>
  <c r="F1472" i="5"/>
  <c r="F585" i="14"/>
  <c r="G3094" i="7"/>
  <c r="D600" i="11"/>
  <c r="D542" i="11"/>
  <c r="D271" i="6"/>
  <c r="E454" i="14"/>
  <c r="G223" i="14"/>
  <c r="D248" i="5"/>
  <c r="G372" i="10"/>
  <c r="F283" i="7"/>
  <c r="G2818" i="7"/>
  <c r="G336" i="10"/>
  <c r="G1717" i="7"/>
  <c r="G1743" i="11"/>
  <c r="E778" i="5"/>
  <c r="F3100" i="7"/>
  <c r="D857" i="14"/>
  <c r="D1584" i="14"/>
  <c r="F1151" i="5"/>
  <c r="D2084" i="10"/>
  <c r="F1877" i="14"/>
  <c r="E1549" i="11"/>
  <c r="F2140" i="7"/>
  <c r="F2245" i="7"/>
  <c r="D1142" i="11"/>
  <c r="F423" i="5"/>
  <c r="E1604" i="11"/>
  <c r="E579" i="5"/>
  <c r="F1387" i="7"/>
  <c r="F252" i="14"/>
  <c r="G3479" i="7"/>
  <c r="E903" i="5"/>
  <c r="F1599" i="5"/>
  <c r="F2196" i="7"/>
  <c r="E752" i="5"/>
  <c r="D1157" i="11"/>
  <c r="E1026" i="10"/>
  <c r="G1470" i="5"/>
  <c r="D2066" i="10"/>
  <c r="G2041" i="7"/>
  <c r="G1163" i="5"/>
  <c r="F1528" i="5"/>
  <c r="F976" i="6"/>
  <c r="G756" i="14"/>
  <c r="E1956" i="5"/>
  <c r="D1998" i="11"/>
  <c r="F298" i="10"/>
  <c r="G2429" i="10"/>
  <c r="E28" i="14"/>
  <c r="D2115" i="7"/>
  <c r="G492" i="11"/>
  <c r="E401" i="14"/>
  <c r="E319" i="5"/>
  <c r="G2149" i="5"/>
  <c r="G3092" i="7"/>
  <c r="D1756" i="14"/>
  <c r="G1714" i="11"/>
  <c r="F1460" i="7"/>
  <c r="G83" i="11"/>
  <c r="G1924" i="14"/>
  <c r="E1180" i="14"/>
  <c r="D631" i="11"/>
  <c r="F2158" i="11"/>
  <c r="F2122" i="10"/>
  <c r="G1801" i="14"/>
  <c r="F1289" i="10"/>
  <c r="E411" i="5"/>
  <c r="D1518" i="5"/>
  <c r="G60" i="14"/>
  <c r="D2249" i="11"/>
  <c r="F655" i="6"/>
  <c r="F3276" i="7"/>
  <c r="G51" i="11"/>
  <c r="F2235" i="5"/>
  <c r="E186" i="5"/>
  <c r="D732" i="5"/>
  <c r="G411" i="7"/>
  <c r="G398" i="14"/>
  <c r="E1361" i="14"/>
  <c r="D1814" i="5"/>
  <c r="G3305" i="7"/>
  <c r="F2294" i="11"/>
  <c r="F1379" i="13"/>
  <c r="D1337" i="14"/>
  <c r="F265" i="14"/>
  <c r="G1177" i="14"/>
  <c r="E1529" i="5"/>
  <c r="G3242" i="7"/>
  <c r="G665" i="14"/>
  <c r="D105" i="14"/>
  <c r="D55" i="11"/>
  <c r="D1039" i="11"/>
  <c r="D700" i="11"/>
  <c r="F2699" i="7"/>
  <c r="F440" i="14"/>
  <c r="F150" i="5"/>
  <c r="G1938" i="11"/>
  <c r="D1298" i="11"/>
  <c r="G444" i="11"/>
  <c r="E1712" i="7"/>
  <c r="E149" i="14"/>
  <c r="E1410" i="5"/>
  <c r="G2278" i="5"/>
  <c r="G2250" i="11"/>
  <c r="E1335" i="11"/>
  <c r="E519" i="5"/>
  <c r="F73" i="14"/>
  <c r="G333" i="10"/>
  <c r="D1104" i="11"/>
  <c r="F1789" i="7"/>
  <c r="F979" i="14"/>
  <c r="G1464" i="14"/>
  <c r="E3001" i="7"/>
  <c r="E854" i="14"/>
  <c r="D127" i="7"/>
  <c r="G2253" i="11"/>
  <c r="E291" i="11"/>
  <c r="E1853" i="7"/>
  <c r="E1230" i="14"/>
  <c r="G1385" i="11"/>
  <c r="G2100" i="5"/>
  <c r="F2135" i="10"/>
  <c r="G374" i="14"/>
  <c r="F1682" i="14"/>
  <c r="F1412" i="7"/>
  <c r="E240" i="10"/>
  <c r="F2765" i="7"/>
  <c r="F2586" i="7"/>
  <c r="F770" i="13"/>
  <c r="F1928" i="5"/>
  <c r="F1667" i="7"/>
  <c r="E426" i="5"/>
  <c r="D1570" i="14"/>
  <c r="E1269" i="5"/>
  <c r="D1478" i="7"/>
  <c r="E1558" i="11"/>
  <c r="D142" i="13"/>
  <c r="G2973" i="7"/>
  <c r="F2456" i="7"/>
  <c r="D2374" i="10"/>
  <c r="D450" i="5"/>
  <c r="F372" i="7"/>
  <c r="G717" i="11"/>
  <c r="G145" i="5"/>
  <c r="G1445" i="7"/>
  <c r="E120" i="7"/>
  <c r="D2171" i="11"/>
  <c r="E1254" i="11"/>
  <c r="D3476" i="7"/>
  <c r="F1726" i="11"/>
  <c r="G415" i="7"/>
  <c r="F3135" i="7"/>
  <c r="G2155" i="5"/>
  <c r="E2247" i="11"/>
  <c r="D770" i="11"/>
  <c r="F349" i="14"/>
  <c r="E2645" i="7"/>
  <c r="F263" i="11"/>
  <c r="G3306" i="7"/>
  <c r="E675" i="5"/>
  <c r="G1426" i="14"/>
  <c r="D53" i="14"/>
  <c r="F658" i="10"/>
  <c r="D4" i="14"/>
  <c r="F1416" i="14"/>
  <c r="D252" i="14"/>
  <c r="D60" i="10"/>
  <c r="E1718" i="5"/>
  <c r="D184" i="14"/>
  <c r="D2259" i="5"/>
  <c r="E334" i="14"/>
  <c r="E776" i="5"/>
  <c r="G1759" i="11"/>
  <c r="G1514" i="5"/>
  <c r="F2091" i="5"/>
  <c r="G479" i="5"/>
  <c r="F64" i="14"/>
  <c r="F185" i="11"/>
  <c r="G896" i="11"/>
  <c r="G1910" i="7"/>
  <c r="G1037" i="10"/>
  <c r="D1316" i="7"/>
  <c r="D740" i="14"/>
  <c r="G106" i="5"/>
  <c r="F2388" i="10"/>
  <c r="E444" i="5"/>
  <c r="F152" i="7"/>
  <c r="D493" i="7"/>
  <c r="D502" i="5"/>
  <c r="E1925" i="7"/>
  <c r="G2316" i="10"/>
  <c r="G1593" i="14"/>
  <c r="G625" i="14"/>
  <c r="G370" i="5"/>
  <c r="D261" i="11"/>
  <c r="E2002" i="5"/>
  <c r="D1337" i="6"/>
  <c r="G416" i="10"/>
  <c r="D231" i="13"/>
  <c r="D1367" i="7"/>
  <c r="D659" i="5"/>
  <c r="G1918" i="5"/>
  <c r="E1182" i="11"/>
  <c r="F2236" i="11"/>
  <c r="G1926" i="11"/>
  <c r="E868" i="11"/>
  <c r="G2439" i="7"/>
  <c r="G43" i="13"/>
  <c r="D180" i="11"/>
  <c r="F1466" i="11"/>
  <c r="G332" i="5"/>
  <c r="E282" i="6"/>
  <c r="D2303" i="7"/>
  <c r="E1696" i="5"/>
  <c r="D2445" i="10"/>
  <c r="D1453" i="11"/>
  <c r="D2137" i="5"/>
  <c r="D263" i="11"/>
  <c r="D1473" i="14"/>
  <c r="F1524" i="14"/>
  <c r="F489" i="5"/>
  <c r="D1459" i="14"/>
  <c r="E276" i="5"/>
  <c r="D234" i="14"/>
  <c r="D1165" i="5"/>
  <c r="G1487" i="5"/>
  <c r="E691" i="5"/>
  <c r="G2370" i="10"/>
  <c r="D2271" i="5"/>
  <c r="D249" i="5"/>
  <c r="E45" i="10"/>
  <c r="E1597" i="10"/>
  <c r="G246" i="11"/>
  <c r="G2864" i="7"/>
  <c r="F1040" i="14"/>
  <c r="G187" i="5"/>
  <c r="F644" i="11"/>
  <c r="F2168" i="5"/>
  <c r="E2271" i="7"/>
  <c r="F2306" i="7"/>
  <c r="E2507" i="7"/>
  <c r="F2098" i="7"/>
  <c r="F3" i="13"/>
  <c r="D1016" i="6"/>
  <c r="D1615" i="6"/>
  <c r="F1608" i="10"/>
  <c r="F2303" i="7"/>
  <c r="F1405" i="14"/>
  <c r="E510" i="6"/>
  <c r="D1588" i="7"/>
  <c r="F197" i="13"/>
  <c r="G257" i="11"/>
  <c r="F1607" i="14"/>
  <c r="D627" i="5"/>
  <c r="D1229" i="14"/>
  <c r="F1654" i="14"/>
  <c r="D1228" i="6"/>
  <c r="D1137" i="6"/>
  <c r="G1473" i="6"/>
  <c r="F1373" i="7"/>
  <c r="F1230" i="14"/>
  <c r="F247" i="5"/>
  <c r="G357" i="7"/>
  <c r="D2327" i="11"/>
  <c r="G3" i="5"/>
  <c r="G1415" i="6"/>
  <c r="G2418" i="11"/>
  <c r="G3404" i="7"/>
  <c r="G1961" i="14"/>
  <c r="E1493" i="5"/>
  <c r="E979" i="14"/>
  <c r="E541" i="14"/>
  <c r="F186" i="11"/>
  <c r="F3012" i="7"/>
  <c r="E1981" i="5"/>
  <c r="F221" i="11"/>
  <c r="D173" i="14"/>
  <c r="F61" i="10"/>
  <c r="F2278" i="5"/>
  <c r="F1355" i="7"/>
  <c r="E83" i="11"/>
  <c r="F2707" i="7"/>
  <c r="E2142" i="11"/>
  <c r="F390" i="5"/>
  <c r="E3192" i="7"/>
  <c r="G510" i="14"/>
  <c r="G225" i="14"/>
  <c r="D2463" i="7"/>
  <c r="E2502" i="7"/>
  <c r="F1090" i="14"/>
  <c r="F258" i="7"/>
  <c r="G841" i="14"/>
  <c r="F1969" i="7"/>
  <c r="F1455" i="6"/>
  <c r="G1932" i="14"/>
  <c r="G3216" i="7"/>
  <c r="D941" i="6"/>
  <c r="F377" i="11"/>
  <c r="F44" i="5"/>
  <c r="E23" i="6"/>
  <c r="E173" i="6"/>
  <c r="F1195" i="5"/>
  <c r="E1192" i="14"/>
  <c r="G1828" i="14"/>
  <c r="G1829" i="5"/>
  <c r="G84" i="5"/>
  <c r="F641" i="14"/>
  <c r="D274" i="5"/>
  <c r="E512" i="11"/>
  <c r="F1768" i="14"/>
  <c r="E141" i="5"/>
  <c r="E2136" i="5"/>
  <c r="D1486" i="10"/>
  <c r="E1746" i="7"/>
  <c r="D894" i="14"/>
  <c r="F523" i="10"/>
  <c r="G1358" i="5"/>
  <c r="G1479" i="14"/>
  <c r="D573" i="14"/>
  <c r="D1128" i="14"/>
  <c r="D3277" i="7"/>
  <c r="D2130" i="10"/>
  <c r="F284" i="14"/>
  <c r="E1525" i="11"/>
  <c r="F2937" i="7"/>
  <c r="D1294" i="14"/>
  <c r="G619" i="5"/>
  <c r="F1171" i="11"/>
  <c r="D56" i="11"/>
  <c r="F758" i="5"/>
  <c r="G350" i="6"/>
  <c r="F1076" i="6"/>
  <c r="F1535" i="7"/>
  <c r="E1008" i="14"/>
  <c r="G1597" i="10"/>
  <c r="D2097" i="7"/>
  <c r="F408" i="11"/>
  <c r="F1670" i="7"/>
  <c r="D703" i="6"/>
  <c r="G228" i="6"/>
  <c r="D1542" i="5"/>
  <c r="E1296" i="10"/>
  <c r="D101" i="10"/>
  <c r="G1202" i="5"/>
  <c r="F233" i="10"/>
  <c r="F1613" i="7"/>
  <c r="D180" i="5"/>
  <c r="F729" i="5"/>
  <c r="E1681" i="5"/>
  <c r="E965" i="10"/>
  <c r="E2199" i="10"/>
  <c r="E942" i="14"/>
  <c r="D75" i="5"/>
  <c r="G72" i="13"/>
  <c r="F2151" i="5"/>
  <c r="G91" i="10"/>
  <c r="G914" i="5"/>
  <c r="D666" i="14"/>
  <c r="D943" i="11"/>
  <c r="E1320" i="5"/>
  <c r="E50" i="11"/>
  <c r="F1291" i="5"/>
  <c r="D2042" i="7"/>
  <c r="F2173" i="11"/>
  <c r="F79" i="10"/>
  <c r="F2791" i="7"/>
  <c r="E1393" i="11"/>
  <c r="E209" i="10"/>
  <c r="F90" i="14"/>
  <c r="D1413" i="7"/>
  <c r="E2084" i="10"/>
  <c r="G857" i="11"/>
  <c r="E484" i="7"/>
  <c r="F3125" i="7"/>
  <c r="G2669" i="7"/>
  <c r="E624" i="14"/>
  <c r="F1792" i="11"/>
  <c r="E1699" i="14"/>
  <c r="F1175" i="5"/>
  <c r="D262" i="5"/>
  <c r="E203" i="7"/>
  <c r="E127" i="5"/>
  <c r="D675" i="5"/>
  <c r="D2004" i="11"/>
  <c r="F2094" i="5"/>
  <c r="F1170" i="11"/>
  <c r="E1255" i="7"/>
  <c r="D1930" i="5"/>
  <c r="G1277" i="14"/>
  <c r="D286" i="6"/>
  <c r="G2721" i="7"/>
  <c r="E2092" i="11"/>
  <c r="G1487" i="6"/>
  <c r="E1728" i="7"/>
  <c r="F148" i="13"/>
  <c r="D826" i="14"/>
  <c r="G2302" i="7"/>
  <c r="E2752" i="7"/>
  <c r="F160" i="10"/>
  <c r="F57" i="5"/>
  <c r="D2374" i="7"/>
  <c r="G1180" i="11"/>
  <c r="F90" i="10"/>
  <c r="G1421" i="11"/>
  <c r="E321" i="14"/>
  <c r="E1944" i="11"/>
  <c r="G670" i="11"/>
  <c r="F1714" i="5"/>
  <c r="E308" i="7"/>
  <c r="G2153" i="5"/>
  <c r="G1421" i="7"/>
  <c r="F278" i="11"/>
  <c r="D443" i="14"/>
  <c r="E1558" i="10"/>
  <c r="D561" i="5"/>
  <c r="E2226" i="7"/>
  <c r="E1280" i="14"/>
  <c r="D1969" i="14"/>
  <c r="E1922" i="7"/>
  <c r="F2346" i="7"/>
  <c r="F1598" i="5"/>
  <c r="E423" i="14"/>
  <c r="E833" i="14"/>
  <c r="F21" i="10"/>
  <c r="F2975" i="7"/>
  <c r="E366" i="6"/>
  <c r="D1520" i="5"/>
  <c r="G1230" i="5"/>
  <c r="D643" i="6"/>
  <c r="D554" i="10"/>
  <c r="G3363" i="7"/>
  <c r="F2235" i="10"/>
  <c r="F1349" i="11"/>
  <c r="D2328" i="11"/>
  <c r="E733" i="5"/>
  <c r="F1601" i="14"/>
  <c r="G1635" i="7"/>
  <c r="D3082" i="7"/>
  <c r="E1406" i="7"/>
  <c r="G917" i="5"/>
  <c r="G1281" i="7"/>
  <c r="D1360" i="14"/>
  <c r="E1080" i="11"/>
  <c r="F626" i="5"/>
  <c r="F2076" i="5"/>
  <c r="G202" i="11"/>
  <c r="E1952" i="5"/>
  <c r="F1263" i="11"/>
  <c r="E1617" i="7"/>
  <c r="D1458" i="5"/>
  <c r="G1618" i="14"/>
  <c r="D469" i="14"/>
  <c r="G152" i="13"/>
  <c r="E128" i="14"/>
  <c r="F1910" i="14"/>
  <c r="F3416" i="7"/>
  <c r="D1424" i="11"/>
  <c r="D1254" i="7"/>
  <c r="F1971" i="10"/>
  <c r="F413" i="13"/>
  <c r="E2004" i="10"/>
  <c r="G1074" i="5"/>
  <c r="G1344" i="7"/>
  <c r="D1866" i="7"/>
  <c r="G1130" i="14"/>
  <c r="F652" i="14"/>
  <c r="G318" i="14"/>
  <c r="E1745" i="10"/>
  <c r="F1250" i="10"/>
  <c r="F559" i="14"/>
  <c r="D1278" i="7"/>
  <c r="D145" i="13"/>
  <c r="E2096" i="5"/>
  <c r="D1720" i="5"/>
  <c r="D1521" i="7"/>
  <c r="E2771" i="7"/>
  <c r="F400" i="11"/>
  <c r="F657" i="14"/>
  <c r="E1854" i="7"/>
  <c r="E218" i="14"/>
  <c r="F213" i="7"/>
  <c r="F621" i="14"/>
  <c r="F1004" i="11"/>
  <c r="F1902" i="14"/>
  <c r="F32" i="5"/>
  <c r="G1508" i="14"/>
  <c r="F143" i="11"/>
  <c r="E1049" i="14"/>
  <c r="F2886" i="7"/>
  <c r="D1046" i="10"/>
  <c r="D1553" i="14"/>
  <c r="D914" i="14"/>
  <c r="E129" i="7"/>
  <c r="F1112" i="5"/>
  <c r="D2345" i="7"/>
  <c r="E958" i="13"/>
  <c r="D28" i="5"/>
  <c r="D720" i="11"/>
  <c r="F457" i="7"/>
  <c r="D1292" i="14"/>
  <c r="G505" i="10"/>
  <c r="D74" i="5"/>
  <c r="E1500" i="10"/>
  <c r="G1608" i="14"/>
  <c r="F322" i="7"/>
  <c r="F1520" i="5"/>
  <c r="G1211" i="5"/>
  <c r="D255" i="10"/>
  <c r="E909" i="5"/>
  <c r="D620" i="14"/>
  <c r="F1196" i="5"/>
  <c r="E2751" i="7"/>
  <c r="E1649" i="14"/>
  <c r="D1308" i="7"/>
  <c r="F1683" i="7"/>
  <c r="G1669" i="11"/>
  <c r="D622" i="11"/>
  <c r="E765" i="5"/>
  <c r="F1285" i="14"/>
  <c r="F1237" i="5"/>
  <c r="D540" i="5"/>
  <c r="F1784" i="14"/>
  <c r="D192" i="10"/>
  <c r="D2054" i="10"/>
  <c r="F2083" i="11"/>
  <c r="E181" i="14"/>
  <c r="D1340" i="7"/>
  <c r="G2835" i="7"/>
  <c r="D298" i="5"/>
  <c r="F1131" i="11"/>
  <c r="E1492" i="14"/>
  <c r="E590" i="14"/>
  <c r="G2230" i="5"/>
  <c r="D1734" i="14"/>
  <c r="F3050" i="7"/>
  <c r="E3311" i="7"/>
  <c r="E2055" i="5"/>
  <c r="D65" i="7"/>
  <c r="D2152" i="10"/>
  <c r="E1326" i="7"/>
  <c r="G1963" i="14"/>
  <c r="F1461" i="13"/>
  <c r="F1949" i="14"/>
  <c r="E2278" i="7"/>
  <c r="F1371" i="10"/>
  <c r="E2243" i="11"/>
  <c r="E1156" i="11"/>
  <c r="F196" i="5"/>
  <c r="E557" i="14"/>
  <c r="D198" i="7"/>
  <c r="D2330" i="7"/>
  <c r="G1791" i="5"/>
  <c r="G1775" i="7"/>
  <c r="D1197" i="5"/>
  <c r="F94" i="10"/>
  <c r="D48" i="13"/>
  <c r="E3115" i="7"/>
  <c r="D1021" i="14"/>
  <c r="G414" i="10"/>
  <c r="F2314" i="11"/>
  <c r="E114" i="5"/>
  <c r="F893" i="11"/>
  <c r="F1405" i="11"/>
  <c r="D2184" i="11"/>
  <c r="G1752" i="14"/>
  <c r="E51" i="10"/>
  <c r="D721" i="14"/>
  <c r="E2189" i="11"/>
  <c r="F795" i="13"/>
  <c r="E1441" i="7"/>
  <c r="F1910" i="7"/>
  <c r="D1181" i="5"/>
  <c r="G1282" i="5"/>
  <c r="D1189" i="11"/>
  <c r="D1492" i="14"/>
  <c r="F170" i="14"/>
  <c r="E48" i="11"/>
  <c r="G603" i="5"/>
  <c r="F1392" i="11"/>
  <c r="G2104" i="5"/>
  <c r="D3012" i="7"/>
  <c r="D1799" i="7"/>
  <c r="F527" i="14"/>
  <c r="E1963" i="5"/>
  <c r="F2332" i="10"/>
  <c r="G200" i="14"/>
  <c r="E1524" i="6"/>
  <c r="F815" i="5"/>
  <c r="E2261" i="5"/>
  <c r="F920" i="14"/>
  <c r="D1406" i="7"/>
  <c r="G1999" i="5"/>
  <c r="G1315" i="11"/>
  <c r="G2254" i="7"/>
  <c r="E399" i="5"/>
  <c r="E286" i="5"/>
  <c r="D1529" i="14"/>
  <c r="E560" i="6"/>
  <c r="F2123" i="11"/>
  <c r="D120" i="6"/>
  <c r="G1405" i="14"/>
  <c r="G381" i="13"/>
  <c r="E712" i="11"/>
  <c r="D394" i="6"/>
  <c r="D1079" i="6"/>
  <c r="E1549" i="6"/>
  <c r="D1014" i="14"/>
  <c r="G217" i="11"/>
  <c r="E1757" i="10"/>
  <c r="F1582" i="7"/>
  <c r="F1241" i="14"/>
  <c r="D65" i="10"/>
  <c r="F1416" i="5"/>
  <c r="E1974" i="11"/>
  <c r="F2263" i="5"/>
  <c r="F1820" i="14"/>
  <c r="E703" i="5"/>
  <c r="D136" i="11"/>
  <c r="F2263" i="10"/>
  <c r="F1721" i="14"/>
  <c r="E874" i="6"/>
  <c r="D3498" i="7"/>
  <c r="G827" i="11"/>
  <c r="E308" i="11"/>
  <c r="F228" i="10"/>
  <c r="F514" i="5"/>
  <c r="E325" i="11"/>
  <c r="D1442" i="14"/>
  <c r="F970" i="11"/>
  <c r="D1329" i="7"/>
  <c r="F1854" i="14"/>
  <c r="E1814" i="14"/>
  <c r="G1267" i="14"/>
  <c r="D555" i="10"/>
  <c r="D154" i="13"/>
  <c r="G87" i="10"/>
  <c r="G1533" i="14"/>
  <c r="E1361" i="6"/>
  <c r="G974" i="11"/>
  <c r="D1598" i="5"/>
  <c r="D1879" i="5"/>
  <c r="E277" i="14"/>
  <c r="D1366" i="14"/>
  <c r="E156" i="5"/>
  <c r="D487" i="5"/>
  <c r="D1495" i="14"/>
  <c r="F449" i="11"/>
  <c r="F2096" i="10"/>
  <c r="D1820" i="14"/>
  <c r="G1707" i="5"/>
  <c r="F178" i="10"/>
  <c r="E1722" i="10"/>
  <c r="D219" i="10"/>
  <c r="D1530" i="5"/>
  <c r="G2932" i="7"/>
  <c r="F2329" i="11"/>
  <c r="G239" i="5"/>
  <c r="F110" i="7"/>
  <c r="G547" i="6"/>
  <c r="D1174" i="5"/>
  <c r="D363" i="6"/>
  <c r="G1420" i="5"/>
  <c r="D176" i="14"/>
  <c r="G1652" i="7"/>
  <c r="G73" i="13"/>
  <c r="F1341" i="7"/>
  <c r="G384" i="10"/>
  <c r="G1303" i="5"/>
  <c r="F558" i="10"/>
  <c r="D109" i="11"/>
  <c r="F164" i="13"/>
  <c r="D1161" i="11"/>
  <c r="D2224" i="7"/>
  <c r="E1993" i="5"/>
  <c r="G793" i="6"/>
  <c r="G1836" i="7"/>
  <c r="D264" i="11"/>
  <c r="F710" i="5"/>
  <c r="D850" i="11"/>
  <c r="G1229" i="6"/>
  <c r="G209" i="14"/>
  <c r="G393" i="6"/>
  <c r="D108" i="13"/>
  <c r="E2277" i="5"/>
  <c r="E1171" i="10"/>
  <c r="G550" i="5"/>
  <c r="E809" i="5"/>
  <c r="E710" i="11"/>
  <c r="D1679" i="7"/>
  <c r="E2364" i="7"/>
  <c r="G716" i="14"/>
  <c r="F592" i="5"/>
  <c r="D719" i="5"/>
  <c r="D1187" i="14"/>
  <c r="F962" i="5"/>
  <c r="G288" i="13"/>
  <c r="F433" i="5"/>
  <c r="D947" i="10"/>
  <c r="E238" i="11"/>
  <c r="F91" i="6"/>
  <c r="F2424" i="11"/>
  <c r="F325" i="11"/>
  <c r="D1349" i="6"/>
  <c r="G593" i="14"/>
  <c r="E2183" i="11"/>
  <c r="F1169" i="11"/>
  <c r="G308" i="14"/>
  <c r="G891" i="14"/>
  <c r="G1135" i="6"/>
  <c r="G1320" i="14"/>
  <c r="F1494" i="5"/>
  <c r="E134" i="7"/>
  <c r="G2339" i="11"/>
  <c r="E495" i="5"/>
  <c r="G1157" i="5"/>
  <c r="G2111" i="11"/>
  <c r="D1523" i="7"/>
  <c r="E38" i="5"/>
  <c r="D2355" i="11"/>
  <c r="D1876" i="7"/>
  <c r="E1451" i="5"/>
  <c r="F1912" i="14"/>
  <c r="G309" i="10"/>
  <c r="D1755" i="5"/>
  <c r="G1761" i="5"/>
  <c r="E2737" i="7"/>
  <c r="F627" i="10"/>
  <c r="E2212" i="7"/>
  <c r="D1601" i="14"/>
  <c r="F1488" i="10"/>
  <c r="E287" i="14"/>
  <c r="D1276" i="11"/>
  <c r="D1098" i="13"/>
  <c r="E558" i="14"/>
  <c r="E637" i="5"/>
  <c r="D744" i="14"/>
  <c r="G2457" i="10"/>
  <c r="D2073" i="11"/>
  <c r="G1138" i="10"/>
  <c r="F1730" i="6"/>
  <c r="D1564" i="7"/>
  <c r="D1398" i="6"/>
  <c r="E123" i="14"/>
  <c r="F1620" i="6"/>
  <c r="E1443" i="6"/>
  <c r="F2205" i="10"/>
  <c r="F1200" i="5"/>
  <c r="G12" i="7"/>
  <c r="E1160" i="6"/>
  <c r="E1786" i="14"/>
  <c r="D201" i="6"/>
  <c r="D1777" i="10"/>
  <c r="G2439" i="11"/>
  <c r="D97" i="10"/>
  <c r="F3043" i="7"/>
  <c r="D2446" i="7"/>
  <c r="D1142" i="14"/>
  <c r="F1869" i="10"/>
  <c r="F1384" i="7"/>
  <c r="G1414" i="10"/>
  <c r="D2211" i="10"/>
  <c r="F1691" i="5"/>
  <c r="E1186" i="5"/>
  <c r="D1464" i="6"/>
  <c r="E1877" i="14"/>
  <c r="F1508" i="7"/>
  <c r="G1715" i="5"/>
  <c r="E2845" i="7"/>
  <c r="D161" i="7"/>
  <c r="D715" i="5"/>
  <c r="E483" i="7"/>
  <c r="D1985" i="14"/>
  <c r="F3103" i="7"/>
  <c r="E351" i="11"/>
  <c r="G178" i="14"/>
  <c r="D479" i="6"/>
  <c r="D682" i="6"/>
  <c r="F408" i="10"/>
  <c r="E252" i="14"/>
  <c r="G2956" i="7"/>
  <c r="E2417" i="11"/>
  <c r="E1275" i="7"/>
  <c r="E1985" i="10"/>
  <c r="E1426" i="11"/>
  <c r="G1862" i="7"/>
  <c r="F61" i="5"/>
  <c r="E1250" i="5"/>
  <c r="D669" i="5"/>
  <c r="E198" i="11"/>
  <c r="F2175" i="5"/>
  <c r="E942" i="5"/>
  <c r="D910" i="5"/>
  <c r="E974" i="14"/>
  <c r="F2504" i="7"/>
  <c r="F360" i="10"/>
  <c r="D78" i="14"/>
  <c r="E61" i="5"/>
  <c r="D267" i="5"/>
  <c r="G709" i="5"/>
  <c r="F910" i="5"/>
  <c r="G379" i="6"/>
  <c r="D1907" i="14"/>
  <c r="F1217" i="5"/>
  <c r="G1167" i="5"/>
  <c r="F400" i="10"/>
  <c r="E1569" i="5"/>
  <c r="E1253" i="10"/>
  <c r="F638" i="5"/>
  <c r="E2157" i="10"/>
  <c r="F344" i="7"/>
  <c r="F92" i="10"/>
  <c r="G98" i="14"/>
  <c r="G2934" i="7"/>
  <c r="E362" i="10"/>
  <c r="G3067" i="7"/>
  <c r="E261" i="13"/>
  <c r="F1662" i="14"/>
  <c r="D2924" i="7"/>
  <c r="D2347" i="7"/>
  <c r="D468" i="11"/>
  <c r="D961" i="14"/>
  <c r="F1511" i="7"/>
  <c r="E1657" i="14"/>
  <c r="F486" i="14"/>
  <c r="F3239" i="7"/>
  <c r="G999" i="11"/>
  <c r="F1833" i="14"/>
  <c r="G541" i="5"/>
  <c r="D1683" i="11"/>
  <c r="G141" i="13"/>
  <c r="E2050" i="11"/>
  <c r="E1371" i="14"/>
  <c r="E1135" i="11"/>
  <c r="F1397" i="7"/>
  <c r="F150" i="14"/>
  <c r="F1603" i="14"/>
  <c r="E499" i="6"/>
  <c r="D1249" i="14"/>
  <c r="G1506" i="7"/>
  <c r="E1022" i="5"/>
  <c r="E176" i="13"/>
  <c r="F866" i="6"/>
  <c r="D58" i="11"/>
  <c r="E1106" i="5"/>
  <c r="E2970" i="7"/>
  <c r="D1315" i="7"/>
  <c r="E178" i="10"/>
  <c r="G1832" i="11"/>
  <c r="E1430" i="5"/>
  <c r="G275" i="14"/>
  <c r="F644" i="5"/>
  <c r="E2069" i="5"/>
  <c r="E353" i="14"/>
  <c r="G918" i="5"/>
  <c r="G92" i="13"/>
  <c r="E592" i="14"/>
  <c r="E1009" i="14"/>
  <c r="E51" i="5"/>
  <c r="E1482" i="11"/>
  <c r="G1452" i="14"/>
  <c r="G13" i="10"/>
  <c r="G1725" i="7"/>
  <c r="G2161" i="7"/>
  <c r="G345" i="7"/>
  <c r="E1937" i="7"/>
  <c r="E478" i="11"/>
  <c r="E1576" i="14"/>
  <c r="D1658" i="11"/>
  <c r="D1465" i="13"/>
  <c r="D230" i="10"/>
  <c r="F480" i="6"/>
  <c r="F700" i="5"/>
  <c r="E1125" i="10"/>
  <c r="D9" i="7"/>
  <c r="G2088" i="7"/>
  <c r="G1941" i="5"/>
  <c r="D71" i="10"/>
  <c r="F1235" i="10"/>
  <c r="D1359" i="5"/>
  <c r="G1907" i="5"/>
  <c r="G1682" i="6"/>
  <c r="G2348" i="11"/>
  <c r="D3439" i="7"/>
  <c r="E474" i="7"/>
  <c r="F803" i="14"/>
  <c r="F1480" i="11"/>
  <c r="G1154" i="6"/>
  <c r="E2523" i="7"/>
  <c r="D200" i="13"/>
  <c r="F122" i="10"/>
  <c r="D1533" i="7"/>
  <c r="D73" i="14"/>
  <c r="F112" i="14"/>
  <c r="E1360" i="14"/>
  <c r="D2468" i="7"/>
  <c r="E907" i="14"/>
  <c r="G259" i="14"/>
  <c r="G1192" i="14"/>
  <c r="D5" i="10"/>
  <c r="D1554" i="5"/>
  <c r="G720" i="11"/>
  <c r="E203" i="10"/>
  <c r="F403" i="7"/>
  <c r="G2238" i="5"/>
  <c r="F290" i="5"/>
  <c r="F204" i="11"/>
  <c r="G2736" i="7"/>
  <c r="E2581" i="7"/>
  <c r="E2078" i="11"/>
  <c r="G175" i="13"/>
  <c r="F2835" i="7"/>
  <c r="G366" i="14"/>
  <c r="F2155" i="7"/>
  <c r="F318" i="5"/>
  <c r="G2047" i="5"/>
  <c r="G1471" i="5"/>
  <c r="F478" i="5"/>
  <c r="F3195" i="7"/>
  <c r="D1318" i="14"/>
  <c r="D1100" i="11"/>
  <c r="E925" i="5"/>
  <c r="D1122" i="14"/>
  <c r="F842" i="5"/>
  <c r="E1926" i="10"/>
  <c r="G949" i="10"/>
  <c r="E182" i="5"/>
  <c r="G470" i="5"/>
  <c r="D664" i="6"/>
  <c r="G830" i="14"/>
  <c r="E51" i="6"/>
  <c r="D816" i="6"/>
  <c r="F199" i="6"/>
  <c r="G2247" i="11"/>
  <c r="E1506" i="14"/>
  <c r="D2548" i="7"/>
  <c r="F57" i="13"/>
  <c r="D48" i="11"/>
  <c r="D795" i="5"/>
  <c r="E1170" i="14"/>
  <c r="E661" i="14"/>
  <c r="F2969" i="7"/>
  <c r="F1951" i="7"/>
  <c r="F1583" i="14"/>
  <c r="D1501" i="14"/>
  <c r="D77" i="14"/>
  <c r="G1444" i="5"/>
  <c r="G1291" i="7"/>
  <c r="D449" i="14"/>
  <c r="F1638" i="6"/>
  <c r="E1376" i="10"/>
  <c r="D381" i="14"/>
  <c r="D1104" i="6"/>
  <c r="F2451" i="7"/>
  <c r="D1467" i="14"/>
  <c r="G1019" i="5"/>
  <c r="E3221" i="7"/>
  <c r="D1264" i="10"/>
  <c r="E1504" i="7"/>
  <c r="F1889" i="7"/>
  <c r="F1381" i="7"/>
  <c r="D2631" i="7"/>
  <c r="F55" i="10"/>
  <c r="G41" i="13"/>
  <c r="E3403" i="7"/>
  <c r="E768" i="6"/>
  <c r="D472" i="6"/>
  <c r="D1224" i="10"/>
  <c r="E750" i="14"/>
  <c r="E1384" i="6"/>
  <c r="G552" i="14"/>
  <c r="E366" i="5"/>
  <c r="G3034" i="7"/>
  <c r="G1478" i="11"/>
  <c r="E2955" i="7"/>
  <c r="E2730" i="7"/>
  <c r="F362" i="7"/>
  <c r="G159" i="11"/>
  <c r="G340" i="11"/>
  <c r="F2315" i="10"/>
  <c r="E1472" i="13"/>
  <c r="E1611" i="7"/>
  <c r="D950" i="11"/>
  <c r="D1525" i="10"/>
  <c r="D1741" i="14"/>
  <c r="D2079" i="5"/>
  <c r="E238" i="14"/>
  <c r="G1398" i="11"/>
  <c r="G1581" i="11"/>
  <c r="F3" i="5"/>
  <c r="E1391" i="11"/>
  <c r="E1281" i="5"/>
  <c r="G1878" i="14"/>
  <c r="D1774" i="14"/>
  <c r="D2012" i="10"/>
  <c r="F998" i="11"/>
  <c r="F124" i="10"/>
  <c r="E7" i="10"/>
  <c r="F529" i="5"/>
  <c r="G177" i="10"/>
  <c r="D1003" i="14"/>
  <c r="G127" i="13"/>
  <c r="D1732" i="7"/>
  <c r="E1203" i="11"/>
  <c r="F196" i="7"/>
  <c r="G35" i="13"/>
  <c r="D2189" i="10"/>
  <c r="F2251" i="10"/>
  <c r="D2430" i="10"/>
  <c r="E2060" i="11"/>
  <c r="F319" i="5"/>
  <c r="E2291" i="10"/>
  <c r="E1656" i="14"/>
  <c r="G975" i="5"/>
  <c r="D2152" i="5"/>
  <c r="G2904" i="7"/>
  <c r="F200" i="5"/>
  <c r="F1252" i="7"/>
  <c r="E1069" i="14"/>
  <c r="D657" i="5"/>
  <c r="G915" i="5"/>
  <c r="E1948" i="11"/>
  <c r="D2169" i="7"/>
  <c r="F615" i="5"/>
  <c r="E2969" i="7"/>
  <c r="E851" i="11"/>
  <c r="E1230" i="11"/>
  <c r="E552" i="5"/>
  <c r="G86" i="13"/>
  <c r="F858" i="5"/>
  <c r="F1073" i="14"/>
  <c r="G1781" i="7"/>
  <c r="F2638" i="7"/>
  <c r="E326" i="7"/>
  <c r="E2981" i="7"/>
  <c r="E506" i="11"/>
  <c r="G707" i="14"/>
  <c r="G719" i="5"/>
  <c r="F1653" i="14"/>
  <c r="E1894" i="10"/>
  <c r="D2262" i="7"/>
  <c r="G1677" i="5"/>
  <c r="E1485" i="10"/>
  <c r="E1427" i="10"/>
  <c r="E312" i="10"/>
  <c r="G2238" i="7"/>
  <c r="G2365" i="11"/>
  <c r="F1720" i="7"/>
  <c r="E524" i="5"/>
  <c r="D227" i="10"/>
  <c r="F1669" i="11"/>
  <c r="F121" i="13"/>
  <c r="D1716" i="5"/>
  <c r="E190" i="11"/>
  <c r="G731" i="14"/>
  <c r="G424" i="5"/>
  <c r="G700" i="14"/>
  <c r="D160" i="13"/>
  <c r="D2182" i="7"/>
  <c r="D1367" i="10"/>
  <c r="D448" i="5"/>
  <c r="D562" i="5"/>
  <c r="F3091" i="7"/>
  <c r="G1155" i="5"/>
  <c r="F651" i="5"/>
  <c r="G2232" i="7"/>
  <c r="G1319" i="5"/>
  <c r="F1477" i="7"/>
  <c r="F3335" i="7"/>
  <c r="F1460" i="14"/>
  <c r="D925" i="5"/>
  <c r="G1848" i="11"/>
  <c r="E1235" i="14"/>
  <c r="D3483" i="7"/>
  <c r="D2667" i="7"/>
  <c r="D901" i="14"/>
  <c r="D1194" i="14"/>
  <c r="G2366" i="7"/>
  <c r="E158" i="5"/>
  <c r="G704" i="14"/>
  <c r="D2069" i="10"/>
  <c r="G107" i="6"/>
  <c r="D1415" i="5"/>
  <c r="D1513" i="7"/>
  <c r="D1402" i="7"/>
  <c r="D1610" i="6"/>
  <c r="F925" i="6"/>
  <c r="F1876" i="7"/>
  <c r="G587" i="5"/>
  <c r="F3286" i="7"/>
  <c r="G2213" i="10"/>
  <c r="E1432" i="5"/>
  <c r="E480" i="14"/>
  <c r="F496" i="5"/>
  <c r="F236" i="11"/>
  <c r="E3174" i="7"/>
  <c r="F1866" i="5"/>
  <c r="F628" i="14"/>
  <c r="D1593" i="5"/>
  <c r="E583" i="14"/>
  <c r="F2858" i="7"/>
  <c r="F1626" i="7"/>
  <c r="G845" i="11"/>
  <c r="D266" i="6"/>
  <c r="D3441" i="7"/>
  <c r="E380" i="5"/>
  <c r="D947" i="5"/>
  <c r="D726" i="11"/>
  <c r="G2312" i="7"/>
  <c r="D1592" i="14"/>
  <c r="G3054" i="7"/>
  <c r="F2941" i="7"/>
  <c r="G2017" i="7"/>
  <c r="G240" i="5"/>
  <c r="D174" i="14"/>
  <c r="D2243" i="5"/>
  <c r="G101" i="5"/>
  <c r="E576" i="14"/>
  <c r="F273" i="5"/>
  <c r="D242" i="7"/>
  <c r="D1543" i="6"/>
  <c r="F2940" i="7"/>
  <c r="G1744" i="11"/>
  <c r="D2512" i="7"/>
  <c r="E1309" i="11"/>
  <c r="F624" i="6"/>
  <c r="F1211" i="14"/>
  <c r="E51" i="11"/>
  <c r="E1337" i="7"/>
  <c r="D1909" i="5"/>
  <c r="E2256" i="5"/>
  <c r="E893" i="5"/>
  <c r="D2593" i="7"/>
  <c r="G2873" i="7"/>
  <c r="E3208" i="7"/>
  <c r="G1070" i="14"/>
  <c r="D801" i="11"/>
  <c r="E2122" i="5"/>
  <c r="E831" i="11"/>
  <c r="E264" i="7"/>
  <c r="F1642" i="5"/>
  <c r="F1736" i="14"/>
  <c r="D488" i="14"/>
  <c r="D2047" i="5"/>
  <c r="D959" i="14"/>
  <c r="D1783" i="14"/>
  <c r="E1825" i="5"/>
  <c r="F972" i="5"/>
  <c r="F1940" i="14"/>
  <c r="E347" i="5"/>
  <c r="G1007" i="6"/>
  <c r="E326" i="6"/>
  <c r="G467" i="10"/>
  <c r="F1555" i="5"/>
  <c r="D641" i="11"/>
  <c r="F2719" i="7"/>
  <c r="D391" i="5"/>
  <c r="G1235" i="5"/>
  <c r="G330" i="14"/>
  <c r="E226" i="13"/>
  <c r="G1192" i="11"/>
  <c r="D1700" i="6"/>
  <c r="D79" i="13"/>
  <c r="G574" i="5"/>
  <c r="E316" i="14"/>
  <c r="E1489" i="7"/>
  <c r="D1933" i="10"/>
  <c r="E349" i="10"/>
  <c r="D298" i="7"/>
  <c r="G997" i="14"/>
  <c r="D1256" i="7"/>
  <c r="D423" i="7"/>
  <c r="E3455" i="7"/>
  <c r="G1123" i="11"/>
  <c r="D1625" i="6"/>
  <c r="E1734" i="5"/>
  <c r="G1584" i="6"/>
  <c r="D818" i="14"/>
  <c r="D3201" i="7"/>
  <c r="D1371" i="14"/>
  <c r="E3142" i="7"/>
  <c r="E151" i="10"/>
  <c r="G1523" i="7"/>
  <c r="F2413" i="7"/>
  <c r="D1880" i="10"/>
  <c r="F2609" i="7"/>
  <c r="G1165" i="6"/>
  <c r="E263" i="6"/>
  <c r="G1372" i="14"/>
  <c r="D1768" i="10"/>
  <c r="G1723" i="14"/>
  <c r="D2096" i="5"/>
  <c r="F1630" i="11"/>
  <c r="F1662" i="5"/>
  <c r="E550" i="13"/>
  <c r="D940" i="10"/>
  <c r="D1378" i="10"/>
  <c r="G204" i="14"/>
  <c r="F1311" i="14"/>
  <c r="D793" i="5"/>
  <c r="G1727" i="5"/>
  <c r="D1825" i="11"/>
  <c r="F743" i="14"/>
  <c r="G1953" i="5"/>
  <c r="D2100" i="7"/>
  <c r="D2511" i="7"/>
  <c r="F1832" i="7"/>
  <c r="E875" i="14"/>
  <c r="G1484" i="14"/>
  <c r="F450" i="7"/>
  <c r="D1977" i="14"/>
  <c r="G140" i="5"/>
  <c r="G1115" i="14"/>
  <c r="G1532" i="5"/>
  <c r="D370" i="7"/>
  <c r="G487" i="10"/>
  <c r="D3008" i="7"/>
  <c r="F23" i="10"/>
  <c r="F197" i="5"/>
  <c r="D16" i="7"/>
  <c r="D1342" i="13"/>
  <c r="F15" i="11"/>
  <c r="E2348" i="11"/>
  <c r="E119" i="5"/>
  <c r="D764" i="6"/>
  <c r="G667" i="14"/>
  <c r="F1464" i="14"/>
  <c r="F184" i="7"/>
  <c r="E419" i="10"/>
  <c r="E368" i="11"/>
  <c r="E1201" i="14"/>
  <c r="G615" i="5"/>
  <c r="F1421" i="14"/>
  <c r="E1794" i="7"/>
  <c r="E1267" i="6"/>
  <c r="D298" i="6"/>
  <c r="F965" i="5"/>
  <c r="D1372" i="7"/>
  <c r="G2343" i="10"/>
  <c r="D2186" i="5"/>
  <c r="D875" i="6"/>
  <c r="F1665" i="14"/>
  <c r="E2552" i="7"/>
  <c r="E903" i="6"/>
  <c r="E1928" i="7"/>
  <c r="G1277" i="5"/>
  <c r="G1895" i="14"/>
  <c r="G66" i="7"/>
  <c r="D951" i="11"/>
  <c r="G465" i="6"/>
  <c r="G327" i="14"/>
  <c r="G1226" i="14"/>
  <c r="G1935" i="5"/>
  <c r="E2448" i="7"/>
  <c r="G2219" i="10"/>
  <c r="D999" i="6"/>
  <c r="E53" i="11"/>
  <c r="D899" i="11"/>
  <c r="E59" i="11"/>
  <c r="F807" i="5"/>
  <c r="G2161" i="5"/>
  <c r="E1740" i="5"/>
  <c r="D1773" i="14"/>
  <c r="E1807" i="5"/>
  <c r="D426" i="14"/>
  <c r="G1839" i="11"/>
  <c r="E270" i="5"/>
  <c r="F787" i="5"/>
  <c r="E267" i="14"/>
  <c r="F1563" i="11"/>
  <c r="D472" i="11"/>
  <c r="E1800" i="14"/>
  <c r="G1168" i="14"/>
  <c r="F2851" i="7"/>
  <c r="D839" i="5"/>
  <c r="G487" i="7"/>
  <c r="G220" i="13"/>
  <c r="E139" i="10"/>
  <c r="F826" i="10"/>
  <c r="F214" i="11"/>
  <c r="E608" i="14"/>
  <c r="F3107" i="7"/>
  <c r="D342" i="14"/>
  <c r="G1783" i="7"/>
  <c r="F1476" i="5"/>
  <c r="G680" i="11"/>
  <c r="G1586" i="11"/>
  <c r="D2472" i="7"/>
  <c r="D1034" i="5"/>
  <c r="D2335" i="10"/>
  <c r="F1801" i="7"/>
  <c r="G2229" i="5"/>
  <c r="D700" i="5"/>
  <c r="F1508" i="13"/>
  <c r="E646" i="10"/>
  <c r="D415" i="14"/>
  <c r="G1390" i="7"/>
  <c r="E1815" i="14"/>
  <c r="E256" i="5"/>
  <c r="F3345" i="7"/>
  <c r="F135" i="7"/>
  <c r="E2173" i="11"/>
  <c r="E1992" i="14"/>
  <c r="D2243" i="11"/>
  <c r="E1457" i="14"/>
  <c r="D826" i="11"/>
  <c r="D404" i="7"/>
  <c r="G451" i="7"/>
  <c r="E1431" i="5"/>
  <c r="D905" i="11"/>
  <c r="F1946" i="11"/>
  <c r="E1211" i="14"/>
  <c r="D1979" i="14"/>
  <c r="G1760" i="5"/>
  <c r="F174" i="10"/>
  <c r="E297" i="7"/>
  <c r="G721" i="13"/>
  <c r="G1305" i="14"/>
  <c r="F1787" i="14"/>
  <c r="E2277" i="7"/>
  <c r="G1082" i="5"/>
  <c r="G1045" i="10"/>
  <c r="F1378" i="5"/>
  <c r="D482" i="14"/>
  <c r="F2473" i="7"/>
  <c r="F2811" i="7"/>
  <c r="G2382" i="11"/>
  <c r="D922" i="5"/>
  <c r="G1432" i="5"/>
  <c r="F1287" i="11"/>
  <c r="F1436" i="5"/>
  <c r="E224" i="14"/>
  <c r="F2089" i="7"/>
  <c r="G2026" i="7"/>
  <c r="D2866" i="7"/>
  <c r="E82" i="10"/>
  <c r="F2102" i="7"/>
  <c r="F1969" i="5"/>
  <c r="D658" i="5"/>
  <c r="F2032" i="5"/>
  <c r="G1704" i="14"/>
  <c r="F457" i="5"/>
  <c r="E1722" i="14"/>
  <c r="G814" i="14"/>
  <c r="E1975" i="7"/>
  <c r="D625" i="10"/>
  <c r="E1691" i="14"/>
  <c r="D209" i="11"/>
  <c r="E1027" i="14"/>
  <c r="G793" i="14"/>
  <c r="F1347" i="5"/>
  <c r="D2374" i="11"/>
  <c r="G2160" i="5"/>
  <c r="G534" i="5"/>
  <c r="E115" i="11"/>
  <c r="D55" i="10"/>
  <c r="E555" i="14"/>
  <c r="G2187" i="7"/>
  <c r="E1785" i="14"/>
  <c r="F1809" i="11"/>
  <c r="D1900" i="7"/>
  <c r="F1964" i="10"/>
  <c r="D1893" i="5"/>
  <c r="E566" i="5"/>
  <c r="G213" i="5"/>
  <c r="G2889" i="7"/>
  <c r="E398" i="6"/>
  <c r="D341" i="7"/>
  <c r="E1920" i="7"/>
  <c r="F1553" i="14"/>
  <c r="D98" i="7"/>
  <c r="D563" i="5"/>
  <c r="E2218" i="10"/>
  <c r="G27" i="11"/>
  <c r="E1641" i="10"/>
  <c r="E935" i="14"/>
  <c r="D465" i="11"/>
  <c r="G69" i="11"/>
  <c r="G1886" i="5"/>
  <c r="G2947" i="7"/>
  <c r="E2041" i="5"/>
  <c r="G1604" i="7"/>
  <c r="G2285" i="7"/>
  <c r="D2273" i="7"/>
  <c r="E1024" i="14"/>
  <c r="E3265" i="7"/>
  <c r="F869" i="6"/>
  <c r="G574" i="6"/>
  <c r="F1648" i="14"/>
  <c r="G598" i="5"/>
  <c r="G1629" i="14"/>
  <c r="D968" i="5"/>
  <c r="G2002" i="5"/>
  <c r="G182" i="14"/>
  <c r="G1228" i="14"/>
  <c r="G1832" i="10"/>
  <c r="G1540" i="11"/>
  <c r="E966" i="14"/>
  <c r="E1363" i="7"/>
  <c r="E1952" i="11"/>
  <c r="G525" i="5"/>
  <c r="E1615" i="14"/>
  <c r="D1491" i="14"/>
  <c r="F169" i="5"/>
  <c r="F325" i="7"/>
  <c r="F2290" i="7"/>
  <c r="E3420" i="7"/>
  <c r="E1603" i="11"/>
  <c r="D2796" i="7"/>
  <c r="E2181" i="7"/>
  <c r="E1881" i="10"/>
  <c r="G1724" i="7"/>
  <c r="G1233" i="5"/>
  <c r="G509" i="5"/>
  <c r="G1453" i="11"/>
  <c r="E3004" i="7"/>
  <c r="E1080" i="5"/>
  <c r="G1511" i="10"/>
  <c r="G19" i="10"/>
  <c r="F1586" i="13"/>
  <c r="D1660" i="5"/>
  <c r="F70" i="14"/>
  <c r="G1243" i="11"/>
  <c r="F150" i="10"/>
  <c r="D1832" i="7"/>
  <c r="E256" i="14"/>
  <c r="D1056" i="5"/>
  <c r="F634" i="6"/>
  <c r="D290" i="14"/>
  <c r="E1411" i="7"/>
  <c r="D1515" i="5"/>
  <c r="E2165" i="5"/>
  <c r="G1505" i="6"/>
  <c r="F1884" i="14"/>
  <c r="F1597" i="7"/>
  <c r="F917" i="5"/>
  <c r="F1308" i="14"/>
  <c r="D1128" i="5"/>
  <c r="D2216" i="11"/>
  <c r="F2587" i="7"/>
  <c r="G1562" i="14"/>
  <c r="G1566" i="11"/>
  <c r="G2134" i="7"/>
  <c r="D1759" i="5"/>
  <c r="D261" i="13"/>
  <c r="F1391" i="7"/>
  <c r="F1328" i="6"/>
  <c r="E1010" i="6"/>
  <c r="E2381" i="11"/>
  <c r="G341" i="14"/>
  <c r="D1609" i="7"/>
  <c r="E133" i="11"/>
  <c r="F2366" i="11"/>
  <c r="G1764" i="14"/>
  <c r="G3457" i="7"/>
  <c r="F290" i="11"/>
  <c r="F168" i="6"/>
  <c r="E273" i="5"/>
  <c r="G1133" i="5"/>
  <c r="F266" i="7"/>
  <c r="F1262" i="7"/>
  <c r="E787" i="11"/>
  <c r="F2216" i="11"/>
  <c r="E1857" i="7"/>
  <c r="F1851" i="14"/>
  <c r="F3471" i="7"/>
  <c r="G900" i="13"/>
  <c r="D1724" i="5"/>
  <c r="D914" i="11"/>
  <c r="F1009" i="10"/>
  <c r="G1700" i="5"/>
  <c r="F561" i="14"/>
  <c r="D1460" i="5"/>
  <c r="G2640" i="7"/>
  <c r="F2167" i="7"/>
  <c r="E595" i="13"/>
  <c r="G957" i="14"/>
  <c r="F925" i="14"/>
  <c r="E1447" i="7"/>
  <c r="E1978" i="7"/>
  <c r="G757" i="10"/>
  <c r="E1770" i="5"/>
  <c r="E184" i="14"/>
  <c r="F1416" i="7"/>
  <c r="F367" i="7"/>
  <c r="G2096" i="5"/>
  <c r="F71" i="6"/>
  <c r="D172" i="6"/>
  <c r="F105" i="7"/>
  <c r="D838" i="6"/>
  <c r="E1635" i="6"/>
  <c r="E494" i="5"/>
  <c r="F3357" i="7"/>
  <c r="E382" i="5"/>
  <c r="F2081" i="10"/>
  <c r="G1799" i="5"/>
  <c r="D1046" i="11"/>
  <c r="F2929" i="7"/>
  <c r="E2336" i="11"/>
  <c r="E512" i="14"/>
  <c r="D230" i="7"/>
  <c r="G267" i="7"/>
  <c r="E2403" i="11"/>
  <c r="E1518" i="14"/>
  <c r="E994" i="14"/>
  <c r="D356" i="5"/>
  <c r="G2162" i="7"/>
  <c r="D1369" i="11"/>
  <c r="G2087" i="5"/>
  <c r="G1916" i="11"/>
  <c r="D1790" i="5"/>
  <c r="F1066" i="5"/>
  <c r="D1736" i="5"/>
  <c r="E1735" i="5"/>
  <c r="E1359" i="14"/>
  <c r="D1610" i="5"/>
  <c r="F661" i="10"/>
  <c r="F1160" i="11"/>
  <c r="D705" i="5"/>
  <c r="D109" i="7"/>
  <c r="D1602" i="5"/>
  <c r="G1175" i="5"/>
  <c r="F33" i="7"/>
  <c r="F1255" i="5"/>
  <c r="D2815" i="7"/>
  <c r="F453" i="7"/>
  <c r="E3220" i="7"/>
  <c r="F900" i="6"/>
  <c r="F1397" i="10"/>
  <c r="E1730" i="14"/>
  <c r="E584" i="5"/>
  <c r="G920" i="6"/>
  <c r="E1129" i="6"/>
  <c r="E1434" i="11"/>
  <c r="F3134" i="7"/>
  <c r="E1697" i="14"/>
  <c r="G1112" i="14"/>
  <c r="F1857" i="7"/>
  <c r="E1551" i="5"/>
  <c r="G1929" i="7"/>
  <c r="E25" i="5"/>
  <c r="D853" i="5"/>
  <c r="G2910" i="7"/>
  <c r="G122" i="10"/>
  <c r="D148" i="14"/>
  <c r="F964" i="5"/>
  <c r="E573" i="5"/>
  <c r="E1116" i="6"/>
  <c r="D1143" i="14"/>
  <c r="G992" i="11"/>
  <c r="D131" i="13"/>
  <c r="F813" i="14"/>
  <c r="D2777" i="7"/>
  <c r="D1636" i="11"/>
  <c r="E1414" i="14"/>
  <c r="G2240" i="10"/>
  <c r="F631" i="10"/>
  <c r="G1981" i="5"/>
  <c r="F11" i="13"/>
  <c r="E1727" i="5"/>
  <c r="F2398" i="11"/>
  <c r="F1703" i="14"/>
  <c r="F554" i="5"/>
  <c r="F549" i="10"/>
  <c r="G2195" i="10"/>
  <c r="G2048" i="7"/>
  <c r="E1153" i="14"/>
  <c r="D576" i="5"/>
  <c r="G2780" i="7"/>
  <c r="G1410" i="6"/>
  <c r="D1706" i="14"/>
  <c r="G160" i="13"/>
  <c r="F160" i="11"/>
  <c r="E1184" i="11"/>
  <c r="G1495" i="7"/>
  <c r="E504" i="14"/>
  <c r="E2232" i="11"/>
  <c r="F2837" i="7"/>
  <c r="D2305" i="10"/>
  <c r="D1055" i="14"/>
  <c r="G1003" i="14"/>
  <c r="E1595" i="11"/>
  <c r="G1621" i="5"/>
  <c r="E2354" i="7"/>
  <c r="G390" i="7"/>
  <c r="D138" i="7"/>
  <c r="G405" i="10"/>
  <c r="E342" i="5"/>
  <c r="G349" i="5"/>
  <c r="E379" i="5"/>
  <c r="E1216" i="5"/>
  <c r="D1912" i="11"/>
  <c r="F2337" i="11"/>
  <c r="F698" i="13"/>
  <c r="F2904" i="7"/>
  <c r="E2254" i="11"/>
  <c r="G210" i="11"/>
  <c r="D1538" i="14"/>
  <c r="F1985" i="5"/>
  <c r="D1253" i="7"/>
  <c r="E1210" i="5"/>
  <c r="F2186" i="7"/>
  <c r="F289" i="7"/>
  <c r="E3392" i="7"/>
  <c r="E1485" i="11"/>
  <c r="G21" i="14"/>
  <c r="F11" i="5"/>
  <c r="D1226" i="5"/>
  <c r="D124" i="10"/>
  <c r="E224" i="11"/>
  <c r="F1069" i="13"/>
  <c r="F590" i="11"/>
  <c r="D1979" i="11"/>
  <c r="E1127" i="5"/>
  <c r="E933" i="14"/>
  <c r="D1634" i="7"/>
  <c r="D1698" i="6"/>
  <c r="G1978" i="11"/>
  <c r="F606" i="14"/>
  <c r="E1031" i="10"/>
  <c r="G1734" i="7"/>
  <c r="D2175" i="11"/>
  <c r="G2072" i="5"/>
  <c r="E269" i="5"/>
  <c r="D1667" i="11"/>
  <c r="E1258" i="7"/>
  <c r="F531" i="14"/>
  <c r="E855" i="5"/>
  <c r="E1690" i="11"/>
  <c r="E1151" i="5"/>
  <c r="D273" i="14"/>
  <c r="E3" i="13"/>
  <c r="D889" i="6"/>
  <c r="G2025" i="5"/>
  <c r="G61" i="14"/>
  <c r="G208" i="7"/>
  <c r="D2616" i="7"/>
  <c r="E296" i="13"/>
  <c r="G1568" i="14"/>
  <c r="D2475" i="7"/>
  <c r="E145" i="13"/>
  <c r="F1093" i="14"/>
  <c r="E247" i="14"/>
  <c r="D511" i="14"/>
  <c r="F1309" i="11"/>
  <c r="D781" i="10"/>
  <c r="E1945" i="5"/>
  <c r="G697" i="14"/>
  <c r="E1355" i="5"/>
  <c r="G1830" i="14"/>
  <c r="G1871" i="14"/>
  <c r="G757" i="11"/>
  <c r="F3206" i="7"/>
  <c r="D3221" i="7"/>
  <c r="E1775" i="5"/>
  <c r="D478" i="11"/>
  <c r="F1618" i="14"/>
  <c r="E2977" i="7"/>
  <c r="E859" i="14"/>
  <c r="G1362" i="14"/>
  <c r="G1458" i="5"/>
  <c r="F1444" i="11"/>
  <c r="E1633" i="11"/>
  <c r="E1935" i="10"/>
  <c r="F220" i="10"/>
  <c r="D418" i="5"/>
  <c r="D1849" i="5"/>
  <c r="G1425" i="14"/>
  <c r="F487" i="10"/>
  <c r="F584" i="5"/>
  <c r="D2355" i="7"/>
  <c r="F1882" i="5"/>
  <c r="D2119" i="5"/>
  <c r="G312" i="14"/>
  <c r="D742" i="5"/>
  <c r="D3161" i="7"/>
  <c r="D671" i="14"/>
  <c r="E1885" i="11"/>
  <c r="D52" i="14"/>
  <c r="G388" i="14"/>
  <c r="F1846" i="7"/>
  <c r="F1879" i="11"/>
  <c r="D949" i="11"/>
  <c r="D1635" i="14"/>
  <c r="F1284" i="6"/>
  <c r="G533" i="5"/>
  <c r="F1191" i="10"/>
  <c r="D1156" i="11"/>
  <c r="E485" i="6"/>
  <c r="G1995" i="7"/>
  <c r="D1517" i="10"/>
  <c r="E3101" i="7"/>
  <c r="F1482" i="5"/>
  <c r="G1573" i="7"/>
  <c r="F2229" i="5"/>
  <c r="D1300" i="14"/>
  <c r="D1041" i="11"/>
  <c r="D2296" i="11"/>
  <c r="E582" i="11"/>
  <c r="F1798" i="10"/>
  <c r="D167" i="7"/>
  <c r="D493" i="11"/>
  <c r="F1148" i="5"/>
  <c r="E1391" i="14"/>
  <c r="G1710" i="7"/>
  <c r="D2280" i="5"/>
  <c r="F1518" i="7"/>
  <c r="F2038" i="7"/>
  <c r="D1334" i="5"/>
  <c r="E525" i="14"/>
  <c r="D942" i="14"/>
  <c r="G2172" i="5"/>
  <c r="G1041" i="6"/>
  <c r="F224" i="11"/>
  <c r="E281" i="10"/>
  <c r="E1342" i="7"/>
  <c r="F1507" i="5"/>
  <c r="D1613" i="10"/>
  <c r="G2244" i="11"/>
  <c r="E3453" i="7"/>
  <c r="E65" i="6"/>
  <c r="F505" i="14"/>
  <c r="E13" i="13"/>
  <c r="E72" i="14"/>
  <c r="G1132" i="5"/>
  <c r="G236" i="5"/>
  <c r="F3208" i="7"/>
  <c r="G678" i="14"/>
  <c r="D1770" i="7"/>
  <c r="E2820" i="7"/>
  <c r="E2784" i="7"/>
  <c r="G1070" i="11"/>
  <c r="D1345" i="14"/>
  <c r="E2359" i="10"/>
  <c r="D799" i="14"/>
  <c r="E1310" i="6"/>
  <c r="D1476" i="7"/>
  <c r="D1535" i="14"/>
  <c r="F1270" i="6"/>
  <c r="D1404" i="5"/>
  <c r="D286" i="5"/>
  <c r="G1033" i="14"/>
  <c r="F1978" i="14"/>
  <c r="D1211" i="5"/>
  <c r="F1955" i="14"/>
  <c r="E2346" i="7"/>
  <c r="F186" i="10"/>
  <c r="G773" i="6"/>
  <c r="D1173" i="5"/>
  <c r="F25" i="14"/>
  <c r="E1389" i="6"/>
  <c r="D1102" i="11"/>
  <c r="F1691" i="14"/>
  <c r="G1712" i="6"/>
  <c r="E2251" i="5"/>
  <c r="E1766" i="5"/>
  <c r="F2355" i="11"/>
  <c r="F689" i="13"/>
  <c r="D1191" i="6"/>
  <c r="F343" i="5"/>
  <c r="F1360" i="7"/>
  <c r="G27" i="7"/>
  <c r="D1782" i="13"/>
  <c r="G1650" i="5"/>
  <c r="D2172" i="7"/>
  <c r="E1202" i="14"/>
  <c r="F264" i="10"/>
  <c r="E148" i="13"/>
  <c r="F2190" i="5"/>
  <c r="E1140" i="6"/>
  <c r="F2552" i="7"/>
  <c r="D1261" i="6"/>
  <c r="G158" i="6"/>
  <c r="G1105" i="6"/>
  <c r="D174" i="11"/>
  <c r="F836" i="6"/>
  <c r="E944" i="6"/>
  <c r="F82" i="14"/>
  <c r="G923" i="5"/>
  <c r="G156" i="10"/>
  <c r="D839" i="14"/>
  <c r="E1841" i="14"/>
  <c r="D324" i="5"/>
  <c r="D1184" i="11"/>
  <c r="D366" i="7"/>
  <c r="E164" i="5"/>
  <c r="E777" i="11"/>
  <c r="E1420" i="14"/>
  <c r="E647" i="5"/>
  <c r="G1936" i="5"/>
  <c r="D529" i="11"/>
  <c r="G470" i="14"/>
  <c r="E288" i="14"/>
  <c r="D1332" i="11"/>
  <c r="F493" i="7"/>
  <c r="E1399" i="14"/>
  <c r="G1118" i="5"/>
  <c r="D1657" i="5"/>
  <c r="G2114" i="5"/>
  <c r="E839" i="14"/>
  <c r="D1767" i="5"/>
  <c r="D1438" i="5"/>
  <c r="G2258" i="11"/>
  <c r="G1519" i="14"/>
  <c r="G1194" i="14"/>
  <c r="F2145" i="5"/>
  <c r="E192" i="10"/>
  <c r="D2844" i="7"/>
  <c r="G1756" i="13"/>
  <c r="G190" i="11"/>
  <c r="E914" i="5"/>
  <c r="F1898" i="7"/>
  <c r="G1607" i="14"/>
  <c r="F724" i="5"/>
  <c r="G2075" i="5"/>
  <c r="F767" i="5"/>
  <c r="D2381" i="10"/>
  <c r="D406" i="7"/>
  <c r="E2008" i="11"/>
  <c r="G43" i="5"/>
  <c r="G1607" i="5"/>
  <c r="F215" i="10"/>
  <c r="E242" i="13"/>
  <c r="G2540" i="7"/>
  <c r="E465" i="11"/>
  <c r="E530" i="5"/>
  <c r="G489" i="5"/>
  <c r="G2461" i="7"/>
  <c r="E1054" i="14"/>
  <c r="G2377" i="7"/>
  <c r="F676" i="14"/>
  <c r="F1206" i="11"/>
  <c r="F379" i="5"/>
  <c r="E397" i="14"/>
  <c r="F3112" i="7"/>
  <c r="E800" i="5"/>
  <c r="G815" i="11"/>
  <c r="G236" i="11"/>
  <c r="G875" i="5"/>
  <c r="G2213" i="7"/>
  <c r="F734" i="14"/>
  <c r="E2925" i="7"/>
  <c r="G1872" i="7"/>
  <c r="G1569" i="14"/>
  <c r="D1262" i="14"/>
  <c r="G32" i="14"/>
  <c r="D2074" i="7"/>
  <c r="G920" i="5"/>
  <c r="F374" i="14"/>
  <c r="D748" i="14"/>
  <c r="E60" i="14"/>
  <c r="G2308" i="7"/>
  <c r="E1788" i="5"/>
  <c r="F1203" i="14"/>
  <c r="F346" i="5"/>
  <c r="D2005" i="5"/>
  <c r="D867" i="5"/>
  <c r="D1379" i="7"/>
  <c r="F148" i="5"/>
  <c r="E3037" i="7"/>
  <c r="E2017" i="5"/>
  <c r="E863" i="11"/>
  <c r="G1834" i="14"/>
  <c r="E157" i="14"/>
  <c r="E2170" i="5"/>
  <c r="G655" i="14"/>
  <c r="G328" i="7"/>
  <c r="F174" i="13"/>
  <c r="F2149" i="5"/>
  <c r="E333" i="10"/>
  <c r="G1720" i="10"/>
  <c r="E1657" i="5"/>
  <c r="G1814" i="11"/>
  <c r="F1326" i="6"/>
  <c r="E1883" i="14"/>
  <c r="G1086" i="14"/>
  <c r="E293" i="14"/>
  <c r="G2167" i="11"/>
  <c r="G2341" i="11"/>
  <c r="E1375" i="6"/>
  <c r="D341" i="5"/>
  <c r="G1139" i="5"/>
  <c r="F887" i="14"/>
  <c r="F1316" i="14"/>
  <c r="F1768" i="7"/>
  <c r="D657" i="11"/>
  <c r="D740" i="6"/>
  <c r="D3432" i="7"/>
  <c r="F397" i="14"/>
  <c r="G1971" i="10"/>
  <c r="G2407" i="11"/>
  <c r="E1640" i="6"/>
  <c r="E790" i="6"/>
  <c r="D1753" i="7"/>
  <c r="G597" i="5"/>
  <c r="F583" i="5"/>
  <c r="E1882" i="10"/>
  <c r="F3073" i="7"/>
  <c r="E141" i="10"/>
  <c r="D33" i="13"/>
  <c r="D649" i="14"/>
  <c r="D1003" i="6"/>
  <c r="E3089" i="7"/>
  <c r="G203" i="14"/>
  <c r="D1482" i="7"/>
  <c r="E2138" i="11"/>
  <c r="F2098" i="10"/>
  <c r="E1708" i="13"/>
  <c r="G476" i="7"/>
  <c r="E22" i="14"/>
  <c r="D190" i="6"/>
  <c r="D1031" i="11"/>
  <c r="E1394" i="7"/>
  <c r="D619" i="11"/>
  <c r="F136" i="6"/>
  <c r="D213" i="7"/>
  <c r="F1935" i="14"/>
  <c r="D1134" i="11"/>
  <c r="D18" i="14"/>
  <c r="D1373" i="7"/>
  <c r="D2795" i="7"/>
  <c r="E600" i="14"/>
  <c r="F2015" i="5"/>
  <c r="D1258" i="7"/>
  <c r="G1700" i="13"/>
  <c r="D2050" i="5"/>
  <c r="G2458" i="7"/>
  <c r="E669" i="11"/>
  <c r="F91" i="11"/>
  <c r="G991" i="6"/>
  <c r="G567" i="11"/>
  <c r="E1888" i="14"/>
  <c r="D2288" i="11"/>
  <c r="F2077" i="7"/>
  <c r="G1457" i="5"/>
  <c r="E531" i="6"/>
  <c r="E792" i="10"/>
  <c r="F1476" i="7"/>
  <c r="F300" i="7"/>
  <c r="F597" i="11"/>
  <c r="F83" i="13"/>
  <c r="D92" i="11"/>
  <c r="G883" i="14"/>
  <c r="G1068" i="5"/>
  <c r="F1997" i="5"/>
  <c r="D1383" i="5"/>
  <c r="D2957" i="7"/>
  <c r="D216" i="6"/>
  <c r="F1168" i="5"/>
  <c r="D322" i="14"/>
  <c r="G233" i="5"/>
  <c r="D972" i="6"/>
  <c r="D233" i="11"/>
  <c r="F198" i="13"/>
  <c r="G704" i="6"/>
  <c r="E1260" i="5"/>
  <c r="F1492" i="11"/>
  <c r="E556" i="5"/>
  <c r="G435" i="14"/>
  <c r="D1291" i="7"/>
  <c r="G1742" i="5"/>
  <c r="D454" i="5"/>
  <c r="E716" i="5"/>
  <c r="D2010" i="7"/>
  <c r="F1021" i="14"/>
  <c r="E1218" i="11"/>
  <c r="E1687" i="6"/>
  <c r="G562" i="14"/>
  <c r="F2060" i="7"/>
  <c r="D239" i="14"/>
  <c r="F421" i="5"/>
  <c r="G705" i="5"/>
  <c r="F102" i="11"/>
  <c r="G128" i="14"/>
  <c r="D1667" i="6"/>
  <c r="G2172" i="10"/>
  <c r="D2127" i="5"/>
  <c r="D1358" i="10"/>
  <c r="G1646" i="14"/>
  <c r="G110" i="7"/>
  <c r="D2552" i="7"/>
  <c r="E1225" i="14"/>
  <c r="D42" i="14"/>
  <c r="E12" i="5"/>
  <c r="G2170" i="11"/>
  <c r="G2097" i="10"/>
  <c r="G719" i="6"/>
  <c r="D2322" i="10"/>
  <c r="E17" i="13"/>
  <c r="F1270" i="11"/>
  <c r="E1986" i="5"/>
  <c r="D498" i="11"/>
  <c r="F1933" i="7"/>
  <c r="G1810" i="7"/>
  <c r="D1484" i="6"/>
  <c r="D55" i="13"/>
  <c r="E2532" i="7"/>
  <c r="E499" i="5"/>
  <c r="D3447" i="7"/>
  <c r="G3355" i="7"/>
  <c r="D1844" i="5"/>
  <c r="F1624" i="13"/>
  <c r="G994" i="14"/>
  <c r="D3126" i="7"/>
  <c r="G2177" i="7"/>
  <c r="E1482" i="10"/>
  <c r="F816" i="13"/>
  <c r="E705" i="11"/>
  <c r="F1897" i="7"/>
  <c r="G2822" i="7"/>
  <c r="G1661" i="14"/>
  <c r="E1065" i="14"/>
  <c r="G212" i="14"/>
  <c r="E3368" i="7"/>
  <c r="E2678" i="7"/>
  <c r="F1977" i="7"/>
  <c r="G805" i="14"/>
  <c r="G511" i="10"/>
  <c r="E455" i="5"/>
  <c r="G108" i="7"/>
  <c r="F1425" i="11"/>
  <c r="G3393" i="7"/>
  <c r="D3205" i="7"/>
  <c r="D1004" i="11"/>
  <c r="E3425" i="7"/>
  <c r="E2833" i="7"/>
  <c r="G3294" i="7"/>
  <c r="F1658" i="14"/>
  <c r="G1511" i="7"/>
  <c r="G1673" i="14"/>
  <c r="G613" i="5"/>
  <c r="G2993" i="7"/>
  <c r="E195" i="5"/>
  <c r="D68" i="6"/>
  <c r="G1745" i="5"/>
  <c r="D1552" i="10"/>
  <c r="E2078" i="7"/>
  <c r="E2537" i="7"/>
  <c r="F2888" i="7"/>
  <c r="D79" i="10"/>
  <c r="D3196" i="7"/>
  <c r="D865" i="5"/>
  <c r="E643" i="5"/>
  <c r="D1223" i="5"/>
  <c r="F838" i="5"/>
  <c r="F1620" i="13"/>
  <c r="G549" i="5"/>
  <c r="G212" i="11"/>
  <c r="E228" i="7"/>
  <c r="E1256" i="7"/>
  <c r="F214" i="14"/>
  <c r="D1298" i="7"/>
  <c r="D1173" i="11"/>
  <c r="D3198" i="7"/>
  <c r="D1554" i="7"/>
  <c r="E803" i="6"/>
  <c r="G2186" i="5"/>
  <c r="G2287" i="11"/>
  <c r="G3241" i="7"/>
  <c r="D859" i="11"/>
  <c r="G1465" i="14"/>
  <c r="F2559" i="7"/>
  <c r="F59" i="7"/>
  <c r="D2313" i="7"/>
  <c r="F2088" i="11"/>
  <c r="F754" i="14"/>
  <c r="F397" i="7"/>
  <c r="G2629" i="7"/>
  <c r="F1369" i="10"/>
  <c r="G771" i="5"/>
  <c r="G2271" i="7"/>
  <c r="E2387" i="7"/>
  <c r="E1887" i="10"/>
  <c r="F275" i="5"/>
  <c r="F1648" i="5"/>
  <c r="E1474" i="6"/>
  <c r="F1401" i="14"/>
  <c r="E1001" i="6"/>
  <c r="G3228" i="7"/>
  <c r="D19" i="10"/>
  <c r="F780" i="5"/>
  <c r="G25" i="11"/>
  <c r="F1368" i="11"/>
  <c r="G380" i="10"/>
  <c r="D1308" i="6"/>
  <c r="F1694" i="11"/>
  <c r="F162" i="13"/>
  <c r="G147" i="14"/>
  <c r="F2229" i="11"/>
  <c r="G2980" i="7"/>
  <c r="E3456" i="7"/>
  <c r="E413" i="13"/>
  <c r="G2035" i="10"/>
  <c r="D3059" i="7"/>
  <c r="F272" i="5"/>
  <c r="G1132" i="10"/>
  <c r="F1426" i="7"/>
  <c r="G1053" i="14"/>
  <c r="F3443" i="7"/>
  <c r="F1815" i="11"/>
  <c r="F727" i="5"/>
  <c r="G1611" i="7"/>
  <c r="E142" i="5"/>
  <c r="E1652" i="7"/>
  <c r="G2243" i="7"/>
  <c r="E2138" i="10"/>
  <c r="F553" i="14"/>
  <c r="G205" i="13"/>
  <c r="D2398" i="7"/>
  <c r="E55" i="13"/>
  <c r="E1171" i="11"/>
  <c r="G1322" i="14"/>
  <c r="F459" i="5"/>
  <c r="D1843" i="7"/>
  <c r="E1333" i="11"/>
  <c r="G1204" i="10"/>
  <c r="D662" i="6"/>
  <c r="E2246" i="11"/>
  <c r="F1489" i="5"/>
  <c r="F2814" i="7"/>
  <c r="F2037" i="7"/>
  <c r="E613" i="14"/>
  <c r="E170" i="5"/>
  <c r="F1660" i="5"/>
  <c r="G1168" i="10"/>
  <c r="G1429" i="5"/>
  <c r="G2098" i="10"/>
  <c r="F155" i="13"/>
  <c r="F200" i="13"/>
  <c r="D1696" i="5"/>
  <c r="F340" i="7"/>
  <c r="E2200" i="10"/>
  <c r="E49" i="11"/>
  <c r="F2321" i="11"/>
  <c r="G1651" i="11"/>
  <c r="E783" i="5"/>
  <c r="E1560" i="10"/>
  <c r="E162" i="5"/>
  <c r="D1664" i="7"/>
  <c r="E1505" i="14"/>
  <c r="D2167" i="5"/>
  <c r="E2232" i="5"/>
  <c r="E1930" i="11"/>
  <c r="G1269" i="6"/>
  <c r="G2185" i="7"/>
  <c r="F1666" i="11"/>
  <c r="F1427" i="14"/>
  <c r="D941" i="5"/>
  <c r="E1543" i="14"/>
  <c r="E1957" i="14"/>
  <c r="F2864" i="7"/>
  <c r="D17" i="13"/>
  <c r="D1577" i="14"/>
  <c r="G1247" i="11"/>
  <c r="F23" i="11"/>
  <c r="F1282" i="7"/>
  <c r="G1460" i="11"/>
  <c r="G1345" i="11"/>
  <c r="F224" i="10"/>
  <c r="D235" i="5"/>
  <c r="E355" i="5"/>
  <c r="D266" i="5"/>
  <c r="E1383" i="5"/>
  <c r="E3104" i="7"/>
  <c r="F1627" i="14"/>
  <c r="E1099" i="10"/>
  <c r="G1521" i="5"/>
  <c r="F124" i="11"/>
  <c r="D502" i="11"/>
  <c r="D603" i="11"/>
  <c r="D978" i="5"/>
  <c r="E1293" i="14"/>
  <c r="E3443" i="7"/>
  <c r="F1245" i="5"/>
  <c r="F1021" i="10"/>
  <c r="D1370" i="11"/>
  <c r="D2239" i="11"/>
  <c r="F1880" i="7"/>
  <c r="E2297" i="7"/>
  <c r="E2054" i="5"/>
  <c r="D328" i="7"/>
  <c r="G234" i="14"/>
  <c r="F546" i="13"/>
  <c r="D1332" i="14"/>
  <c r="E420" i="14"/>
  <c r="E2490" i="7"/>
  <c r="E594" i="11"/>
  <c r="E209" i="13"/>
  <c r="E358" i="5"/>
  <c r="G2282" i="5"/>
  <c r="E2389" i="11"/>
  <c r="D2103" i="5"/>
  <c r="D622" i="5"/>
  <c r="F29" i="14"/>
  <c r="E2897" i="7"/>
  <c r="D18" i="5"/>
  <c r="F145" i="10"/>
  <c r="E2259" i="7"/>
  <c r="F675" i="11"/>
  <c r="E1979" i="7"/>
  <c r="D1470" i="14"/>
  <c r="E1544" i="11"/>
  <c r="E595" i="14"/>
  <c r="E967" i="14"/>
  <c r="F1154" i="14"/>
  <c r="D419" i="13"/>
  <c r="G1800" i="14"/>
  <c r="E1850" i="14"/>
  <c r="D64" i="11"/>
  <c r="G602" i="10"/>
  <c r="E522" i="5"/>
  <c r="D868" i="14"/>
  <c r="E782" i="11"/>
  <c r="E2195" i="11"/>
  <c r="F782" i="14"/>
  <c r="G1574" i="5"/>
  <c r="G54" i="14"/>
  <c r="D1961" i="10"/>
  <c r="F1953" i="5"/>
  <c r="E2039" i="7"/>
  <c r="F3494" i="7"/>
  <c r="G281" i="7"/>
  <c r="E691" i="6"/>
  <c r="G2466" i="7"/>
  <c r="F609" i="14"/>
  <c r="D3105" i="7"/>
  <c r="D1505" i="11"/>
  <c r="F235" i="5"/>
  <c r="D1077" i="14"/>
  <c r="F1662" i="7"/>
  <c r="E1839" i="7"/>
  <c r="F632" i="5"/>
  <c r="F607" i="5"/>
  <c r="E1700" i="5"/>
  <c r="D1088" i="14"/>
  <c r="D1148" i="6"/>
  <c r="F1311" i="6"/>
  <c r="F841" i="6"/>
  <c r="E1587" i="5"/>
  <c r="E1612" i="5"/>
  <c r="F1296" i="11"/>
  <c r="G760" i="14"/>
  <c r="E1417" i="6"/>
  <c r="E1118" i="14"/>
  <c r="F1214" i="5"/>
  <c r="F435" i="5"/>
  <c r="G2249" i="7"/>
  <c r="D286" i="14"/>
  <c r="F77" i="5"/>
  <c r="D276" i="10"/>
  <c r="E2264" i="7"/>
  <c r="D2102" i="7"/>
  <c r="E1943" i="5"/>
  <c r="E1988" i="5"/>
  <c r="G1238" i="14"/>
  <c r="E1588" i="6"/>
  <c r="G459" i="5"/>
  <c r="G46" i="7"/>
  <c r="D12" i="7"/>
  <c r="G1814" i="14"/>
  <c r="G1665" i="14"/>
  <c r="F336" i="7"/>
  <c r="E684" i="14"/>
  <c r="F70" i="7"/>
  <c r="D1432" i="5"/>
  <c r="G1882" i="7"/>
  <c r="D1510" i="5"/>
  <c r="E1860" i="7"/>
  <c r="G39" i="14"/>
  <c r="G96" i="7"/>
  <c r="F697" i="14"/>
  <c r="F1831" i="5"/>
  <c r="E1890" i="11"/>
  <c r="G1389" i="5"/>
  <c r="G2677" i="7"/>
  <c r="F1271" i="7"/>
  <c r="F1815" i="14"/>
  <c r="D280" i="14"/>
  <c r="E645" i="6"/>
  <c r="E2070" i="5"/>
  <c r="F286" i="10"/>
  <c r="G129" i="10"/>
  <c r="E1150" i="10"/>
  <c r="D335" i="14"/>
  <c r="E232" i="6"/>
  <c r="G854" i="14"/>
  <c r="D288" i="11"/>
  <c r="G2634" i="7"/>
  <c r="F1138" i="13"/>
  <c r="E766" i="5"/>
  <c r="E374" i="7"/>
  <c r="F517" i="6"/>
  <c r="D2131" i="7"/>
  <c r="E1084" i="14"/>
  <c r="D505" i="6"/>
  <c r="F1278" i="6"/>
  <c r="E29" i="7"/>
  <c r="F965" i="11"/>
  <c r="D1238" i="5"/>
  <c r="F2394" i="11"/>
  <c r="E119" i="11"/>
  <c r="E594" i="14"/>
  <c r="F1904" i="7"/>
  <c r="E2127" i="11"/>
  <c r="F1812" i="11"/>
  <c r="G460" i="5"/>
  <c r="G2159" i="11"/>
  <c r="F1483" i="5"/>
  <c r="D1978" i="5"/>
  <c r="E1396" i="11"/>
  <c r="E266" i="5"/>
  <c r="G1468" i="7"/>
  <c r="D1863" i="11"/>
  <c r="E1581" i="11"/>
  <c r="E1245" i="6"/>
  <c r="F419" i="5"/>
  <c r="E1130" i="5"/>
  <c r="F1369" i="6"/>
  <c r="D1653" i="14"/>
  <c r="F1712" i="5"/>
  <c r="G453" i="14"/>
  <c r="F915" i="10"/>
  <c r="D317" i="11"/>
  <c r="E39" i="6"/>
  <c r="G1394" i="5"/>
  <c r="E309" i="11"/>
  <c r="F728" i="14"/>
  <c r="G1472" i="11"/>
  <c r="G753" i="6"/>
  <c r="D1721" i="11"/>
  <c r="E3012" i="7"/>
  <c r="D1296" i="7"/>
  <c r="D1438" i="7"/>
  <c r="E1709" i="5"/>
  <c r="G490" i="6"/>
  <c r="G1493" i="14"/>
  <c r="E341" i="11"/>
  <c r="G2248" i="5"/>
  <c r="G127" i="6"/>
  <c r="E568" i="6"/>
  <c r="D1532" i="6"/>
  <c r="E74" i="10"/>
  <c r="D1153" i="5"/>
  <c r="E465" i="5"/>
  <c r="F4" i="14"/>
  <c r="D817" i="6"/>
  <c r="F452" i="14"/>
  <c r="F1717" i="11"/>
  <c r="D1425" i="5"/>
  <c r="G1639" i="7"/>
  <c r="F1487" i="7"/>
  <c r="F205" i="14"/>
  <c r="D96" i="14"/>
  <c r="G82" i="5"/>
  <c r="F49" i="5"/>
  <c r="G630" i="11"/>
  <c r="D890" i="14"/>
  <c r="D2893" i="7"/>
  <c r="G319" i="5"/>
  <c r="D1293" i="11"/>
  <c r="G1447" i="10"/>
  <c r="E416" i="13"/>
  <c r="F863" i="14"/>
  <c r="D2678" i="7"/>
  <c r="E486" i="11"/>
  <c r="E905" i="11"/>
  <c r="F1749" i="11"/>
  <c r="G84" i="11"/>
  <c r="D250" i="5"/>
  <c r="F1250" i="6"/>
  <c r="F2307" i="11"/>
  <c r="E333" i="13"/>
  <c r="E1660" i="13"/>
  <c r="E955" i="14"/>
  <c r="G103" i="10"/>
  <c r="D134" i="5"/>
  <c r="G1275" i="5"/>
  <c r="F2354" i="11"/>
  <c r="F2180" i="7"/>
  <c r="G1764" i="5"/>
  <c r="F475" i="6"/>
  <c r="G2022" i="11"/>
  <c r="E9" i="6"/>
  <c r="F351" i="6"/>
  <c r="D576" i="11"/>
  <c r="E754" i="5"/>
  <c r="D142" i="6"/>
  <c r="D1658" i="7"/>
  <c r="F1108" i="11"/>
  <c r="F36" i="13"/>
  <c r="D87" i="13"/>
  <c r="D490" i="11"/>
  <c r="F1050" i="14"/>
  <c r="D1986" i="14"/>
  <c r="E237" i="7"/>
  <c r="E2068" i="7"/>
  <c r="G1725" i="5"/>
  <c r="G1988" i="14"/>
  <c r="E309" i="10"/>
  <c r="D185" i="10"/>
  <c r="F188" i="7"/>
  <c r="F119" i="6"/>
  <c r="F1072" i="14"/>
  <c r="F232" i="13"/>
  <c r="D21" i="10"/>
  <c r="D377" i="7"/>
  <c r="G1079" i="11"/>
  <c r="D1939" i="14"/>
  <c r="F1259" i="5"/>
  <c r="D1743" i="7"/>
  <c r="G181" i="5"/>
  <c r="F2497" i="7"/>
  <c r="G3192" i="7"/>
  <c r="G2992" i="7"/>
  <c r="G1701" i="7"/>
  <c r="D1809" i="7"/>
  <c r="D740" i="5"/>
  <c r="F2134" i="5"/>
  <c r="G1321" i="14"/>
  <c r="E1852" i="11"/>
  <c r="E1137" i="14"/>
  <c r="E272" i="14"/>
  <c r="E849" i="14"/>
  <c r="F916" i="14"/>
  <c r="F3146" i="7"/>
  <c r="D59" i="5"/>
  <c r="F228" i="11"/>
  <c r="E1449" i="11"/>
  <c r="D209" i="13"/>
  <c r="D1612" i="5"/>
  <c r="E198" i="13"/>
  <c r="D254" i="7"/>
  <c r="F2115" i="5"/>
  <c r="E1203" i="6"/>
  <c r="D365" i="10"/>
  <c r="E1012" i="5"/>
  <c r="G222" i="14"/>
  <c r="D550" i="5"/>
  <c r="E2125" i="5"/>
  <c r="D304" i="11"/>
  <c r="D1834" i="5"/>
  <c r="D133" i="6"/>
  <c r="E1606" i="10"/>
  <c r="E564" i="5"/>
  <c r="E38" i="14"/>
  <c r="E58" i="13"/>
  <c r="G1575" i="14"/>
  <c r="E2367" i="11"/>
  <c r="E2626" i="7"/>
  <c r="D996" i="5"/>
  <c r="F192" i="13"/>
  <c r="F618" i="11"/>
  <c r="E1515" i="14"/>
  <c r="E232" i="10"/>
  <c r="D127" i="11"/>
  <c r="G1787" i="5"/>
  <c r="F200" i="11"/>
  <c r="F739" i="14"/>
  <c r="D7" i="5"/>
  <c r="G2063" i="5"/>
  <c r="F343" i="11"/>
  <c r="D57" i="6"/>
  <c r="G2278" i="11"/>
  <c r="E482" i="14"/>
  <c r="E1740" i="14"/>
  <c r="G1056" i="5"/>
  <c r="D1195" i="5"/>
  <c r="D1684" i="7"/>
  <c r="E3000" i="7"/>
  <c r="F1962" i="14"/>
  <c r="E734" i="14"/>
  <c r="E1128" i="5"/>
  <c r="E796" i="5"/>
  <c r="D31" i="7"/>
  <c r="F560" i="6"/>
  <c r="F271" i="6"/>
  <c r="D1841" i="5"/>
  <c r="F813" i="11"/>
  <c r="F1394" i="14"/>
  <c r="F174" i="6"/>
  <c r="F1681" i="5"/>
  <c r="F1703" i="5"/>
  <c r="D1644" i="6"/>
  <c r="F91" i="14"/>
  <c r="G3125" i="7"/>
  <c r="F186" i="13"/>
  <c r="D26" i="11"/>
  <c r="F665" i="11"/>
  <c r="E2426" i="7"/>
  <c r="F1519" i="5"/>
  <c r="G1120" i="14"/>
  <c r="E1964" i="5"/>
  <c r="D1286" i="7"/>
  <c r="E1690" i="14"/>
  <c r="D1505" i="6"/>
  <c r="E2236" i="7"/>
  <c r="G2087" i="11"/>
  <c r="G1887" i="11"/>
  <c r="F437" i="11"/>
  <c r="E171" i="7"/>
  <c r="G907" i="5"/>
  <c r="F242" i="11"/>
  <c r="G1994" i="7"/>
  <c r="F1612" i="11"/>
  <c r="G1573" i="11"/>
  <c r="E1026" i="14"/>
  <c r="G35" i="7"/>
  <c r="D212" i="5"/>
  <c r="E2015" i="7"/>
  <c r="E1835" i="5"/>
  <c r="E908" i="10"/>
  <c r="F9" i="5"/>
  <c r="D301" i="10"/>
  <c r="F2375" i="10"/>
  <c r="E2630" i="7"/>
  <c r="E3078" i="7"/>
  <c r="F514" i="11"/>
  <c r="D1552" i="5"/>
  <c r="D2496" i="7"/>
  <c r="F1328" i="7"/>
  <c r="D3436" i="7"/>
  <c r="D58" i="10"/>
  <c r="G494" i="14"/>
  <c r="G274" i="5"/>
  <c r="F1451" i="14"/>
  <c r="D1615" i="10"/>
  <c r="G3021" i="7"/>
  <c r="D1929" i="14"/>
  <c r="G2433" i="10"/>
  <c r="E1924" i="5"/>
  <c r="G1454" i="11"/>
  <c r="G3219" i="7"/>
  <c r="D2867" i="7"/>
  <c r="F1311" i="7"/>
  <c r="G924" i="11"/>
  <c r="F1494" i="7"/>
  <c r="D142" i="10"/>
  <c r="F1155" i="10"/>
  <c r="E1898" i="5"/>
  <c r="G2266" i="5"/>
  <c r="F1561" i="7"/>
  <c r="G2091" i="11"/>
  <c r="G1690" i="11"/>
  <c r="E1348" i="7"/>
  <c r="F320" i="13"/>
  <c r="D222" i="10"/>
  <c r="G937" i="14"/>
  <c r="G2447" i="10"/>
  <c r="E1152" i="11"/>
  <c r="D1222" i="5"/>
  <c r="F1923" i="5"/>
  <c r="G1411" i="14"/>
  <c r="E2102" i="5"/>
  <c r="G2305" i="7"/>
  <c r="E2534" i="7"/>
  <c r="F1619" i="13"/>
  <c r="F1602" i="5"/>
  <c r="E893" i="10"/>
  <c r="D1244" i="14"/>
  <c r="G1904" i="7"/>
  <c r="D2787" i="7"/>
  <c r="G1893" i="5"/>
  <c r="D2863" i="7"/>
  <c r="F195" i="7"/>
  <c r="D1370" i="5"/>
  <c r="F1849" i="5"/>
  <c r="D897" i="5"/>
  <c r="G1296" i="10"/>
  <c r="D956" i="11"/>
  <c r="D727" i="10"/>
  <c r="G1939" i="10"/>
  <c r="F288" i="11"/>
  <c r="F2108" i="11"/>
  <c r="F811" i="11"/>
  <c r="D1464" i="11"/>
  <c r="E1166" i="14"/>
  <c r="E1495" i="5"/>
  <c r="D588" i="11"/>
  <c r="G1789" i="14"/>
  <c r="D1713" i="5"/>
  <c r="E1755" i="5"/>
  <c r="E584" i="11"/>
  <c r="F1263" i="14"/>
  <c r="D2060" i="7"/>
  <c r="E1909" i="14"/>
  <c r="D3334" i="7"/>
  <c r="G211" i="13"/>
  <c r="G2924" i="7"/>
  <c r="G800" i="11"/>
  <c r="D1760" i="7"/>
  <c r="D781" i="11"/>
  <c r="F1850" i="10"/>
  <c r="E55" i="7"/>
  <c r="D1092" i="11"/>
  <c r="F1283" i="14"/>
  <c r="E2132" i="10"/>
  <c r="G2543" i="7"/>
  <c r="E1516" i="14"/>
  <c r="G998" i="14"/>
  <c r="G1535" i="14"/>
  <c r="G371" i="14"/>
  <c r="D1431" i="14"/>
  <c r="F226" i="14"/>
  <c r="E927" i="14"/>
  <c r="E451" i="10"/>
  <c r="F1094" i="10"/>
  <c r="G2597" i="7"/>
  <c r="F205" i="5"/>
  <c r="G809" i="11"/>
  <c r="G2695" i="7"/>
  <c r="E1679" i="14"/>
  <c r="E2409" i="11"/>
  <c r="D62" i="7"/>
  <c r="F889" i="5"/>
  <c r="G1313" i="7"/>
  <c r="D395" i="5"/>
  <c r="F1417" i="14"/>
  <c r="F160" i="14"/>
  <c r="E439" i="13"/>
  <c r="D270" i="14"/>
  <c r="D1799" i="14"/>
  <c r="D553" i="6"/>
  <c r="F406" i="6"/>
  <c r="E300" i="5"/>
  <c r="G1934" i="11"/>
  <c r="D652" i="14"/>
  <c r="F828" i="5"/>
  <c r="E1542" i="10"/>
  <c r="F639" i="5"/>
  <c r="D1934" i="14"/>
  <c r="G1790" i="5"/>
  <c r="G1310" i="5"/>
  <c r="D1617" i="10"/>
  <c r="D541" i="14"/>
  <c r="D2838" i="7"/>
  <c r="F234" i="14"/>
  <c r="F327" i="14"/>
  <c r="E1222" i="6"/>
  <c r="G369" i="14"/>
  <c r="G1972" i="10"/>
  <c r="E711" i="6"/>
  <c r="G2374" i="7"/>
  <c r="G1612" i="6"/>
  <c r="F722" i="11"/>
  <c r="G1846" i="14"/>
  <c r="G932" i="11"/>
  <c r="D1089" i="5"/>
  <c r="E271" i="14"/>
  <c r="G1978" i="14"/>
  <c r="D1420" i="14"/>
  <c r="F992" i="5"/>
  <c r="G3075" i="7"/>
  <c r="G899" i="11"/>
  <c r="E1513" i="5"/>
  <c r="D2050" i="7"/>
  <c r="D645" i="14"/>
  <c r="D1437" i="7"/>
  <c r="G1648" i="5"/>
  <c r="F1018" i="5"/>
  <c r="F1823" i="5"/>
  <c r="F69" i="7"/>
  <c r="G559" i="14"/>
  <c r="F165" i="14"/>
  <c r="F928" i="11"/>
  <c r="E276" i="7"/>
  <c r="F2092" i="5"/>
  <c r="F1677" i="11"/>
  <c r="F1879" i="10"/>
  <c r="F1696" i="11"/>
  <c r="D1353" i="13"/>
  <c r="F455" i="10"/>
  <c r="E797" i="14"/>
  <c r="G1169" i="5"/>
  <c r="G2193" i="11"/>
  <c r="E1071" i="5"/>
  <c r="E1321" i="11"/>
  <c r="F508" i="13"/>
  <c r="E452" i="11"/>
  <c r="F1558" i="14"/>
  <c r="D1172" i="5"/>
  <c r="G1989" i="7"/>
  <c r="G1718" i="6"/>
  <c r="F2221" i="5"/>
  <c r="G522" i="5"/>
  <c r="E1877" i="11"/>
  <c r="F2297" i="10"/>
  <c r="E69" i="5"/>
  <c r="D1611" i="7"/>
  <c r="D2516" i="7"/>
  <c r="G1339" i="7"/>
  <c r="F82" i="5"/>
  <c r="D1120" i="11"/>
  <c r="D1567" i="11"/>
  <c r="F461" i="14"/>
  <c r="D1899" i="14"/>
  <c r="F2358" i="11"/>
  <c r="E20" i="5"/>
  <c r="F969" i="11"/>
  <c r="E1051" i="11"/>
  <c r="F558" i="11"/>
  <c r="E1347" i="14"/>
  <c r="D2116" i="7"/>
  <c r="G2289" i="11"/>
  <c r="G351" i="5"/>
  <c r="E1296" i="11"/>
  <c r="G1445" i="13"/>
  <c r="E1463" i="5"/>
  <c r="D83" i="5"/>
  <c r="D2773" i="7"/>
  <c r="E1567" i="5"/>
  <c r="D120" i="11"/>
  <c r="G1797" i="11"/>
  <c r="D152" i="6"/>
  <c r="F2201" i="5"/>
  <c r="E1483" i="11"/>
  <c r="D575" i="5"/>
  <c r="G1705" i="14"/>
  <c r="D636" i="5"/>
  <c r="E73" i="7"/>
  <c r="G2154" i="7"/>
  <c r="D548" i="11"/>
  <c r="G324" i="14"/>
  <c r="G2109" i="5"/>
  <c r="D1374" i="5"/>
  <c r="E1533" i="6"/>
  <c r="D1644" i="5"/>
  <c r="E278" i="11"/>
  <c r="G1069" i="5"/>
  <c r="D2625" i="7"/>
  <c r="G1568" i="11"/>
  <c r="F3262" i="7"/>
  <c r="F1369" i="14"/>
  <c r="D2461" i="7"/>
  <c r="E1648" i="14"/>
  <c r="E1953" i="11"/>
  <c r="E553" i="14"/>
  <c r="D1926" i="5"/>
  <c r="D1093" i="10"/>
  <c r="E1279" i="7"/>
  <c r="G236" i="14"/>
  <c r="D613" i="14"/>
  <c r="G1018" i="6"/>
  <c r="F1616" i="7"/>
  <c r="F829" i="6"/>
  <c r="F66" i="14"/>
  <c r="F1667" i="13"/>
  <c r="E732" i="6"/>
  <c r="E1859" i="14"/>
  <c r="G655" i="11"/>
  <c r="G2134" i="10"/>
  <c r="F530" i="14"/>
  <c r="D1174" i="11"/>
  <c r="E2243" i="7"/>
  <c r="G846" i="11"/>
  <c r="G766" i="5"/>
  <c r="G1621" i="7"/>
  <c r="E775" i="14"/>
  <c r="E1269" i="14"/>
  <c r="D2894" i="7"/>
  <c r="D1420" i="11"/>
  <c r="F1362" i="14"/>
  <c r="G2036" i="5"/>
  <c r="G499" i="7"/>
  <c r="D428" i="5"/>
  <c r="F642" i="6"/>
  <c r="F1121" i="5"/>
  <c r="E543" i="6"/>
  <c r="E1866" i="7"/>
  <c r="D1756" i="5"/>
  <c r="D3108" i="7"/>
  <c r="F2187" i="10"/>
  <c r="F1458" i="5"/>
  <c r="G1115" i="5"/>
  <c r="F167" i="14"/>
  <c r="F434" i="14"/>
  <c r="F2593" i="7"/>
  <c r="E1036" i="11"/>
  <c r="F1393" i="5"/>
  <c r="F3079" i="7"/>
  <c r="F583" i="14"/>
  <c r="D2432" i="7"/>
  <c r="D825" i="6"/>
  <c r="G303" i="10"/>
  <c r="F249" i="6"/>
  <c r="E49" i="5"/>
  <c r="E2891" i="7"/>
  <c r="G70" i="14"/>
  <c r="D1746" i="5"/>
  <c r="F1549" i="14"/>
  <c r="F3216" i="7"/>
  <c r="D2098" i="7"/>
  <c r="E47" i="5"/>
  <c r="D1111" i="10"/>
  <c r="G1988" i="11"/>
  <c r="D3212" i="7"/>
  <c r="D44" i="13"/>
  <c r="G866" i="5"/>
  <c r="D896" i="14"/>
  <c r="D1601" i="7"/>
  <c r="D1444" i="11"/>
  <c r="G2113" i="5"/>
  <c r="E2112" i="5"/>
  <c r="D1925" i="7"/>
  <c r="G2103" i="10"/>
  <c r="F2325" i="7"/>
  <c r="G1203" i="5"/>
  <c r="E476" i="11"/>
  <c r="G837" i="14"/>
  <c r="D458" i="14"/>
  <c r="D1804" i="14"/>
  <c r="D2106" i="7"/>
  <c r="E918" i="14"/>
  <c r="E2571" i="7"/>
  <c r="E1828" i="14"/>
  <c r="D564" i="5"/>
  <c r="F1095" i="14"/>
  <c r="E1434" i="10"/>
  <c r="F496" i="7"/>
  <c r="F1872" i="5"/>
  <c r="F1595" i="11"/>
  <c r="D401" i="5"/>
  <c r="G1721" i="11"/>
  <c r="G270" i="10"/>
  <c r="G325" i="10"/>
  <c r="G253" i="6"/>
  <c r="G2303" i="11"/>
  <c r="F1386" i="7"/>
  <c r="D505" i="5"/>
  <c r="D756" i="5"/>
  <c r="E261" i="11"/>
  <c r="G1230" i="10"/>
  <c r="E7" i="11"/>
  <c r="F1989" i="5"/>
  <c r="G2687" i="7"/>
  <c r="G3126" i="7"/>
  <c r="D2125" i="5"/>
  <c r="E2150" i="7"/>
  <c r="F1087" i="5"/>
  <c r="E3022" i="7"/>
  <c r="D422" i="7"/>
  <c r="D1509" i="11"/>
  <c r="G1532" i="11"/>
  <c r="D2050" i="10"/>
  <c r="D1447" i="14"/>
  <c r="D1384" i="5"/>
  <c r="E715" i="14"/>
  <c r="F1652" i="11"/>
  <c r="F1012" i="5"/>
  <c r="G480" i="7"/>
  <c r="D86" i="11"/>
  <c r="E3319" i="7"/>
  <c r="G1653" i="14"/>
  <c r="E1224" i="14"/>
  <c r="G600" i="6"/>
  <c r="E2016" i="7"/>
  <c r="D202" i="11"/>
  <c r="D173" i="10"/>
  <c r="F1948" i="14"/>
  <c r="D166" i="5"/>
  <c r="G1053" i="6"/>
  <c r="F1237" i="14"/>
  <c r="G336" i="11"/>
  <c r="G708" i="11"/>
  <c r="G1585" i="7"/>
  <c r="G2229" i="11"/>
  <c r="E1350" i="5"/>
  <c r="E1439" i="14"/>
  <c r="E2901" i="7"/>
  <c r="E2060" i="5"/>
  <c r="F259" i="5"/>
  <c r="E342" i="11"/>
  <c r="E169" i="11"/>
  <c r="F1808" i="7"/>
  <c r="E2127" i="5"/>
  <c r="F1551" i="6"/>
  <c r="D43" i="5"/>
  <c r="E2839" i="7"/>
  <c r="F1651" i="13"/>
  <c r="D2237" i="5"/>
  <c r="G1737" i="11"/>
  <c r="E1720" i="14"/>
  <c r="G2347" i="7"/>
  <c r="E176" i="11"/>
  <c r="F1969" i="14"/>
  <c r="E1658" i="11"/>
  <c r="F105" i="13"/>
  <c r="G2320" i="10"/>
  <c r="F996" i="14"/>
  <c r="F1732" i="14"/>
  <c r="D855" i="14"/>
  <c r="D3305" i="7"/>
  <c r="G1903" i="5"/>
  <c r="E1338" i="7"/>
  <c r="E1709" i="11"/>
  <c r="G1913" i="5"/>
  <c r="F615" i="6"/>
  <c r="D153" i="11"/>
  <c r="E290" i="14"/>
  <c r="G146" i="13"/>
  <c r="D95" i="14"/>
  <c r="F94" i="11"/>
  <c r="E1547" i="7"/>
  <c r="F78" i="10"/>
  <c r="F3166" i="7"/>
  <c r="D1424" i="5"/>
  <c r="D1444" i="7"/>
  <c r="D1205" i="13"/>
  <c r="D1622" i="11"/>
  <c r="F1979" i="7"/>
  <c r="F1950" i="14"/>
  <c r="D1984" i="11"/>
  <c r="G1855" i="11"/>
  <c r="D2376" i="10"/>
  <c r="G1937" i="7"/>
  <c r="F227" i="10"/>
  <c r="D824" i="14"/>
  <c r="E744" i="14"/>
  <c r="G1868" i="10"/>
  <c r="F985" i="11"/>
  <c r="F776" i="11"/>
  <c r="F2553" i="7"/>
  <c r="G1180" i="10"/>
  <c r="G404" i="7"/>
  <c r="D1141" i="11"/>
  <c r="E1763" i="5"/>
  <c r="G265" i="5"/>
  <c r="E552" i="10"/>
  <c r="E2078" i="5"/>
  <c r="E940" i="14"/>
  <c r="D203" i="11"/>
  <c r="E750" i="11"/>
  <c r="E1052" i="5"/>
  <c r="G2092" i="7"/>
  <c r="G2166" i="11"/>
  <c r="G847" i="5"/>
  <c r="D909" i="11"/>
  <c r="D1355" i="7"/>
  <c r="F381" i="14"/>
  <c r="F1338" i="14"/>
  <c r="D2233" i="7"/>
  <c r="G342" i="14"/>
  <c r="E1503" i="5"/>
  <c r="D1530" i="14"/>
  <c r="E1517" i="6"/>
  <c r="G3284" i="7"/>
  <c r="E1136" i="5"/>
  <c r="D971" i="14"/>
  <c r="F2797" i="7"/>
  <c r="D11" i="10"/>
  <c r="D1555" i="14"/>
  <c r="D1763" i="5"/>
  <c r="G1178" i="14"/>
  <c r="E981" i="6"/>
  <c r="F424" i="11"/>
  <c r="D1770" i="11"/>
  <c r="F1743" i="14"/>
  <c r="G758" i="5"/>
  <c r="E578" i="11"/>
  <c r="G1426" i="5"/>
  <c r="F1330" i="5"/>
  <c r="D891" i="14"/>
  <c r="G2630" i="7"/>
  <c r="G1891" i="7"/>
  <c r="G2098" i="5"/>
  <c r="F1087" i="6"/>
  <c r="G1571" i="6"/>
  <c r="G409" i="5"/>
  <c r="F1438" i="10"/>
  <c r="F1273" i="6"/>
  <c r="E1996" i="5"/>
  <c r="F184" i="14"/>
  <c r="D2738" i="7"/>
  <c r="D2225" i="7"/>
  <c r="F2870" i="7"/>
  <c r="D1850" i="10"/>
  <c r="E62" i="11"/>
  <c r="G1801" i="5"/>
  <c r="F1122" i="11"/>
  <c r="G1062" i="5"/>
  <c r="D1516" i="5"/>
  <c r="E881" i="11"/>
  <c r="E1892" i="10"/>
  <c r="F126" i="13"/>
  <c r="E1107" i="14"/>
  <c r="G1369" i="6"/>
  <c r="D1485" i="5"/>
  <c r="F1252" i="11"/>
  <c r="D1429" i="7"/>
  <c r="E745" i="11"/>
  <c r="E222" i="11"/>
  <c r="E111" i="5"/>
  <c r="G2321" i="11"/>
  <c r="E2016" i="5"/>
  <c r="F2785" i="7"/>
  <c r="E1124" i="14"/>
  <c r="F2867" i="7"/>
  <c r="D104" i="10"/>
  <c r="D1845" i="7"/>
  <c r="G1780" i="10"/>
  <c r="G2211" i="5"/>
  <c r="F243" i="6"/>
  <c r="D1285" i="5"/>
  <c r="E55" i="11"/>
  <c r="G1558" i="5"/>
  <c r="D440" i="6"/>
  <c r="E1563" i="7"/>
  <c r="D2120" i="7"/>
  <c r="G715" i="6"/>
  <c r="E2298" i="11"/>
  <c r="D82" i="13"/>
  <c r="F1878" i="10"/>
  <c r="G32" i="5"/>
  <c r="G89" i="11"/>
  <c r="F1341" i="6"/>
  <c r="G877" i="14"/>
  <c r="D338" i="7"/>
  <c r="D1280" i="6"/>
  <c r="F120" i="10"/>
  <c r="E2918" i="7"/>
  <c r="E1181" i="11"/>
  <c r="E452" i="7"/>
  <c r="E2250" i="11"/>
  <c r="D142" i="7"/>
  <c r="E1004" i="10"/>
  <c r="G1024" i="14"/>
  <c r="D1087" i="11"/>
  <c r="G1133" i="14"/>
  <c r="G2143" i="5"/>
  <c r="D616" i="11"/>
  <c r="E1004" i="14"/>
  <c r="F465" i="5"/>
  <c r="G2798" i="7"/>
  <c r="E1602" i="5"/>
  <c r="E744" i="5"/>
  <c r="D1207" i="14"/>
  <c r="D149" i="7"/>
  <c r="D729" i="14"/>
  <c r="E2322" i="7"/>
  <c r="F1971" i="11"/>
  <c r="F1316" i="7"/>
  <c r="D1071" i="11"/>
  <c r="D1186" i="14"/>
  <c r="E1217" i="14"/>
  <c r="G3223" i="7"/>
  <c r="G1682" i="13"/>
  <c r="G605" i="14"/>
  <c r="F1138" i="6"/>
  <c r="E732" i="5"/>
  <c r="G179" i="13"/>
  <c r="F2227" i="5"/>
  <c r="G2083" i="7"/>
  <c r="E84" i="11"/>
  <c r="F985" i="5"/>
  <c r="G295" i="11"/>
  <c r="F1998" i="14"/>
  <c r="D1427" i="5"/>
  <c r="D3236" i="7"/>
  <c r="E676" i="14"/>
  <c r="G2442" i="7"/>
  <c r="E1219" i="14"/>
  <c r="F960" i="14"/>
  <c r="G1036" i="14"/>
  <c r="F2318" i="7"/>
  <c r="D1838" i="10"/>
  <c r="G67" i="13"/>
  <c r="E59" i="10"/>
  <c r="F797" i="11"/>
  <c r="F935" i="11"/>
  <c r="D2115" i="11"/>
  <c r="D1306" i="11"/>
  <c r="D3218" i="7"/>
  <c r="E56" i="14"/>
  <c r="E1749" i="11"/>
  <c r="D187" i="13"/>
  <c r="D56" i="13"/>
  <c r="E2639" i="7"/>
  <c r="G160" i="5"/>
  <c r="D1500" i="14"/>
  <c r="G1810" i="14"/>
  <c r="E2314" i="11"/>
  <c r="D992" i="5"/>
  <c r="F199" i="13"/>
  <c r="E215" i="11"/>
  <c r="E442" i="5"/>
  <c r="E1040" i="14"/>
  <c r="G2091" i="7"/>
  <c r="F3231" i="7"/>
  <c r="G1781" i="5"/>
  <c r="E195" i="13"/>
  <c r="E2117" i="7"/>
  <c r="D2026" i="10"/>
  <c r="F1030" i="10"/>
  <c r="D1778" i="7"/>
  <c r="D680" i="5"/>
  <c r="F1635" i="10"/>
  <c r="G499" i="10"/>
  <c r="G2077" i="11"/>
  <c r="G1747" i="14"/>
  <c r="D2016" i="11"/>
  <c r="F425" i="5"/>
  <c r="D2925" i="7"/>
  <c r="E142" i="11"/>
  <c r="F768" i="5"/>
  <c r="F1619" i="14"/>
  <c r="F686" i="5"/>
  <c r="E2269" i="5"/>
  <c r="G231" i="10"/>
  <c r="D2528" i="7"/>
  <c r="E1094" i="5"/>
  <c r="D3231" i="7"/>
  <c r="D206" i="14"/>
  <c r="F1878" i="14"/>
  <c r="G2124" i="5"/>
  <c r="G2623" i="7"/>
  <c r="G1870" i="11"/>
  <c r="F1915" i="10"/>
  <c r="E78" i="13"/>
  <c r="E589" i="11"/>
  <c r="D1793" i="7"/>
  <c r="F234" i="5"/>
  <c r="F935" i="14"/>
  <c r="G1504" i="11"/>
  <c r="G921" i="10"/>
  <c r="E3088" i="7"/>
  <c r="E490" i="7"/>
  <c r="G3495" i="7"/>
  <c r="F217" i="11"/>
  <c r="D1251" i="14"/>
  <c r="E2422" i="11"/>
  <c r="G8" i="11"/>
  <c r="D170" i="7"/>
  <c r="E1554" i="14"/>
  <c r="D614" i="14"/>
  <c r="F931" i="5"/>
  <c r="G1933" i="7"/>
  <c r="D3215" i="7"/>
  <c r="G115" i="13"/>
  <c r="D296" i="11"/>
  <c r="D2808" i="7"/>
  <c r="D324" i="7"/>
  <c r="F389" i="6"/>
  <c r="F1465" i="7"/>
  <c r="F91" i="5"/>
  <c r="G1914" i="10"/>
  <c r="D479" i="14"/>
  <c r="D1961" i="14"/>
  <c r="E1953" i="14"/>
  <c r="E1275" i="5"/>
  <c r="E1119" i="14"/>
  <c r="E2556" i="7"/>
  <c r="F1951" i="5"/>
  <c r="E3149" i="7"/>
  <c r="F731" i="11"/>
  <c r="E544" i="5"/>
  <c r="G2242" i="7"/>
  <c r="F1571" i="6"/>
  <c r="F2204" i="11"/>
  <c r="G872" i="5"/>
  <c r="E950" i="5"/>
  <c r="E1493" i="7"/>
  <c r="G466" i="7"/>
  <c r="E1007" i="14"/>
  <c r="F1786" i="7"/>
  <c r="F1381" i="5"/>
  <c r="E1248" i="14"/>
  <c r="F1515" i="11"/>
  <c r="E2765" i="7"/>
  <c r="F1305" i="5"/>
  <c r="E367" i="14"/>
  <c r="G9" i="5"/>
  <c r="F131" i="14"/>
  <c r="D149" i="13"/>
  <c r="G99" i="10"/>
  <c r="G1424" i="7"/>
  <c r="D1981" i="5"/>
  <c r="D1188" i="11"/>
  <c r="D1707" i="7"/>
  <c r="D636" i="14"/>
  <c r="G911" i="13"/>
  <c r="F269" i="5"/>
  <c r="F2841" i="7"/>
  <c r="D1089" i="10"/>
  <c r="E1848" i="5"/>
  <c r="F1426" i="14"/>
  <c r="E106" i="13"/>
  <c r="E489" i="11"/>
  <c r="D1837" i="11"/>
  <c r="G2299" i="11"/>
  <c r="G3445" i="7"/>
  <c r="D704" i="11"/>
  <c r="D1107" i="13"/>
  <c r="F2093" i="5"/>
  <c r="D1145" i="11"/>
  <c r="G2759" i="7"/>
  <c r="E1275" i="6"/>
  <c r="G620" i="5"/>
  <c r="E40" i="14"/>
  <c r="G1582" i="7"/>
  <c r="F2015" i="11"/>
  <c r="G1450" i="14"/>
  <c r="F1770" i="5"/>
  <c r="F497" i="6"/>
  <c r="D283" i="10"/>
  <c r="F1038" i="14"/>
  <c r="G2148" i="11"/>
  <c r="E1865" i="5"/>
  <c r="E451" i="14"/>
  <c r="G72" i="7"/>
  <c r="G715" i="5"/>
  <c r="F902" i="10"/>
  <c r="F2979" i="7"/>
  <c r="D3270" i="7"/>
  <c r="F1742" i="5"/>
  <c r="E611" i="14"/>
  <c r="D2386" i="10"/>
  <c r="D95" i="7"/>
  <c r="D1564" i="14"/>
  <c r="F3434" i="7"/>
  <c r="E1551" i="13"/>
  <c r="D1385" i="14"/>
  <c r="D541" i="11"/>
  <c r="E995" i="11"/>
  <c r="G207" i="11"/>
  <c r="D1957" i="14"/>
  <c r="E1269" i="11"/>
  <c r="G2389" i="10"/>
  <c r="F1085" i="5"/>
  <c r="E487" i="7"/>
  <c r="E851" i="5"/>
  <c r="F2913" i="7"/>
  <c r="D135" i="10"/>
  <c r="G2201" i="11"/>
  <c r="F470" i="11"/>
  <c r="G1236" i="14"/>
  <c r="E106" i="5"/>
  <c r="E1352" i="14"/>
  <c r="E1989" i="7"/>
  <c r="G1029" i="14"/>
  <c r="D1006" i="5"/>
  <c r="E1442" i="6"/>
  <c r="E298" i="6"/>
  <c r="G2913" i="7"/>
  <c r="D2788" i="7"/>
  <c r="D1452" i="6"/>
  <c r="G1643" i="7"/>
  <c r="F813" i="6"/>
  <c r="D335" i="5"/>
  <c r="E2267" i="10"/>
  <c r="E1584" i="7"/>
  <c r="E1300" i="14"/>
  <c r="D1855" i="7"/>
  <c r="D1453" i="14"/>
  <c r="E210" i="7"/>
  <c r="D2831" i="7"/>
  <c r="F1100" i="5"/>
  <c r="D742" i="14"/>
  <c r="F1899" i="7"/>
  <c r="E27" i="13"/>
  <c r="F1291" i="11"/>
  <c r="F844" i="14"/>
  <c r="F2161" i="10"/>
  <c r="D771" i="14"/>
  <c r="G1920" i="7"/>
  <c r="G1946" i="11"/>
  <c r="F1640" i="14"/>
  <c r="D2115" i="5"/>
  <c r="G1678" i="11"/>
  <c r="F213" i="10"/>
  <c r="E357" i="13"/>
  <c r="G360" i="14"/>
  <c r="G983" i="11"/>
  <c r="F241" i="10"/>
  <c r="D527" i="5"/>
  <c r="E2920" i="7"/>
  <c r="F1081" i="14"/>
  <c r="D710" i="5"/>
  <c r="G88" i="6"/>
  <c r="E1374" i="5"/>
  <c r="E1828" i="7"/>
  <c r="D1252" i="11"/>
  <c r="D195" i="6"/>
  <c r="G653" i="5"/>
  <c r="D1735" i="11"/>
  <c r="G1564" i="14"/>
  <c r="D1405" i="14"/>
  <c r="D3362" i="7"/>
  <c r="F76" i="10"/>
  <c r="D1354" i="7"/>
  <c r="G1442" i="5"/>
  <c r="F2207" i="11"/>
  <c r="D1873" i="14"/>
  <c r="G3001" i="7"/>
  <c r="F1603" i="7"/>
  <c r="G595" i="5"/>
  <c r="G83" i="14"/>
  <c r="D1352" i="14"/>
  <c r="D3254" i="7"/>
  <c r="D1747" i="14"/>
  <c r="F2220" i="5"/>
  <c r="F1661" i="10"/>
  <c r="F2308" i="10"/>
  <c r="E184" i="5"/>
  <c r="E83" i="5"/>
  <c r="F1400" i="11"/>
  <c r="E201" i="5"/>
  <c r="F7" i="13"/>
  <c r="F278" i="10"/>
  <c r="G1493" i="11"/>
  <c r="F113" i="11"/>
  <c r="E2192" i="5"/>
  <c r="D97" i="6"/>
  <c r="G333" i="13"/>
  <c r="E143" i="6"/>
  <c r="G2417" i="7"/>
  <c r="G1931" i="5"/>
  <c r="G800" i="5"/>
  <c r="E1017" i="10"/>
  <c r="D626" i="11"/>
  <c r="E457" i="5"/>
  <c r="D1681" i="14"/>
  <c r="F1165" i="14"/>
  <c r="G191" i="10"/>
  <c r="F84" i="5"/>
  <c r="G309" i="5"/>
  <c r="E126" i="14"/>
  <c r="G448" i="7"/>
  <c r="E867" i="5"/>
  <c r="G1642" i="7"/>
  <c r="D200" i="14"/>
  <c r="D63" i="7"/>
  <c r="D3095" i="7"/>
  <c r="G5" i="10"/>
  <c r="E162" i="7"/>
  <c r="F1552" i="14"/>
  <c r="D91" i="13"/>
  <c r="G1706" i="5"/>
  <c r="G1731" i="11"/>
  <c r="D189" i="10"/>
  <c r="F1964" i="14"/>
  <c r="F2537" i="7"/>
  <c r="D42" i="11"/>
  <c r="D1196" i="14"/>
  <c r="G1467" i="5"/>
  <c r="D1026" i="11"/>
  <c r="F1836" i="14"/>
  <c r="E349" i="5"/>
  <c r="E2115" i="11"/>
  <c r="E1120" i="14"/>
  <c r="D344" i="6"/>
  <c r="E1051" i="14"/>
  <c r="G1158" i="11"/>
  <c r="F897" i="11"/>
  <c r="D2424" i="7"/>
  <c r="E1798" i="14"/>
  <c r="D967" i="10"/>
  <c r="E753" i="10"/>
  <c r="G2636" i="7"/>
  <c r="G1020" i="10"/>
  <c r="F216" i="7"/>
  <c r="G2507" i="7"/>
  <c r="E1659" i="7"/>
  <c r="D206" i="13"/>
  <c r="F1668" i="14"/>
  <c r="F64" i="11"/>
  <c r="F3252" i="7"/>
  <c r="E1194" i="14"/>
  <c r="G1645" i="5"/>
  <c r="D592" i="14"/>
  <c r="G1110" i="14"/>
  <c r="F1949" i="10"/>
  <c r="G905" i="10"/>
  <c r="G2051" i="11"/>
  <c r="D1498" i="13"/>
  <c r="F688" i="5"/>
  <c r="D1566" i="14"/>
  <c r="F1220" i="5"/>
  <c r="G1419" i="11"/>
  <c r="E714" i="14"/>
  <c r="E212" i="10"/>
  <c r="D818" i="5"/>
  <c r="D202" i="5"/>
  <c r="D1440" i="10"/>
  <c r="F1775" i="14"/>
  <c r="E2944" i="7"/>
  <c r="E674" i="5"/>
  <c r="E110" i="11"/>
  <c r="E2518" i="7"/>
  <c r="F2930" i="7"/>
  <c r="F2611" i="7"/>
  <c r="G613" i="14"/>
  <c r="F230" i="10"/>
  <c r="D2190" i="10"/>
  <c r="F489" i="14"/>
  <c r="D179" i="13"/>
  <c r="D2028" i="7"/>
  <c r="E2091" i="5"/>
  <c r="G563" i="5"/>
  <c r="D734" i="5"/>
  <c r="E1480" i="11"/>
  <c r="E2127" i="10"/>
  <c r="G272" i="7"/>
  <c r="G173" i="7"/>
  <c r="F2259" i="11"/>
  <c r="F1908" i="5"/>
  <c r="F572" i="5"/>
  <c r="E2105" i="11"/>
  <c r="G1993" i="11"/>
  <c r="G17" i="10"/>
  <c r="G790" i="5"/>
  <c r="G1864" i="14"/>
  <c r="D229" i="11"/>
  <c r="D823" i="11"/>
  <c r="E3476" i="7"/>
  <c r="G1817" i="10"/>
  <c r="F1418" i="14"/>
  <c r="E672" i="14"/>
  <c r="F2956" i="7"/>
  <c r="D844" i="14"/>
  <c r="E3375" i="7"/>
  <c r="D2178" i="11"/>
  <c r="G453" i="5"/>
  <c r="G1073" i="5"/>
  <c r="D1389" i="10"/>
  <c r="F936" i="5"/>
  <c r="D224" i="6"/>
  <c r="D1973" i="14"/>
  <c r="D1653" i="7"/>
  <c r="G1250" i="7"/>
  <c r="F1332" i="14"/>
  <c r="D761" i="10"/>
  <c r="E1289" i="6"/>
  <c r="E503" i="6"/>
  <c r="E631" i="14"/>
  <c r="G1937" i="14"/>
  <c r="D94" i="13"/>
  <c r="F1055" i="11"/>
  <c r="F427" i="7"/>
  <c r="D347" i="5"/>
  <c r="D3406" i="7"/>
  <c r="E1684" i="11"/>
  <c r="G184" i="10"/>
  <c r="G189" i="13"/>
  <c r="D103" i="5"/>
  <c r="F1608" i="14"/>
  <c r="F1213" i="14"/>
  <c r="F112" i="10"/>
  <c r="E1855" i="11"/>
  <c r="E1559" i="5"/>
  <c r="D1321" i="14"/>
  <c r="F368" i="5"/>
  <c r="D378" i="6"/>
  <c r="D917" i="5"/>
  <c r="G1900" i="14"/>
  <c r="G1506" i="10"/>
  <c r="G91" i="11"/>
  <c r="E468" i="7"/>
  <c r="G1173" i="14"/>
  <c r="E105" i="10"/>
  <c r="G1440" i="14"/>
  <c r="F233" i="11"/>
  <c r="D1456" i="5"/>
  <c r="D1304" i="11"/>
  <c r="G200" i="10"/>
  <c r="E590" i="5"/>
  <c r="G980" i="14"/>
  <c r="G1454" i="7"/>
  <c r="G100" i="11"/>
  <c r="D578" i="11"/>
  <c r="D1193" i="14"/>
  <c r="G377" i="14"/>
  <c r="F792" i="14"/>
  <c r="F1196" i="11"/>
  <c r="F2366" i="10"/>
  <c r="E554" i="5"/>
  <c r="G1643" i="14"/>
  <c r="F1965" i="5"/>
  <c r="D400" i="13"/>
  <c r="E1833" i="5"/>
  <c r="G1877" i="5"/>
  <c r="D1483" i="5"/>
  <c r="D1582" i="14"/>
  <c r="E499" i="14"/>
  <c r="G2057" i="7"/>
  <c r="D1130" i="14"/>
  <c r="G2288" i="10"/>
  <c r="G3419" i="7"/>
  <c r="G2714" i="7"/>
  <c r="G2036" i="11"/>
  <c r="F1346" i="11"/>
  <c r="G2405" i="11"/>
  <c r="D1654" i="7"/>
  <c r="D1663" i="7"/>
  <c r="F2781" i="7"/>
  <c r="E264" i="14"/>
  <c r="E331" i="14"/>
  <c r="E951" i="10"/>
  <c r="G598" i="14"/>
  <c r="D165" i="10"/>
  <c r="D934" i="11"/>
  <c r="F1480" i="7"/>
  <c r="G928" i="14"/>
  <c r="G263" i="7"/>
  <c r="G2088" i="5"/>
  <c r="F647" i="5"/>
  <c r="D309" i="11"/>
  <c r="F293" i="10"/>
  <c r="E522" i="11"/>
  <c r="F1637" i="7"/>
  <c r="D1839" i="10"/>
  <c r="F48" i="7"/>
  <c r="F3078" i="7"/>
  <c r="E874" i="14"/>
  <c r="F981" i="14"/>
  <c r="F491" i="7"/>
  <c r="G2127" i="5"/>
  <c r="G1862" i="14"/>
  <c r="G2585" i="7"/>
  <c r="G1761" i="14"/>
  <c r="E1934" i="5"/>
  <c r="E188" i="10"/>
  <c r="D405" i="7"/>
  <c r="G1983" i="5"/>
  <c r="E2231" i="11"/>
  <c r="D354" i="5"/>
  <c r="F1056" i="11"/>
  <c r="G1821" i="14"/>
  <c r="E1980" i="11"/>
  <c r="D1313" i="14"/>
  <c r="F1573" i="5"/>
  <c r="F542" i="11"/>
  <c r="G2058" i="5"/>
  <c r="F1530" i="14"/>
  <c r="F2792" i="7"/>
  <c r="G1001" i="14"/>
  <c r="G2241" i="7"/>
  <c r="G1385" i="5"/>
  <c r="E229" i="13"/>
  <c r="D224" i="10"/>
  <c r="F96" i="14"/>
  <c r="E755" i="5"/>
  <c r="E117" i="10"/>
  <c r="D451" i="7"/>
  <c r="D2076" i="10"/>
  <c r="F1423" i="7"/>
  <c r="G1030" i="5"/>
  <c r="E2739" i="7"/>
  <c r="E302" i="10"/>
  <c r="D1746" i="14"/>
  <c r="G1666" i="7"/>
  <c r="G2387" i="10"/>
  <c r="G942" i="5"/>
  <c r="G105" i="14"/>
  <c r="G2604" i="7"/>
  <c r="F881" i="5"/>
  <c r="F2028" i="5"/>
  <c r="D264" i="14"/>
  <c r="E898" i="6"/>
  <c r="E1686" i="6"/>
  <c r="D158" i="13"/>
  <c r="D1938" i="5"/>
  <c r="D178" i="11"/>
  <c r="D1853" i="5"/>
  <c r="D1126" i="6"/>
  <c r="E3" i="6"/>
  <c r="D96" i="6"/>
  <c r="F1119" i="6"/>
  <c r="G9" i="10"/>
  <c r="F2628" i="7"/>
  <c r="D1502" i="5"/>
  <c r="D385" i="5"/>
  <c r="D2193" i="11"/>
  <c r="G310" i="6"/>
  <c r="D2212" i="11"/>
  <c r="G1612" i="10"/>
  <c r="G269" i="11"/>
  <c r="F1650" i="6"/>
  <c r="D899" i="6"/>
  <c r="D88" i="5"/>
  <c r="F991" i="6"/>
  <c r="G833" i="6"/>
  <c r="G481" i="5"/>
  <c r="E855" i="6"/>
  <c r="D416" i="11"/>
  <c r="D1666" i="7"/>
  <c r="E3481" i="7"/>
  <c r="D107" i="10"/>
  <c r="G1812" i="7"/>
  <c r="D2225" i="5"/>
  <c r="D1850" i="14"/>
  <c r="E3237" i="7"/>
  <c r="G1932" i="7"/>
  <c r="F145" i="6"/>
  <c r="F1788" i="14"/>
  <c r="F45" i="6"/>
  <c r="D1475" i="6"/>
  <c r="E209" i="14"/>
  <c r="E1448" i="7"/>
  <c r="G77" i="11"/>
  <c r="E280" i="11"/>
  <c r="E163" i="13"/>
  <c r="E211" i="10"/>
  <c r="D638" i="5"/>
  <c r="G1491" i="5"/>
  <c r="F888" i="6"/>
  <c r="E1422" i="7"/>
  <c r="F1561" i="14"/>
  <c r="G2984" i="7"/>
  <c r="G83" i="6"/>
  <c r="F1684" i="14"/>
  <c r="F405" i="13"/>
  <c r="D1961" i="5"/>
  <c r="D1008" i="6"/>
  <c r="D1109" i="11"/>
  <c r="G1365" i="6"/>
  <c r="D1270" i="5"/>
  <c r="E1060" i="6"/>
  <c r="E404" i="6"/>
  <c r="D1970" i="7"/>
  <c r="G752" i="6"/>
  <c r="F1649" i="10"/>
  <c r="F776" i="6"/>
  <c r="F997" i="6"/>
  <c r="G42" i="6"/>
  <c r="F1335" i="6"/>
  <c r="E1861" i="14"/>
  <c r="D847" i="6"/>
  <c r="E208" i="6"/>
  <c r="F86" i="10"/>
  <c r="E3434" i="7"/>
  <c r="F1294" i="14"/>
  <c r="G304" i="11"/>
  <c r="G2273" i="5"/>
  <c r="G1678" i="6"/>
  <c r="D1884" i="14"/>
  <c r="E1661" i="14"/>
  <c r="G1640" i="10"/>
  <c r="G113" i="6"/>
  <c r="E1036" i="6"/>
  <c r="F958" i="5"/>
  <c r="G2308" i="10"/>
  <c r="E180" i="14"/>
  <c r="E1858" i="14"/>
  <c r="G763" i="5"/>
  <c r="F392" i="11"/>
  <c r="G1045" i="6"/>
  <c r="D2341" i="7"/>
  <c r="D1695" i="6"/>
  <c r="E943" i="14"/>
  <c r="E1467" i="6"/>
  <c r="F9" i="6"/>
  <c r="F328" i="10"/>
  <c r="E510" i="11"/>
  <c r="D2389" i="11"/>
  <c r="D1798" i="7"/>
  <c r="F247" i="6"/>
  <c r="D121" i="10"/>
  <c r="F1370" i="11"/>
  <c r="F1687" i="11"/>
  <c r="E594" i="6"/>
  <c r="E304" i="13"/>
  <c r="E2740" i="7"/>
  <c r="G1663" i="6"/>
  <c r="G381" i="10"/>
  <c r="D115" i="14"/>
  <c r="E1478" i="14"/>
  <c r="F1312" i="7"/>
  <c r="D426" i="6"/>
  <c r="F393" i="6"/>
  <c r="E1202" i="6"/>
  <c r="G1515" i="7"/>
  <c r="F5" i="13"/>
  <c r="F717" i="11"/>
  <c r="F219" i="11"/>
  <c r="E369" i="14"/>
  <c r="G1317" i="5"/>
  <c r="E1486" i="6"/>
  <c r="F1652" i="5"/>
  <c r="E2904" i="7"/>
  <c r="E1824" i="7"/>
  <c r="G1502" i="10"/>
  <c r="D3372" i="7"/>
  <c r="F2153" i="11"/>
  <c r="D1315" i="6"/>
  <c r="F409" i="5"/>
  <c r="F1269" i="6"/>
  <c r="F376" i="13"/>
  <c r="G131" i="13"/>
  <c r="F1698" i="6"/>
  <c r="F2420" i="11"/>
  <c r="F279" i="14"/>
  <c r="E1649" i="6"/>
  <c r="G2030" i="7"/>
  <c r="F551" i="14"/>
  <c r="D1842" i="14"/>
  <c r="E1526" i="6"/>
  <c r="E578" i="14"/>
  <c r="F1324" i="14"/>
  <c r="E1704" i="14"/>
  <c r="F1283" i="7"/>
  <c r="E98" i="5"/>
  <c r="G1300" i="7"/>
  <c r="E1650" i="11"/>
  <c r="D916" i="6"/>
  <c r="E667" i="14"/>
  <c r="E2795" i="7"/>
  <c r="F1098" i="6"/>
  <c r="G318" i="6"/>
  <c r="D2048" i="10"/>
  <c r="E360" i="13"/>
  <c r="D2215" i="10"/>
  <c r="D384" i="11"/>
  <c r="F1645" i="6"/>
  <c r="D177" i="10"/>
  <c r="F62" i="13"/>
  <c r="E2174" i="5"/>
  <c r="G67" i="6"/>
  <c r="D3173" i="7"/>
  <c r="F1411" i="14"/>
  <c r="E1433" i="6"/>
  <c r="E710" i="6"/>
  <c r="D1674" i="13"/>
  <c r="F2217" i="5"/>
  <c r="G1541" i="11"/>
  <c r="D1861" i="7"/>
  <c r="F3417" i="7"/>
  <c r="E3411" i="7"/>
  <c r="F1547" i="7"/>
  <c r="D1472" i="14"/>
  <c r="G2981" i="7"/>
  <c r="D1628" i="6"/>
  <c r="E510" i="14"/>
  <c r="E352" i="10"/>
  <c r="E2654" i="7"/>
  <c r="G1375" i="6"/>
  <c r="D1985" i="7"/>
  <c r="G916" i="11"/>
  <c r="F1871" i="10"/>
  <c r="D1692" i="5"/>
  <c r="E300" i="6"/>
  <c r="F1808" i="10"/>
  <c r="G2436" i="7"/>
  <c r="D1304" i="7"/>
  <c r="E250" i="10"/>
  <c r="D314" i="14"/>
  <c r="D1600" i="5"/>
  <c r="F994" i="6"/>
  <c r="G523" i="6"/>
  <c r="E507" i="11"/>
  <c r="F1357" i="6"/>
  <c r="G1610" i="11"/>
  <c r="E1579" i="11"/>
  <c r="D170" i="6"/>
  <c r="E1182" i="6"/>
  <c r="G1508" i="7"/>
  <c r="D66" i="6"/>
  <c r="F354" i="7"/>
  <c r="G449" i="7"/>
  <c r="D1912" i="14"/>
  <c r="G94" i="6"/>
  <c r="E1393" i="5"/>
  <c r="F1386" i="5"/>
  <c r="F1472" i="11"/>
  <c r="G2300" i="5"/>
  <c r="G933" i="6"/>
  <c r="F2277" i="11"/>
  <c r="G438" i="14"/>
  <c r="F3106" i="7"/>
  <c r="F2623" i="7"/>
  <c r="F1849" i="7"/>
  <c r="G308" i="6"/>
  <c r="G508" i="6"/>
  <c r="G1480" i="14"/>
  <c r="G929" i="14"/>
  <c r="E1784" i="14"/>
  <c r="D1402" i="14"/>
  <c r="E1469" i="6"/>
  <c r="G1233" i="14"/>
  <c r="E1487" i="14"/>
  <c r="D1133" i="6"/>
  <c r="F43" i="5"/>
  <c r="D283" i="5"/>
  <c r="E1329" i="11"/>
  <c r="F457" i="6"/>
  <c r="D77" i="5"/>
  <c r="D2661" i="7"/>
  <c r="G675" i="11"/>
  <c r="E682" i="6"/>
  <c r="G1703" i="14"/>
  <c r="F909" i="5"/>
  <c r="G2625" i="7"/>
  <c r="D820" i="14"/>
  <c r="E1514" i="7"/>
  <c r="G1279" i="14"/>
  <c r="E630" i="6"/>
  <c r="F1979" i="5"/>
  <c r="G381" i="6"/>
  <c r="D2167" i="10"/>
  <c r="E2110" i="5"/>
  <c r="G122" i="13"/>
  <c r="D1699" i="14"/>
  <c r="F589" i="14"/>
  <c r="D430" i="7"/>
  <c r="D822" i="14"/>
  <c r="G1180" i="14"/>
  <c r="D1633" i="5"/>
  <c r="G1603" i="6"/>
  <c r="E46" i="10"/>
  <c r="D3474" i="7"/>
  <c r="D3390" i="7"/>
  <c r="D687" i="6"/>
  <c r="E2006" i="5"/>
  <c r="E2683" i="7"/>
  <c r="G983" i="6"/>
  <c r="G1817" i="14"/>
  <c r="E1390" i="6"/>
  <c r="F72" i="6"/>
  <c r="D962" i="5"/>
  <c r="D1607" i="14"/>
  <c r="G480" i="11"/>
  <c r="E1827" i="5"/>
  <c r="F285" i="11"/>
  <c r="F607" i="6"/>
  <c r="D1163" i="10"/>
  <c r="G238" i="14"/>
  <c r="F320" i="11"/>
  <c r="F292" i="6"/>
  <c r="E1672" i="11"/>
  <c r="E524" i="6"/>
  <c r="E674" i="6"/>
  <c r="E747" i="14"/>
  <c r="D549" i="6"/>
  <c r="G2199" i="10"/>
  <c r="G374" i="5"/>
  <c r="D1779" i="10"/>
  <c r="G1128" i="6"/>
  <c r="E886" i="14"/>
  <c r="D129" i="7"/>
  <c r="D75" i="10"/>
  <c r="D1783" i="5"/>
  <c r="F1447" i="6"/>
  <c r="G1035" i="6"/>
  <c r="F103" i="5"/>
  <c r="E1435" i="10"/>
  <c r="D2806" i="7"/>
  <c r="G1803" i="5"/>
  <c r="E453" i="11"/>
  <c r="G1682" i="5"/>
  <c r="F363" i="6"/>
  <c r="D841" i="6"/>
  <c r="F3009" i="7"/>
  <c r="G1521" i="6"/>
  <c r="F1509" i="7"/>
  <c r="E791" i="6"/>
  <c r="F834" i="5"/>
  <c r="E246" i="6"/>
  <c r="F2300" i="5"/>
  <c r="E1097" i="6"/>
  <c r="D1520" i="14"/>
  <c r="E1617" i="14"/>
  <c r="D234" i="5"/>
  <c r="G7" i="10"/>
  <c r="E11" i="11"/>
  <c r="F3063" i="7"/>
  <c r="G1555" i="14"/>
  <c r="E2028" i="5"/>
  <c r="G213" i="11"/>
  <c r="F559" i="6"/>
  <c r="D109" i="5"/>
  <c r="E1657" i="10"/>
  <c r="D738" i="5"/>
  <c r="E683" i="14"/>
  <c r="E1845" i="14"/>
  <c r="E1467" i="11"/>
  <c r="F902" i="5"/>
  <c r="E737" i="11"/>
  <c r="D1656" i="7"/>
  <c r="E1259" i="6"/>
  <c r="G3222" i="7"/>
  <c r="E3360" i="7"/>
  <c r="G2225" i="10"/>
  <c r="G1796" i="14"/>
  <c r="G1155" i="6"/>
  <c r="F3221" i="7"/>
  <c r="G1482" i="11"/>
  <c r="F93" i="5"/>
  <c r="D1551" i="6"/>
  <c r="G1093" i="14"/>
  <c r="D285" i="13"/>
  <c r="D1459" i="5"/>
  <c r="D3178" i="7"/>
  <c r="G1198" i="6"/>
  <c r="G1056" i="6"/>
  <c r="E681" i="6"/>
  <c r="G450" i="6"/>
  <c r="G313" i="11"/>
  <c r="G980" i="6"/>
  <c r="E1750" i="7"/>
  <c r="G1354" i="14"/>
  <c r="F1480" i="14"/>
  <c r="G1074" i="14"/>
  <c r="G187" i="14"/>
  <c r="D3478" i="7"/>
  <c r="G1473" i="13"/>
  <c r="D1726" i="6"/>
  <c r="D1381" i="5"/>
  <c r="D2265" i="7"/>
  <c r="F435" i="14"/>
  <c r="G1969" i="5"/>
  <c r="F639" i="14"/>
  <c r="D1920" i="11"/>
  <c r="E304" i="11"/>
  <c r="G1686" i="6"/>
  <c r="G319" i="14"/>
  <c r="F676" i="6"/>
  <c r="D440" i="5"/>
  <c r="G1323" i="5"/>
  <c r="G248" i="7"/>
  <c r="G279" i="7"/>
  <c r="G155" i="13"/>
  <c r="F1420" i="6"/>
  <c r="F1589" i="5"/>
  <c r="F2408" i="11"/>
  <c r="F257" i="5"/>
  <c r="D1024" i="10"/>
  <c r="G1664" i="11"/>
  <c r="E1893" i="7"/>
  <c r="F731" i="5"/>
  <c r="G405" i="11"/>
  <c r="G1604" i="5"/>
  <c r="E1593" i="6"/>
  <c r="F2274" i="7"/>
  <c r="E208" i="13"/>
  <c r="E848" i="14"/>
  <c r="F1730" i="5"/>
  <c r="D243" i="6"/>
  <c r="D196" i="10"/>
  <c r="D3379" i="7"/>
  <c r="F1356" i="5"/>
  <c r="D358" i="14"/>
  <c r="E1100" i="5"/>
  <c r="D1371" i="7"/>
  <c r="D1965" i="5"/>
  <c r="D486" i="10"/>
  <c r="G2208" i="7"/>
  <c r="E3293" i="7"/>
  <c r="G2099" i="5"/>
  <c r="F414" i="11"/>
  <c r="F1825" i="14"/>
  <c r="D1665" i="6"/>
  <c r="E312" i="11"/>
  <c r="E1295" i="14"/>
  <c r="E239" i="10"/>
  <c r="D1917" i="7"/>
  <c r="F472" i="5"/>
  <c r="F1897" i="10"/>
  <c r="E120" i="10"/>
  <c r="D1835" i="14"/>
  <c r="D2133" i="11"/>
  <c r="G2268" i="5"/>
  <c r="E2134" i="7"/>
  <c r="G392" i="14"/>
  <c r="D1064" i="5"/>
  <c r="G319" i="7"/>
  <c r="D1394" i="5"/>
  <c r="E1353" i="7"/>
  <c r="E1268" i="5"/>
  <c r="G1278" i="14"/>
  <c r="F1768" i="5"/>
  <c r="E798" i="6"/>
  <c r="E1520" i="14"/>
  <c r="F56" i="14"/>
  <c r="E2294" i="10"/>
  <c r="E1430" i="14"/>
  <c r="G306" i="5"/>
  <c r="F1936" i="14"/>
  <c r="F765" i="5"/>
  <c r="E1907" i="5"/>
  <c r="D61" i="10"/>
  <c r="G1527" i="14"/>
  <c r="F262" i="7"/>
  <c r="G2001" i="7"/>
  <c r="D151" i="11"/>
  <c r="G1262" i="14"/>
  <c r="G3175" i="7"/>
  <c r="E3154" i="7"/>
  <c r="G1606" i="5"/>
  <c r="D868" i="6"/>
  <c r="G2201" i="10"/>
  <c r="E622" i="5"/>
  <c r="D1169" i="6"/>
  <c r="G358" i="6"/>
  <c r="D169" i="13"/>
  <c r="F951" i="14"/>
  <c r="F1093" i="11"/>
  <c r="D666" i="10"/>
  <c r="G1711" i="7"/>
  <c r="D1439" i="5"/>
  <c r="F2070" i="5"/>
  <c r="D993" i="6"/>
  <c r="D474" i="11"/>
  <c r="F1201" i="6"/>
  <c r="F30" i="6"/>
  <c r="D70" i="7"/>
  <c r="F322" i="11"/>
  <c r="G1811" i="7"/>
  <c r="E2269" i="11"/>
  <c r="D1877" i="5"/>
  <c r="G68" i="6"/>
  <c r="G33" i="13"/>
  <c r="D1354" i="6"/>
  <c r="F2756" i="7"/>
  <c r="E1529" i="6"/>
  <c r="D192" i="6"/>
  <c r="F1676" i="14"/>
  <c r="F799" i="6"/>
  <c r="G671" i="14"/>
  <c r="D1469" i="5"/>
  <c r="D237" i="11"/>
  <c r="G2312" i="11"/>
  <c r="E1699" i="6"/>
  <c r="E1130" i="6"/>
  <c r="F1078" i="6"/>
  <c r="D914" i="6"/>
  <c r="G700" i="6"/>
  <c r="E454" i="6"/>
  <c r="E2036" i="5"/>
  <c r="G309" i="13"/>
  <c r="E3029" i="7"/>
  <c r="G1413" i="6"/>
  <c r="E1591" i="14"/>
  <c r="G932" i="6"/>
  <c r="E2169" i="5"/>
  <c r="G1859" i="7"/>
  <c r="G257" i="7"/>
  <c r="F1685" i="14"/>
  <c r="E1330" i="14"/>
  <c r="D743" i="6"/>
  <c r="F368" i="6"/>
  <c r="F1038" i="13"/>
  <c r="F720" i="14"/>
  <c r="G1462" i="6"/>
  <c r="D1354" i="14"/>
  <c r="E475" i="6"/>
  <c r="F1418" i="5"/>
  <c r="E151" i="6"/>
  <c r="G1252" i="14"/>
  <c r="F222" i="11"/>
  <c r="E1302" i="13"/>
  <c r="D113" i="6"/>
  <c r="E672" i="6"/>
  <c r="G1569" i="5"/>
  <c r="E96" i="6"/>
  <c r="F795" i="6"/>
  <c r="D803" i="6"/>
  <c r="F1591" i="6"/>
  <c r="D2566" i="7"/>
  <c r="G332" i="11"/>
  <c r="F2087" i="11"/>
  <c r="G1005" i="5"/>
  <c r="D3373" i="7"/>
  <c r="D121" i="13"/>
  <c r="F2160" i="5"/>
  <c r="E421" i="10"/>
  <c r="F630" i="5"/>
  <c r="G1797" i="5"/>
  <c r="E3267" i="7"/>
  <c r="E1375" i="11"/>
  <c r="D2565" i="7"/>
  <c r="G2749" i="7"/>
  <c r="E492" i="6"/>
  <c r="E1397" i="6"/>
  <c r="F332" i="11"/>
  <c r="G1278" i="11"/>
  <c r="D779" i="6"/>
  <c r="E852" i="6"/>
  <c r="E1944" i="7"/>
  <c r="G911" i="5"/>
  <c r="G2770" i="7"/>
  <c r="G537" i="11"/>
  <c r="F627" i="11"/>
  <c r="F2385" i="10"/>
  <c r="D1292" i="6"/>
  <c r="E3083" i="7"/>
  <c r="D309" i="10"/>
  <c r="F1754" i="11"/>
  <c r="E127" i="11"/>
  <c r="D840" i="11"/>
  <c r="E1625" i="14"/>
  <c r="E146" i="14"/>
  <c r="G421" i="5"/>
  <c r="E380" i="7"/>
  <c r="G975" i="6"/>
  <c r="G1553" i="6"/>
  <c r="E1450" i="6"/>
  <c r="E1772" i="11"/>
  <c r="D3030" i="7"/>
  <c r="E1603" i="14"/>
  <c r="D1716" i="7"/>
  <c r="G784" i="5"/>
  <c r="F519" i="6"/>
  <c r="D1380" i="7"/>
  <c r="G849" i="14"/>
  <c r="G349" i="6"/>
  <c r="D246" i="11"/>
  <c r="G955" i="5"/>
  <c r="E345" i="6"/>
  <c r="F1680" i="5"/>
  <c r="F219" i="14"/>
  <c r="F465" i="7"/>
  <c r="E897" i="10"/>
  <c r="D916" i="11"/>
  <c r="D267" i="11"/>
  <c r="F2068" i="7"/>
  <c r="F276" i="5"/>
  <c r="E1222" i="5"/>
  <c r="G301" i="10"/>
  <c r="G1854" i="10"/>
  <c r="D2289" i="7"/>
  <c r="E1795" i="7"/>
  <c r="F3000" i="7"/>
  <c r="D1203" i="5"/>
  <c r="F324" i="14"/>
  <c r="F331" i="6"/>
  <c r="G2191" i="5"/>
  <c r="G1042" i="14"/>
  <c r="E25" i="6"/>
  <c r="F908" i="14"/>
  <c r="G416" i="11"/>
  <c r="F820" i="5"/>
  <c r="E472" i="7"/>
  <c r="G501" i="14"/>
  <c r="G1519" i="7"/>
  <c r="F20" i="6"/>
  <c r="F1745" i="5"/>
  <c r="G2590" i="7"/>
  <c r="D1149" i="6"/>
  <c r="G1829" i="10"/>
  <c r="E161" i="6"/>
  <c r="F125" i="11"/>
  <c r="F915" i="6"/>
  <c r="D1576" i="14"/>
  <c r="E1750" i="6"/>
  <c r="D1170" i="11"/>
  <c r="F42" i="6"/>
  <c r="D105" i="6"/>
  <c r="F801" i="6"/>
  <c r="G91" i="5"/>
  <c r="F1753" i="6"/>
  <c r="E997" i="6"/>
  <c r="F522" i="5"/>
  <c r="D871" i="6"/>
  <c r="G1973" i="5"/>
  <c r="D383" i="7"/>
  <c r="F1844" i="14"/>
  <c r="G2684" i="7"/>
  <c r="D21" i="14"/>
  <c r="F1217" i="14"/>
  <c r="F2583" i="7"/>
  <c r="D158" i="7"/>
  <c r="E2565" i="7"/>
  <c r="F373" i="10"/>
  <c r="G884" i="14"/>
  <c r="D237" i="5"/>
  <c r="G2346" i="7"/>
  <c r="E182" i="6"/>
  <c r="D1562" i="14"/>
  <c r="E1031" i="6"/>
  <c r="D2082" i="5"/>
  <c r="D1584" i="7"/>
  <c r="D531" i="6"/>
  <c r="G2481" i="7"/>
  <c r="D273" i="7"/>
  <c r="F709" i="5"/>
  <c r="F211" i="7"/>
  <c r="F205" i="7"/>
  <c r="G1797" i="14"/>
  <c r="G2182" i="10"/>
  <c r="G1737" i="6"/>
  <c r="F1029" i="11"/>
  <c r="G1896" i="10"/>
  <c r="F948" i="6"/>
  <c r="D1049" i="6"/>
  <c r="F2900" i="7"/>
  <c r="E288" i="11"/>
  <c r="G975" i="14"/>
  <c r="E1239" i="14"/>
  <c r="G1544" i="6"/>
  <c r="D28" i="14"/>
  <c r="E544" i="6"/>
  <c r="E52" i="6"/>
  <c r="F1321" i="6"/>
  <c r="E1714" i="6"/>
  <c r="G1865" i="7"/>
  <c r="D335" i="11"/>
  <c r="E389" i="13"/>
  <c r="F2786" i="7"/>
  <c r="D233" i="10"/>
  <c r="D965" i="11"/>
  <c r="G389" i="10"/>
  <c r="G285" i="10"/>
  <c r="F534" i="11"/>
  <c r="F1497" i="10"/>
  <c r="E1541" i="11"/>
  <c r="G1563" i="6"/>
  <c r="D1067" i="6"/>
  <c r="D285" i="10"/>
  <c r="G588" i="6"/>
  <c r="G698" i="5"/>
  <c r="G1235" i="14"/>
  <c r="E818" i="14"/>
  <c r="G1918" i="14"/>
  <c r="E1291" i="6"/>
  <c r="E37" i="7"/>
  <c r="G916" i="6"/>
  <c r="G113" i="13"/>
  <c r="G1283" i="6"/>
  <c r="E216" i="10"/>
  <c r="D1553" i="7"/>
  <c r="G8" i="6"/>
  <c r="F1469" i="14"/>
  <c r="E1855" i="5"/>
  <c r="E718" i="14"/>
  <c r="E211" i="13"/>
  <c r="E183" i="6"/>
  <c r="G1988" i="5"/>
  <c r="F362" i="6"/>
  <c r="E782" i="6"/>
  <c r="D1347" i="5"/>
  <c r="E621" i="11"/>
  <c r="F1600" i="5"/>
  <c r="E1820" i="5"/>
  <c r="F2746" i="7"/>
  <c r="D429" i="13"/>
  <c r="F645" i="5"/>
  <c r="F605" i="6"/>
  <c r="G1880" i="14"/>
  <c r="E2425" i="10"/>
  <c r="D1934" i="7"/>
  <c r="D1708" i="7"/>
  <c r="G2049" i="5"/>
  <c r="G344" i="11"/>
  <c r="D237" i="13"/>
  <c r="D131" i="14"/>
  <c r="D283" i="11"/>
  <c r="E2242" i="11"/>
  <c r="D1545" i="6"/>
  <c r="E394" i="7"/>
  <c r="G237" i="7"/>
  <c r="D1805" i="5"/>
  <c r="F1738" i="7"/>
  <c r="D858" i="6"/>
  <c r="F819" i="14"/>
  <c r="F1587" i="6"/>
  <c r="F257" i="6"/>
  <c r="D2782" i="7"/>
  <c r="E1513" i="14"/>
  <c r="F519" i="14"/>
  <c r="F671" i="6"/>
  <c r="D2133" i="5"/>
  <c r="F309" i="11"/>
  <c r="E318" i="7"/>
  <c r="F429" i="10"/>
  <c r="G1201" i="13"/>
  <c r="D57" i="10"/>
  <c r="E1203" i="5"/>
  <c r="D1213" i="11"/>
  <c r="D457" i="10"/>
  <c r="G938" i="14"/>
  <c r="E2954" i="7"/>
  <c r="G158" i="10"/>
  <c r="F2170" i="7"/>
  <c r="D1718" i="5"/>
  <c r="D744" i="5"/>
  <c r="E1863" i="14"/>
  <c r="G1056" i="14"/>
  <c r="D1867" i="14"/>
  <c r="F1786" i="5"/>
  <c r="F1991" i="5"/>
  <c r="G1062" i="11"/>
  <c r="D2805" i="7"/>
  <c r="E2727" i="7"/>
  <c r="G809" i="14"/>
  <c r="F840" i="5"/>
  <c r="E1688" i="14"/>
  <c r="D2933" i="7"/>
  <c r="F248" i="5"/>
  <c r="G295" i="6"/>
  <c r="D1947" i="11"/>
  <c r="G1122" i="11"/>
  <c r="G1387" i="11"/>
  <c r="G945" i="10"/>
  <c r="E1796" i="7"/>
  <c r="G1847" i="5"/>
  <c r="G1498" i="7"/>
  <c r="F2127" i="7"/>
  <c r="F121" i="10"/>
  <c r="G1310" i="14"/>
  <c r="E374" i="14"/>
  <c r="G526" i="6"/>
  <c r="G1719" i="7"/>
  <c r="E1152" i="5"/>
  <c r="F1966" i="11"/>
  <c r="G1297" i="14"/>
  <c r="E1081" i="11"/>
  <c r="D323" i="14"/>
  <c r="F2292" i="5"/>
  <c r="G591" i="14"/>
  <c r="F1631" i="7"/>
  <c r="E183" i="11"/>
  <c r="D1007" i="14"/>
  <c r="E71" i="7"/>
  <c r="E1458" i="14"/>
  <c r="D1242" i="14"/>
  <c r="D1786" i="14"/>
  <c r="F36" i="6"/>
  <c r="F2455" i="7"/>
  <c r="E3329" i="7"/>
  <c r="D970" i="14"/>
  <c r="E1309" i="5"/>
  <c r="F603" i="5"/>
  <c r="E1552" i="14"/>
  <c r="E321" i="11"/>
  <c r="G2624" i="7"/>
  <c r="D1382" i="14"/>
  <c r="G1203" i="14"/>
  <c r="E477" i="5"/>
  <c r="F1582" i="5"/>
  <c r="E1661" i="10"/>
  <c r="E338" i="14"/>
  <c r="E599" i="6"/>
  <c r="G127" i="5"/>
  <c r="G169" i="10"/>
  <c r="D1644" i="14"/>
  <c r="G36" i="5"/>
  <c r="D1474" i="14"/>
  <c r="E1589" i="5"/>
  <c r="G2019" i="11"/>
  <c r="E2329" i="10"/>
  <c r="F526" i="5"/>
  <c r="E1449" i="7"/>
  <c r="G1202" i="14"/>
  <c r="G1798" i="11"/>
  <c r="F1365" i="7"/>
  <c r="G1376" i="14"/>
  <c r="F209" i="11"/>
  <c r="G2023" i="11"/>
  <c r="G1634" i="6"/>
  <c r="D157" i="11"/>
  <c r="G1223" i="6"/>
  <c r="F235" i="6"/>
  <c r="D446" i="14"/>
  <c r="G305" i="6"/>
  <c r="D344" i="10"/>
  <c r="E931" i="14"/>
  <c r="E179" i="13"/>
  <c r="D853" i="6"/>
  <c r="G1905" i="10"/>
  <c r="G150" i="5"/>
  <c r="D1044" i="6"/>
  <c r="F1425" i="10"/>
  <c r="F325" i="13"/>
  <c r="D1170" i="5"/>
  <c r="E1122" i="5"/>
  <c r="F2762" i="7"/>
  <c r="G199" i="10"/>
  <c r="E1359" i="7"/>
  <c r="G943" i="6"/>
  <c r="D525" i="6"/>
  <c r="G1594" i="6"/>
  <c r="D1988" i="14"/>
  <c r="E1691" i="7"/>
  <c r="F429" i="14"/>
  <c r="F1678" i="6"/>
  <c r="F333" i="5"/>
  <c r="D2783" i="7"/>
  <c r="D101" i="11"/>
  <c r="G941" i="6"/>
  <c r="D357" i="6"/>
  <c r="G217" i="7"/>
  <c r="E1584" i="6"/>
  <c r="F772" i="6"/>
  <c r="D1911" i="5"/>
  <c r="F312" i="10"/>
  <c r="G2274" i="5"/>
  <c r="D347" i="6"/>
  <c r="E34" i="7"/>
  <c r="E1371" i="6"/>
  <c r="G932" i="5"/>
  <c r="G2568" i="7"/>
  <c r="D663" i="6"/>
  <c r="G771" i="14"/>
  <c r="D650" i="6"/>
  <c r="D767" i="5"/>
  <c r="F1142" i="6"/>
  <c r="F1894" i="14"/>
  <c r="G1148" i="5"/>
  <c r="E645" i="14"/>
  <c r="D1746" i="7"/>
  <c r="D234" i="11"/>
  <c r="F1147" i="14"/>
  <c r="F2884" i="7"/>
  <c r="E2149" i="7"/>
  <c r="D540" i="6"/>
  <c r="F1322" i="6"/>
  <c r="F1408" i="6"/>
  <c r="F1671" i="5"/>
  <c r="D261" i="6"/>
  <c r="D1297" i="6"/>
  <c r="D2549" i="7"/>
  <c r="F1021" i="6"/>
  <c r="E884" i="10"/>
  <c r="F1334" i="7"/>
  <c r="D1781" i="5"/>
  <c r="D862" i="14"/>
  <c r="F1724" i="6"/>
  <c r="E3164" i="7"/>
  <c r="F79" i="6"/>
  <c r="G2016" i="5"/>
  <c r="D1860" i="14"/>
  <c r="F1867" i="10"/>
  <c r="G1026" i="14"/>
  <c r="D1287" i="6"/>
  <c r="E475" i="14"/>
  <c r="D195" i="7"/>
  <c r="F971" i="5"/>
  <c r="D3087" i="7"/>
  <c r="E1659" i="6"/>
  <c r="E3369" i="7"/>
  <c r="F144" i="5"/>
  <c r="F421" i="6"/>
  <c r="D2065" i="7"/>
  <c r="E57" i="5"/>
  <c r="E59" i="6"/>
  <c r="D1362" i="7"/>
  <c r="G1300" i="5"/>
  <c r="E1327" i="10"/>
  <c r="F1574" i="11"/>
  <c r="D235" i="14"/>
  <c r="G287" i="14"/>
  <c r="E1297" i="14"/>
  <c r="F1161" i="5"/>
  <c r="D34" i="5"/>
  <c r="G1546" i="11"/>
  <c r="D1574" i="10"/>
  <c r="G352" i="6"/>
  <c r="F17" i="7"/>
  <c r="D2919" i="7"/>
  <c r="E218" i="6"/>
  <c r="D1869" i="7"/>
  <c r="E1154" i="14"/>
  <c r="D412" i="6"/>
  <c r="E984" i="11"/>
  <c r="G2014" i="5"/>
  <c r="G1608" i="6"/>
  <c r="D3489" i="7"/>
  <c r="D1303" i="6"/>
  <c r="G1068" i="6"/>
  <c r="F360" i="11"/>
  <c r="G662" i="5"/>
  <c r="G966" i="6"/>
  <c r="F1848" i="5"/>
  <c r="F1422" i="6"/>
  <c r="D107" i="13"/>
  <c r="G109" i="7"/>
  <c r="D1374" i="7"/>
  <c r="D1449" i="11"/>
  <c r="E1282" i="10"/>
  <c r="G1898" i="11"/>
  <c r="E900" i="6"/>
  <c r="D1973" i="5"/>
  <c r="E2412" i="7"/>
  <c r="D700" i="6"/>
  <c r="E1606" i="5"/>
  <c r="D159" i="6"/>
  <c r="E132" i="14"/>
  <c r="G1085" i="14"/>
  <c r="E1530" i="11"/>
  <c r="F1416" i="6"/>
  <c r="F1613" i="13"/>
  <c r="E2170" i="11"/>
  <c r="D1353" i="14"/>
  <c r="F1568" i="6"/>
  <c r="G1620" i="13"/>
  <c r="D446" i="6"/>
  <c r="D799" i="6"/>
  <c r="D1352" i="6"/>
  <c r="F1600" i="6"/>
  <c r="D1775" i="11"/>
  <c r="G469" i="10"/>
  <c r="E1148" i="6"/>
  <c r="F157" i="5"/>
  <c r="G1545" i="6"/>
  <c r="E1984" i="5"/>
  <c r="D416" i="5"/>
  <c r="F1026" i="6"/>
  <c r="E314" i="5"/>
  <c r="G333" i="14"/>
  <c r="D90" i="6"/>
  <c r="F601" i="6"/>
  <c r="D285" i="6"/>
  <c r="F1651" i="6"/>
  <c r="E1628" i="6"/>
  <c r="G809" i="6"/>
  <c r="E930" i="6"/>
  <c r="E1409" i="14"/>
  <c r="D1547" i="5"/>
  <c r="E2849" i="7"/>
  <c r="G1207" i="14"/>
  <c r="D1714" i="14"/>
  <c r="D397" i="13"/>
  <c r="E1460" i="10"/>
  <c r="G944" i="11"/>
  <c r="D357" i="13"/>
  <c r="F919" i="11"/>
  <c r="E1293" i="5"/>
  <c r="D2515" i="7"/>
  <c r="D503" i="6"/>
  <c r="F123" i="6"/>
  <c r="E3345" i="7"/>
  <c r="G1715" i="6"/>
  <c r="E3158" i="7"/>
  <c r="E1143" i="5"/>
  <c r="D713" i="5"/>
  <c r="E1724" i="6"/>
  <c r="E2015" i="10"/>
  <c r="F1393" i="6"/>
  <c r="F396" i="7"/>
  <c r="E2219" i="11"/>
  <c r="D1615" i="14"/>
  <c r="F508" i="6"/>
  <c r="F390" i="14"/>
  <c r="F1215" i="5"/>
  <c r="F441" i="6"/>
  <c r="G173" i="10"/>
  <c r="G1678" i="14"/>
  <c r="E1207" i="6"/>
  <c r="F1351" i="7"/>
  <c r="E1813" i="7"/>
  <c r="F1543" i="6"/>
  <c r="F767" i="6"/>
  <c r="E2163" i="11"/>
  <c r="D130" i="6"/>
  <c r="G1412" i="7"/>
  <c r="D1355" i="6"/>
  <c r="D1298" i="6"/>
  <c r="E999" i="6"/>
  <c r="G2632" i="7"/>
  <c r="G88" i="14"/>
  <c r="F1358" i="5"/>
  <c r="D964" i="10"/>
  <c r="D1128" i="6"/>
  <c r="E256" i="7"/>
  <c r="D1566" i="11"/>
  <c r="D1291" i="11"/>
  <c r="G1738" i="14"/>
  <c r="D2739" i="7"/>
  <c r="F1229" i="5"/>
  <c r="G209" i="5"/>
  <c r="E384" i="10"/>
  <c r="F919" i="14"/>
  <c r="D1487" i="11"/>
  <c r="E476" i="5"/>
  <c r="E548" i="11"/>
  <c r="F1566" i="6"/>
  <c r="D636" i="11"/>
  <c r="G133" i="7"/>
  <c r="G2021" i="11"/>
  <c r="G1109" i="14"/>
  <c r="D1236" i="14"/>
  <c r="D1577" i="11"/>
  <c r="E960" i="14"/>
  <c r="E1189" i="14"/>
  <c r="D2105" i="5"/>
  <c r="D416" i="6"/>
  <c r="D1280" i="14"/>
  <c r="G280" i="10"/>
  <c r="D383" i="6"/>
  <c r="D237" i="14"/>
  <c r="E337" i="5"/>
  <c r="G250" i="13"/>
  <c r="D1235" i="10"/>
  <c r="D1329" i="14"/>
  <c r="D309" i="13"/>
  <c r="D1800" i="11"/>
  <c r="D1632" i="14"/>
  <c r="F1984" i="14"/>
  <c r="E41" i="10"/>
  <c r="E974" i="6"/>
  <c r="G2299" i="5"/>
  <c r="D594" i="5"/>
  <c r="F3379" i="7"/>
  <c r="E1302" i="14"/>
  <c r="G1777" i="5"/>
  <c r="G880" i="5"/>
  <c r="F1893" i="11"/>
  <c r="E1843" i="14"/>
  <c r="F793" i="14"/>
  <c r="F1777" i="7"/>
  <c r="E1087" i="5"/>
  <c r="G1364" i="11"/>
  <c r="E348" i="7"/>
  <c r="D1487" i="6"/>
  <c r="E218" i="10"/>
  <c r="E111" i="6"/>
  <c r="E561" i="6"/>
  <c r="D886" i="14"/>
  <c r="G104" i="6"/>
  <c r="D175" i="13"/>
  <c r="F1533" i="14"/>
  <c r="D37" i="5"/>
  <c r="F2266" i="11"/>
  <c r="G1876" i="10"/>
  <c r="F28" i="7"/>
  <c r="D1394" i="6"/>
  <c r="E435" i="6"/>
  <c r="F476" i="13"/>
  <c r="F1133" i="10"/>
  <c r="E1652" i="6"/>
  <c r="F670" i="6"/>
  <c r="F1699" i="14"/>
  <c r="F268" i="5"/>
  <c r="D746" i="6"/>
  <c r="F210" i="11"/>
  <c r="E511" i="5"/>
  <c r="E301" i="5"/>
  <c r="D475" i="14"/>
  <c r="D1112" i="6"/>
  <c r="G266" i="6"/>
  <c r="G2085" i="5"/>
  <c r="G147" i="6"/>
  <c r="D1024" i="6"/>
  <c r="E985" i="6"/>
  <c r="F223" i="6"/>
  <c r="F1115" i="10"/>
  <c r="D3418" i="7"/>
  <c r="E1503" i="6"/>
  <c r="G1415" i="7"/>
  <c r="E1233" i="6"/>
  <c r="D712" i="14"/>
  <c r="F162" i="7"/>
  <c r="G2958" i="7"/>
  <c r="D1021" i="6"/>
  <c r="D112" i="7"/>
  <c r="D244" i="14"/>
  <c r="E1667" i="6"/>
  <c r="F137" i="5"/>
  <c r="E1230" i="6"/>
  <c r="G1630" i="6"/>
  <c r="E628" i="11"/>
  <c r="F79" i="13"/>
  <c r="F1154" i="6"/>
  <c r="D891" i="10"/>
  <c r="G553" i="6"/>
  <c r="G1447" i="14"/>
  <c r="D235" i="11"/>
  <c r="E863" i="14"/>
  <c r="F2175" i="11"/>
  <c r="D1013" i="6"/>
  <c r="E2898" i="7"/>
  <c r="G2344" i="11"/>
  <c r="D3234" i="7"/>
  <c r="E1362" i="7"/>
  <c r="F1732" i="6"/>
  <c r="E368" i="13"/>
  <c r="E9" i="13"/>
  <c r="F3376" i="7"/>
  <c r="G3131" i="7"/>
  <c r="E582" i="6"/>
  <c r="G2578" i="7"/>
  <c r="D808" i="6"/>
  <c r="F506" i="10"/>
  <c r="D1437" i="6"/>
  <c r="D411" i="14"/>
  <c r="F356" i="6"/>
  <c r="E84" i="14"/>
  <c r="E1787" i="13"/>
  <c r="G1601" i="5"/>
  <c r="G1441" i="7"/>
  <c r="G129" i="11"/>
  <c r="D2008" i="5"/>
  <c r="D2982" i="7"/>
  <c r="E585" i="14"/>
  <c r="G292" i="6"/>
  <c r="E1761" i="5"/>
  <c r="E1910" i="14"/>
  <c r="D955" i="6"/>
  <c r="E3" i="11"/>
  <c r="E1202" i="11"/>
  <c r="G1938" i="14"/>
  <c r="E1071" i="6"/>
  <c r="F90" i="6"/>
  <c r="G402" i="5"/>
  <c r="F1679" i="6"/>
  <c r="F421" i="10"/>
  <c r="F1103" i="6"/>
  <c r="D187" i="11"/>
  <c r="G250" i="6"/>
  <c r="F1772" i="7"/>
  <c r="D1234" i="5"/>
  <c r="G1771" i="14"/>
  <c r="D2161" i="7"/>
  <c r="E1278" i="6"/>
  <c r="D1358" i="6"/>
  <c r="G1819" i="5"/>
  <c r="G1084" i="11"/>
  <c r="D3118" i="7"/>
  <c r="D721" i="5"/>
  <c r="F1129" i="14"/>
  <c r="G1919" i="11"/>
  <c r="E3235" i="7"/>
  <c r="G296" i="10"/>
  <c r="F132" i="6"/>
  <c r="E897" i="5"/>
  <c r="E295" i="14"/>
  <c r="G385" i="6"/>
  <c r="F1704" i="14"/>
  <c r="E3402" i="7"/>
  <c r="D1181" i="14"/>
  <c r="F687" i="14"/>
  <c r="F1130" i="14"/>
  <c r="E1375" i="5"/>
  <c r="F2576" i="7"/>
  <c r="G397" i="10"/>
  <c r="D2197" i="7"/>
  <c r="F1193" i="13"/>
  <c r="F561" i="5"/>
  <c r="D1385" i="11"/>
  <c r="G1479" i="5"/>
  <c r="E413" i="11"/>
  <c r="D1534" i="5"/>
  <c r="G1246" i="14"/>
  <c r="G579" i="14"/>
  <c r="F2860" i="7"/>
  <c r="F819" i="10"/>
  <c r="G2520" i="7"/>
  <c r="E2030" i="7"/>
  <c r="E110" i="10"/>
  <c r="G82" i="13"/>
  <c r="F672" i="14"/>
  <c r="F724" i="10"/>
  <c r="D461" i="6"/>
  <c r="E917" i="5"/>
  <c r="D384" i="5"/>
  <c r="E1304" i="6"/>
  <c r="F2706" i="7"/>
  <c r="E355" i="14"/>
  <c r="D1476" i="11"/>
  <c r="F822" i="14"/>
  <c r="E2744" i="7"/>
  <c r="G247" i="7"/>
  <c r="D1889" i="7"/>
  <c r="G1951" i="14"/>
  <c r="E2386" i="11"/>
  <c r="E2299" i="5"/>
  <c r="E100" i="11"/>
  <c r="F2056" i="10"/>
  <c r="G1608" i="7"/>
  <c r="F1855" i="11"/>
  <c r="F1471" i="11"/>
  <c r="D1993" i="11"/>
  <c r="F2580" i="7"/>
  <c r="G1406" i="5"/>
  <c r="D715" i="11"/>
  <c r="G183" i="14"/>
  <c r="E127" i="13"/>
  <c r="D3443" i="7"/>
  <c r="F1701" i="5"/>
  <c r="F1009" i="5"/>
  <c r="E2165" i="11"/>
  <c r="F1032" i="11"/>
  <c r="G718" i="14"/>
  <c r="G5" i="14"/>
  <c r="F1891" i="7"/>
  <c r="E1766" i="14"/>
  <c r="F1383" i="11"/>
  <c r="F242" i="13"/>
  <c r="E647" i="11"/>
  <c r="F1402" i="7"/>
  <c r="D979" i="6"/>
  <c r="D1878" i="5"/>
  <c r="F1996" i="5"/>
  <c r="G587" i="11"/>
  <c r="F2172" i="5"/>
  <c r="F896" i="10"/>
  <c r="D1701" i="5"/>
  <c r="F1296" i="7"/>
  <c r="F2394" i="7"/>
  <c r="E1887" i="14"/>
  <c r="G1906" i="5"/>
  <c r="D1593" i="10"/>
  <c r="G168" i="14"/>
  <c r="D1928" i="5"/>
  <c r="E151" i="11"/>
  <c r="D1766" i="11"/>
  <c r="D123" i="10"/>
  <c r="E671" i="6"/>
  <c r="F1045" i="5"/>
  <c r="D1348" i="7"/>
  <c r="D473" i="7"/>
  <c r="F955" i="6"/>
  <c r="F1338" i="6"/>
  <c r="G2068" i="11"/>
  <c r="D817" i="5"/>
  <c r="F158" i="13"/>
  <c r="D762" i="10"/>
  <c r="D2089" i="10"/>
  <c r="G55" i="10"/>
  <c r="F2381" i="7"/>
  <c r="G1729" i="6"/>
  <c r="E826" i="14"/>
  <c r="E336" i="11"/>
  <c r="F95" i="6"/>
  <c r="F860" i="6"/>
  <c r="D635" i="11"/>
  <c r="G2902" i="7"/>
  <c r="E1607" i="5"/>
  <c r="E1659" i="10"/>
  <c r="D255" i="5"/>
  <c r="D1673" i="14"/>
  <c r="E1198" i="6"/>
  <c r="D47" i="13"/>
  <c r="F344" i="6"/>
  <c r="D1377" i="6"/>
  <c r="D1048" i="6"/>
  <c r="F35" i="6"/>
  <c r="D761" i="5"/>
  <c r="F2574" i="7"/>
  <c r="D1661" i="11"/>
  <c r="E770" i="6"/>
  <c r="D575" i="11"/>
  <c r="G205" i="6"/>
  <c r="D439" i="11"/>
  <c r="E373" i="6"/>
  <c r="E954" i="6"/>
  <c r="E1100" i="6"/>
  <c r="G329" i="6"/>
  <c r="G347" i="6"/>
  <c r="D2293" i="5"/>
  <c r="G1851" i="5"/>
  <c r="E706" i="5"/>
  <c r="E1429" i="6"/>
  <c r="E691" i="14"/>
  <c r="F1071" i="5"/>
  <c r="D2090" i="11"/>
  <c r="D1801" i="7"/>
  <c r="E1903" i="5"/>
  <c r="E335" i="6"/>
  <c r="E1868" i="14"/>
  <c r="E398" i="11"/>
  <c r="D1490" i="5"/>
  <c r="G1550" i="6"/>
  <c r="G115" i="6"/>
  <c r="D1229" i="6"/>
  <c r="E981" i="14"/>
  <c r="F76" i="6"/>
  <c r="G296" i="6"/>
  <c r="D25" i="6"/>
  <c r="D1380" i="6"/>
  <c r="G3085" i="7"/>
  <c r="G1054" i="5"/>
  <c r="E692" i="10"/>
  <c r="E1058" i="11"/>
  <c r="G1272" i="6"/>
  <c r="G89" i="6"/>
  <c r="G1804" i="11"/>
  <c r="D1749" i="6"/>
  <c r="G474" i="14"/>
  <c r="F210" i="5"/>
  <c r="D1962" i="14"/>
  <c r="G821" i="5"/>
  <c r="F3458" i="7"/>
  <c r="E1243" i="6"/>
  <c r="G344" i="7"/>
  <c r="F235" i="11"/>
  <c r="E271" i="6"/>
  <c r="F887" i="5"/>
  <c r="E918" i="6"/>
  <c r="F1952" i="5"/>
  <c r="D2837" i="7"/>
  <c r="E1909" i="5"/>
  <c r="E574" i="6"/>
  <c r="E304" i="10"/>
  <c r="D2173" i="5"/>
  <c r="G634" i="6"/>
  <c r="G1900" i="11"/>
  <c r="G1753" i="6"/>
  <c r="F2004" i="11"/>
  <c r="E1656" i="6"/>
  <c r="E43" i="6"/>
  <c r="E1654" i="6"/>
  <c r="E400" i="6"/>
  <c r="G957" i="6"/>
  <c r="D124" i="7"/>
  <c r="D888" i="5"/>
  <c r="E47" i="6"/>
  <c r="E1568" i="6"/>
  <c r="D555" i="5"/>
  <c r="G844" i="11"/>
  <c r="G1546" i="14"/>
  <c r="F1342" i="14"/>
  <c r="F833" i="14"/>
  <c r="D305" i="6"/>
  <c r="F838" i="6"/>
  <c r="D1383" i="6"/>
  <c r="D1758" i="6"/>
  <c r="D3250" i="7"/>
  <c r="E381" i="6"/>
  <c r="E1518" i="6"/>
  <c r="D545" i="14"/>
  <c r="D539" i="6"/>
  <c r="F1340" i="7"/>
  <c r="D591" i="6"/>
  <c r="E746" i="14"/>
  <c r="E469" i="6"/>
  <c r="E163" i="5"/>
  <c r="D1645" i="10"/>
  <c r="D374" i="14"/>
  <c r="G2033" i="5"/>
  <c r="F1371" i="14"/>
  <c r="D341" i="13"/>
  <c r="D1787" i="5"/>
  <c r="G53" i="11"/>
  <c r="E685" i="5"/>
  <c r="F103" i="11"/>
  <c r="D1397" i="5"/>
  <c r="F1594" i="11"/>
  <c r="F2961" i="7"/>
  <c r="E115" i="13"/>
  <c r="D83" i="7"/>
  <c r="F85" i="14"/>
  <c r="D732" i="6"/>
  <c r="G1680" i="6"/>
  <c r="E756" i="5"/>
  <c r="D107" i="7"/>
  <c r="D1714" i="10"/>
  <c r="F1905" i="14"/>
  <c r="G2639" i="7"/>
  <c r="F558" i="14"/>
  <c r="F2774" i="7"/>
  <c r="G2737" i="7"/>
  <c r="F429" i="6"/>
  <c r="F3157" i="7"/>
  <c r="G504" i="5"/>
  <c r="E1490" i="14"/>
  <c r="D242" i="6"/>
  <c r="D755" i="14"/>
  <c r="E164" i="10"/>
  <c r="F846" i="11"/>
  <c r="G323" i="11"/>
  <c r="G1147" i="6"/>
  <c r="F1161" i="14"/>
  <c r="F2240" i="10"/>
  <c r="E300" i="7"/>
  <c r="E1105" i="5"/>
  <c r="F1072" i="6"/>
  <c r="D643" i="10"/>
  <c r="D1389" i="6"/>
  <c r="E606" i="6"/>
  <c r="G821" i="6"/>
  <c r="F3246" i="7"/>
  <c r="G155" i="11"/>
  <c r="E279" i="10"/>
  <c r="G721" i="11"/>
  <c r="G1806" i="5"/>
  <c r="G1595" i="6"/>
  <c r="G794" i="5"/>
  <c r="F222" i="5"/>
  <c r="F301" i="5"/>
  <c r="E1683" i="10"/>
  <c r="F3111" i="7"/>
  <c r="E1149" i="5"/>
  <c r="E758" i="14"/>
  <c r="D1640" i="6"/>
  <c r="E943" i="5"/>
  <c r="E784" i="6"/>
  <c r="E2085" i="5"/>
  <c r="D698" i="14"/>
  <c r="E142" i="6"/>
  <c r="E763" i="14"/>
  <c r="E1986" i="14"/>
  <c r="D703" i="14"/>
  <c r="F59" i="6"/>
  <c r="F1977" i="11"/>
  <c r="E111" i="11"/>
  <c r="D1218" i="11"/>
  <c r="F2600" i="7"/>
  <c r="E229" i="11"/>
  <c r="D1748" i="11"/>
  <c r="E611" i="6"/>
  <c r="F1091" i="14"/>
  <c r="F302" i="6"/>
  <c r="F1907" i="10"/>
  <c r="E214" i="6"/>
  <c r="E1672" i="6"/>
  <c r="G1106" i="5"/>
  <c r="E865" i="6"/>
  <c r="F10" i="14"/>
  <c r="F876" i="5"/>
  <c r="D77" i="6"/>
  <c r="D127" i="14"/>
  <c r="G1856" i="14"/>
  <c r="F242" i="14"/>
  <c r="D2618" i="7"/>
  <c r="D1079" i="5"/>
  <c r="F402" i="14"/>
  <c r="D293" i="10"/>
  <c r="G1602" i="14"/>
  <c r="D390" i="11"/>
  <c r="G1047" i="6"/>
  <c r="G410" i="5"/>
  <c r="E1182" i="14"/>
  <c r="E483" i="6"/>
  <c r="D289" i="6"/>
  <c r="D1460" i="7"/>
  <c r="D307" i="5"/>
  <c r="E554" i="14"/>
  <c r="G798" i="14"/>
  <c r="E422" i="14"/>
  <c r="F368" i="10"/>
  <c r="D1439" i="6"/>
  <c r="D2895" i="7"/>
  <c r="G1333" i="6"/>
  <c r="F1284" i="11"/>
  <c r="D342" i="5"/>
  <c r="D1199" i="6"/>
  <c r="E175" i="10"/>
  <c r="D327" i="6"/>
  <c r="D387" i="6"/>
  <c r="E238" i="5"/>
  <c r="F739" i="5"/>
  <c r="E799" i="6"/>
  <c r="F499" i="14"/>
  <c r="D21" i="5"/>
  <c r="G1935" i="14"/>
  <c r="E1605" i="7"/>
  <c r="E397" i="7"/>
  <c r="D1050" i="14"/>
  <c r="E236" i="13"/>
  <c r="D1300" i="6"/>
  <c r="G973" i="11"/>
  <c r="G1417" i="11"/>
  <c r="F2399" i="7"/>
  <c r="F787" i="13"/>
  <c r="F1188" i="5"/>
  <c r="F177" i="10"/>
  <c r="D1825" i="5"/>
  <c r="D276" i="5"/>
  <c r="E789" i="5"/>
  <c r="E1088" i="6"/>
  <c r="E1471" i="7"/>
  <c r="F601" i="5"/>
  <c r="F671" i="14"/>
  <c r="D887" i="6"/>
  <c r="E467" i="6"/>
  <c r="F670" i="11"/>
  <c r="G1753" i="14"/>
  <c r="G845" i="10"/>
  <c r="D1272" i="7"/>
  <c r="F644" i="14"/>
  <c r="F1815" i="7"/>
  <c r="E1464" i="14"/>
  <c r="F820" i="6"/>
  <c r="E268" i="14"/>
  <c r="F117" i="6"/>
  <c r="F1055" i="5"/>
  <c r="D1329" i="5"/>
  <c r="G55" i="5"/>
  <c r="D2137" i="11"/>
  <c r="D1299" i="7"/>
  <c r="G1299" i="5"/>
  <c r="F193" i="6"/>
  <c r="F1211" i="6"/>
  <c r="G1227" i="14"/>
  <c r="G261" i="10"/>
  <c r="G742" i="6"/>
  <c r="D1219" i="6"/>
  <c r="E301" i="13"/>
  <c r="E2395" i="11"/>
  <c r="E264" i="13"/>
  <c r="E822" i="5"/>
  <c r="E736" i="5"/>
  <c r="E1234" i="5"/>
  <c r="D299" i="14"/>
  <c r="D1041" i="5"/>
  <c r="G637" i="6"/>
  <c r="F895" i="6"/>
  <c r="E1967" i="14"/>
  <c r="D2949" i="7"/>
  <c r="D221" i="6"/>
  <c r="F2246" i="5"/>
  <c r="D227" i="6"/>
  <c r="D273" i="6"/>
  <c r="F1163" i="5"/>
  <c r="E1570" i="6"/>
  <c r="G2962" i="7"/>
  <c r="G2679" i="7"/>
  <c r="E34" i="10"/>
  <c r="E673" i="6"/>
  <c r="E411" i="7"/>
  <c r="F554" i="6"/>
  <c r="E480" i="6"/>
  <c r="G125" i="13"/>
  <c r="G757" i="6"/>
  <c r="F227" i="7"/>
  <c r="F1481" i="14"/>
  <c r="F3289" i="7"/>
  <c r="F2052" i="11"/>
  <c r="D2653" i="7"/>
  <c r="F1596" i="7"/>
  <c r="G1265" i="7"/>
  <c r="D2816" i="7"/>
  <c r="D1022" i="5"/>
  <c r="G29" i="14"/>
  <c r="E166" i="10"/>
  <c r="G2116" i="5"/>
  <c r="D1564" i="6"/>
  <c r="E1899" i="14"/>
  <c r="G709" i="6"/>
  <c r="D2122" i="7"/>
  <c r="F198" i="10"/>
  <c r="G1696" i="11"/>
  <c r="F341" i="13"/>
  <c r="F1629" i="14"/>
  <c r="G337" i="5"/>
  <c r="E317" i="5"/>
  <c r="G2098" i="11"/>
  <c r="F1794" i="7"/>
  <c r="E402" i="6"/>
  <c r="G242" i="13"/>
  <c r="E27" i="7"/>
  <c r="F990" i="6"/>
  <c r="G1784" i="14"/>
  <c r="E1274" i="6"/>
  <c r="F97" i="6"/>
  <c r="D1261" i="11"/>
  <c r="F4" i="6"/>
  <c r="D3038" i="7"/>
  <c r="D1451" i="5"/>
  <c r="D1430" i="6"/>
  <c r="D2017" i="10"/>
  <c r="E1111" i="6"/>
  <c r="E2814" i="7"/>
  <c r="D839" i="6"/>
  <c r="E842" i="14"/>
  <c r="F1989" i="11"/>
  <c r="E753" i="6"/>
  <c r="F2386" i="7"/>
  <c r="F966" i="6"/>
  <c r="D443" i="7"/>
  <c r="G886" i="14"/>
  <c r="G456" i="7"/>
  <c r="D374" i="11"/>
  <c r="D2282" i="5"/>
  <c r="G184" i="7"/>
  <c r="D1524" i="11"/>
  <c r="E595" i="11"/>
  <c r="F1401" i="7"/>
  <c r="D270" i="7"/>
  <c r="D269" i="10"/>
  <c r="F403" i="6"/>
  <c r="G3462" i="7"/>
  <c r="F2323" i="11"/>
  <c r="D842" i="6"/>
  <c r="E31" i="13"/>
  <c r="D1529" i="7"/>
  <c r="D840" i="5"/>
  <c r="G1350" i="6"/>
  <c r="D1640" i="14"/>
  <c r="E1880" i="5"/>
  <c r="F1446" i="6"/>
  <c r="G775" i="6"/>
  <c r="F2185" i="5"/>
  <c r="E1477" i="14"/>
  <c r="G2028" i="11"/>
  <c r="D217" i="14"/>
  <c r="D835" i="6"/>
  <c r="E226" i="11"/>
  <c r="D1542" i="7"/>
  <c r="G121" i="13"/>
  <c r="G1327" i="6"/>
  <c r="E1622" i="5"/>
  <c r="E1538" i="6"/>
  <c r="E2067" i="5"/>
  <c r="F1164" i="6"/>
  <c r="G296" i="5"/>
  <c r="D1614" i="6"/>
  <c r="F1956" i="14"/>
  <c r="D95" i="5"/>
  <c r="E233" i="13"/>
  <c r="E188" i="6"/>
  <c r="F1496" i="14"/>
  <c r="G319" i="6"/>
  <c r="D585" i="6"/>
  <c r="F1189" i="6"/>
  <c r="F1022" i="6"/>
  <c r="G875" i="6"/>
  <c r="E1716" i="6"/>
  <c r="G454" i="6"/>
  <c r="F1282" i="6"/>
  <c r="F695" i="6"/>
  <c r="F466" i="5"/>
  <c r="D1539" i="6"/>
  <c r="E983" i="6"/>
  <c r="E1632" i="6"/>
  <c r="G1707" i="6"/>
  <c r="D169" i="6"/>
  <c r="G1564" i="6"/>
  <c r="F2332" i="7"/>
  <c r="F1956" i="5"/>
  <c r="D596" i="5"/>
  <c r="E1320" i="14"/>
  <c r="G1769" i="7"/>
  <c r="D102" i="10"/>
  <c r="D599" i="10"/>
  <c r="F902" i="11"/>
  <c r="G1931" i="7"/>
  <c r="G1118" i="6"/>
  <c r="E1428" i="5"/>
  <c r="E2261" i="10"/>
  <c r="E117" i="11"/>
  <c r="E3433" i="7"/>
  <c r="D504" i="5"/>
  <c r="E216" i="7"/>
  <c r="G1274" i="5"/>
  <c r="E1590" i="5"/>
  <c r="F2158" i="7"/>
  <c r="F681" i="5"/>
  <c r="D230" i="13"/>
  <c r="F1149" i="10"/>
  <c r="F348" i="5"/>
  <c r="E1114" i="6"/>
  <c r="G538" i="5"/>
  <c r="E749" i="14"/>
  <c r="F1974" i="11"/>
  <c r="G1383" i="5"/>
  <c r="G1037" i="5"/>
  <c r="E196" i="10"/>
  <c r="G1529" i="5"/>
  <c r="F3060" i="7"/>
  <c r="G1220" i="14"/>
  <c r="E771" i="14"/>
  <c r="E1069" i="11"/>
  <c r="D799" i="11"/>
  <c r="F2351" i="11"/>
  <c r="D1295" i="7"/>
  <c r="G1435" i="5"/>
  <c r="F200" i="14"/>
  <c r="F27" i="14"/>
  <c r="F1452" i="11"/>
  <c r="D206" i="10"/>
  <c r="E934" i="5"/>
  <c r="E649" i="10"/>
  <c r="G581" i="14"/>
  <c r="G172" i="7"/>
  <c r="G738" i="14"/>
  <c r="E2206" i="5"/>
  <c r="D2660" i="7"/>
  <c r="F1739" i="14"/>
  <c r="E1315" i="6"/>
  <c r="F1529" i="14"/>
  <c r="G1234" i="11"/>
  <c r="E3136" i="7"/>
  <c r="F1189" i="5"/>
  <c r="D129" i="11"/>
  <c r="G3070" i="7"/>
  <c r="F2685" i="7"/>
  <c r="D2276" i="11"/>
  <c r="D386" i="14"/>
  <c r="E723" i="14"/>
  <c r="E1742" i="14"/>
  <c r="F2371" i="10"/>
  <c r="G1664" i="5"/>
  <c r="F3080" i="7"/>
  <c r="G1669" i="5"/>
  <c r="E1925" i="5"/>
  <c r="G157" i="7"/>
  <c r="G3317" i="7"/>
  <c r="G1290" i="5"/>
  <c r="G1552" i="5"/>
  <c r="F1208" i="6"/>
  <c r="E474" i="5"/>
  <c r="D1428" i="10"/>
  <c r="G383" i="7"/>
  <c r="D209" i="7"/>
  <c r="E2231" i="5"/>
  <c r="E1457" i="11"/>
  <c r="E1760" i="11"/>
  <c r="D118" i="7"/>
  <c r="F225" i="10"/>
  <c r="E464" i="5"/>
  <c r="D1399" i="14"/>
  <c r="D1942" i="7"/>
  <c r="D1333" i="7"/>
  <c r="G3020" i="7"/>
  <c r="G1649" i="5"/>
  <c r="E501" i="14"/>
  <c r="E283" i="5"/>
  <c r="E193" i="6"/>
  <c r="E1861" i="7"/>
  <c r="G2223" i="5"/>
  <c r="F1071" i="6"/>
  <c r="G17" i="14"/>
  <c r="F894" i="6"/>
  <c r="F2543" i="7"/>
  <c r="F424" i="7"/>
  <c r="D1054" i="6"/>
  <c r="F228" i="5"/>
  <c r="D1444" i="14"/>
  <c r="G113" i="11"/>
  <c r="G1732" i="6"/>
  <c r="G2228" i="5"/>
  <c r="G1361" i="7"/>
  <c r="E640" i="6"/>
  <c r="D246" i="5"/>
  <c r="E1458" i="6"/>
  <c r="E1415" i="11"/>
  <c r="F1553" i="6"/>
  <c r="E1976" i="7"/>
  <c r="G860" i="14"/>
  <c r="G222" i="11"/>
  <c r="F1488" i="7"/>
  <c r="G46" i="10"/>
  <c r="E1369" i="14"/>
  <c r="E2268" i="7"/>
  <c r="G2112" i="5"/>
  <c r="F1380" i="6"/>
  <c r="F1215" i="14"/>
  <c r="E1490" i="6"/>
  <c r="F120" i="7"/>
  <c r="E1922" i="10"/>
  <c r="D65" i="13"/>
  <c r="G186" i="13"/>
  <c r="G307" i="7"/>
  <c r="G1519" i="5"/>
  <c r="E988" i="11"/>
  <c r="D553" i="5"/>
  <c r="F283" i="6"/>
  <c r="G1355" i="7"/>
  <c r="G873" i="11"/>
  <c r="F2977" i="7"/>
  <c r="G144" i="6"/>
  <c r="G1266" i="6"/>
  <c r="D552" i="6"/>
  <c r="F290" i="6"/>
  <c r="F1480" i="6"/>
  <c r="F2068" i="11"/>
  <c r="G2421" i="11"/>
  <c r="D2221" i="11"/>
  <c r="G183" i="13"/>
  <c r="G368" i="11"/>
  <c r="D935" i="11"/>
  <c r="E1333" i="6"/>
  <c r="G1231" i="6"/>
  <c r="E382" i="14"/>
  <c r="F656" i="6"/>
  <c r="E795" i="6"/>
  <c r="D759" i="6"/>
  <c r="D707" i="6"/>
  <c r="D323" i="6"/>
  <c r="G939" i="14"/>
  <c r="E805" i="14"/>
  <c r="E410" i="14"/>
  <c r="F1397" i="13"/>
  <c r="D1057" i="5"/>
  <c r="D389" i="10"/>
  <c r="G889" i="5"/>
  <c r="F833" i="10"/>
  <c r="E807" i="5"/>
  <c r="D1740" i="5"/>
  <c r="D74" i="14"/>
  <c r="F2194" i="11"/>
  <c r="G1446" i="14"/>
  <c r="G965" i="6"/>
  <c r="E254" i="6"/>
  <c r="E217" i="11"/>
  <c r="G674" i="6"/>
  <c r="D44" i="6"/>
  <c r="E1329" i="14"/>
  <c r="F707" i="14"/>
  <c r="G3" i="7"/>
  <c r="G1414" i="5"/>
  <c r="G1091" i="14"/>
  <c r="D656" i="5"/>
  <c r="G1507" i="6"/>
  <c r="D434" i="7"/>
  <c r="G1293" i="14"/>
  <c r="E2907" i="7"/>
  <c r="F127" i="6"/>
  <c r="D2617" i="7"/>
  <c r="E136" i="14"/>
  <c r="D1434" i="14"/>
  <c r="F2772" i="7"/>
  <c r="G1360" i="5"/>
  <c r="D335" i="7"/>
  <c r="G2234" i="7"/>
  <c r="D2023" i="5"/>
  <c r="D1267" i="7"/>
  <c r="E455" i="6"/>
  <c r="G1200" i="5"/>
  <c r="D1481" i="13"/>
  <c r="G560" i="14"/>
  <c r="D510" i="6"/>
  <c r="F1780" i="5"/>
  <c r="D82" i="7"/>
  <c r="E1768" i="5"/>
  <c r="D1710" i="7"/>
  <c r="F144" i="13"/>
  <c r="F1050" i="6"/>
  <c r="F2955" i="7"/>
  <c r="D3346" i="7"/>
  <c r="G1719" i="11"/>
  <c r="F1261" i="11"/>
  <c r="E682" i="5"/>
  <c r="E2253" i="7"/>
  <c r="D1921" i="11"/>
  <c r="D1954" i="7"/>
  <c r="E821" i="6"/>
  <c r="F246" i="11"/>
  <c r="G1427" i="7"/>
  <c r="G983" i="5"/>
  <c r="D951" i="6"/>
  <c r="D2323" i="11"/>
  <c r="F181" i="11"/>
  <c r="D759" i="5"/>
  <c r="D1466" i="7"/>
  <c r="G1311" i="14"/>
  <c r="D1126" i="11"/>
  <c r="F552" i="14"/>
  <c r="F296" i="11"/>
  <c r="F169" i="14"/>
  <c r="E1362" i="5"/>
  <c r="G1308" i="14"/>
  <c r="E1552" i="5"/>
  <c r="F665" i="14"/>
  <c r="D94" i="6"/>
  <c r="F2230" i="7"/>
  <c r="F733" i="11"/>
  <c r="D566" i="14"/>
  <c r="E1293" i="6"/>
  <c r="G470" i="6"/>
  <c r="F420" i="6"/>
  <c r="D1329" i="6"/>
  <c r="F104" i="10"/>
  <c r="D678" i="5"/>
  <c r="D2272" i="7"/>
  <c r="D348" i="13"/>
  <c r="G1647" i="5"/>
  <c r="F51" i="6"/>
  <c r="F1623" i="6"/>
  <c r="E63" i="6"/>
  <c r="D14" i="5"/>
  <c r="E171" i="6"/>
  <c r="G1891" i="5"/>
  <c r="E481" i="14"/>
  <c r="E76" i="13"/>
  <c r="D233" i="14"/>
  <c r="E442" i="10"/>
  <c r="G630" i="14"/>
  <c r="E1155" i="11"/>
  <c r="G1395" i="5"/>
  <c r="E1706" i="14"/>
  <c r="D165" i="6"/>
  <c r="E375" i="14"/>
  <c r="G604" i="6"/>
  <c r="F3153" i="7"/>
  <c r="F117" i="10"/>
  <c r="G818" i="6"/>
  <c r="G2538" i="7"/>
  <c r="F369" i="11"/>
  <c r="G1723" i="5"/>
  <c r="E550" i="14"/>
  <c r="F1436" i="7"/>
  <c r="E466" i="6"/>
  <c r="E1358" i="7"/>
  <c r="G112" i="6"/>
  <c r="F566" i="5"/>
  <c r="G139" i="6"/>
  <c r="G1055" i="6"/>
  <c r="E1624" i="6"/>
  <c r="F1852" i="10"/>
  <c r="E468" i="6"/>
  <c r="F1653" i="7"/>
  <c r="D1977" i="5"/>
  <c r="F1352" i="6"/>
  <c r="E1223" i="6"/>
  <c r="D1687" i="13"/>
  <c r="G183" i="10"/>
  <c r="G1238" i="6"/>
  <c r="G688" i="6"/>
  <c r="F568" i="6"/>
  <c r="D1575" i="6"/>
  <c r="D228" i="11"/>
  <c r="D1162" i="14"/>
  <c r="F320" i="6"/>
  <c r="E846" i="6"/>
  <c r="D320" i="11"/>
  <c r="D1903" i="7"/>
  <c r="G2271" i="5"/>
  <c r="F3325" i="7"/>
  <c r="G1092" i="6"/>
  <c r="D1094" i="6"/>
  <c r="D2107" i="10"/>
  <c r="E2091" i="11"/>
  <c r="D1660" i="6"/>
  <c r="E1176" i="11"/>
  <c r="F911" i="6"/>
  <c r="D1549" i="10"/>
  <c r="F865" i="5"/>
  <c r="F2225" i="11"/>
  <c r="F625" i="6"/>
  <c r="F129" i="11"/>
  <c r="D367" i="14"/>
  <c r="F248" i="7"/>
  <c r="F215" i="13"/>
  <c r="E703" i="6"/>
  <c r="D2727" i="7"/>
  <c r="F712" i="6"/>
  <c r="G1246" i="6"/>
  <c r="E135" i="13"/>
  <c r="E1929" i="5"/>
  <c r="G74" i="11"/>
  <c r="F1642" i="6"/>
  <c r="G1477" i="14"/>
  <c r="F237" i="14"/>
  <c r="F622" i="5"/>
  <c r="F428" i="14"/>
  <c r="E1252" i="14"/>
  <c r="G244" i="10"/>
  <c r="D201" i="10"/>
  <c r="D1028" i="5"/>
  <c r="F301" i="10"/>
  <c r="D66" i="14"/>
  <c r="D1019" i="10"/>
  <c r="D1299" i="6"/>
  <c r="E2200" i="5"/>
  <c r="D1653" i="6"/>
  <c r="D120" i="10"/>
  <c r="E346" i="14"/>
  <c r="G1402" i="5"/>
  <c r="F823" i="6"/>
  <c r="D22" i="5"/>
  <c r="G174" i="13"/>
  <c r="G1804" i="10"/>
  <c r="D2219" i="5"/>
  <c r="E99" i="11"/>
  <c r="F61" i="6"/>
  <c r="D3493" i="7"/>
  <c r="D1339" i="14"/>
  <c r="D191" i="10"/>
  <c r="F1470" i="7"/>
  <c r="G2663" i="7"/>
  <c r="F10" i="6"/>
  <c r="G988" i="10"/>
  <c r="E1994" i="14"/>
  <c r="G178" i="5"/>
  <c r="F54" i="14"/>
  <c r="F629" i="6"/>
  <c r="G1636" i="6"/>
  <c r="F1132" i="14"/>
  <c r="D180" i="6"/>
  <c r="E1127" i="14"/>
  <c r="G1385" i="7"/>
  <c r="G2596" i="7"/>
  <c r="G1297" i="6"/>
  <c r="D223" i="7"/>
  <c r="E78" i="10"/>
  <c r="D745" i="6"/>
  <c r="G2906" i="7"/>
  <c r="D72" i="6"/>
  <c r="D1633" i="10"/>
  <c r="D920" i="6"/>
  <c r="G1964" i="14"/>
  <c r="F1795" i="7"/>
  <c r="G1889" i="5"/>
  <c r="G1719" i="6"/>
  <c r="E250" i="13"/>
  <c r="G1156" i="14"/>
  <c r="D1511" i="11"/>
  <c r="F182" i="6"/>
  <c r="G24" i="6"/>
  <c r="F1209" i="6"/>
  <c r="G1726" i="14"/>
  <c r="E2311" i="10"/>
  <c r="D1646" i="5"/>
  <c r="F788" i="6"/>
  <c r="F296" i="14"/>
  <c r="D1253" i="6"/>
  <c r="G2216" i="11"/>
  <c r="F1954" i="10"/>
  <c r="D1334" i="14"/>
  <c r="D313" i="5"/>
  <c r="G1919" i="7"/>
  <c r="G772" i="6"/>
  <c r="E593" i="11"/>
  <c r="G199" i="13"/>
  <c r="D995" i="11"/>
  <c r="D711" i="6"/>
  <c r="E1556" i="7"/>
  <c r="D1331" i="13"/>
  <c r="D376" i="11"/>
  <c r="E1882" i="7"/>
  <c r="F1609" i="7"/>
  <c r="D1386" i="6"/>
  <c r="E2670" i="7"/>
  <c r="G1627" i="14"/>
  <c r="F61" i="13"/>
  <c r="F2322" i="7"/>
  <c r="E2045" i="5"/>
  <c r="G132" i="10"/>
  <c r="G1137" i="6"/>
  <c r="D1341" i="6"/>
  <c r="G1211" i="11"/>
  <c r="G1298" i="6"/>
  <c r="E68" i="13"/>
  <c r="D1674" i="14"/>
  <c r="E1288" i="5"/>
  <c r="G835" i="6"/>
  <c r="F914" i="14"/>
  <c r="G482" i="5"/>
  <c r="D223" i="14"/>
  <c r="G509" i="13"/>
  <c r="E1400" i="6"/>
  <c r="G1221" i="14"/>
  <c r="G1765" i="7"/>
  <c r="F1240" i="14"/>
  <c r="G692" i="6"/>
  <c r="E1094" i="6"/>
  <c r="G902" i="5"/>
  <c r="E283" i="6"/>
  <c r="E33" i="5"/>
  <c r="E567" i="5"/>
  <c r="G324" i="7"/>
  <c r="F741" i="5"/>
  <c r="F1859" i="11"/>
  <c r="F184" i="13"/>
  <c r="F1046" i="14"/>
  <c r="E1922" i="14"/>
  <c r="G964" i="5"/>
  <c r="G1463" i="6"/>
  <c r="F1617" i="10"/>
  <c r="E761" i="10"/>
  <c r="F2617" i="7"/>
  <c r="E58" i="5"/>
  <c r="G63" i="14"/>
  <c r="F963" i="14"/>
  <c r="D2395" i="7"/>
  <c r="F2133" i="7"/>
  <c r="G461" i="7"/>
  <c r="E191" i="11"/>
  <c r="D1852" i="14"/>
  <c r="G220" i="10"/>
  <c r="G45" i="13"/>
  <c r="G2455" i="7"/>
  <c r="G3221" i="7"/>
  <c r="D3089" i="7"/>
  <c r="D1414" i="14"/>
  <c r="E122" i="13"/>
  <c r="G2429" i="7"/>
  <c r="F441" i="7"/>
  <c r="G2843" i="7"/>
  <c r="D1528" i="7"/>
  <c r="G1390" i="11"/>
  <c r="E90" i="11"/>
  <c r="D1042" i="5"/>
  <c r="F1403" i="10"/>
  <c r="E3019" i="7"/>
  <c r="D1690" i="10"/>
  <c r="F1062" i="10"/>
  <c r="F87" i="11"/>
  <c r="G283" i="14"/>
  <c r="F96" i="6"/>
  <c r="D299" i="5"/>
  <c r="E798" i="5"/>
  <c r="D1868" i="5"/>
  <c r="F1088" i="5"/>
  <c r="F1002" i="14"/>
  <c r="E305" i="11"/>
  <c r="E914" i="14"/>
  <c r="F183" i="5"/>
  <c r="E1987" i="14"/>
  <c r="E271" i="7"/>
  <c r="E1988" i="7"/>
  <c r="E3107" i="7"/>
  <c r="E994" i="5"/>
  <c r="F2305" i="7"/>
  <c r="F2947" i="7"/>
  <c r="G1567" i="14"/>
  <c r="F1290" i="14"/>
  <c r="G1563" i="14"/>
  <c r="G1869" i="5"/>
  <c r="D76" i="5"/>
  <c r="G1944" i="14"/>
  <c r="D1350" i="14"/>
  <c r="F50" i="14"/>
  <c r="F786" i="11"/>
  <c r="D769" i="5"/>
  <c r="E2756" i="7"/>
  <c r="G807" i="10"/>
  <c r="D1512" i="14"/>
  <c r="G1404" i="13"/>
  <c r="D349" i="10"/>
  <c r="D1137" i="14"/>
  <c r="G311" i="14"/>
  <c r="E752" i="14"/>
  <c r="E2303" i="11"/>
  <c r="F1393" i="7"/>
  <c r="E167" i="7"/>
  <c r="E690" i="11"/>
  <c r="D1897" i="14"/>
  <c r="E1568" i="11"/>
  <c r="D2508" i="7"/>
  <c r="D2228" i="10"/>
  <c r="D5" i="7"/>
  <c r="F2757" i="7"/>
  <c r="F2359" i="7"/>
  <c r="E1277" i="11"/>
  <c r="E32" i="5"/>
  <c r="D192" i="11"/>
  <c r="E804" i="14"/>
  <c r="E3332" i="7"/>
  <c r="D1473" i="7"/>
  <c r="E829" i="14"/>
  <c r="G856" i="14"/>
  <c r="G158" i="14"/>
  <c r="F2852" i="7"/>
  <c r="D1073" i="5"/>
  <c r="F320" i="10"/>
  <c r="F1610" i="6"/>
  <c r="F2349" i="11"/>
  <c r="F521" i="14"/>
  <c r="F3222" i="7"/>
  <c r="F85" i="6"/>
  <c r="D2133" i="10"/>
  <c r="G1554" i="6"/>
  <c r="F1063" i="6"/>
  <c r="E1816" i="7"/>
  <c r="F1128" i="6"/>
  <c r="D191" i="6"/>
  <c r="E3044" i="7"/>
  <c r="D2181" i="11"/>
  <c r="E1897" i="5"/>
  <c r="G1270" i="7"/>
  <c r="F812" i="14"/>
  <c r="D566" i="6"/>
  <c r="D241" i="10"/>
  <c r="D367" i="6"/>
  <c r="E1578" i="5"/>
  <c r="D239" i="7"/>
  <c r="G2322" i="11"/>
  <c r="G1488" i="14"/>
  <c r="G673" i="6"/>
  <c r="E139" i="6"/>
  <c r="D764" i="11"/>
  <c r="E244" i="6"/>
  <c r="G2042" i="11"/>
  <c r="D1477" i="6"/>
  <c r="E436" i="6"/>
  <c r="D485" i="14"/>
  <c r="G1998" i="14"/>
  <c r="E1288" i="11"/>
  <c r="G293" i="11"/>
  <c r="E3384" i="7"/>
  <c r="F1017" i="11"/>
  <c r="E117" i="6"/>
  <c r="F1262" i="14"/>
  <c r="D1741" i="7"/>
  <c r="D2159" i="11"/>
  <c r="E1698" i="6"/>
  <c r="G159" i="10"/>
  <c r="G245" i="6"/>
  <c r="D240" i="14"/>
  <c r="G2239" i="5"/>
  <c r="F78" i="5"/>
  <c r="G76" i="11"/>
  <c r="F667" i="6"/>
  <c r="D1614" i="10"/>
  <c r="E957" i="6"/>
  <c r="G940" i="6"/>
  <c r="E833" i="6"/>
  <c r="E384" i="6"/>
  <c r="E456" i="6"/>
  <c r="F2596" i="7"/>
  <c r="D389" i="14"/>
  <c r="E1779" i="5"/>
  <c r="D1411" i="14"/>
  <c r="D923" i="11"/>
  <c r="D132" i="13"/>
  <c r="F959" i="14"/>
  <c r="E708" i="6"/>
  <c r="F2126" i="5"/>
  <c r="D365" i="13"/>
  <c r="G1714" i="6"/>
  <c r="G72" i="5"/>
  <c r="G925" i="14"/>
  <c r="D2033" i="11"/>
  <c r="D915" i="14"/>
  <c r="G1438" i="14"/>
  <c r="G184" i="11"/>
  <c r="G108" i="6"/>
  <c r="G1687" i="11"/>
  <c r="G1629" i="6"/>
  <c r="D32" i="14"/>
  <c r="G1612" i="5"/>
  <c r="G61" i="13"/>
  <c r="D908" i="5"/>
  <c r="F1604" i="5"/>
  <c r="D1595" i="5"/>
  <c r="D2603" i="7"/>
  <c r="G1202" i="6"/>
  <c r="E356" i="6"/>
  <c r="G601" i="5"/>
  <c r="F53" i="14"/>
  <c r="G1391" i="14"/>
  <c r="F2091" i="7"/>
  <c r="F1377" i="5"/>
  <c r="D323" i="7"/>
  <c r="E1395" i="6"/>
  <c r="G1040" i="5"/>
  <c r="E1535" i="6"/>
  <c r="E2184" i="5"/>
  <c r="E3017" i="7"/>
  <c r="D33" i="7"/>
  <c r="E1636" i="7"/>
  <c r="G58" i="6"/>
  <c r="D1347" i="6"/>
  <c r="E2573" i="7"/>
  <c r="E532" i="6"/>
  <c r="G1450" i="7"/>
  <c r="G1276" i="6"/>
  <c r="D1262" i="13"/>
  <c r="G144" i="5"/>
  <c r="G1741" i="5"/>
  <c r="E421" i="13"/>
  <c r="G297" i="6"/>
  <c r="D1497" i="14"/>
  <c r="G1736" i="5"/>
  <c r="D737" i="5"/>
  <c r="D922" i="11"/>
  <c r="E1798" i="7"/>
  <c r="F586" i="5"/>
  <c r="G1607" i="6"/>
  <c r="E27" i="11"/>
  <c r="F1149" i="6"/>
  <c r="E1446" i="14"/>
  <c r="F2751" i="7"/>
  <c r="G3162" i="7"/>
  <c r="G1596" i="11"/>
  <c r="E564" i="14"/>
  <c r="F186" i="6"/>
  <c r="G2198" i="7"/>
  <c r="E529" i="5"/>
  <c r="D207" i="14"/>
  <c r="D467" i="6"/>
  <c r="E1029" i="6"/>
  <c r="E1671" i="14"/>
  <c r="E1319" i="6"/>
  <c r="F344" i="13"/>
  <c r="E1627" i="6"/>
  <c r="F492" i="5"/>
  <c r="F243" i="7"/>
  <c r="D547" i="5"/>
  <c r="D45" i="10"/>
  <c r="D1677" i="10"/>
  <c r="E39" i="5"/>
  <c r="D325" i="10"/>
  <c r="F2195" i="7"/>
  <c r="E1317" i="14"/>
  <c r="G1442" i="6"/>
  <c r="G1745" i="6"/>
  <c r="E692" i="6"/>
  <c r="G743" i="5"/>
  <c r="E46" i="6"/>
  <c r="E1425" i="11"/>
  <c r="G952" i="6"/>
  <c r="G1262" i="6"/>
  <c r="G230" i="11"/>
  <c r="F1874" i="14"/>
  <c r="E732" i="11"/>
  <c r="G3148" i="7"/>
  <c r="F971" i="6"/>
  <c r="D1686" i="5"/>
  <c r="E312" i="13"/>
  <c r="F1024" i="6"/>
  <c r="D1523" i="11"/>
  <c r="E276" i="14"/>
  <c r="D1496" i="6"/>
  <c r="D63" i="5"/>
  <c r="D241" i="11"/>
  <c r="F1303" i="6"/>
  <c r="G2316" i="7"/>
  <c r="F1517" i="14"/>
  <c r="E908" i="6"/>
  <c r="D328" i="13"/>
  <c r="D33" i="10"/>
  <c r="E71" i="13"/>
  <c r="D1119" i="5"/>
  <c r="G33" i="7"/>
  <c r="G894" i="6"/>
  <c r="D239" i="11"/>
  <c r="F1265" i="6"/>
  <c r="G143" i="6"/>
  <c r="F1765" i="11"/>
  <c r="E171" i="10"/>
  <c r="G1756" i="6"/>
  <c r="F887" i="11"/>
  <c r="E662" i="5"/>
  <c r="G1176" i="11"/>
  <c r="G105" i="13"/>
  <c r="G874" i="6"/>
  <c r="G1437" i="6"/>
  <c r="F534" i="6"/>
  <c r="E460" i="6"/>
  <c r="F707" i="6"/>
  <c r="E405" i="13"/>
  <c r="D987" i="6"/>
  <c r="G135" i="11"/>
  <c r="G1294" i="6"/>
  <c r="F71" i="11"/>
  <c r="D125" i="7"/>
  <c r="E394" i="5"/>
  <c r="F193" i="5"/>
  <c r="E1106" i="6"/>
  <c r="G2184" i="10"/>
  <c r="E629" i="11"/>
  <c r="D3092" i="7"/>
  <c r="D344" i="13"/>
  <c r="F1796" i="5"/>
  <c r="G1915" i="5"/>
  <c r="F2254" i="5"/>
  <c r="G1027" i="6"/>
  <c r="E2779" i="7"/>
  <c r="G2321" i="10"/>
  <c r="F548" i="5"/>
  <c r="D844" i="5"/>
  <c r="F1648" i="6"/>
  <c r="E2945" i="7"/>
  <c r="G195" i="5"/>
  <c r="D568" i="6"/>
  <c r="G1674" i="6"/>
  <c r="E277" i="13"/>
  <c r="D1159" i="5"/>
  <c r="E82" i="7"/>
  <c r="E683" i="5"/>
  <c r="F1778" i="14"/>
  <c r="E2210" i="7"/>
  <c r="F1733" i="14"/>
  <c r="G180" i="5"/>
  <c r="F635" i="6"/>
  <c r="E1856" i="5"/>
  <c r="G1860" i="7"/>
  <c r="E776" i="13"/>
  <c r="E1469" i="11"/>
  <c r="F2828" i="7"/>
  <c r="G1292" i="7"/>
  <c r="D1353" i="5"/>
  <c r="G1293" i="5"/>
  <c r="E2203" i="7"/>
  <c r="G1265" i="5"/>
  <c r="D2473" i="7"/>
  <c r="E1429" i="14"/>
  <c r="G1048" i="10"/>
  <c r="D1172" i="11"/>
  <c r="E227" i="10"/>
  <c r="D1139" i="6"/>
  <c r="E144" i="6"/>
  <c r="F531" i="6"/>
  <c r="G3309" i="7"/>
  <c r="G1725" i="11"/>
  <c r="E2186" i="11"/>
  <c r="G195" i="13"/>
  <c r="E1034" i="6"/>
  <c r="G1911" i="7"/>
  <c r="E16" i="6"/>
  <c r="G405" i="13"/>
  <c r="E1068" i="14"/>
  <c r="G327" i="6"/>
  <c r="D120" i="7"/>
  <c r="G416" i="13"/>
  <c r="E1654" i="14"/>
  <c r="E1117" i="5"/>
  <c r="G765" i="14"/>
  <c r="G17" i="11"/>
  <c r="G1663" i="11"/>
  <c r="F1914" i="11"/>
  <c r="E147" i="6"/>
  <c r="F332" i="6"/>
  <c r="D1141" i="6"/>
  <c r="E1434" i="6"/>
  <c r="E816" i="6"/>
  <c r="G278" i="11"/>
  <c r="E76" i="5"/>
  <c r="G45" i="6"/>
  <c r="G487" i="6"/>
  <c r="E1356" i="14"/>
  <c r="F197" i="11"/>
  <c r="D309" i="14"/>
  <c r="D904" i="14"/>
  <c r="F1253" i="6"/>
  <c r="D480" i="6"/>
  <c r="D775" i="6"/>
  <c r="G930" i="14"/>
  <c r="G2474" i="7"/>
  <c r="E1862" i="14"/>
  <c r="E238" i="6"/>
  <c r="G472" i="6"/>
  <c r="E2653" i="7"/>
  <c r="G135" i="7"/>
  <c r="E101" i="13"/>
  <c r="G1453" i="14"/>
  <c r="G2061" i="11"/>
  <c r="G621" i="6"/>
  <c r="E186" i="13"/>
  <c r="G535" i="5"/>
  <c r="G149" i="10"/>
  <c r="G989" i="14"/>
  <c r="F2895" i="7"/>
  <c r="G812" i="14"/>
  <c r="F1090" i="6"/>
  <c r="G160" i="6"/>
  <c r="F1492" i="10"/>
  <c r="G3270" i="7"/>
  <c r="G301" i="6"/>
  <c r="E605" i="6"/>
  <c r="F365" i="7"/>
  <c r="E1491" i="7"/>
  <c r="E1440" i="7"/>
  <c r="F862" i="14"/>
  <c r="E951" i="11"/>
  <c r="F2044" i="5"/>
  <c r="D709" i="5"/>
  <c r="D1498" i="6"/>
  <c r="G417" i="6"/>
  <c r="D724" i="6"/>
  <c r="E647" i="6"/>
  <c r="D393" i="5"/>
  <c r="F386" i="5"/>
  <c r="E35" i="7"/>
  <c r="E1087" i="14"/>
  <c r="F1196" i="6"/>
  <c r="G524" i="11"/>
  <c r="G829" i="6"/>
  <c r="E1800" i="10"/>
  <c r="E1124" i="6"/>
  <c r="F23" i="6"/>
  <c r="G3316" i="7"/>
  <c r="D1691" i="11"/>
  <c r="D2187" i="7"/>
  <c r="D1608" i="5"/>
  <c r="F1646" i="14"/>
  <c r="D1971" i="5"/>
  <c r="G161" i="14"/>
  <c r="F1437" i="6"/>
  <c r="E1589" i="11"/>
  <c r="G930" i="6"/>
  <c r="D633" i="6"/>
  <c r="E2273" i="7"/>
  <c r="F225" i="11"/>
  <c r="D2940" i="7"/>
  <c r="G1637" i="13"/>
  <c r="F1711" i="7"/>
  <c r="E1574" i="10"/>
  <c r="D2409" i="7"/>
  <c r="D1628" i="5"/>
  <c r="G272" i="6"/>
  <c r="D692" i="6"/>
  <c r="F171" i="6"/>
  <c r="F1042" i="6"/>
  <c r="G17" i="6"/>
  <c r="F1254" i="14"/>
  <c r="F1726" i="5"/>
  <c r="F936" i="14"/>
  <c r="F2219" i="5"/>
  <c r="F153" i="13"/>
  <c r="G874" i="11"/>
  <c r="D438" i="6"/>
  <c r="F520" i="6"/>
  <c r="E1462" i="6"/>
  <c r="E3240" i="7"/>
  <c r="F9" i="7"/>
  <c r="D1822" i="11"/>
  <c r="G296" i="11"/>
  <c r="F1126" i="6"/>
  <c r="D1200" i="6"/>
  <c r="D14" i="6"/>
  <c r="E33" i="6"/>
  <c r="F168" i="13"/>
  <c r="F1291" i="6"/>
  <c r="E1660" i="6"/>
  <c r="G381" i="11"/>
  <c r="D186" i="13"/>
  <c r="E95" i="6"/>
  <c r="F2268" i="10"/>
  <c r="E496" i="5"/>
  <c r="D2420" i="11"/>
  <c r="G1265" i="6"/>
  <c r="E1256" i="14"/>
  <c r="G181" i="14"/>
  <c r="D126" i="7"/>
  <c r="G2281" i="5"/>
  <c r="G16" i="5"/>
  <c r="F1258" i="5"/>
  <c r="E1926" i="5"/>
  <c r="D912" i="14"/>
  <c r="E1239" i="6"/>
  <c r="E1627" i="7"/>
  <c r="G1239" i="14"/>
  <c r="D302" i="14"/>
  <c r="G1211" i="14"/>
  <c r="F2892" i="7"/>
  <c r="E1019" i="14"/>
  <c r="D19" i="6"/>
  <c r="F2145" i="11"/>
  <c r="G114" i="6"/>
  <c r="G321" i="6"/>
  <c r="E481" i="6"/>
  <c r="E778" i="6"/>
  <c r="D1224" i="14"/>
  <c r="G557" i="6"/>
  <c r="G362" i="6"/>
  <c r="F1262" i="6"/>
  <c r="F1281" i="5"/>
  <c r="E1349" i="10"/>
  <c r="G269" i="5"/>
  <c r="G1557" i="5"/>
  <c r="E221" i="11"/>
  <c r="D510" i="5"/>
  <c r="E2029" i="7"/>
  <c r="D1517" i="14"/>
  <c r="D1965" i="14"/>
  <c r="F1752" i="5"/>
  <c r="D2079" i="11"/>
  <c r="D1544" i="14"/>
  <c r="F1284" i="7"/>
  <c r="D2278" i="11"/>
  <c r="G1980" i="7"/>
  <c r="D104" i="11"/>
  <c r="F3457" i="7"/>
  <c r="E1391" i="5"/>
  <c r="E1421" i="5"/>
  <c r="G563" i="14"/>
  <c r="E1309" i="13"/>
  <c r="E1340" i="7"/>
  <c r="G3098" i="7"/>
  <c r="D1785" i="13"/>
  <c r="G65" i="11"/>
  <c r="F1843" i="7"/>
  <c r="D2175" i="10"/>
  <c r="G2410" i="7"/>
  <c r="E218" i="11"/>
  <c r="G428" i="6"/>
  <c r="F435" i="7"/>
  <c r="G218" i="6"/>
  <c r="F2373" i="10"/>
  <c r="D2679" i="7"/>
  <c r="G450" i="7"/>
  <c r="G2207" i="5"/>
  <c r="D2400" i="7"/>
  <c r="E1298" i="7"/>
  <c r="E1273" i="6"/>
  <c r="F1266" i="7"/>
  <c r="F221" i="5"/>
  <c r="G1087" i="10"/>
  <c r="G1550" i="14"/>
  <c r="G1531" i="14"/>
  <c r="F1571" i="7"/>
  <c r="G1902" i="10"/>
  <c r="G1280" i="5"/>
  <c r="D3260" i="7"/>
  <c r="E3138" i="7"/>
  <c r="E2287" i="10"/>
  <c r="D1814" i="14"/>
  <c r="D1749" i="7"/>
  <c r="F270" i="14"/>
  <c r="G803" i="14"/>
  <c r="E987" i="14"/>
  <c r="E891" i="5"/>
  <c r="F241" i="14"/>
  <c r="G1403" i="5"/>
  <c r="G541" i="14"/>
  <c r="F1625" i="14"/>
  <c r="F437" i="7"/>
  <c r="E2200" i="7"/>
  <c r="E3166" i="7"/>
  <c r="G2607" i="7"/>
  <c r="E1772" i="14"/>
  <c r="F634" i="14"/>
  <c r="F83" i="11"/>
  <c r="F118" i="6"/>
  <c r="D794" i="6"/>
  <c r="G586" i="14"/>
  <c r="F660" i="14"/>
  <c r="E276" i="11"/>
  <c r="D1301" i="7"/>
  <c r="F1666" i="14"/>
  <c r="D449" i="11"/>
  <c r="E61" i="7"/>
  <c r="G3329" i="7"/>
  <c r="D1247" i="14"/>
  <c r="E1476" i="7"/>
  <c r="E50" i="13"/>
  <c r="D511" i="11"/>
  <c r="G2044" i="5"/>
  <c r="D319" i="5"/>
  <c r="E603" i="5"/>
  <c r="F666" i="5"/>
  <c r="F1380" i="14"/>
  <c r="G1190" i="14"/>
  <c r="E881" i="10"/>
  <c r="F850" i="6"/>
  <c r="F1178" i="6"/>
  <c r="F1842" i="5"/>
  <c r="F1959" i="5"/>
  <c r="E669" i="6"/>
  <c r="G629" i="14"/>
  <c r="D571" i="5"/>
  <c r="E42" i="11"/>
  <c r="E2457" i="7"/>
  <c r="G1748" i="6"/>
  <c r="D2277" i="5"/>
  <c r="E219" i="5"/>
  <c r="D1519" i="14"/>
  <c r="G3056" i="7"/>
  <c r="G1793" i="7"/>
  <c r="F1394" i="7"/>
  <c r="G1040" i="6"/>
  <c r="D1506" i="6"/>
  <c r="E1436" i="5"/>
  <c r="D2587" i="7"/>
  <c r="G686" i="6"/>
  <c r="G320" i="10"/>
  <c r="D880" i="6"/>
  <c r="D373" i="11"/>
  <c r="G2253" i="7"/>
  <c r="E191" i="6"/>
  <c r="F540" i="14"/>
  <c r="D1150" i="14"/>
  <c r="D2227" i="5"/>
  <c r="G57" i="7"/>
  <c r="E497" i="7"/>
  <c r="F1748" i="14"/>
  <c r="E152" i="6"/>
  <c r="G1362" i="7"/>
  <c r="F484" i="6"/>
  <c r="G1529" i="14"/>
  <c r="F201" i="7"/>
  <c r="D188" i="5"/>
  <c r="F339" i="5"/>
  <c r="E1866" i="11"/>
  <c r="E2522" i="7"/>
  <c r="D312" i="11"/>
  <c r="F3224" i="7"/>
  <c r="D1362" i="11"/>
  <c r="F2028" i="10"/>
  <c r="D1497" i="7"/>
  <c r="F1887" i="7"/>
  <c r="F1548" i="7"/>
  <c r="G376" i="11"/>
  <c r="D2378" i="11"/>
  <c r="F2561" i="7"/>
  <c r="D1873" i="7"/>
  <c r="G1928" i="14"/>
  <c r="D1336" i="5"/>
  <c r="F500" i="6"/>
  <c r="G1660" i="14"/>
  <c r="D76" i="10"/>
  <c r="E352" i="6"/>
  <c r="F738" i="14"/>
  <c r="D1703" i="6"/>
  <c r="F1685" i="5"/>
  <c r="F446" i="6"/>
  <c r="G810" i="6"/>
  <c r="F1044" i="6"/>
  <c r="D1370" i="6"/>
  <c r="G210" i="6"/>
  <c r="F1011" i="11"/>
  <c r="G26" i="7"/>
  <c r="F1930" i="10"/>
  <c r="E824" i="5"/>
  <c r="G968" i="6"/>
  <c r="G884" i="5"/>
  <c r="F250" i="10"/>
  <c r="D3313" i="7"/>
  <c r="D2067" i="5"/>
  <c r="E5" i="7"/>
  <c r="G486" i="6"/>
  <c r="D1202" i="14"/>
  <c r="G851" i="5"/>
  <c r="F1263" i="6"/>
  <c r="D368" i="13"/>
  <c r="E2422" i="10"/>
  <c r="E925" i="10"/>
  <c r="F2019" i="5"/>
  <c r="D306" i="14"/>
  <c r="G988" i="14"/>
  <c r="D1475" i="7"/>
  <c r="D2299" i="5"/>
  <c r="G238" i="10"/>
  <c r="E1679" i="7"/>
  <c r="D150" i="6"/>
  <c r="D954" i="6"/>
  <c r="F1533" i="5"/>
  <c r="F261" i="13"/>
  <c r="G1739" i="14"/>
  <c r="E136" i="11"/>
  <c r="F237" i="13"/>
  <c r="E2114" i="7"/>
  <c r="F394" i="14"/>
  <c r="E1816" i="14"/>
  <c r="E392" i="5"/>
  <c r="E1837" i="10"/>
  <c r="D728" i="14"/>
  <c r="F312" i="11"/>
  <c r="E486" i="14"/>
  <c r="F111" i="5"/>
  <c r="D121" i="6"/>
  <c r="G1948" i="7"/>
  <c r="F102" i="5"/>
  <c r="E433" i="6"/>
  <c r="G146" i="10"/>
  <c r="D1982" i="14"/>
  <c r="F1153" i="6"/>
  <c r="F2467" i="7"/>
  <c r="D1466" i="11"/>
  <c r="D1569" i="7"/>
  <c r="F1964" i="7"/>
  <c r="F1573" i="7"/>
  <c r="D288" i="10"/>
  <c r="D3411" i="7"/>
  <c r="G1734" i="5"/>
  <c r="F82" i="6"/>
  <c r="E2199" i="5"/>
  <c r="E1559" i="6"/>
  <c r="D2861" i="7"/>
  <c r="E1918" i="14"/>
  <c r="G288" i="14"/>
  <c r="F336" i="10"/>
  <c r="E2165" i="7"/>
  <c r="D151" i="7"/>
  <c r="G1356" i="5"/>
  <c r="E1457" i="6"/>
  <c r="D1541" i="10"/>
  <c r="F805" i="6"/>
  <c r="G1577" i="7"/>
  <c r="G751" i="6"/>
  <c r="F988" i="6"/>
  <c r="D945" i="14"/>
  <c r="E2091" i="7"/>
  <c r="E2146" i="5"/>
  <c r="E324" i="7"/>
  <c r="D416" i="10"/>
  <c r="E139" i="5"/>
  <c r="D287" i="10"/>
  <c r="F1717" i="14"/>
  <c r="G2040" i="11"/>
  <c r="G13" i="11"/>
  <c r="F645" i="14"/>
  <c r="E610" i="11"/>
  <c r="G278" i="7"/>
  <c r="D3402" i="7"/>
  <c r="G397" i="13"/>
  <c r="F1633" i="7"/>
  <c r="D1012" i="6"/>
  <c r="D1711" i="6"/>
  <c r="G494" i="6"/>
  <c r="G854" i="6"/>
  <c r="D407" i="7"/>
  <c r="G978" i="6"/>
  <c r="E63" i="11"/>
  <c r="G1166" i="14"/>
  <c r="G1845" i="7"/>
  <c r="E1684" i="5"/>
  <c r="D2404" i="11"/>
  <c r="F357" i="10"/>
  <c r="G1735" i="6"/>
  <c r="D1267" i="5"/>
  <c r="D198" i="6"/>
  <c r="F553" i="6"/>
  <c r="E152" i="14"/>
  <c r="E773" i="5"/>
  <c r="E1763" i="11"/>
  <c r="G1285" i="6"/>
  <c r="G349" i="11"/>
  <c r="D1465" i="14"/>
  <c r="E564" i="6"/>
  <c r="E719" i="14"/>
  <c r="E1340" i="6"/>
  <c r="F3176" i="7"/>
  <c r="F2184" i="5"/>
  <c r="D1220" i="5"/>
  <c r="D1504" i="14"/>
  <c r="E1508" i="5"/>
  <c r="F770" i="6"/>
  <c r="G1618" i="5"/>
  <c r="F1113" i="6"/>
  <c r="E3306" i="7"/>
  <c r="G77" i="10"/>
  <c r="D977" i="6"/>
  <c r="F110" i="6"/>
  <c r="G1125" i="5"/>
  <c r="F1524" i="6"/>
  <c r="G2218" i="5"/>
  <c r="F1710" i="5"/>
  <c r="E966" i="6"/>
  <c r="F397" i="10"/>
  <c r="E325" i="6"/>
  <c r="E2012" i="7"/>
  <c r="E2957" i="7"/>
  <c r="E714" i="10"/>
  <c r="D1301" i="10"/>
  <c r="D1050" i="6"/>
  <c r="E793" i="6"/>
  <c r="F165" i="7"/>
  <c r="G1946" i="5"/>
  <c r="G994" i="6"/>
  <c r="E520" i="5"/>
  <c r="E48" i="6"/>
  <c r="D739" i="6"/>
  <c r="F373" i="6"/>
  <c r="G2104" i="10"/>
  <c r="E2139" i="5"/>
  <c r="F1101" i="5"/>
  <c r="F416" i="11"/>
  <c r="E951" i="5"/>
  <c r="G224" i="6"/>
  <c r="F9" i="14"/>
  <c r="D381" i="10"/>
  <c r="F2110" i="5"/>
  <c r="D481" i="14"/>
  <c r="D887" i="5"/>
  <c r="D1908" i="5"/>
  <c r="F1416" i="11"/>
  <c r="G1196" i="10"/>
  <c r="E1351" i="7"/>
  <c r="D1508" i="5"/>
  <c r="F384" i="6"/>
  <c r="F156" i="14"/>
  <c r="D1480" i="10"/>
  <c r="F1025" i="14"/>
  <c r="G1509" i="14"/>
  <c r="G497" i="7"/>
  <c r="G476" i="5"/>
  <c r="D1676" i="7"/>
  <c r="F2097" i="5"/>
  <c r="D527" i="6"/>
  <c r="E445" i="14"/>
  <c r="D1434" i="5"/>
  <c r="G1433" i="14"/>
  <c r="E1745" i="6"/>
  <c r="E827" i="6"/>
  <c r="G2668" i="7"/>
  <c r="E1199" i="6"/>
  <c r="G317" i="10"/>
  <c r="G123" i="11"/>
  <c r="G3195" i="7"/>
  <c r="D150" i="11"/>
  <c r="F3025" i="7"/>
  <c r="G511" i="6"/>
  <c r="F563" i="11"/>
  <c r="E326" i="5"/>
  <c r="E632" i="6"/>
  <c r="G885" i="6"/>
  <c r="E463" i="6"/>
  <c r="G3399" i="7"/>
  <c r="E1665" i="5"/>
  <c r="E2031" i="10"/>
  <c r="E1842" i="10"/>
  <c r="G1196" i="6"/>
  <c r="D1068" i="5"/>
  <c r="D1704" i="5"/>
  <c r="D159" i="5"/>
  <c r="D563" i="14"/>
  <c r="E1404" i="6"/>
  <c r="E333" i="6"/>
  <c r="E263" i="14"/>
  <c r="F118" i="11"/>
  <c r="E1131" i="6"/>
  <c r="F3468" i="7"/>
  <c r="E1514" i="6"/>
  <c r="F368" i="13"/>
  <c r="G595" i="6"/>
  <c r="F931" i="14"/>
  <c r="G146" i="6"/>
  <c r="F460" i="6"/>
  <c r="G578" i="6"/>
  <c r="D627" i="11"/>
  <c r="E2679" i="7"/>
  <c r="D33" i="11"/>
  <c r="F765" i="14"/>
  <c r="F1798" i="14"/>
  <c r="D925" i="6"/>
  <c r="E1337" i="5"/>
  <c r="E1000" i="6"/>
  <c r="G804" i="14"/>
  <c r="D2252" i="5"/>
  <c r="D589" i="6"/>
  <c r="E559" i="5"/>
  <c r="E1806" i="5"/>
  <c r="D164" i="11"/>
  <c r="E348" i="14"/>
  <c r="F1526" i="6"/>
  <c r="G214" i="5"/>
  <c r="D1779" i="7"/>
  <c r="E725" i="6"/>
  <c r="D220" i="6"/>
  <c r="D1119" i="6"/>
  <c r="F4" i="10"/>
  <c r="E1415" i="7"/>
  <c r="G1188" i="6"/>
  <c r="D1519" i="6"/>
  <c r="F432" i="7"/>
  <c r="E1120" i="6"/>
  <c r="E589" i="6"/>
  <c r="D1577" i="7"/>
  <c r="G1589" i="6"/>
  <c r="F1484" i="5"/>
  <c r="F749" i="11"/>
  <c r="D1477" i="14"/>
  <c r="G1189" i="6"/>
  <c r="D29" i="14"/>
  <c r="F2111" i="5"/>
  <c r="E847" i="14"/>
  <c r="E664" i="10"/>
  <c r="D1809" i="11"/>
  <c r="E1166" i="5"/>
  <c r="F37" i="6"/>
  <c r="E985" i="14"/>
  <c r="E920" i="6"/>
  <c r="E389" i="10"/>
  <c r="G57" i="5"/>
  <c r="F1758" i="6"/>
  <c r="G1004" i="6"/>
  <c r="G619" i="11"/>
  <c r="E2294" i="5"/>
  <c r="G192" i="11"/>
  <c r="F780" i="6"/>
  <c r="F1220" i="11"/>
  <c r="D2764" i="7"/>
  <c r="G4" i="14"/>
  <c r="E634" i="13"/>
  <c r="E1387" i="14"/>
  <c r="F1125" i="5"/>
  <c r="D1142" i="6"/>
  <c r="E2672" i="7"/>
  <c r="G2093" i="10"/>
  <c r="D472" i="7"/>
  <c r="F1137" i="5"/>
  <c r="F1807" i="14"/>
  <c r="G56" i="14"/>
  <c r="F1778" i="5"/>
  <c r="E2202" i="5"/>
  <c r="D2086" i="5"/>
  <c r="F1673" i="7"/>
  <c r="F2415" i="11"/>
  <c r="G85" i="10"/>
  <c r="D2164" i="5"/>
  <c r="F819" i="5"/>
  <c r="F1883" i="5"/>
  <c r="G123" i="5"/>
  <c r="D352" i="5"/>
  <c r="D1219" i="5"/>
  <c r="E66" i="5"/>
  <c r="G300" i="5"/>
  <c r="F1581" i="5"/>
  <c r="G140" i="11"/>
  <c r="F662" i="14"/>
  <c r="G1741" i="6"/>
  <c r="G1635" i="14"/>
  <c r="G290" i="14"/>
  <c r="G2123" i="7"/>
  <c r="F68" i="13"/>
  <c r="G93" i="5"/>
  <c r="F2377" i="11"/>
  <c r="F535" i="14"/>
  <c r="E1703" i="10"/>
  <c r="E2819" i="7"/>
  <c r="F2067" i="7"/>
  <c r="F1665" i="11"/>
  <c r="D1531" i="14"/>
  <c r="D469" i="13"/>
  <c r="G1589" i="7"/>
  <c r="G1041" i="5"/>
  <c r="G1765" i="5"/>
  <c r="F1231" i="14"/>
  <c r="D2532" i="7"/>
  <c r="F522" i="14"/>
  <c r="D530" i="14"/>
  <c r="G1473" i="7"/>
  <c r="F1773" i="5"/>
  <c r="F1496" i="10"/>
  <c r="G273" i="5"/>
  <c r="E1324" i="14"/>
  <c r="G1126" i="14"/>
  <c r="E1154" i="5"/>
  <c r="E153" i="11"/>
  <c r="F1086" i="11"/>
  <c r="D150" i="13"/>
  <c r="D75" i="6"/>
  <c r="F1960" i="11"/>
  <c r="D956" i="5"/>
  <c r="D2792" i="7"/>
  <c r="F2102" i="5"/>
  <c r="G1055" i="5"/>
  <c r="D1279" i="14"/>
  <c r="E1111" i="11"/>
  <c r="E390" i="7"/>
  <c r="F1839" i="14"/>
  <c r="D2033" i="10"/>
  <c r="E491" i="5"/>
  <c r="G194" i="10"/>
  <c r="F409" i="14"/>
  <c r="D2928" i="7"/>
  <c r="E1536" i="5"/>
  <c r="F12" i="7"/>
  <c r="F2738" i="7"/>
  <c r="D863" i="14"/>
  <c r="E1694" i="11"/>
  <c r="E928" i="14"/>
  <c r="D1506" i="5"/>
  <c r="D105" i="11"/>
  <c r="G2338" i="7"/>
  <c r="G1374" i="7"/>
  <c r="D840" i="14"/>
  <c r="D1376" i="11"/>
  <c r="G392" i="11"/>
  <c r="F788" i="14"/>
  <c r="G1402" i="14"/>
  <c r="F2724" i="7"/>
  <c r="D1295" i="5"/>
  <c r="E2544" i="7"/>
  <c r="F1865" i="14"/>
  <c r="E80" i="6"/>
  <c r="D145" i="6"/>
  <c r="D157" i="6"/>
  <c r="G251" i="14"/>
  <c r="E1733" i="14"/>
  <c r="F1646" i="6"/>
  <c r="D676" i="6"/>
  <c r="E2464" i="7"/>
  <c r="F3188" i="7"/>
  <c r="F1853" i="7"/>
  <c r="F28" i="6"/>
  <c r="D186" i="6"/>
  <c r="E2018" i="10"/>
  <c r="E1336" i="7"/>
  <c r="E208" i="10"/>
  <c r="E429" i="7"/>
  <c r="E1085" i="6"/>
  <c r="D3" i="11"/>
  <c r="D1922" i="10"/>
  <c r="F663" i="11"/>
  <c r="G1145" i="6"/>
  <c r="E1476" i="5"/>
  <c r="E989" i="6"/>
  <c r="F1811" i="7"/>
  <c r="G226" i="7"/>
  <c r="F783" i="6"/>
  <c r="G565" i="6"/>
  <c r="G145" i="7"/>
  <c r="G389" i="5"/>
  <c r="E535" i="6"/>
  <c r="G330" i="7"/>
  <c r="D439" i="14"/>
  <c r="G1633" i="14"/>
  <c r="F1441" i="6"/>
  <c r="E414" i="7"/>
  <c r="F1432" i="11"/>
  <c r="D1177" i="10"/>
  <c r="E1042" i="11"/>
  <c r="F1672" i="7"/>
  <c r="D1995" i="14"/>
  <c r="G801" i="6"/>
  <c r="E1639" i="7"/>
  <c r="G2137" i="11"/>
  <c r="E1772" i="5"/>
  <c r="E1068" i="11"/>
  <c r="E490" i="6"/>
  <c r="D1578" i="6"/>
  <c r="E24" i="6"/>
  <c r="E1510" i="6"/>
  <c r="F285" i="10"/>
  <c r="E293" i="10"/>
  <c r="F847" i="6"/>
  <c r="G929" i="6"/>
  <c r="E1290" i="6"/>
  <c r="G3436" i="7"/>
  <c r="F214" i="10"/>
  <c r="F1944" i="7"/>
  <c r="E1718" i="11"/>
  <c r="D213" i="6"/>
  <c r="F2480" i="7"/>
  <c r="G1279" i="6"/>
  <c r="E1670" i="6"/>
  <c r="F1166" i="6"/>
  <c r="D408" i="10"/>
  <c r="E52" i="14"/>
  <c r="G151" i="14"/>
  <c r="D2226" i="7"/>
  <c r="F1519" i="14"/>
  <c r="F2079" i="11"/>
  <c r="E1333" i="14"/>
  <c r="F1282" i="14"/>
  <c r="G1313" i="6"/>
  <c r="G197" i="10"/>
  <c r="D466" i="14"/>
  <c r="D2338" i="7"/>
  <c r="D1019" i="6"/>
  <c r="D2334" i="7"/>
  <c r="D1453" i="7"/>
  <c r="G2224" i="11"/>
  <c r="D172" i="14"/>
  <c r="E320" i="13"/>
  <c r="G238" i="5"/>
  <c r="D1655" i="6"/>
  <c r="D1290" i="5"/>
  <c r="D486" i="5"/>
  <c r="F606" i="11"/>
  <c r="G1271" i="5"/>
  <c r="D102" i="6"/>
  <c r="D1695" i="11"/>
  <c r="G2836" i="7"/>
  <c r="D688" i="14"/>
  <c r="G2254" i="11"/>
  <c r="D1606" i="5"/>
  <c r="E1064" i="6"/>
  <c r="F730" i="6"/>
  <c r="E1081" i="5"/>
  <c r="G2428" i="7"/>
  <c r="G576" i="14"/>
  <c r="F2412" i="10"/>
  <c r="G325" i="13"/>
  <c r="E1722" i="11"/>
  <c r="F871" i="11"/>
  <c r="G838" i="6"/>
  <c r="F171" i="5"/>
  <c r="E96" i="14"/>
  <c r="E2113" i="7"/>
  <c r="E3421" i="7"/>
  <c r="D7" i="7"/>
  <c r="F3038" i="7"/>
  <c r="E2234" i="5"/>
  <c r="E2059" i="11"/>
  <c r="E1632" i="11"/>
  <c r="E1844" i="14"/>
  <c r="D163" i="6"/>
  <c r="G2308" i="11"/>
  <c r="D2398" i="10"/>
  <c r="D2278" i="7"/>
  <c r="D53" i="5"/>
  <c r="E1544" i="14"/>
  <c r="E1339" i="5"/>
  <c r="F1258" i="7"/>
  <c r="D169" i="14"/>
  <c r="F2372" i="11"/>
  <c r="G156" i="6"/>
  <c r="G259" i="6"/>
  <c r="E892" i="5"/>
  <c r="D1148" i="5"/>
  <c r="G60" i="7"/>
  <c r="D1415" i="14"/>
  <c r="G1021" i="5"/>
  <c r="D1181" i="11"/>
  <c r="G2146" i="11"/>
  <c r="F21" i="14"/>
  <c r="F2946" i="7"/>
  <c r="D29" i="13"/>
  <c r="F683" i="6"/>
  <c r="D175" i="11"/>
  <c r="F1399" i="7"/>
  <c r="F287" i="10"/>
  <c r="F1206" i="14"/>
  <c r="G1742" i="6"/>
  <c r="F1378" i="6"/>
  <c r="F1667" i="6"/>
  <c r="G868" i="11"/>
  <c r="G337" i="6"/>
  <c r="D1776" i="5"/>
  <c r="G998" i="6"/>
  <c r="E47" i="7"/>
  <c r="G282" i="10"/>
  <c r="G1389" i="11"/>
  <c r="E3377" i="7"/>
  <c r="F2231" i="5"/>
  <c r="G1480" i="7"/>
  <c r="D2309" i="7"/>
  <c r="F236" i="6"/>
  <c r="F659" i="11"/>
  <c r="F43" i="6"/>
  <c r="D339" i="6"/>
  <c r="E1406" i="6"/>
  <c r="G58" i="7"/>
  <c r="G342" i="6"/>
  <c r="D397" i="10"/>
  <c r="D1542" i="14"/>
  <c r="E597" i="6"/>
  <c r="F1644" i="7"/>
  <c r="D565" i="11"/>
  <c r="G1216" i="6"/>
  <c r="E3119" i="7"/>
  <c r="G2526" i="7"/>
  <c r="F2733" i="7"/>
  <c r="D1569" i="10"/>
  <c r="F145" i="14"/>
  <c r="E1078" i="6"/>
  <c r="E1373" i="6"/>
  <c r="F364" i="7"/>
  <c r="G1693" i="6"/>
  <c r="D457" i="6"/>
  <c r="F1893" i="7"/>
  <c r="D421" i="10"/>
  <c r="D1266" i="5"/>
  <c r="G119" i="11"/>
  <c r="G108" i="10"/>
  <c r="D1373" i="6"/>
  <c r="E768" i="14"/>
  <c r="F319" i="6"/>
  <c r="G277" i="10"/>
  <c r="G198" i="10"/>
  <c r="E1152" i="6"/>
  <c r="G234" i="10"/>
  <c r="E1695" i="6"/>
  <c r="E596" i="5"/>
  <c r="F1729" i="7"/>
  <c r="F2147" i="11"/>
  <c r="G2117" i="5"/>
  <c r="G285" i="13"/>
  <c r="E71" i="14"/>
  <c r="G1346" i="6"/>
  <c r="G1591" i="14"/>
  <c r="D1993" i="14"/>
  <c r="F333" i="14"/>
  <c r="D1314" i="13"/>
  <c r="G984" i="14"/>
  <c r="F1168" i="6"/>
  <c r="G654" i="5"/>
  <c r="G700" i="11"/>
  <c r="E67" i="10"/>
  <c r="D183" i="11"/>
  <c r="G1485" i="6"/>
  <c r="D698" i="5"/>
  <c r="D726" i="6"/>
  <c r="D647" i="5"/>
  <c r="F688" i="6"/>
  <c r="F3390" i="7"/>
  <c r="F533" i="14"/>
  <c r="D432" i="14"/>
  <c r="E410" i="7"/>
  <c r="G1822" i="5"/>
  <c r="F1539" i="10"/>
  <c r="D1262" i="6"/>
  <c r="E850" i="10"/>
  <c r="F638" i="14"/>
  <c r="E1010" i="5"/>
  <c r="G1570" i="5"/>
  <c r="D1210" i="13"/>
  <c r="G574" i="11"/>
  <c r="G965" i="5"/>
  <c r="F157" i="14"/>
  <c r="E438" i="14"/>
  <c r="D1040" i="6"/>
  <c r="E1583" i="14"/>
  <c r="D123" i="11"/>
  <c r="F1789" i="5"/>
  <c r="G1625" i="6"/>
  <c r="E1466" i="7"/>
  <c r="E890" i="6"/>
  <c r="F3314" i="7"/>
  <c r="D288" i="13"/>
  <c r="F1502" i="6"/>
  <c r="D317" i="13"/>
  <c r="E600" i="6"/>
  <c r="E413" i="10"/>
  <c r="E968" i="14"/>
  <c r="F1777" i="5"/>
  <c r="E562" i="6"/>
  <c r="E1304" i="7"/>
  <c r="D1238" i="6"/>
  <c r="F349" i="11"/>
  <c r="D820" i="5"/>
  <c r="D357" i="11"/>
  <c r="F83" i="6"/>
  <c r="F1882" i="7"/>
  <c r="F638" i="6"/>
  <c r="G1622" i="7"/>
  <c r="G2177" i="5"/>
  <c r="F2203" i="7"/>
  <c r="F381" i="13"/>
  <c r="G1471" i="14"/>
  <c r="E1675" i="6"/>
  <c r="F1173" i="6"/>
  <c r="D2350" i="7"/>
  <c r="G2164" i="7"/>
  <c r="F1687" i="6"/>
  <c r="F1081" i="6"/>
  <c r="F1218" i="6"/>
  <c r="D964" i="6"/>
  <c r="E663" i="6"/>
  <c r="F123" i="13"/>
  <c r="D954" i="5"/>
  <c r="D595" i="5"/>
  <c r="F2115" i="7"/>
  <c r="D225" i="11"/>
  <c r="D1861" i="14"/>
  <c r="D2155" i="5"/>
  <c r="G1928" i="5"/>
  <c r="G41" i="10"/>
  <c r="G936" i="6"/>
  <c r="F1541" i="6"/>
  <c r="D858" i="11"/>
  <c r="D791" i="5"/>
  <c r="G1338" i="6"/>
  <c r="F1678" i="5"/>
  <c r="G238" i="13"/>
  <c r="G204" i="11"/>
  <c r="E2363" i="7"/>
  <c r="E397" i="10"/>
  <c r="F947" i="6"/>
  <c r="E328" i="10"/>
  <c r="E1223" i="14"/>
  <c r="F2544" i="7"/>
  <c r="F1832" i="11"/>
  <c r="D1785" i="5"/>
  <c r="F2358" i="10"/>
  <c r="D1836" i="14"/>
  <c r="F410" i="5"/>
  <c r="E1655" i="5"/>
  <c r="E133" i="6"/>
  <c r="E387" i="6"/>
  <c r="G1537" i="6"/>
  <c r="D319" i="6"/>
  <c r="E262" i="5"/>
  <c r="G1888" i="5"/>
  <c r="E2364" i="11"/>
  <c r="E327" i="6"/>
  <c r="F1008" i="5"/>
  <c r="E1599" i="7"/>
  <c r="E273" i="6"/>
  <c r="E250" i="11"/>
  <c r="F1429" i="7"/>
  <c r="G1667" i="11"/>
  <c r="G1728" i="14"/>
  <c r="E1272" i="14"/>
  <c r="E44" i="6"/>
  <c r="G561" i="6"/>
  <c r="G2423" i="11"/>
  <c r="D950" i="6"/>
  <c r="D792" i="11"/>
  <c r="G2433" i="7"/>
  <c r="D1558" i="5"/>
  <c r="E2164" i="10"/>
  <c r="D1660" i="11"/>
  <c r="E1407" i="5"/>
  <c r="G502" i="6"/>
  <c r="F1979" i="11"/>
  <c r="E1399" i="6"/>
  <c r="E534" i="11"/>
  <c r="D1504" i="5"/>
  <c r="F2675" i="7"/>
  <c r="G731" i="6"/>
  <c r="G975" i="11"/>
  <c r="E1999" i="7"/>
  <c r="G1672" i="14"/>
  <c r="F2387" i="11"/>
  <c r="D456" i="14"/>
  <c r="G1621" i="6"/>
  <c r="F445" i="14"/>
  <c r="D382" i="6"/>
  <c r="D1610" i="7"/>
  <c r="D1264" i="6"/>
  <c r="E584" i="6"/>
  <c r="D280" i="13"/>
  <c r="D1454" i="6"/>
  <c r="G69" i="6"/>
  <c r="D384" i="13"/>
  <c r="E1289" i="10"/>
  <c r="F1735" i="14"/>
  <c r="D1636" i="5"/>
  <c r="G69" i="7"/>
  <c r="F365" i="11"/>
  <c r="G1986" i="14"/>
  <c r="F340" i="6"/>
  <c r="F2112" i="7"/>
  <c r="D2014" i="7"/>
  <c r="D165" i="11"/>
  <c r="E2195" i="5"/>
  <c r="D1411" i="6"/>
  <c r="E3349" i="7"/>
  <c r="E1446" i="10"/>
  <c r="E1344" i="7"/>
  <c r="F15" i="6"/>
  <c r="F3320" i="7"/>
  <c r="F277" i="11"/>
  <c r="D409" i="5"/>
  <c r="F1502" i="7"/>
  <c r="F352" i="11"/>
  <c r="D1470" i="6"/>
  <c r="F225" i="6"/>
  <c r="F737" i="6"/>
  <c r="F338" i="6"/>
  <c r="D20" i="6"/>
  <c r="E1270" i="7"/>
  <c r="G1525" i="11"/>
  <c r="F14" i="6"/>
  <c r="F1959" i="14"/>
  <c r="G154" i="14"/>
  <c r="G1743" i="6"/>
  <c r="E1800" i="13"/>
  <c r="E1980" i="14"/>
  <c r="F1135" i="14"/>
  <c r="G835" i="14"/>
  <c r="F663" i="6"/>
  <c r="E729" i="6"/>
  <c r="G1668" i="6"/>
  <c r="F490" i="6"/>
  <c r="D1654" i="6"/>
  <c r="D1321" i="6"/>
  <c r="D1481" i="6"/>
  <c r="F397" i="13"/>
  <c r="G1359" i="6"/>
  <c r="G233" i="14"/>
  <c r="F1340" i="6"/>
  <c r="F1297" i="6"/>
  <c r="F1137" i="6"/>
  <c r="D1612" i="6"/>
  <c r="G886" i="6"/>
  <c r="G1592" i="6"/>
  <c r="D483" i="6"/>
  <c r="F702" i="6"/>
  <c r="F141" i="6"/>
  <c r="F220" i="6"/>
  <c r="G967" i="6"/>
  <c r="F65" i="6"/>
  <c r="E295" i="6"/>
  <c r="F1368" i="6"/>
  <c r="D1443" i="6"/>
  <c r="G1632" i="6"/>
  <c r="G1568" i="6"/>
  <c r="G168" i="6"/>
  <c r="E892" i="6"/>
  <c r="F195" i="10"/>
  <c r="E948" i="6"/>
  <c r="D1607" i="6"/>
  <c r="F1057" i="6"/>
  <c r="G282" i="6"/>
  <c r="F569" i="6"/>
  <c r="G656" i="6"/>
  <c r="G480" i="14"/>
  <c r="D991" i="5"/>
  <c r="D380" i="7"/>
  <c r="D1552" i="6"/>
  <c r="F193" i="7"/>
  <c r="G61" i="7"/>
  <c r="G1527" i="5"/>
  <c r="F1102" i="6"/>
  <c r="G693" i="5"/>
  <c r="G206" i="5"/>
  <c r="F2578" i="7"/>
  <c r="D749" i="5"/>
  <c r="E1435" i="5"/>
  <c r="G1213" i="11"/>
  <c r="E2367" i="7"/>
  <c r="D2855" i="7"/>
  <c r="F3373" i="7"/>
  <c r="G429" i="5"/>
  <c r="G1068" i="11"/>
  <c r="D2343" i="10"/>
  <c r="G253" i="5"/>
  <c r="F832" i="14"/>
  <c r="D2367" i="11"/>
  <c r="D36" i="7"/>
  <c r="D307" i="14"/>
  <c r="G943" i="13"/>
  <c r="E3196" i="7"/>
  <c r="D1945" i="14"/>
  <c r="G250" i="5"/>
  <c r="F600" i="6"/>
  <c r="G1069" i="14"/>
  <c r="F2230" i="11"/>
  <c r="D968" i="11"/>
  <c r="E1596" i="5"/>
  <c r="G1392" i="14"/>
  <c r="G1768" i="14"/>
  <c r="D1578" i="14"/>
  <c r="E30" i="7"/>
  <c r="E709" i="10"/>
  <c r="G769" i="11"/>
  <c r="F2138" i="11"/>
  <c r="G1266" i="11"/>
  <c r="D958" i="14"/>
  <c r="F791" i="14"/>
  <c r="D2242" i="5"/>
  <c r="D326" i="7"/>
  <c r="F240" i="10"/>
  <c r="F814" i="14"/>
  <c r="D510" i="14"/>
  <c r="E3086" i="7"/>
  <c r="G1171" i="14"/>
  <c r="F1651" i="14"/>
  <c r="F1440" i="6"/>
  <c r="F1491" i="11"/>
  <c r="E2068" i="10"/>
  <c r="G197" i="11"/>
  <c r="D1011" i="11"/>
  <c r="G913" i="5"/>
  <c r="E591" i="14"/>
  <c r="D1562" i="11"/>
  <c r="D2096" i="10"/>
  <c r="D932" i="5"/>
  <c r="D1184" i="14"/>
  <c r="G1936" i="11"/>
  <c r="D566" i="5"/>
  <c r="D2763" i="7"/>
  <c r="D3388" i="7"/>
  <c r="F1134" i="5"/>
  <c r="G1486" i="5"/>
  <c r="E142" i="14"/>
  <c r="G149" i="11"/>
  <c r="F1639" i="14"/>
  <c r="E1954" i="5"/>
  <c r="F1669" i="7"/>
  <c r="F1056" i="14"/>
  <c r="E1722" i="7"/>
  <c r="E576" i="11"/>
  <c r="F1946" i="7"/>
  <c r="F146" i="10"/>
  <c r="E3118" i="7"/>
  <c r="F503" i="14"/>
  <c r="F28" i="14"/>
  <c r="G488" i="7"/>
  <c r="F141" i="13"/>
  <c r="F711" i="6"/>
  <c r="D1305" i="7"/>
  <c r="G1318" i="5"/>
  <c r="E1320" i="11"/>
  <c r="E403" i="11"/>
  <c r="E1392" i="6"/>
  <c r="E1231" i="14"/>
  <c r="E1866" i="5"/>
  <c r="F745" i="6"/>
  <c r="G3342" i="7"/>
  <c r="F2357" i="7"/>
  <c r="E58" i="14"/>
  <c r="F3139" i="7"/>
  <c r="G330" i="6"/>
  <c r="E145" i="10"/>
  <c r="D2913" i="7"/>
  <c r="F1602" i="6"/>
  <c r="G1648" i="6"/>
  <c r="E2916" i="7"/>
  <c r="D1661" i="7"/>
  <c r="D1856" i="5"/>
  <c r="G1355" i="6"/>
  <c r="F161" i="14"/>
  <c r="D1482" i="6"/>
  <c r="G1416" i="14"/>
  <c r="F2788" i="7"/>
  <c r="D2045" i="11"/>
  <c r="E459" i="7"/>
  <c r="E1903" i="14"/>
  <c r="G283" i="6"/>
  <c r="G971" i="6"/>
  <c r="D2330" i="10"/>
  <c r="G675" i="14"/>
  <c r="E15" i="10"/>
  <c r="F1800" i="7"/>
  <c r="D1838" i="7"/>
  <c r="F628" i="6"/>
  <c r="D1178" i="14"/>
  <c r="G36" i="6"/>
  <c r="F1549" i="6"/>
  <c r="F1873" i="11"/>
  <c r="D1557" i="6"/>
  <c r="E567" i="14"/>
  <c r="E362" i="14"/>
  <c r="G865" i="11"/>
  <c r="G2070" i="7"/>
  <c r="G313" i="5"/>
  <c r="G1994" i="11"/>
  <c r="G468" i="5"/>
  <c r="F117" i="7"/>
  <c r="D2765" i="7"/>
  <c r="E1460" i="14"/>
  <c r="E288" i="6"/>
  <c r="G2505" i="7"/>
  <c r="E212" i="6"/>
  <c r="E614" i="6"/>
  <c r="G1924" i="10"/>
  <c r="G892" i="6"/>
  <c r="E213" i="11"/>
  <c r="D1710" i="6"/>
  <c r="E812" i="6"/>
  <c r="D368" i="6"/>
  <c r="F1662" i="6"/>
  <c r="G190" i="14"/>
  <c r="F326" i="14"/>
  <c r="D342" i="6"/>
  <c r="E171" i="13"/>
  <c r="F101" i="7"/>
  <c r="F1450" i="5"/>
  <c r="G1836" i="14"/>
  <c r="D161" i="13"/>
  <c r="G134" i="6"/>
  <c r="G159" i="6"/>
  <c r="E2836" i="7"/>
  <c r="G293" i="13"/>
  <c r="F1657" i="14"/>
  <c r="E1045" i="5"/>
  <c r="E359" i="7"/>
  <c r="G2233" i="5"/>
  <c r="E1478" i="7"/>
  <c r="E137" i="13"/>
  <c r="D146" i="6"/>
  <c r="E3451" i="7"/>
  <c r="D773" i="6"/>
  <c r="G502" i="14"/>
  <c r="E1295" i="6"/>
  <c r="G1483" i="14"/>
  <c r="D1857" i="14"/>
  <c r="E233" i="6"/>
  <c r="F1320" i="14"/>
  <c r="E3468" i="7"/>
  <c r="G1514" i="6"/>
  <c r="F1879" i="5"/>
  <c r="D1167" i="6"/>
  <c r="F680" i="14"/>
  <c r="G188" i="7"/>
  <c r="E2262" i="10"/>
  <c r="G106" i="10"/>
  <c r="E1680" i="5"/>
  <c r="F1468" i="7"/>
  <c r="G1621" i="14"/>
  <c r="D512" i="5"/>
  <c r="D2527" i="7"/>
  <c r="E119" i="6"/>
  <c r="D3409" i="7"/>
  <c r="D1562" i="6"/>
  <c r="G661" i="5"/>
  <c r="D1968" i="11"/>
  <c r="D3004" i="7"/>
  <c r="F346" i="7"/>
  <c r="E234" i="10"/>
  <c r="E1737" i="14"/>
  <c r="E257" i="6"/>
  <c r="E1023" i="6"/>
  <c r="G1590" i="6"/>
  <c r="F242" i="10"/>
  <c r="D1392" i="5"/>
  <c r="D1724" i="14"/>
  <c r="D95" i="6"/>
  <c r="F2227" i="7"/>
  <c r="G1985" i="7"/>
  <c r="E162" i="11"/>
  <c r="F2136" i="7"/>
  <c r="G1005" i="6"/>
  <c r="G1822" i="10"/>
  <c r="E1148" i="14"/>
  <c r="D1786" i="5"/>
  <c r="E344" i="6"/>
  <c r="D2155" i="11"/>
  <c r="D160" i="5"/>
  <c r="F564" i="14"/>
  <c r="F1747" i="6"/>
  <c r="F1398" i="6"/>
  <c r="D340" i="6"/>
  <c r="F962" i="14"/>
  <c r="F760" i="6"/>
  <c r="D209" i="10"/>
  <c r="E249" i="11"/>
  <c r="F1307" i="14"/>
  <c r="F81" i="13"/>
  <c r="D3033" i="7"/>
  <c r="E321" i="7"/>
  <c r="G2132" i="7"/>
  <c r="G384" i="11"/>
  <c r="F1703" i="6"/>
  <c r="G1263" i="7"/>
  <c r="G421" i="10"/>
  <c r="F1048" i="11"/>
  <c r="F304" i="13"/>
  <c r="D384" i="6"/>
  <c r="F272" i="14"/>
  <c r="F1447" i="11"/>
  <c r="E864" i="14"/>
  <c r="F931" i="6"/>
  <c r="F1325" i="6"/>
  <c r="F107" i="6"/>
  <c r="D1387" i="6"/>
  <c r="D114" i="11"/>
  <c r="D790" i="6"/>
  <c r="D1754" i="7"/>
  <c r="D1896" i="5"/>
  <c r="G1404" i="14"/>
  <c r="G904" i="5"/>
  <c r="G28" i="6"/>
  <c r="E1370" i="7"/>
  <c r="G2150" i="7"/>
  <c r="G201" i="14"/>
  <c r="E16" i="7"/>
  <c r="G1695" i="6"/>
  <c r="E160" i="6"/>
  <c r="D75" i="13"/>
  <c r="F458" i="6"/>
  <c r="D1978" i="11"/>
  <c r="F873" i="5"/>
  <c r="G106" i="13"/>
  <c r="F1567" i="14"/>
  <c r="E269" i="10"/>
  <c r="F237" i="5"/>
  <c r="E349" i="11"/>
  <c r="D193" i="6"/>
  <c r="F684" i="6"/>
  <c r="G2148" i="5"/>
  <c r="D1309" i="6"/>
  <c r="G1025" i="14"/>
  <c r="E1217" i="6"/>
  <c r="F690" i="6"/>
  <c r="F1903" i="14"/>
  <c r="E60" i="6"/>
  <c r="F2050" i="11"/>
  <c r="E349" i="7"/>
  <c r="F296" i="10"/>
  <c r="E1185" i="14"/>
  <c r="E936" i="14"/>
  <c r="G468" i="6"/>
  <c r="D474" i="6"/>
  <c r="F799" i="11"/>
  <c r="E102" i="6"/>
  <c r="D470" i="6"/>
  <c r="F984" i="6"/>
  <c r="D1747" i="6"/>
  <c r="D648" i="6"/>
  <c r="F1396" i="6"/>
  <c r="E208" i="14"/>
  <c r="F1090" i="11"/>
  <c r="E1771" i="14"/>
  <c r="G1358" i="14"/>
  <c r="E1410" i="6"/>
  <c r="D1709" i="6"/>
  <c r="E2844" i="7"/>
  <c r="G90" i="6"/>
  <c r="D299" i="6"/>
  <c r="D1087" i="14"/>
  <c r="F1564" i="7"/>
  <c r="F137" i="13"/>
  <c r="G1000" i="6"/>
  <c r="E120" i="6"/>
  <c r="G913" i="11"/>
  <c r="D495" i="6"/>
  <c r="F564" i="6"/>
  <c r="G462" i="7"/>
  <c r="G609" i="10"/>
  <c r="G2032" i="7"/>
  <c r="F2416" i="10"/>
  <c r="D1511" i="6"/>
  <c r="F827" i="11"/>
  <c r="G113" i="10"/>
  <c r="F539" i="14"/>
  <c r="F1635" i="14"/>
  <c r="G1207" i="10"/>
  <c r="G1468" i="5"/>
  <c r="G149" i="6"/>
  <c r="F1625" i="6"/>
  <c r="D341" i="11"/>
  <c r="E1977" i="14"/>
  <c r="G3229" i="7"/>
  <c r="F3333" i="7"/>
  <c r="F393" i="10"/>
  <c r="E168" i="13"/>
  <c r="G762" i="5"/>
  <c r="E1886" i="14"/>
  <c r="G549" i="6"/>
  <c r="D71" i="13"/>
  <c r="E1758" i="6"/>
  <c r="G253" i="7"/>
  <c r="G413" i="11"/>
  <c r="G534" i="11"/>
  <c r="F1402" i="6"/>
  <c r="G1492" i="6"/>
  <c r="E1302" i="10"/>
  <c r="G1467" i="6"/>
  <c r="D87" i="10"/>
  <c r="E2069" i="7"/>
  <c r="G594" i="6"/>
  <c r="D1469" i="7"/>
  <c r="G589" i="14"/>
  <c r="G296" i="13"/>
  <c r="E1465" i="10"/>
  <c r="G1113" i="11"/>
  <c r="D667" i="6"/>
  <c r="F1590" i="5"/>
  <c r="G566" i="14"/>
  <c r="F302" i="5"/>
  <c r="D2939" i="7"/>
  <c r="E2246" i="10"/>
  <c r="D1723" i="6"/>
  <c r="E96" i="11"/>
  <c r="F955" i="5"/>
  <c r="E14" i="7"/>
  <c r="D478" i="14"/>
  <c r="E21" i="11"/>
  <c r="G617" i="6"/>
  <c r="F1120" i="14"/>
  <c r="G1080" i="6"/>
  <c r="E964" i="11"/>
  <c r="F44" i="11"/>
  <c r="D1652" i="6"/>
  <c r="G2025" i="11"/>
  <c r="D93" i="5"/>
  <c r="E1261" i="14"/>
  <c r="D1874" i="7"/>
  <c r="G1931" i="14"/>
  <c r="G713" i="6"/>
  <c r="D1695" i="7"/>
  <c r="E17" i="14"/>
  <c r="E443" i="14"/>
  <c r="F1075" i="6"/>
  <c r="D1461" i="14"/>
  <c r="G1472" i="6"/>
  <c r="E946" i="13"/>
  <c r="D1723" i="11"/>
  <c r="D800" i="6"/>
  <c r="D1089" i="14"/>
  <c r="G2267" i="5"/>
  <c r="E1609" i="6"/>
  <c r="G1443" i="6"/>
  <c r="F1777" i="11"/>
  <c r="F791" i="6"/>
  <c r="D1482" i="14"/>
  <c r="G1558" i="14"/>
  <c r="F1590" i="14"/>
  <c r="F1036" i="6"/>
  <c r="F39" i="6"/>
  <c r="D1820" i="5"/>
  <c r="E1101" i="11"/>
  <c r="D1135" i="6"/>
  <c r="E1048" i="10"/>
  <c r="E1142" i="14"/>
  <c r="E1519" i="6"/>
  <c r="E145" i="14"/>
  <c r="D1126" i="14"/>
  <c r="F1450" i="6"/>
  <c r="G1555" i="5"/>
  <c r="F120" i="13"/>
  <c r="G2786" i="7"/>
  <c r="E2485" i="7"/>
  <c r="G1651" i="10"/>
  <c r="G1052" i="6"/>
  <c r="G11" i="10"/>
  <c r="D1836" i="7"/>
  <c r="F128" i="5"/>
  <c r="E2150" i="10"/>
  <c r="G2084" i="7"/>
  <c r="E16" i="14"/>
  <c r="F354" i="11"/>
  <c r="E1066" i="6"/>
  <c r="E1044" i="5"/>
  <c r="F27" i="6"/>
  <c r="E1159" i="6"/>
  <c r="F389" i="13"/>
  <c r="D438" i="10"/>
  <c r="F869" i="14"/>
  <c r="E355" i="7"/>
  <c r="G1109" i="5"/>
  <c r="G1308" i="6"/>
  <c r="F3397" i="7"/>
  <c r="G1594" i="11"/>
  <c r="E92" i="11"/>
  <c r="G1461" i="6"/>
  <c r="F388" i="7"/>
  <c r="G1886" i="7"/>
  <c r="D2245" i="5"/>
  <c r="E1939" i="14"/>
  <c r="E2570" i="7"/>
  <c r="G362" i="7"/>
  <c r="F1983" i="11"/>
  <c r="G964" i="14"/>
  <c r="F120" i="11"/>
  <c r="G1660" i="7"/>
  <c r="G528" i="6"/>
  <c r="E2435" i="7"/>
  <c r="F357" i="11"/>
  <c r="G162" i="10"/>
  <c r="D426" i="7"/>
  <c r="E107" i="7"/>
  <c r="E1417" i="13"/>
  <c r="D1247" i="10"/>
  <c r="F1404" i="11"/>
  <c r="G2875" i="7"/>
  <c r="G2275" i="5"/>
  <c r="D1844" i="14"/>
  <c r="E947" i="11"/>
  <c r="F173" i="14"/>
  <c r="E2020" i="5"/>
  <c r="G903" i="5"/>
  <c r="G304" i="14"/>
  <c r="F1353" i="7"/>
  <c r="E1801" i="5"/>
  <c r="F1143" i="11"/>
  <c r="D1486" i="14"/>
  <c r="F1094" i="6"/>
  <c r="F140" i="13"/>
  <c r="E353" i="11"/>
  <c r="F839" i="14"/>
  <c r="F281" i="7"/>
  <c r="E687" i="14"/>
  <c r="G1815" i="14"/>
  <c r="E25" i="13"/>
  <c r="D1954" i="14"/>
  <c r="F2162" i="5"/>
  <c r="G2248" i="7"/>
  <c r="G1909" i="7"/>
  <c r="F906" i="14"/>
  <c r="E1872" i="14"/>
  <c r="G956" i="10"/>
  <c r="G1915" i="11"/>
  <c r="D221" i="10"/>
  <c r="F714" i="5"/>
  <c r="D1297" i="5"/>
  <c r="E2289" i="5"/>
  <c r="D1760" i="5"/>
  <c r="E2408" i="7"/>
  <c r="D907" i="11"/>
  <c r="G226" i="6"/>
  <c r="G3099" i="7"/>
  <c r="F886" i="11"/>
  <c r="G71" i="7"/>
  <c r="D5" i="5"/>
  <c r="G345" i="6"/>
  <c r="G1732" i="11"/>
  <c r="D576" i="6"/>
  <c r="D283" i="6"/>
  <c r="D3206" i="7"/>
  <c r="E3380" i="7"/>
  <c r="G913" i="14"/>
  <c r="D197" i="14"/>
  <c r="E1782" i="13"/>
  <c r="D639" i="5"/>
  <c r="G1976" i="5"/>
  <c r="F2826" i="7"/>
  <c r="E1491" i="5"/>
  <c r="G1446" i="7"/>
  <c r="E360" i="10"/>
  <c r="D1602" i="7"/>
  <c r="E2180" i="5"/>
  <c r="D250" i="13"/>
  <c r="D1535" i="5"/>
  <c r="D1140" i="5"/>
  <c r="D161" i="5"/>
  <c r="G2353" i="7"/>
  <c r="G1370" i="7"/>
  <c r="G584" i="6"/>
  <c r="D989" i="14"/>
  <c r="D1236" i="6"/>
  <c r="G1469" i="13"/>
  <c r="F203" i="6"/>
  <c r="D1198" i="6"/>
  <c r="F1078" i="5"/>
  <c r="D1176" i="6"/>
  <c r="G1690" i="14"/>
  <c r="F837" i="5"/>
  <c r="F406" i="14"/>
  <c r="F54" i="6"/>
  <c r="G215" i="13"/>
  <c r="E1848" i="7"/>
  <c r="D1171" i="5"/>
  <c r="F2197" i="7"/>
  <c r="F1898" i="14"/>
  <c r="E1478" i="10"/>
  <c r="F3352" i="7"/>
  <c r="G1199" i="14"/>
  <c r="G729" i="5"/>
  <c r="E1561" i="6"/>
  <c r="G817" i="6"/>
  <c r="D554" i="6"/>
  <c r="F1352" i="5"/>
  <c r="F2186" i="5"/>
  <c r="F852" i="14"/>
  <c r="F2592" i="7"/>
  <c r="G1576" i="5"/>
  <c r="E3243" i="7"/>
  <c r="G541" i="6"/>
  <c r="F872" i="6"/>
  <c r="F132" i="11"/>
  <c r="F17" i="10"/>
  <c r="F772" i="14"/>
  <c r="D1622" i="7"/>
  <c r="G1486" i="13"/>
  <c r="F93" i="14"/>
  <c r="E26" i="14"/>
  <c r="D775" i="11"/>
  <c r="D918" i="11"/>
  <c r="G300" i="6"/>
  <c r="G141" i="14"/>
  <c r="D765" i="5"/>
  <c r="F541" i="14"/>
  <c r="D1390" i="10"/>
  <c r="E1166" i="6"/>
  <c r="D2931" i="7"/>
  <c r="D113" i="14"/>
  <c r="D535" i="6"/>
  <c r="D994" i="11"/>
  <c r="F1474" i="6"/>
  <c r="D1055" i="11"/>
  <c r="F129" i="13"/>
  <c r="G1834" i="5"/>
  <c r="F1255" i="6"/>
  <c r="G2008" i="5"/>
  <c r="F1582" i="6"/>
  <c r="G1211" i="6"/>
  <c r="G744" i="6"/>
  <c r="G2424" i="11"/>
  <c r="G1477" i="6"/>
  <c r="D1028" i="6"/>
  <c r="E929" i="6"/>
  <c r="D1632" i="6"/>
  <c r="F1493" i="14"/>
  <c r="D237" i="10"/>
  <c r="G1548" i="6"/>
  <c r="F3266" i="7"/>
  <c r="E419" i="7"/>
  <c r="G1588" i="11"/>
  <c r="G302" i="5"/>
  <c r="D2161" i="5"/>
  <c r="D379" i="11"/>
  <c r="G806" i="11"/>
  <c r="E45" i="13"/>
  <c r="D1608" i="6"/>
  <c r="E1682" i="11"/>
  <c r="D46" i="7"/>
  <c r="E1156" i="6"/>
  <c r="D2533" i="7"/>
  <c r="F1650" i="14"/>
  <c r="F34" i="7"/>
  <c r="E619" i="6"/>
  <c r="F164" i="14"/>
  <c r="G387" i="6"/>
  <c r="D2125" i="11"/>
  <c r="D1544" i="6"/>
  <c r="F224" i="6"/>
  <c r="D805" i="10"/>
  <c r="F1424" i="6"/>
  <c r="D1548" i="7"/>
  <c r="D291" i="5"/>
  <c r="G1101" i="10"/>
  <c r="D806" i="14"/>
  <c r="D1886" i="5"/>
  <c r="G2381" i="10"/>
  <c r="D251" i="6"/>
  <c r="G173" i="13"/>
  <c r="E1703" i="6"/>
  <c r="E1661" i="7"/>
  <c r="F1552" i="5"/>
  <c r="G635" i="14"/>
  <c r="F1105" i="14"/>
  <c r="F373" i="11"/>
  <c r="G1588" i="7"/>
  <c r="E1663" i="14"/>
  <c r="F254" i="7"/>
  <c r="G116" i="6"/>
  <c r="D2030" i="11"/>
  <c r="D305" i="5"/>
  <c r="G343" i="6"/>
  <c r="D345" i="6"/>
  <c r="D743" i="14"/>
  <c r="E1267" i="5"/>
  <c r="D1621" i="5"/>
  <c r="E1591" i="6"/>
  <c r="D1788" i="5"/>
  <c r="E366" i="14"/>
  <c r="F1641" i="5"/>
  <c r="G1338" i="7"/>
  <c r="G163" i="14"/>
  <c r="D702" i="14"/>
  <c r="D1336" i="6"/>
  <c r="G540" i="6"/>
  <c r="F1053" i="6"/>
  <c r="D244" i="6"/>
  <c r="G2059" i="5"/>
  <c r="E1114" i="14"/>
  <c r="E93" i="10"/>
  <c r="E1471" i="14"/>
  <c r="G488" i="6"/>
  <c r="E1360" i="5"/>
  <c r="G1554" i="14"/>
  <c r="F1029" i="14"/>
  <c r="E1076" i="6"/>
  <c r="D2147" i="11"/>
  <c r="F103" i="13"/>
  <c r="E1618" i="11"/>
  <c r="F2285" i="5"/>
  <c r="G1144" i="6"/>
  <c r="E68" i="6"/>
  <c r="G1849" i="11"/>
  <c r="F2005" i="5"/>
  <c r="F267" i="5"/>
  <c r="D2811" i="7"/>
  <c r="E256" i="6"/>
  <c r="F1177" i="6"/>
  <c r="G417" i="7"/>
  <c r="E1744" i="6"/>
  <c r="G416" i="6"/>
  <c r="F716" i="11"/>
  <c r="D547" i="11"/>
  <c r="D386" i="7"/>
  <c r="F2166" i="5"/>
  <c r="G99" i="13"/>
  <c r="F1361" i="6"/>
  <c r="E36" i="6"/>
  <c r="G912" i="6"/>
  <c r="E2132" i="7"/>
  <c r="D1635" i="10"/>
  <c r="G3073" i="7"/>
  <c r="E625" i="11"/>
  <c r="G574" i="14"/>
  <c r="E775" i="5"/>
  <c r="G1641" i="14"/>
  <c r="G68" i="13"/>
  <c r="E2064" i="7"/>
  <c r="F711" i="5"/>
  <c r="F1511" i="5"/>
  <c r="F2069" i="5"/>
  <c r="F1572" i="6"/>
  <c r="G3386" i="7"/>
  <c r="D612" i="6"/>
  <c r="E1393" i="10"/>
  <c r="E534" i="10"/>
  <c r="G940" i="14"/>
  <c r="G225" i="11"/>
  <c r="G1566" i="14"/>
  <c r="D843" i="5"/>
  <c r="G370" i="6"/>
  <c r="D1997" i="14"/>
  <c r="D1386" i="5"/>
  <c r="G1556" i="14"/>
  <c r="E1301" i="5"/>
  <c r="F355" i="5"/>
  <c r="F1929" i="7"/>
  <c r="G940" i="11"/>
  <c r="D2213" i="11"/>
  <c r="E374" i="6"/>
  <c r="D7" i="6"/>
  <c r="D705" i="6"/>
  <c r="G67" i="7"/>
  <c r="F464" i="6"/>
  <c r="D792" i="6"/>
  <c r="F1583" i="6"/>
  <c r="F449" i="6"/>
  <c r="D1617" i="6"/>
  <c r="F821" i="14"/>
  <c r="D288" i="6"/>
  <c r="G489" i="6"/>
  <c r="D211" i="6"/>
  <c r="G1606" i="14"/>
  <c r="G2263" i="7"/>
  <c r="F325" i="5"/>
  <c r="E320" i="11"/>
  <c r="F116" i="7"/>
  <c r="G1009" i="11"/>
  <c r="F1074" i="5"/>
  <c r="E69" i="11"/>
  <c r="F1034" i="6"/>
  <c r="D304" i="10"/>
  <c r="D822" i="6"/>
  <c r="D224" i="11"/>
  <c r="E360" i="11"/>
  <c r="D2211" i="7"/>
  <c r="D1794" i="10"/>
  <c r="G1082" i="14"/>
  <c r="G1393" i="14"/>
  <c r="F761" i="11"/>
  <c r="E959" i="6"/>
  <c r="D225" i="6"/>
  <c r="F2058" i="11"/>
  <c r="E1878" i="14"/>
  <c r="D1260" i="5"/>
  <c r="D1016" i="5"/>
  <c r="E389" i="11"/>
  <c r="G1762" i="10"/>
  <c r="G575" i="5"/>
  <c r="D811" i="5"/>
  <c r="D1695" i="5"/>
  <c r="F1385" i="6"/>
  <c r="D2716" i="7"/>
  <c r="D1545" i="14"/>
  <c r="F1004" i="14"/>
  <c r="E1393" i="6"/>
  <c r="F2710" i="7"/>
  <c r="G1197" i="14"/>
  <c r="E1345" i="7"/>
  <c r="D1234" i="6"/>
  <c r="G328" i="13"/>
  <c r="G1534" i="6"/>
  <c r="E1744" i="10"/>
  <c r="F1459" i="6"/>
  <c r="G950" i="14"/>
  <c r="E1831" i="5"/>
  <c r="D3195" i="7"/>
  <c r="F1863" i="7"/>
  <c r="G1218" i="5"/>
  <c r="G1685" i="6"/>
  <c r="D1638" i="6"/>
  <c r="E1705" i="6"/>
  <c r="F645" i="6"/>
  <c r="G620" i="14"/>
  <c r="E170" i="6"/>
  <c r="D613" i="11"/>
  <c r="F377" i="14"/>
  <c r="D2072" i="11"/>
  <c r="G2064" i="10"/>
  <c r="F667" i="14"/>
  <c r="E3133" i="7"/>
  <c r="G676" i="6"/>
  <c r="E1864" i="11"/>
  <c r="F492" i="6"/>
  <c r="G1320" i="5"/>
  <c r="E1168" i="6"/>
  <c r="E1238" i="6"/>
  <c r="D1098" i="6"/>
  <c r="E325" i="13"/>
  <c r="E67" i="13"/>
  <c r="G1659" i="6"/>
  <c r="G4" i="6"/>
  <c r="D565" i="6"/>
  <c r="D1536" i="6"/>
  <c r="F750" i="6"/>
  <c r="G1321" i="7"/>
  <c r="G1556" i="7"/>
  <c r="D1159" i="11"/>
  <c r="D1043" i="14"/>
  <c r="F1391" i="14"/>
  <c r="F3233" i="7"/>
  <c r="E2625" i="7"/>
  <c r="E1346" i="14"/>
  <c r="G1422" i="6"/>
  <c r="G1768" i="11"/>
  <c r="F1762" i="14"/>
  <c r="G2258" i="5"/>
  <c r="G2120" i="5"/>
  <c r="E1693" i="14"/>
  <c r="G280" i="13"/>
  <c r="E545" i="6"/>
  <c r="G293" i="10"/>
  <c r="D160" i="14"/>
  <c r="F1628" i="5"/>
  <c r="D447" i="6"/>
  <c r="E1408" i="11"/>
  <c r="D1412" i="5"/>
  <c r="D1887" i="10"/>
  <c r="D904" i="6"/>
  <c r="G1535" i="6"/>
  <c r="D302" i="6"/>
  <c r="E1444" i="6"/>
  <c r="F2418" i="11"/>
  <c r="G3368" i="7"/>
  <c r="G46" i="11"/>
  <c r="E632" i="10"/>
  <c r="E830" i="14"/>
  <c r="D272" i="6"/>
  <c r="G74" i="13"/>
  <c r="D1217" i="10"/>
  <c r="G1688" i="5"/>
  <c r="G1457" i="13"/>
  <c r="F1464" i="7"/>
  <c r="D1557" i="11"/>
  <c r="G669" i="14"/>
  <c r="D965" i="5"/>
  <c r="D678" i="10"/>
  <c r="F1736" i="6"/>
  <c r="G320" i="13"/>
  <c r="D2406" i="10"/>
  <c r="E1167" i="5"/>
  <c r="G1017" i="11"/>
  <c r="E89" i="13"/>
  <c r="D795" i="14"/>
  <c r="F1408" i="7"/>
  <c r="F46" i="11"/>
  <c r="F308" i="5"/>
  <c r="F1402" i="11"/>
  <c r="G1387" i="7"/>
  <c r="G2340" i="11"/>
  <c r="F831" i="11"/>
  <c r="D1924" i="5"/>
  <c r="G3346" i="7"/>
  <c r="D143" i="13"/>
  <c r="E3498" i="7"/>
  <c r="G2174" i="11"/>
  <c r="E126" i="5"/>
  <c r="E1807" i="7"/>
  <c r="E1766" i="11"/>
  <c r="F995" i="14"/>
  <c r="E2272" i="5"/>
  <c r="D1489" i="7"/>
  <c r="G303" i="7"/>
  <c r="F947" i="5"/>
  <c r="D883" i="11"/>
  <c r="E2890" i="7"/>
  <c r="G2919" i="7"/>
  <c r="E1249" i="14"/>
  <c r="F1467" i="10"/>
  <c r="D405" i="11"/>
  <c r="E482" i="6"/>
  <c r="D91" i="11"/>
  <c r="D2601" i="7"/>
  <c r="F1130" i="10"/>
  <c r="F389" i="11"/>
  <c r="F89" i="7"/>
  <c r="E232" i="13"/>
  <c r="G213" i="13"/>
  <c r="G2226" i="5"/>
  <c r="E1913" i="14"/>
  <c r="E1057" i="5"/>
  <c r="E1209" i="14"/>
  <c r="D1516" i="7"/>
  <c r="D2035" i="10"/>
  <c r="E232" i="11"/>
  <c r="G649" i="14"/>
  <c r="G1809" i="10"/>
  <c r="E3494" i="7"/>
  <c r="G2174" i="5"/>
  <c r="D1664" i="5"/>
  <c r="D297" i="14"/>
  <c r="E1647" i="7"/>
  <c r="G90" i="10"/>
  <c r="F966" i="5"/>
  <c r="G160" i="14"/>
  <c r="F1201" i="14"/>
  <c r="G1264" i="7"/>
  <c r="E1666" i="14"/>
  <c r="E138" i="14"/>
  <c r="E1258" i="6"/>
  <c r="F1289" i="5"/>
  <c r="E1695" i="5"/>
  <c r="D2530" i="7"/>
  <c r="F1806" i="14"/>
  <c r="D1551" i="10"/>
  <c r="G1360" i="11"/>
  <c r="G1017" i="5"/>
  <c r="F1660" i="11"/>
  <c r="D3456" i="7"/>
  <c r="G1846" i="5"/>
  <c r="E568" i="5"/>
  <c r="F2154" i="5"/>
  <c r="G3182" i="7"/>
  <c r="F1927" i="11"/>
  <c r="G2478" i="7"/>
  <c r="E920" i="14"/>
  <c r="G1734" i="14"/>
  <c r="G1872" i="14"/>
  <c r="E1452" i="6"/>
  <c r="D2251" i="5"/>
  <c r="F1508" i="5"/>
  <c r="G1758" i="5"/>
  <c r="E1324" i="5"/>
  <c r="D68" i="11"/>
  <c r="E1370" i="14"/>
  <c r="F741" i="6"/>
  <c r="F1636" i="7"/>
  <c r="D1817" i="14"/>
  <c r="F1761" i="14"/>
  <c r="D334" i="6"/>
  <c r="D338" i="6"/>
  <c r="G833" i="10"/>
  <c r="E1488" i="5"/>
  <c r="D1757" i="6"/>
  <c r="G1826" i="14"/>
  <c r="F1759" i="11"/>
  <c r="G1871" i="7"/>
  <c r="F118" i="10"/>
  <c r="G1962" i="14"/>
  <c r="D249" i="7"/>
  <c r="E497" i="14"/>
  <c r="E1232" i="6"/>
  <c r="D214" i="11"/>
  <c r="E167" i="13"/>
  <c r="G1779" i="5"/>
  <c r="D697" i="5"/>
  <c r="D188" i="13"/>
  <c r="F1732" i="11"/>
  <c r="D1120" i="6"/>
  <c r="D1797" i="11"/>
  <c r="E1133" i="6"/>
  <c r="E2462" i="10"/>
  <c r="E508" i="5"/>
  <c r="E2021" i="5"/>
  <c r="D2191" i="5"/>
  <c r="G332" i="14"/>
  <c r="E938" i="14"/>
  <c r="D1362" i="6"/>
  <c r="F648" i="6"/>
  <c r="F1690" i="5"/>
  <c r="E135" i="11"/>
  <c r="E1116" i="11"/>
  <c r="G1726" i="5"/>
  <c r="D1722" i="5"/>
  <c r="D1415" i="7"/>
  <c r="E262" i="14"/>
  <c r="E1560" i="6"/>
  <c r="F1995" i="14"/>
  <c r="F1514" i="6"/>
  <c r="G23" i="6"/>
  <c r="D1316" i="14"/>
  <c r="G1340" i="6"/>
  <c r="E1173" i="11"/>
  <c r="E408" i="13"/>
  <c r="E195" i="6"/>
  <c r="F570" i="5"/>
  <c r="F1766" i="14"/>
  <c r="D391" i="14"/>
  <c r="G386" i="6"/>
  <c r="E332" i="6"/>
  <c r="D1425" i="14"/>
  <c r="G1017" i="6"/>
  <c r="E530" i="6"/>
  <c r="G645" i="6"/>
  <c r="D780" i="14"/>
  <c r="F885" i="6"/>
  <c r="G2394" i="7"/>
  <c r="E858" i="10"/>
  <c r="G1553" i="5"/>
  <c r="E2373" i="11"/>
  <c r="E120" i="11"/>
  <c r="D101" i="6"/>
  <c r="E1253" i="6"/>
  <c r="F1318" i="6"/>
  <c r="F614" i="6"/>
  <c r="G1592" i="5"/>
  <c r="D667" i="14"/>
  <c r="E1301" i="14"/>
  <c r="E1655" i="6"/>
  <c r="D337" i="6"/>
  <c r="E1579" i="14"/>
  <c r="E163" i="7"/>
  <c r="G204" i="7"/>
  <c r="F447" i="6"/>
  <c r="G581" i="11"/>
  <c r="D263" i="6"/>
  <c r="D1773" i="5"/>
  <c r="D706" i="6"/>
  <c r="G493" i="6"/>
  <c r="E978" i="5"/>
  <c r="G203" i="11"/>
  <c r="D882" i="11"/>
  <c r="G3417" i="7"/>
  <c r="F944" i="14"/>
  <c r="E1594" i="6"/>
  <c r="G2316" i="11"/>
  <c r="D2411" i="11"/>
  <c r="D1631" i="5"/>
  <c r="F360" i="7"/>
  <c r="F1577" i="5"/>
  <c r="G40" i="14"/>
  <c r="G1073" i="6"/>
  <c r="E1766" i="7"/>
  <c r="G3029" i="7"/>
  <c r="D460" i="5"/>
  <c r="F1252" i="6"/>
  <c r="E1458" i="7"/>
  <c r="G1366" i="14"/>
  <c r="F1319" i="6"/>
  <c r="E1234" i="13"/>
  <c r="G2262" i="5"/>
  <c r="F763" i="6"/>
  <c r="G1405" i="6"/>
  <c r="E834" i="14"/>
  <c r="F812" i="6"/>
  <c r="E1805" i="7"/>
  <c r="G1360" i="7"/>
  <c r="G92" i="6"/>
  <c r="E1839" i="14"/>
  <c r="G1048" i="14"/>
  <c r="F209" i="7"/>
  <c r="E1464" i="7"/>
  <c r="D3400" i="7"/>
  <c r="D669" i="6"/>
  <c r="E4" i="6"/>
  <c r="D593" i="6"/>
  <c r="D909" i="6"/>
  <c r="E777" i="10"/>
  <c r="G681" i="5"/>
  <c r="G1586" i="6"/>
  <c r="F2274" i="5"/>
  <c r="D181" i="7"/>
  <c r="G1304" i="6"/>
  <c r="G176" i="10"/>
  <c r="D2062" i="11"/>
  <c r="E3084" i="7"/>
  <c r="E1867" i="5"/>
  <c r="F62" i="14"/>
  <c r="D1590" i="6"/>
  <c r="G1939" i="14"/>
  <c r="D1098" i="11"/>
  <c r="F787" i="6"/>
  <c r="F1590" i="11"/>
  <c r="G570" i="6"/>
  <c r="G893" i="6"/>
  <c r="F1314" i="10"/>
  <c r="E1676" i="6"/>
  <c r="D789" i="10"/>
  <c r="D1400" i="7"/>
  <c r="G1095" i="6"/>
  <c r="G1270" i="6"/>
  <c r="F664" i="5"/>
  <c r="F110" i="5"/>
  <c r="F1464" i="6"/>
  <c r="G110" i="6"/>
  <c r="F2154" i="11"/>
  <c r="D366" i="14"/>
  <c r="D1080" i="6"/>
  <c r="G1316" i="6"/>
  <c r="D82" i="5"/>
  <c r="E3116" i="7"/>
  <c r="D361" i="5"/>
  <c r="E1303" i="7"/>
  <c r="G392" i="13"/>
  <c r="E70" i="13"/>
  <c r="G61" i="11"/>
  <c r="G2093" i="7"/>
  <c r="E380" i="6"/>
  <c r="F1901" i="5"/>
  <c r="F266" i="6"/>
  <c r="E1633" i="7"/>
  <c r="F253" i="14"/>
  <c r="F1290" i="7"/>
  <c r="F423" i="14"/>
  <c r="F921" i="6"/>
  <c r="E226" i="6"/>
  <c r="G9" i="7"/>
  <c r="G2943" i="7"/>
  <c r="E631" i="6"/>
  <c r="D561" i="10"/>
  <c r="F2535" i="7"/>
  <c r="D91" i="6"/>
  <c r="D110" i="6"/>
  <c r="D397" i="11"/>
  <c r="D1699" i="13"/>
  <c r="F360" i="13"/>
  <c r="G1412" i="6"/>
  <c r="F1992" i="11"/>
  <c r="E1376" i="7"/>
  <c r="E452" i="6"/>
  <c r="E32" i="11"/>
  <c r="E1267" i="14"/>
  <c r="F2440" i="7"/>
  <c r="D1555" i="6"/>
  <c r="G593" i="6"/>
  <c r="F2083" i="5"/>
  <c r="D219" i="6"/>
  <c r="E228" i="13"/>
  <c r="F756" i="6"/>
  <c r="F285" i="6"/>
  <c r="F821" i="6"/>
  <c r="E2221" i="11"/>
  <c r="G2996" i="7"/>
  <c r="G1543" i="5"/>
  <c r="E2754" i="7"/>
  <c r="G302" i="6"/>
  <c r="D657" i="6"/>
  <c r="F591" i="5"/>
  <c r="D193" i="14"/>
  <c r="G1142" i="6"/>
  <c r="D71" i="7"/>
  <c r="G843" i="11"/>
  <c r="F1106" i="11"/>
  <c r="E1205" i="6"/>
  <c r="G627" i="14"/>
  <c r="D11" i="6"/>
  <c r="E2319" i="11"/>
  <c r="D1381" i="7"/>
  <c r="E1228" i="14"/>
  <c r="E2224" i="5"/>
  <c r="E497" i="6"/>
  <c r="G962" i="14"/>
  <c r="E189" i="5"/>
  <c r="G267" i="6"/>
  <c r="F858" i="6"/>
  <c r="D1104" i="5"/>
  <c r="F1376" i="6"/>
  <c r="F781" i="6"/>
  <c r="E384" i="11"/>
  <c r="G1661" i="6"/>
  <c r="G2062" i="11"/>
  <c r="F1260" i="7"/>
  <c r="G896" i="14"/>
  <c r="D1202" i="10"/>
  <c r="F1202" i="6"/>
  <c r="G616" i="6"/>
  <c r="E2801" i="7"/>
  <c r="F258" i="5"/>
  <c r="E1517" i="7"/>
  <c r="D2331" i="10"/>
  <c r="G1693" i="5"/>
  <c r="D1132" i="14"/>
  <c r="E627" i="14"/>
  <c r="G2228" i="10"/>
  <c r="G1718" i="5"/>
  <c r="E85" i="14"/>
  <c r="E1707" i="14"/>
  <c r="D3076" i="7"/>
  <c r="D2241" i="7"/>
  <c r="F19" i="10"/>
  <c r="G1236" i="5"/>
  <c r="D1164" i="11"/>
  <c r="G578" i="5"/>
  <c r="F1084" i="14"/>
  <c r="D624" i="6"/>
  <c r="G1037" i="6"/>
  <c r="G1407" i="5"/>
  <c r="F2109" i="7"/>
  <c r="G197" i="6"/>
  <c r="D2856" i="7"/>
  <c r="G504" i="6"/>
  <c r="F313" i="6"/>
  <c r="E33" i="13"/>
  <c r="F668" i="6"/>
  <c r="E153" i="6"/>
  <c r="F1699" i="6"/>
  <c r="E2225" i="7"/>
  <c r="F713" i="5"/>
  <c r="D1461" i="5"/>
  <c r="F1481" i="6"/>
  <c r="G248" i="6"/>
  <c r="E477" i="14"/>
  <c r="F1285" i="6"/>
  <c r="E159" i="10"/>
  <c r="G1494" i="6"/>
  <c r="F169" i="6"/>
  <c r="D1422" i="7"/>
  <c r="D229" i="13"/>
  <c r="D31" i="5"/>
  <c r="D1311" i="6"/>
  <c r="F2822" i="7"/>
  <c r="D2289" i="11"/>
  <c r="D1707" i="10"/>
  <c r="F277" i="10"/>
  <c r="F2238" i="7"/>
  <c r="E1169" i="11"/>
  <c r="D1990" i="11"/>
  <c r="F1382" i="6"/>
  <c r="E1544" i="13"/>
  <c r="G1337" i="14"/>
  <c r="G125" i="7"/>
  <c r="F486" i="6"/>
  <c r="E1232" i="14"/>
  <c r="F309" i="13"/>
  <c r="F274" i="6"/>
  <c r="G1443" i="14"/>
  <c r="G21" i="5"/>
  <c r="E328" i="13"/>
  <c r="E1752" i="7"/>
  <c r="E174" i="10"/>
  <c r="D471" i="14"/>
  <c r="E230" i="6"/>
  <c r="F1467" i="6"/>
  <c r="F3066" i="7"/>
  <c r="F2007" i="11"/>
  <c r="E339" i="11"/>
  <c r="F204" i="6"/>
  <c r="E1764" i="7"/>
  <c r="F1019" i="10"/>
  <c r="E137" i="5"/>
  <c r="E471" i="6"/>
  <c r="G771" i="11"/>
  <c r="F1753" i="14"/>
  <c r="G2448" i="7"/>
  <c r="D352" i="6"/>
  <c r="G2422" i="7"/>
  <c r="G1061" i="6"/>
  <c r="D2007" i="7"/>
  <c r="D729" i="5"/>
  <c r="E1764" i="14"/>
  <c r="E262" i="7"/>
  <c r="D304" i="13"/>
  <c r="F295" i="6"/>
  <c r="G914" i="6"/>
  <c r="E1019" i="11"/>
  <c r="D2174" i="11"/>
  <c r="F1526" i="7"/>
  <c r="E392" i="10"/>
  <c r="E13" i="6"/>
  <c r="E563" i="14"/>
  <c r="E47" i="11"/>
  <c r="D1092" i="6"/>
  <c r="E1142" i="6"/>
  <c r="F1521" i="6"/>
  <c r="F1952" i="11"/>
  <c r="F284" i="6"/>
  <c r="G1428" i="5"/>
  <c r="G2343" i="7"/>
  <c r="F384" i="10"/>
  <c r="F401" i="5"/>
  <c r="F2350" i="7"/>
  <c r="E403" i="6"/>
  <c r="G1862" i="5"/>
  <c r="E93" i="11"/>
  <c r="E718" i="6"/>
  <c r="F944" i="5"/>
  <c r="F1244" i="14"/>
  <c r="D1718" i="6"/>
  <c r="F250" i="13"/>
  <c r="E1350" i="6"/>
  <c r="F1633" i="13"/>
  <c r="G1241" i="6"/>
  <c r="G408" i="6"/>
  <c r="F948" i="14"/>
  <c r="F1195" i="6"/>
  <c r="D48" i="5"/>
  <c r="E1698" i="14"/>
  <c r="G603" i="6"/>
  <c r="E1827" i="14"/>
  <c r="E736" i="14"/>
  <c r="D139" i="11"/>
  <c r="E801" i="11"/>
  <c r="G156" i="14"/>
  <c r="E3045" i="7"/>
  <c r="F1215" i="11"/>
  <c r="G2333" i="11"/>
  <c r="D1039" i="6"/>
  <c r="E122" i="10"/>
  <c r="E1190" i="11"/>
  <c r="E984" i="6"/>
  <c r="G2712" i="7"/>
  <c r="D2823" i="7"/>
  <c r="G341" i="11"/>
  <c r="D2248" i="5"/>
  <c r="E880" i="6"/>
  <c r="G947" i="6"/>
  <c r="G125" i="10"/>
  <c r="F1498" i="7"/>
  <c r="F1445" i="6"/>
  <c r="E2270" i="10"/>
  <c r="F2205" i="5"/>
  <c r="F143" i="14"/>
  <c r="D1025" i="14"/>
  <c r="D1746" i="11"/>
  <c r="E1370" i="6"/>
  <c r="F342" i="14"/>
  <c r="G27" i="5"/>
  <c r="G152" i="11"/>
  <c r="D73" i="10"/>
  <c r="G581" i="5"/>
  <c r="E686" i="14"/>
  <c r="F1324" i="6"/>
  <c r="F1017" i="6"/>
  <c r="E268" i="5"/>
  <c r="G171" i="6"/>
  <c r="D437" i="6"/>
  <c r="F304" i="6"/>
  <c r="G1581" i="14"/>
  <c r="G340" i="6"/>
  <c r="G1684" i="6"/>
  <c r="D952" i="6"/>
  <c r="F1439" i="6"/>
  <c r="F107" i="7"/>
  <c r="F681" i="6"/>
  <c r="G499" i="6"/>
  <c r="F1513" i="6"/>
  <c r="G3002" i="7"/>
  <c r="G1673" i="6"/>
  <c r="G734" i="6"/>
  <c r="D116" i="6"/>
  <c r="G1450" i="6"/>
  <c r="D1289" i="5"/>
  <c r="G47" i="6"/>
  <c r="F1531" i="6"/>
  <c r="G664" i="6"/>
  <c r="F612" i="6"/>
  <c r="D709" i="6"/>
  <c r="D620" i="6"/>
  <c r="F1657" i="6"/>
  <c r="G874" i="5"/>
  <c r="E910" i="6"/>
  <c r="F1840" i="5"/>
  <c r="D1942" i="14"/>
  <c r="D936" i="6"/>
  <c r="G1522" i="14"/>
  <c r="F110" i="10"/>
  <c r="G1752" i="5"/>
  <c r="D3461" i="7"/>
  <c r="E1085" i="11"/>
  <c r="D1508" i="10"/>
  <c r="D838" i="5"/>
  <c r="G1824" i="10"/>
  <c r="F922" i="5"/>
  <c r="F544" i="11"/>
  <c r="D373" i="13"/>
  <c r="F1616" i="14"/>
  <c r="D2143" i="7"/>
  <c r="G3212" i="7"/>
  <c r="G2185" i="5"/>
  <c r="E887" i="14"/>
  <c r="F139" i="5"/>
  <c r="F1712" i="7"/>
  <c r="E1971" i="14"/>
  <c r="E2429" i="7"/>
  <c r="D834" i="11"/>
  <c r="E3" i="10"/>
  <c r="F891" i="5"/>
  <c r="D1585" i="10"/>
  <c r="E400" i="13"/>
  <c r="F1756" i="10"/>
  <c r="F1571" i="13"/>
  <c r="F1186" i="14"/>
  <c r="F3250" i="7"/>
  <c r="G1594" i="7"/>
  <c r="E27" i="10"/>
  <c r="G811" i="6"/>
  <c r="F1465" i="10"/>
  <c r="F1610" i="7"/>
  <c r="E73" i="10"/>
  <c r="E2817" i="7"/>
  <c r="E1290" i="7"/>
  <c r="G2850" i="7"/>
  <c r="E2087" i="11"/>
  <c r="D2682" i="7"/>
  <c r="G678" i="5"/>
  <c r="E7" i="14"/>
  <c r="F1128" i="5"/>
  <c r="D215" i="5"/>
  <c r="G524" i="5"/>
  <c r="G2297" i="5"/>
  <c r="D802" i="5"/>
  <c r="G527" i="6"/>
  <c r="E873" i="5"/>
  <c r="D357" i="10"/>
  <c r="F60" i="14"/>
  <c r="F1606" i="14"/>
  <c r="E3175" i="7"/>
  <c r="D1139" i="14"/>
  <c r="E2461" i="7"/>
  <c r="D206" i="11"/>
  <c r="F2276" i="7"/>
  <c r="D921" i="14"/>
  <c r="G2124" i="7"/>
  <c r="G565" i="5"/>
  <c r="D352" i="10"/>
  <c r="F83" i="7"/>
  <c r="G241" i="11"/>
  <c r="D3140" i="7"/>
  <c r="G3055" i="7"/>
  <c r="F351" i="14"/>
  <c r="G1671" i="7"/>
  <c r="F1738" i="5"/>
  <c r="E1357" i="14"/>
  <c r="D1639" i="11"/>
  <c r="F295" i="5"/>
  <c r="D1982" i="5"/>
  <c r="F787" i="14"/>
  <c r="D851" i="11"/>
  <c r="D220" i="5"/>
  <c r="F2933" i="7"/>
  <c r="G838" i="5"/>
  <c r="G819" i="5"/>
  <c r="F856" i="11"/>
  <c r="F836" i="10"/>
  <c r="F1428" i="6"/>
  <c r="E1373" i="10"/>
  <c r="D1163" i="14"/>
  <c r="G1170" i="6"/>
  <c r="E936" i="6"/>
  <c r="D1066" i="14"/>
  <c r="D1150" i="6"/>
  <c r="E838" i="6"/>
  <c r="G1178" i="5"/>
  <c r="F1564" i="6"/>
  <c r="F2056" i="5"/>
  <c r="G274" i="6"/>
  <c r="F481" i="6"/>
  <c r="F2333" i="7"/>
  <c r="E1308" i="14"/>
  <c r="F1965" i="14"/>
  <c r="D1466" i="5"/>
  <c r="G1688" i="6"/>
  <c r="F565" i="11"/>
  <c r="G230" i="14"/>
  <c r="D1025" i="6"/>
  <c r="E1809" i="11"/>
  <c r="G1490" i="6"/>
  <c r="D1206" i="6"/>
  <c r="D413" i="11"/>
  <c r="E917" i="6"/>
  <c r="G507" i="11"/>
  <c r="F2259" i="7"/>
  <c r="D466" i="6"/>
  <c r="E14" i="14"/>
  <c r="E1716" i="14"/>
  <c r="D1605" i="6"/>
  <c r="F1628" i="6"/>
  <c r="D250" i="11"/>
  <c r="D1919" i="11"/>
  <c r="E381" i="10"/>
  <c r="D1761" i="7"/>
  <c r="G1977" i="14"/>
  <c r="D1274" i="14"/>
  <c r="G1558" i="6"/>
  <c r="D1837" i="14"/>
  <c r="G764" i="6"/>
  <c r="F563" i="6"/>
  <c r="E418" i="6"/>
  <c r="F1063" i="14"/>
  <c r="E725" i="5"/>
  <c r="G785" i="14"/>
  <c r="F450" i="6"/>
  <c r="F243" i="5"/>
  <c r="F1670" i="5"/>
  <c r="G1949" i="14"/>
  <c r="F1688" i="14"/>
  <c r="F1598" i="14"/>
  <c r="G1816" i="14"/>
  <c r="F735" i="6"/>
  <c r="F2215" i="7"/>
  <c r="G9" i="13"/>
  <c r="D228" i="6"/>
  <c r="E1602" i="14"/>
  <c r="D1170" i="6"/>
  <c r="E1024" i="6"/>
  <c r="E7" i="6"/>
  <c r="G241" i="6"/>
  <c r="F929" i="6"/>
  <c r="D1251" i="6"/>
  <c r="F114" i="6"/>
  <c r="G645" i="10"/>
  <c r="D515" i="6"/>
  <c r="F1020" i="6"/>
  <c r="E1532" i="7"/>
  <c r="D2098" i="10"/>
  <c r="F2077" i="11"/>
  <c r="G3350" i="7"/>
  <c r="D2359" i="11"/>
  <c r="G1183" i="14"/>
  <c r="D1864" i="5"/>
  <c r="D1606" i="6"/>
  <c r="F2143" i="5"/>
  <c r="D494" i="10"/>
  <c r="G3280" i="7"/>
  <c r="E78" i="5"/>
  <c r="E2660" i="7"/>
  <c r="E1504" i="5"/>
  <c r="D662" i="14"/>
  <c r="E2895" i="7"/>
  <c r="F3006" i="7"/>
  <c r="G1516" i="5"/>
  <c r="G1637" i="6"/>
  <c r="D1460" i="6"/>
  <c r="D421" i="5"/>
  <c r="F646" i="5"/>
  <c r="G756" i="6"/>
  <c r="D723" i="6"/>
  <c r="D2609" i="7"/>
  <c r="E381" i="11"/>
  <c r="G407" i="6"/>
  <c r="G144" i="11"/>
  <c r="E1643" i="7"/>
  <c r="D1407" i="5"/>
  <c r="D1594" i="14"/>
  <c r="F2495" i="7"/>
  <c r="G223" i="6"/>
  <c r="D954" i="14"/>
  <c r="G1253" i="6"/>
  <c r="G3" i="6"/>
  <c r="E164" i="6"/>
  <c r="F1046" i="11"/>
  <c r="D869" i="6"/>
  <c r="F1239" i="10"/>
  <c r="E849" i="5"/>
  <c r="D640" i="10"/>
  <c r="E1494" i="7"/>
  <c r="F2198" i="5"/>
  <c r="E744" i="6"/>
  <c r="G1126" i="6"/>
  <c r="D1075" i="6"/>
  <c r="D1554" i="14"/>
  <c r="E216" i="13"/>
  <c r="D2673" i="7"/>
  <c r="G704" i="5"/>
  <c r="E1082" i="14"/>
  <c r="F706" i="5"/>
  <c r="F2689" i="7"/>
  <c r="E421" i="5"/>
  <c r="F2602" i="7"/>
  <c r="G60" i="11"/>
  <c r="G1139" i="6"/>
  <c r="D2003" i="11"/>
  <c r="D369" i="6"/>
  <c r="D1785" i="10"/>
  <c r="G2720" i="7"/>
  <c r="D465" i="6"/>
  <c r="E253" i="6"/>
  <c r="F1059" i="14"/>
  <c r="D2253" i="11"/>
  <c r="F1282" i="5"/>
  <c r="D1356" i="14"/>
  <c r="G1702" i="11"/>
  <c r="E2144" i="11"/>
  <c r="G2367" i="7"/>
  <c r="D136" i="5"/>
  <c r="E745" i="6"/>
  <c r="G591" i="6"/>
  <c r="F437" i="6"/>
  <c r="D702" i="6"/>
  <c r="G564" i="5"/>
  <c r="D947" i="6"/>
  <c r="E2368" i="7"/>
  <c r="E46" i="7"/>
  <c r="G498" i="6"/>
  <c r="G352" i="10"/>
  <c r="D563" i="11"/>
  <c r="D1684" i="6"/>
  <c r="E1011" i="6"/>
  <c r="F2711" i="7"/>
  <c r="D434" i="6"/>
  <c r="F2825" i="7"/>
  <c r="D600" i="6"/>
  <c r="E1122" i="11"/>
  <c r="E5" i="6"/>
  <c r="E1516" i="5"/>
  <c r="E657" i="6"/>
  <c r="E1494" i="6"/>
  <c r="G577" i="6"/>
  <c r="F291" i="6"/>
  <c r="F1509" i="14"/>
  <c r="D498" i="6"/>
  <c r="G360" i="13"/>
  <c r="F1226" i="6"/>
  <c r="G657" i="6"/>
  <c r="E540" i="6"/>
  <c r="G99" i="6"/>
  <c r="F1661" i="11"/>
  <c r="F1774" i="7"/>
  <c r="G285" i="11"/>
  <c r="D214" i="6"/>
  <c r="G2159" i="5"/>
  <c r="G56" i="5"/>
  <c r="D1014" i="6"/>
  <c r="E733" i="6"/>
  <c r="E336" i="13"/>
  <c r="G91" i="14"/>
  <c r="F1494" i="14"/>
  <c r="F986" i="14"/>
  <c r="F1570" i="6"/>
  <c r="G545" i="6"/>
  <c r="F392" i="10"/>
  <c r="F418" i="6"/>
  <c r="E572" i="6"/>
  <c r="G1868" i="5"/>
  <c r="F815" i="6"/>
  <c r="D488" i="7"/>
  <c r="F1213" i="6"/>
  <c r="D232" i="5"/>
  <c r="G510" i="6"/>
  <c r="G2189" i="5"/>
  <c r="F1336" i="6"/>
  <c r="G360" i="6"/>
  <c r="D81" i="6"/>
  <c r="D2197" i="5"/>
  <c r="G22" i="6"/>
  <c r="G1655" i="6"/>
  <c r="D1226" i="6"/>
  <c r="G1356" i="6"/>
  <c r="E616" i="6"/>
  <c r="F60" i="6"/>
  <c r="G455" i="6"/>
  <c r="D89" i="6"/>
  <c r="F538" i="6"/>
  <c r="F1204" i="6"/>
  <c r="D821" i="6"/>
  <c r="F165" i="6"/>
  <c r="F1323" i="6"/>
  <c r="F506" i="6"/>
  <c r="F417" i="6"/>
  <c r="D2206" i="11"/>
  <c r="E464" i="14"/>
  <c r="E1041" i="6"/>
  <c r="F1693" i="6"/>
  <c r="E2691" i="7"/>
  <c r="E272" i="10"/>
  <c r="F673" i="6"/>
  <c r="E740" i="6"/>
  <c r="D194" i="5"/>
  <c r="D280" i="10"/>
  <c r="E441" i="5"/>
  <c r="F250" i="6"/>
  <c r="D1037" i="6"/>
  <c r="F485" i="6"/>
  <c r="G569" i="6"/>
  <c r="F674" i="6"/>
  <c r="E825" i="6"/>
  <c r="F1023" i="6"/>
  <c r="E1057" i="14"/>
  <c r="D661" i="6"/>
  <c r="D2989" i="7"/>
  <c r="D2257" i="5"/>
  <c r="E899" i="10"/>
  <c r="G1053" i="5"/>
  <c r="D1240" i="6"/>
  <c r="E34" i="5"/>
  <c r="D309" i="6"/>
  <c r="G903" i="6"/>
  <c r="F1270" i="7"/>
  <c r="D897" i="6"/>
  <c r="F865" i="11"/>
  <c r="D325" i="11"/>
  <c r="F376" i="6"/>
  <c r="D2870" i="7"/>
  <c r="F1054" i="11"/>
  <c r="E1604" i="5"/>
  <c r="G382" i="6"/>
  <c r="E1302" i="6"/>
  <c r="D379" i="6"/>
  <c r="F57" i="14"/>
  <c r="E213" i="5"/>
  <c r="G1039" i="6"/>
  <c r="D1730" i="6"/>
  <c r="F1786" i="13"/>
  <c r="D232" i="6"/>
  <c r="G2280" i="11"/>
  <c r="E1602" i="6"/>
  <c r="G1190" i="6"/>
  <c r="F1799" i="10"/>
  <c r="F43" i="7"/>
  <c r="D1346" i="6"/>
  <c r="E463" i="11"/>
  <c r="D1479" i="6"/>
  <c r="D949" i="6"/>
  <c r="D1103" i="6"/>
  <c r="F873" i="6"/>
  <c r="G1509" i="11"/>
  <c r="F1812" i="14"/>
  <c r="E621" i="6"/>
  <c r="F933" i="6"/>
  <c r="E391" i="6"/>
  <c r="D973" i="6"/>
  <c r="E317" i="7"/>
  <c r="E1465" i="14"/>
  <c r="F808" i="6"/>
  <c r="E1416" i="6"/>
  <c r="D117" i="6"/>
  <c r="E1369" i="6"/>
  <c r="F891" i="6"/>
  <c r="F1548" i="14"/>
  <c r="F468" i="6"/>
  <c r="F1363" i="6"/>
  <c r="F1717" i="6"/>
  <c r="D1268" i="6"/>
  <c r="E1882" i="5"/>
  <c r="G2672" i="7"/>
  <c r="D134" i="11"/>
  <c r="E1742" i="6"/>
  <c r="D614" i="6"/>
  <c r="D1316" i="5"/>
  <c r="D1011" i="14"/>
  <c r="F691" i="6"/>
  <c r="F1092" i="14"/>
  <c r="G544" i="14"/>
  <c r="F875" i="6"/>
  <c r="F414" i="6"/>
  <c r="F341" i="10"/>
  <c r="F2220" i="7"/>
  <c r="F1496" i="6"/>
  <c r="F514" i="6"/>
  <c r="F886" i="5"/>
  <c r="G143" i="7"/>
  <c r="G1278" i="6"/>
  <c r="E977" i="6"/>
  <c r="G1417" i="10"/>
  <c r="D1743" i="6"/>
  <c r="F598" i="14"/>
  <c r="E1634" i="6"/>
  <c r="G2533" i="7"/>
  <c r="G120" i="6"/>
  <c r="G315" i="6"/>
  <c r="D1159" i="6"/>
  <c r="F1563" i="6"/>
  <c r="D1063" i="6"/>
  <c r="F1331" i="6"/>
  <c r="F3017" i="7"/>
  <c r="D772" i="6"/>
  <c r="D830" i="6"/>
  <c r="D1389" i="11"/>
  <c r="E167" i="10"/>
  <c r="E771" i="5"/>
  <c r="G808" i="14"/>
  <c r="F383" i="6"/>
  <c r="F1365" i="5"/>
  <c r="E158" i="6"/>
  <c r="F797" i="5"/>
  <c r="D389" i="6"/>
  <c r="G1076" i="14"/>
  <c r="G655" i="6"/>
  <c r="D2149" i="10"/>
  <c r="D1395" i="6"/>
  <c r="E140" i="14"/>
  <c r="F139" i="6"/>
  <c r="F461" i="6"/>
  <c r="F738" i="6"/>
  <c r="F99" i="14"/>
  <c r="G368" i="13"/>
  <c r="D960" i="6"/>
  <c r="F1499" i="6"/>
  <c r="D240" i="6"/>
  <c r="E2718" i="7"/>
  <c r="G1723" i="6"/>
  <c r="D981" i="6"/>
  <c r="E1501" i="6"/>
  <c r="G743" i="6"/>
  <c r="G336" i="6"/>
  <c r="E927" i="6"/>
  <c r="G1467" i="14"/>
  <c r="F1110" i="14"/>
  <c r="E581" i="5"/>
  <c r="G112" i="5"/>
  <c r="F279" i="7"/>
  <c r="D694" i="6"/>
  <c r="D762" i="14"/>
  <c r="D1456" i="7"/>
  <c r="G1681" i="6"/>
  <c r="D1609" i="14"/>
  <c r="D995" i="6"/>
  <c r="F843" i="6"/>
  <c r="F587" i="14"/>
  <c r="F541" i="6"/>
  <c r="F1586" i="6"/>
  <c r="E716" i="6"/>
  <c r="G232" i="6"/>
  <c r="F1617" i="6"/>
  <c r="G1502" i="6"/>
  <c r="E363" i="6"/>
  <c r="G286" i="6"/>
  <c r="E425" i="6"/>
  <c r="D567" i="6"/>
  <c r="G1345" i="5"/>
  <c r="E1373" i="7"/>
  <c r="E831" i="6"/>
  <c r="E1254" i="5"/>
  <c r="E128" i="7"/>
  <c r="E1178" i="6"/>
  <c r="G1590" i="5"/>
  <c r="F1241" i="6"/>
  <c r="G671" i="5"/>
  <c r="E993" i="6"/>
  <c r="G2294" i="5"/>
  <c r="D1361" i="6"/>
  <c r="D437" i="5"/>
  <c r="G288" i="6"/>
  <c r="G221" i="6"/>
  <c r="G519" i="6"/>
  <c r="G691" i="6"/>
  <c r="F387" i="6"/>
  <c r="E3094" i="7"/>
  <c r="G44" i="6"/>
  <c r="E1008" i="6"/>
  <c r="E738" i="6"/>
  <c r="D1168" i="6"/>
  <c r="G1484" i="6"/>
  <c r="F1922" i="14"/>
  <c r="D687" i="11"/>
  <c r="E288" i="13"/>
  <c r="G2682" i="7"/>
  <c r="E593" i="6"/>
  <c r="E1255" i="14"/>
  <c r="G1651" i="6"/>
  <c r="E1312" i="6"/>
  <c r="F807" i="6"/>
  <c r="F854" i="6"/>
  <c r="G336" i="13"/>
  <c r="G214" i="6"/>
  <c r="D1059" i="6"/>
  <c r="D408" i="6"/>
  <c r="G1328" i="5"/>
  <c r="E1580" i="6"/>
  <c r="D1574" i="6"/>
  <c r="F1589" i="6"/>
  <c r="D947" i="14"/>
  <c r="G1335" i="6"/>
  <c r="F1988" i="5"/>
  <c r="G1510" i="6"/>
  <c r="G685" i="6"/>
  <c r="G1754" i="11"/>
  <c r="F1107" i="14"/>
  <c r="G906" i="5"/>
  <c r="G40" i="6"/>
  <c r="G1352" i="7"/>
  <c r="D1462" i="10"/>
  <c r="E788" i="6"/>
  <c r="G141" i="6"/>
  <c r="G32" i="6"/>
  <c r="G931" i="5"/>
  <c r="F1091" i="6"/>
  <c r="E734" i="6"/>
  <c r="E912" i="6"/>
  <c r="D766" i="6"/>
  <c r="D1108" i="6"/>
  <c r="G3397" i="7"/>
  <c r="E1261" i="6"/>
  <c r="E760" i="5"/>
  <c r="E1192" i="5"/>
  <c r="E956" i="6"/>
  <c r="D1285" i="6"/>
  <c r="E612" i="10"/>
  <c r="D3307" i="7"/>
  <c r="D1705" i="7"/>
  <c r="G1487" i="11"/>
  <c r="G1734" i="6"/>
  <c r="E1476" i="6"/>
  <c r="D1633" i="6"/>
  <c r="E717" i="5"/>
  <c r="F1484" i="6"/>
  <c r="D318" i="6"/>
  <c r="D1385" i="6"/>
  <c r="D1326" i="6"/>
  <c r="F1242" i="6"/>
  <c r="D898" i="14"/>
  <c r="E308" i="6"/>
  <c r="F501" i="6"/>
  <c r="D1991" i="5"/>
  <c r="G1861" i="7"/>
  <c r="F932" i="6"/>
  <c r="G374" i="6"/>
  <c r="F1570" i="11"/>
  <c r="F654" i="6"/>
  <c r="F1745" i="6"/>
  <c r="F134" i="6"/>
  <c r="F1308" i="6"/>
  <c r="D3416" i="7"/>
  <c r="G2942" i="7"/>
  <c r="E1162" i="6"/>
  <c r="E1396" i="6"/>
  <c r="E694" i="6"/>
  <c r="F208" i="10"/>
  <c r="E381" i="13"/>
  <c r="D1193" i="6"/>
  <c r="G29" i="10"/>
  <c r="F395" i="6"/>
  <c r="G1702" i="6"/>
  <c r="F2296" i="10"/>
  <c r="D61" i="6"/>
  <c r="G443" i="6"/>
  <c r="D2011" i="7"/>
  <c r="E722" i="6"/>
  <c r="E278" i="6"/>
  <c r="D2282" i="7"/>
  <c r="D3482" i="7"/>
  <c r="E891" i="6"/>
  <c r="F304" i="14"/>
  <c r="E398" i="5"/>
  <c r="F1065" i="6"/>
  <c r="G491" i="6"/>
  <c r="G56" i="6"/>
  <c r="G1598" i="6"/>
  <c r="D3472" i="7"/>
  <c r="D363" i="14"/>
  <c r="F1150" i="6"/>
  <c r="E1284" i="6"/>
  <c r="D1670" i="6"/>
  <c r="G1349" i="6"/>
  <c r="G1101" i="6"/>
  <c r="F1152" i="6"/>
  <c r="D1061" i="6"/>
  <c r="G1242" i="6"/>
  <c r="E1447" i="6"/>
  <c r="E461" i="5"/>
  <c r="F1849" i="10"/>
  <c r="F155" i="6"/>
  <c r="G1074" i="6"/>
  <c r="E1402" i="6"/>
  <c r="D986" i="14"/>
  <c r="E987" i="6"/>
  <c r="D609" i="6"/>
  <c r="F254" i="6"/>
  <c r="E2109" i="11"/>
  <c r="E878" i="6"/>
  <c r="F786" i="6"/>
  <c r="D1269" i="6"/>
  <c r="D1408" i="6"/>
  <c r="F1977" i="14"/>
  <c r="E1039" i="6"/>
  <c r="F575" i="6"/>
  <c r="F44" i="6"/>
  <c r="G684" i="6"/>
  <c r="E1108" i="6"/>
  <c r="G269" i="13"/>
  <c r="F384" i="11"/>
  <c r="D471" i="11"/>
  <c r="E1479" i="6"/>
  <c r="F1174" i="6"/>
  <c r="D1595" i="6"/>
  <c r="E416" i="11"/>
  <c r="G832" i="14"/>
  <c r="E585" i="5"/>
  <c r="D3" i="6"/>
  <c r="D2891" i="7"/>
  <c r="G1072" i="6"/>
  <c r="F1399" i="6"/>
  <c r="D264" i="10"/>
  <c r="E1000" i="10"/>
  <c r="G878" i="6"/>
  <c r="E762" i="6"/>
  <c r="E621" i="14"/>
  <c r="G1692" i="5"/>
  <c r="G1319" i="11"/>
  <c r="F128" i="10"/>
  <c r="G755" i="6"/>
  <c r="D419" i="6"/>
  <c r="G936" i="5"/>
  <c r="F253" i="5"/>
  <c r="G1497" i="6"/>
  <c r="F230" i="6"/>
  <c r="E227" i="13"/>
  <c r="D179" i="10"/>
  <c r="F1305" i="6"/>
  <c r="F1732" i="5"/>
  <c r="D674" i="6"/>
  <c r="G397" i="11"/>
  <c r="E1271" i="10"/>
  <c r="E1477" i="7"/>
  <c r="F101" i="10"/>
  <c r="G585" i="6"/>
  <c r="G1108" i="6"/>
  <c r="E759" i="14"/>
  <c r="G1052" i="10"/>
  <c r="D141" i="7"/>
  <c r="E1475" i="7"/>
  <c r="G1060" i="6"/>
  <c r="E654" i="6"/>
  <c r="G1658" i="5"/>
  <c r="D1277" i="5"/>
  <c r="E461" i="6"/>
  <c r="E1751" i="6"/>
  <c r="G1794" i="14"/>
  <c r="E2642" i="7"/>
  <c r="F1150" i="14"/>
  <c r="E417" i="14"/>
  <c r="E27" i="6"/>
  <c r="F37" i="14"/>
  <c r="E1040" i="6"/>
  <c r="D1067" i="5"/>
  <c r="E2211" i="10"/>
  <c r="D1223" i="6"/>
  <c r="F2301" i="7"/>
  <c r="D931" i="11"/>
  <c r="D491" i="11"/>
  <c r="G1581" i="5"/>
  <c r="E42" i="6"/>
  <c r="D2263" i="5"/>
  <c r="E105" i="6"/>
  <c r="D2390" i="7"/>
  <c r="D441" i="11"/>
  <c r="D719" i="11"/>
  <c r="E1408" i="14"/>
  <c r="D3049" i="7"/>
  <c r="F941" i="5"/>
  <c r="E1845" i="5"/>
  <c r="F879" i="6"/>
  <c r="D344" i="11"/>
  <c r="G68" i="10"/>
  <c r="G1319" i="6"/>
  <c r="G1669" i="6"/>
  <c r="D2231" i="11"/>
  <c r="D118" i="6"/>
  <c r="G3412" i="7"/>
  <c r="F1467" i="7"/>
  <c r="F293" i="11"/>
  <c r="E2102" i="11"/>
  <c r="F1138" i="11"/>
  <c r="F2233" i="7"/>
  <c r="E1741" i="11"/>
  <c r="G1842" i="14"/>
  <c r="G2670" i="7"/>
  <c r="E637" i="10"/>
  <c r="F694" i="6"/>
  <c r="E1680" i="6"/>
  <c r="G2392" i="10"/>
  <c r="E147" i="11"/>
  <c r="D570" i="6"/>
  <c r="E1520" i="6"/>
  <c r="G1034" i="11"/>
  <c r="E943" i="6"/>
  <c r="G31" i="6"/>
  <c r="F25" i="11"/>
  <c r="E1579" i="6"/>
  <c r="D184" i="6"/>
  <c r="D210" i="6"/>
  <c r="D2082" i="7"/>
  <c r="E82" i="6"/>
  <c r="D2071" i="5"/>
  <c r="E1734" i="6"/>
  <c r="G1138" i="6"/>
  <c r="F2021" i="7"/>
  <c r="G397" i="6"/>
  <c r="G446" i="6"/>
  <c r="F1040" i="6"/>
  <c r="E269" i="11"/>
  <c r="E1062" i="11"/>
  <c r="E555" i="6"/>
  <c r="D1401" i="6"/>
  <c r="D738" i="6"/>
  <c r="E140" i="6"/>
  <c r="F80" i="6"/>
  <c r="E1143" i="6"/>
  <c r="D785" i="6"/>
  <c r="F1519" i="6"/>
  <c r="G343" i="7"/>
  <c r="E1844" i="11"/>
  <c r="F661" i="6"/>
  <c r="E470" i="14"/>
  <c r="G1062" i="6"/>
  <c r="E1362" i="6"/>
  <c r="D1008" i="14"/>
  <c r="G697" i="6"/>
  <c r="D1744" i="6"/>
  <c r="D14" i="14"/>
  <c r="F401" i="6"/>
  <c r="F572" i="6"/>
  <c r="E3010" i="7"/>
  <c r="E1090" i="6"/>
  <c r="D1940" i="5"/>
  <c r="D427" i="7"/>
  <c r="D53" i="6"/>
  <c r="E136" i="10"/>
  <c r="F352" i="10"/>
  <c r="E641" i="5"/>
  <c r="F1195" i="14"/>
  <c r="F3093" i="7"/>
  <c r="F746" i="6"/>
  <c r="G1043" i="6"/>
  <c r="G1449" i="6"/>
  <c r="E1887" i="7"/>
  <c r="F454" i="6"/>
  <c r="F305" i="6"/>
  <c r="F1386" i="6"/>
  <c r="G1207" i="6"/>
  <c r="G1530" i="6"/>
  <c r="E495" i="6"/>
  <c r="F1031" i="6"/>
  <c r="G1226" i="6"/>
  <c r="E1007" i="6"/>
  <c r="D957" i="6"/>
  <c r="G615" i="6"/>
  <c r="G432" i="7"/>
  <c r="D1333" i="6"/>
  <c r="D1121" i="6"/>
  <c r="F427" i="6"/>
  <c r="E1926" i="7"/>
  <c r="F611" i="6"/>
  <c r="E1517" i="14"/>
  <c r="F1953" i="14"/>
  <c r="F1756" i="14"/>
  <c r="E3161" i="7"/>
  <c r="F1401" i="6"/>
  <c r="F1486" i="11"/>
  <c r="F288" i="13"/>
  <c r="D3429" i="7"/>
  <c r="D183" i="14"/>
  <c r="D1272" i="6"/>
  <c r="F1407" i="6"/>
  <c r="F70" i="6"/>
  <c r="G221" i="13"/>
  <c r="G364" i="6"/>
  <c r="G351" i="6"/>
  <c r="D706" i="14"/>
  <c r="F1239" i="6"/>
  <c r="G1146" i="6"/>
  <c r="F466" i="6"/>
  <c r="E336" i="10"/>
  <c r="E1879" i="7"/>
  <c r="D222" i="6"/>
  <c r="F842" i="6"/>
  <c r="E1489" i="6"/>
  <c r="E3103" i="7"/>
  <c r="E820" i="6"/>
  <c r="D675" i="6"/>
  <c r="E824" i="6"/>
  <c r="G456" i="6"/>
  <c r="E575" i="6"/>
  <c r="G3477" i="7"/>
  <c r="D1004" i="6"/>
  <c r="D421" i="6"/>
  <c r="E1121" i="5"/>
  <c r="E1059" i="5"/>
  <c r="D189" i="6"/>
  <c r="G1867" i="14"/>
  <c r="F1216" i="6"/>
  <c r="E458" i="7"/>
  <c r="D693" i="6"/>
  <c r="G780" i="6"/>
  <c r="F1769" i="7"/>
  <c r="F1210" i="5"/>
  <c r="F308" i="6"/>
  <c r="F1276" i="6"/>
  <c r="G565" i="14"/>
  <c r="D552" i="5"/>
  <c r="E1627" i="5"/>
  <c r="D261" i="10"/>
  <c r="D747" i="6"/>
  <c r="D753" i="6"/>
  <c r="G396" i="6"/>
  <c r="F1567" i="6"/>
  <c r="E1250" i="6"/>
  <c r="F865" i="6"/>
  <c r="D1690" i="7"/>
  <c r="G1474" i="6"/>
  <c r="F328" i="6"/>
  <c r="F261" i="11"/>
  <c r="F880" i="14"/>
  <c r="G962" i="6"/>
  <c r="E324" i="6"/>
  <c r="E237" i="6"/>
  <c r="D374" i="6"/>
  <c r="D596" i="6"/>
  <c r="D1748" i="6"/>
  <c r="D2095" i="5"/>
  <c r="E588" i="6"/>
  <c r="G367" i="6"/>
  <c r="D517" i="6"/>
  <c r="E1630" i="6"/>
  <c r="G646" i="6"/>
  <c r="F1280" i="11"/>
  <c r="E1724" i="7"/>
  <c r="E1673" i="11"/>
  <c r="F75" i="11"/>
  <c r="E279" i="6"/>
  <c r="G813" i="6"/>
  <c r="G986" i="11"/>
  <c r="F1569" i="5"/>
  <c r="E9" i="7"/>
  <c r="E1893" i="5"/>
  <c r="E573" i="6"/>
  <c r="F80" i="10"/>
  <c r="G117" i="6"/>
  <c r="G1851" i="14"/>
  <c r="E549" i="14"/>
  <c r="D1287" i="5"/>
  <c r="F376" i="11"/>
  <c r="D2091" i="5"/>
  <c r="F78" i="11"/>
  <c r="D2887" i="7"/>
  <c r="D1246" i="6"/>
  <c r="F597" i="5"/>
  <c r="F1076" i="5"/>
  <c r="D1444" i="6"/>
  <c r="E209" i="6"/>
  <c r="D293" i="13"/>
  <c r="F1033" i="14"/>
  <c r="G595" i="14"/>
  <c r="F382" i="6"/>
  <c r="E752" i="6"/>
  <c r="E615" i="14"/>
  <c r="G747" i="6"/>
  <c r="G2704" i="7"/>
  <c r="F1555" i="14"/>
  <c r="E837" i="6"/>
  <c r="E810" i="11"/>
  <c r="D63" i="6"/>
  <c r="D991" i="6"/>
  <c r="G239" i="6"/>
  <c r="E1355" i="7"/>
  <c r="G741" i="11"/>
  <c r="F1537" i="6"/>
  <c r="E1696" i="6"/>
  <c r="E221" i="5"/>
  <c r="E1151" i="6"/>
  <c r="E1339" i="6"/>
  <c r="D2812" i="7"/>
  <c r="D1743" i="14"/>
  <c r="E2243" i="5"/>
  <c r="D1312" i="11"/>
  <c r="F137" i="14"/>
  <c r="D1596" i="6"/>
  <c r="E41" i="11"/>
  <c r="F1219" i="6"/>
  <c r="D185" i="7"/>
  <c r="D1378" i="6"/>
  <c r="D258" i="7"/>
  <c r="F138" i="13"/>
  <c r="D1369" i="5"/>
  <c r="G929" i="5"/>
  <c r="F949" i="10"/>
  <c r="E134" i="6"/>
  <c r="E1312" i="7"/>
  <c r="G1045" i="5"/>
  <c r="E2197" i="7"/>
  <c r="D1533" i="14"/>
  <c r="D328" i="11"/>
  <c r="F1316" i="6"/>
  <c r="D611" i="5"/>
  <c r="D1810" i="11"/>
  <c r="G953" i="6"/>
  <c r="E1218" i="6"/>
  <c r="E1407" i="6"/>
  <c r="D125" i="6"/>
  <c r="F1709" i="6"/>
  <c r="D1205" i="6"/>
  <c r="F530" i="6"/>
  <c r="G1596" i="6"/>
  <c r="F339" i="7"/>
  <c r="D1753" i="6"/>
  <c r="E1080" i="6"/>
  <c r="E2298" i="5"/>
  <c r="G269" i="14"/>
  <c r="D610" i="6"/>
  <c r="G1522" i="6"/>
  <c r="D1381" i="14"/>
  <c r="D310" i="6"/>
  <c r="F1475" i="6"/>
  <c r="F467" i="6"/>
  <c r="F1279" i="14"/>
  <c r="F1156" i="6"/>
  <c r="G450" i="5"/>
  <c r="D1518" i="6"/>
  <c r="D1754" i="6"/>
  <c r="F1477" i="6"/>
  <c r="F227" i="6"/>
  <c r="F784" i="6"/>
  <c r="D392" i="11"/>
  <c r="G882" i="6"/>
  <c r="G1034" i="6"/>
  <c r="G1566" i="6"/>
  <c r="D584" i="6"/>
  <c r="D1999" i="11"/>
  <c r="E272" i="11"/>
  <c r="G1332" i="11"/>
  <c r="E105" i="11"/>
  <c r="F104" i="11"/>
  <c r="E552" i="6"/>
  <c r="E1537" i="6"/>
  <c r="D1364" i="6"/>
  <c r="F1426" i="6"/>
  <c r="D1124" i="5"/>
  <c r="G512" i="6"/>
  <c r="D1132" i="6"/>
  <c r="D1134" i="6"/>
  <c r="D1298" i="14"/>
  <c r="D1422" i="6"/>
  <c r="D1647" i="6"/>
  <c r="G1703" i="6"/>
  <c r="E1747" i="6"/>
  <c r="E1363" i="6"/>
  <c r="E226" i="5"/>
  <c r="F899" i="6"/>
  <c r="E856" i="5"/>
  <c r="G1317" i="7"/>
  <c r="F2980" i="7"/>
  <c r="G3465" i="7"/>
  <c r="F473" i="6"/>
  <c r="D64" i="6"/>
  <c r="G533" i="6"/>
  <c r="E591" i="6"/>
  <c r="G1353" i="6"/>
  <c r="E1353" i="6"/>
  <c r="E1542" i="6"/>
  <c r="D1210" i="6"/>
  <c r="G1038" i="6"/>
  <c r="D1622" i="6"/>
  <c r="F590" i="6"/>
  <c r="F246" i="5"/>
  <c r="G834" i="6"/>
  <c r="D832" i="6"/>
  <c r="E97" i="11"/>
  <c r="E769" i="6"/>
  <c r="D3229" i="7"/>
  <c r="G1652" i="6"/>
  <c r="F1003" i="14"/>
  <c r="E1386" i="14"/>
  <c r="E396" i="5"/>
  <c r="E1365" i="6"/>
  <c r="F1441" i="5"/>
  <c r="G1066" i="14"/>
  <c r="F1183" i="6"/>
  <c r="F679" i="6"/>
  <c r="G2789" i="7"/>
  <c r="F1054" i="6"/>
  <c r="E1096" i="5"/>
  <c r="G1032" i="6"/>
  <c r="D836" i="5"/>
  <c r="G406" i="6"/>
  <c r="G1667" i="6"/>
  <c r="G1220" i="6"/>
  <c r="F1234" i="5"/>
  <c r="D1419" i="6"/>
  <c r="D469" i="6"/>
  <c r="E1336" i="11"/>
  <c r="D415" i="7"/>
  <c r="D202" i="10"/>
  <c r="F2274" i="11"/>
  <c r="E1309" i="6"/>
  <c r="D1317" i="7"/>
  <c r="D1339" i="6"/>
  <c r="G1580" i="6"/>
  <c r="D1716" i="6"/>
  <c r="E1324" i="6"/>
  <c r="E1051" i="6"/>
  <c r="D532" i="5"/>
  <c r="F379" i="11"/>
  <c r="F1982" i="11"/>
  <c r="E245" i="7"/>
  <c r="G69" i="5"/>
  <c r="E378" i="14"/>
  <c r="E1508" i="6"/>
  <c r="F1182" i="6"/>
  <c r="E2047" i="7"/>
  <c r="F2172" i="7"/>
  <c r="D882" i="6"/>
  <c r="E434" i="6"/>
  <c r="F337" i="7"/>
  <c r="E321" i="6"/>
  <c r="E274" i="6"/>
  <c r="F2388" i="11"/>
  <c r="E941" i="6"/>
  <c r="E646" i="6"/>
  <c r="E1331" i="7"/>
  <c r="E2222" i="5"/>
  <c r="E1305" i="6"/>
  <c r="E95" i="11"/>
  <c r="F608" i="6"/>
  <c r="E548" i="6"/>
  <c r="G1452" i="6"/>
  <c r="G828" i="6"/>
  <c r="G1050" i="6"/>
  <c r="G1484" i="5"/>
  <c r="G544" i="6"/>
  <c r="G1400" i="14"/>
  <c r="E1237" i="6"/>
  <c r="D913" i="10"/>
  <c r="E850" i="6"/>
  <c r="D74" i="6"/>
  <c r="F844" i="6"/>
  <c r="F701" i="6"/>
  <c r="D1017" i="6"/>
  <c r="D294" i="6"/>
  <c r="G1826" i="11"/>
  <c r="D1692" i="6"/>
  <c r="F1697" i="5"/>
  <c r="E94" i="13"/>
  <c r="G694" i="5"/>
  <c r="D392" i="10"/>
  <c r="D2243" i="7"/>
  <c r="F943" i="6"/>
  <c r="E1552" i="6"/>
  <c r="F138" i="6"/>
  <c r="E430" i="6"/>
  <c r="D1567" i="14"/>
  <c r="E168" i="6"/>
  <c r="E186" i="6"/>
  <c r="G586" i="6"/>
  <c r="E1133" i="10"/>
  <c r="F884" i="6"/>
  <c r="G729" i="6"/>
  <c r="G1183" i="6"/>
  <c r="E92" i="6"/>
  <c r="F1387" i="6"/>
  <c r="E75" i="6"/>
  <c r="D686" i="14"/>
  <c r="E116" i="6"/>
  <c r="G1370" i="6"/>
  <c r="D699" i="11"/>
  <c r="G699" i="6"/>
  <c r="F1330" i="6"/>
  <c r="D833" i="6"/>
  <c r="E177" i="6"/>
  <c r="D476" i="6"/>
  <c r="D3079" i="7"/>
  <c r="D258" i="6"/>
  <c r="G41" i="6"/>
  <c r="D988" i="6"/>
  <c r="D2238" i="5"/>
  <c r="E1582" i="6"/>
  <c r="F1074" i="14"/>
  <c r="E1431" i="14"/>
  <c r="E350" i="6"/>
  <c r="G371" i="5"/>
  <c r="E358" i="6"/>
  <c r="G1433" i="6"/>
  <c r="G1453" i="6"/>
  <c r="G2306" i="7"/>
  <c r="D42" i="6"/>
  <c r="F1627" i="6"/>
  <c r="E199" i="6"/>
  <c r="F1000" i="6"/>
  <c r="G202" i="10"/>
  <c r="E190" i="6"/>
  <c r="D1306" i="7"/>
  <c r="E1226" i="6"/>
  <c r="G87" i="6"/>
  <c r="E94" i="7"/>
  <c r="E1421" i="11"/>
  <c r="D82" i="10"/>
  <c r="F770" i="5"/>
  <c r="E488" i="6"/>
  <c r="E849" i="6"/>
  <c r="D389" i="13"/>
  <c r="G366" i="6"/>
  <c r="F1913" i="5"/>
  <c r="F1432" i="6"/>
  <c r="G1303" i="14"/>
  <c r="G1083" i="6"/>
  <c r="G678" i="6"/>
  <c r="F1060" i="6"/>
  <c r="D2207" i="10"/>
  <c r="G1708" i="5"/>
  <c r="D1487" i="10"/>
  <c r="G509" i="14"/>
  <c r="G1752" i="6"/>
  <c r="F105" i="6"/>
  <c r="F281" i="6"/>
  <c r="E311" i="14"/>
  <c r="G226" i="5"/>
  <c r="E1531" i="5"/>
  <c r="E1593" i="5"/>
  <c r="E297" i="6"/>
  <c r="G750" i="11"/>
  <c r="F3469" i="7"/>
  <c r="F439" i="6"/>
  <c r="G1104" i="6"/>
  <c r="D812" i="6"/>
  <c r="G3178" i="7"/>
  <c r="D108" i="6"/>
  <c r="F495" i="6"/>
  <c r="E603" i="6"/>
  <c r="G619" i="6"/>
  <c r="E73" i="6"/>
  <c r="F384" i="13"/>
  <c r="G355" i="6"/>
  <c r="F1793" i="11"/>
  <c r="F2193" i="11"/>
  <c r="E251" i="6"/>
  <c r="G480" i="6"/>
  <c r="E1502" i="6"/>
  <c r="D390" i="6"/>
  <c r="F391" i="6"/>
  <c r="E62" i="6"/>
  <c r="D1629" i="6"/>
  <c r="G1409" i="14"/>
  <c r="G1159" i="6"/>
  <c r="F544" i="6"/>
  <c r="F2250" i="5"/>
  <c r="D1082" i="6"/>
  <c r="E1035" i="6"/>
  <c r="G2043" i="5"/>
  <c r="D3495" i="7"/>
  <c r="E458" i="6"/>
  <c r="F574" i="6"/>
  <c r="E102" i="11"/>
  <c r="F697" i="5"/>
  <c r="E1976" i="11"/>
  <c r="D1592" i="6"/>
  <c r="E2247" i="5"/>
  <c r="G1228" i="6"/>
  <c r="G1602" i="6"/>
  <c r="G881" i="6"/>
  <c r="F1680" i="11"/>
  <c r="G232" i="14"/>
  <c r="D635" i="6"/>
  <c r="G1368" i="6"/>
  <c r="E1394" i="11"/>
  <c r="E78" i="6"/>
  <c r="F512" i="5"/>
  <c r="E261" i="10"/>
  <c r="E1857" i="11"/>
  <c r="E1743" i="6"/>
  <c r="E62" i="10"/>
  <c r="F1317" i="14"/>
  <c r="E1090" i="5"/>
  <c r="F1069" i="6"/>
  <c r="D493" i="6"/>
  <c r="D998" i="5"/>
  <c r="D1951" i="11"/>
  <c r="F331" i="7"/>
  <c r="F2200" i="7"/>
  <c r="G139" i="10"/>
  <c r="D763" i="6"/>
  <c r="E367" i="5"/>
  <c r="D1663" i="6"/>
  <c r="G1429" i="7"/>
  <c r="F1767" i="7"/>
  <c r="F1373" i="6"/>
  <c r="D2219" i="10"/>
  <c r="D1165" i="11"/>
  <c r="D1956" i="7"/>
  <c r="G3033" i="7"/>
  <c r="D1281" i="7"/>
  <c r="D571" i="14"/>
  <c r="E1172" i="6"/>
  <c r="E1718" i="7"/>
  <c r="F1043" i="6"/>
  <c r="E1232" i="5"/>
  <c r="E819" i="14"/>
  <c r="E1193" i="5"/>
  <c r="G442" i="5"/>
  <c r="F369" i="6"/>
  <c r="F187" i="6"/>
  <c r="E410" i="6"/>
  <c r="D1104" i="10"/>
  <c r="F651" i="11"/>
  <c r="D1287" i="11"/>
  <c r="F1578" i="14"/>
  <c r="D1573" i="7"/>
  <c r="E1543" i="7"/>
  <c r="F272" i="13"/>
  <c r="D901" i="6"/>
  <c r="F269" i="13"/>
  <c r="F1215" i="10"/>
  <c r="E545" i="5"/>
  <c r="F2248" i="5"/>
  <c r="E1131" i="14"/>
  <c r="E1113" i="5"/>
  <c r="F890" i="6"/>
  <c r="G1694" i="6"/>
  <c r="D699" i="6"/>
  <c r="D1713" i="14"/>
  <c r="D1056" i="6"/>
  <c r="D1392" i="6"/>
  <c r="E419" i="6"/>
  <c r="G695" i="14"/>
  <c r="F973" i="14"/>
  <c r="D1170" i="14"/>
  <c r="E1477" i="5"/>
  <c r="E1476" i="14"/>
  <c r="E1427" i="6"/>
  <c r="E1804" i="7"/>
  <c r="D982" i="6"/>
  <c r="D366" i="6"/>
  <c r="D1335" i="7"/>
  <c r="E592" i="6"/>
  <c r="F327" i="5"/>
  <c r="D29" i="10"/>
  <c r="G301" i="11"/>
  <c r="D932" i="14"/>
  <c r="E1353" i="14"/>
  <c r="D3216" i="7"/>
  <c r="D648" i="11"/>
  <c r="D1573" i="5"/>
  <c r="G269" i="10"/>
  <c r="D1760" i="14"/>
  <c r="F2133" i="5"/>
  <c r="E2540" i="7"/>
  <c r="E273" i="7"/>
  <c r="F323" i="5"/>
  <c r="E423" i="6"/>
  <c r="D854" i="5"/>
  <c r="F59" i="10"/>
  <c r="F1354" i="6"/>
  <c r="F1339" i="6"/>
  <c r="G972" i="14"/>
  <c r="D373" i="6"/>
  <c r="F265" i="6"/>
  <c r="F1941" i="11"/>
  <c r="E520" i="6"/>
  <c r="E811" i="6"/>
  <c r="F7" i="5"/>
  <c r="G1245" i="6"/>
  <c r="G346" i="14"/>
  <c r="E1032" i="6"/>
  <c r="E1731" i="6"/>
  <c r="F1413" i="6"/>
  <c r="G515" i="6"/>
  <c r="G26" i="6"/>
  <c r="F734" i="6"/>
  <c r="E84" i="6"/>
  <c r="E1723" i="6"/>
  <c r="D289" i="14"/>
  <c r="E114" i="6"/>
  <c r="D2229" i="5"/>
  <c r="D1310" i="6"/>
  <c r="D1527" i="7"/>
  <c r="F882" i="6"/>
  <c r="E1220" i="6"/>
  <c r="E1383" i="6"/>
  <c r="E163" i="14"/>
  <c r="F1670" i="6"/>
  <c r="F72" i="10"/>
  <c r="F1561" i="10"/>
  <c r="F2011" i="7"/>
  <c r="F175" i="6"/>
  <c r="E921" i="6"/>
  <c r="G430" i="6"/>
  <c r="D2336" i="11"/>
  <c r="E1942" i="14"/>
  <c r="E36" i="5"/>
  <c r="D1018" i="6"/>
  <c r="E3092" i="7"/>
  <c r="G865" i="6"/>
  <c r="E1262" i="6"/>
  <c r="G78" i="6"/>
  <c r="F875" i="5"/>
  <c r="G1414" i="6"/>
  <c r="G341" i="10"/>
  <c r="G997" i="6"/>
  <c r="G88" i="5"/>
  <c r="D1042" i="6"/>
  <c r="F1535" i="11"/>
  <c r="G872" i="6"/>
  <c r="G716" i="6"/>
  <c r="E1971" i="5"/>
  <c r="D361" i="6"/>
  <c r="F542" i="6"/>
  <c r="F482" i="6"/>
  <c r="G1105" i="10"/>
  <c r="F2679" i="7"/>
  <c r="E368" i="6"/>
  <c r="D1006" i="6"/>
  <c r="F16" i="6"/>
  <c r="G579" i="6"/>
  <c r="E1158" i="6"/>
  <c r="G1234" i="6"/>
  <c r="F527" i="6"/>
  <c r="F272" i="6"/>
  <c r="E286" i="6"/>
  <c r="F1130" i="6"/>
  <c r="G501" i="6"/>
  <c r="F370" i="6"/>
  <c r="D1192" i="5"/>
  <c r="E2099" i="7"/>
  <c r="F339" i="6"/>
  <c r="D1685" i="6"/>
  <c r="G1330" i="5"/>
  <c r="E428" i="11"/>
  <c r="D1294" i="7"/>
  <c r="D1268" i="14"/>
  <c r="G16" i="6"/>
  <c r="G441" i="14"/>
  <c r="F1547" i="11"/>
  <c r="E933" i="6"/>
  <c r="E1214" i="6"/>
  <c r="E667" i="6"/>
  <c r="G1540" i="6"/>
  <c r="F938" i="6"/>
  <c r="G186" i="6"/>
  <c r="G656" i="14"/>
  <c r="F1938" i="14"/>
  <c r="D1994" i="7"/>
  <c r="E2482" i="7"/>
  <c r="F388" i="6"/>
  <c r="D265" i="6"/>
  <c r="G1289" i="6"/>
  <c r="E1190" i="6"/>
  <c r="F1633" i="6"/>
  <c r="E1241" i="6"/>
  <c r="G317" i="11"/>
  <c r="D878" i="6"/>
  <c r="D25" i="13"/>
  <c r="D241" i="5"/>
  <c r="E1547" i="14"/>
  <c r="G1497" i="5"/>
  <c r="D2393" i="11"/>
  <c r="E1412" i="6"/>
  <c r="D1467" i="6"/>
  <c r="D156" i="6"/>
  <c r="D395" i="6"/>
  <c r="G1235" i="6"/>
  <c r="E242" i="11"/>
  <c r="E205" i="6"/>
  <c r="F516" i="6"/>
  <c r="D1659" i="6"/>
  <c r="D1986" i="11"/>
  <c r="G44" i="13"/>
  <c r="F2284" i="11"/>
  <c r="F12" i="6"/>
  <c r="F179" i="10"/>
  <c r="F1313" i="6"/>
  <c r="F1121" i="6"/>
  <c r="G404" i="5"/>
  <c r="G37" i="14"/>
  <c r="E1539" i="7"/>
  <c r="D1227" i="6"/>
  <c r="G298" i="6"/>
  <c r="F874" i="14"/>
  <c r="F962" i="6"/>
  <c r="E949" i="6"/>
  <c r="E1614" i="6"/>
  <c r="F1292" i="6"/>
  <c r="G437" i="14"/>
  <c r="F498" i="6"/>
  <c r="F318" i="6"/>
  <c r="F1403" i="5"/>
  <c r="G836" i="6"/>
  <c r="D500" i="6"/>
  <c r="F521" i="6"/>
  <c r="F1505" i="6"/>
  <c r="D895" i="6"/>
  <c r="D1485" i="11"/>
  <c r="D1177" i="6"/>
  <c r="E693" i="6"/>
  <c r="D1492" i="6"/>
  <c r="D1222" i="6"/>
  <c r="D308" i="11"/>
  <c r="D1346" i="14"/>
  <c r="E20" i="6"/>
  <c r="G819" i="6"/>
  <c r="F360" i="6"/>
  <c r="G708" i="6"/>
  <c r="G144" i="10"/>
  <c r="E1722" i="6"/>
  <c r="D1725" i="6"/>
  <c r="E1644" i="6"/>
  <c r="G979" i="6"/>
  <c r="F606" i="6"/>
  <c r="E3100" i="7"/>
  <c r="F697" i="6"/>
  <c r="D828" i="5"/>
  <c r="E2252" i="10"/>
  <c r="D257" i="7"/>
  <c r="E2259" i="11"/>
  <c r="G2796" i="7"/>
  <c r="G260" i="6"/>
  <c r="E406" i="6"/>
  <c r="F81" i="7"/>
  <c r="F1498" i="6"/>
  <c r="D350" i="6"/>
  <c r="G505" i="6"/>
  <c r="D428" i="6"/>
  <c r="D1295" i="6"/>
  <c r="G1438" i="6"/>
  <c r="E301" i="6"/>
  <c r="G93" i="6"/>
  <c r="F1120" i="6"/>
  <c r="G1212" i="6"/>
  <c r="D1731" i="6"/>
  <c r="F250" i="11"/>
  <c r="G138" i="6"/>
  <c r="G728" i="5"/>
  <c r="D2426" i="7"/>
  <c r="G372" i="6"/>
  <c r="F214" i="13"/>
  <c r="F1183" i="11"/>
  <c r="E302" i="5"/>
  <c r="G1746" i="6"/>
  <c r="G408" i="10"/>
  <c r="E357" i="10"/>
  <c r="E1669" i="7"/>
  <c r="E141" i="6"/>
  <c r="E2043" i="11"/>
  <c r="D377" i="6"/>
  <c r="G2193" i="10"/>
  <c r="E2342" i="7"/>
  <c r="D320" i="6"/>
  <c r="D538" i="5"/>
  <c r="F1592" i="6"/>
  <c r="E1020" i="6"/>
  <c r="E650" i="6"/>
  <c r="D1203" i="14"/>
  <c r="E347" i="6"/>
  <c r="D1727" i="5"/>
  <c r="D898" i="6"/>
  <c r="F1538" i="6"/>
  <c r="F920" i="6"/>
  <c r="G806" i="6"/>
  <c r="G219" i="6"/>
  <c r="G1653" i="6"/>
  <c r="G429" i="6"/>
  <c r="D1277" i="14"/>
  <c r="D230" i="6"/>
  <c r="E1567" i="14"/>
  <c r="G172" i="6"/>
  <c r="E913" i="6"/>
  <c r="E3432" i="7"/>
  <c r="E651" i="6"/>
  <c r="E1058" i="6"/>
  <c r="F440" i="6"/>
  <c r="D1189" i="14"/>
  <c r="E235" i="6"/>
  <c r="D1340" i="14"/>
  <c r="D1393" i="6"/>
  <c r="D524" i="6"/>
  <c r="E926" i="6"/>
  <c r="E815" i="6"/>
  <c r="G1328" i="6"/>
  <c r="F294" i="6"/>
  <c r="E210" i="6"/>
  <c r="G1465" i="6"/>
  <c r="F1118" i="6"/>
  <c r="D2142" i="5"/>
  <c r="F297" i="6"/>
  <c r="E269" i="13"/>
  <c r="G1345" i="6"/>
  <c r="E1589" i="6"/>
  <c r="G7" i="6"/>
  <c r="D888" i="6"/>
  <c r="F1429" i="14"/>
  <c r="G917" i="6"/>
  <c r="D850" i="6"/>
  <c r="F618" i="6"/>
  <c r="D1749" i="14"/>
  <c r="D1450" i="6"/>
  <c r="E83" i="7"/>
  <c r="G1754" i="6"/>
  <c r="E1255" i="6"/>
  <c r="E875" i="6"/>
  <c r="F790" i="6"/>
  <c r="D1566" i="6"/>
  <c r="D917" i="6"/>
  <c r="F1890" i="5"/>
  <c r="E2697" i="7"/>
  <c r="F547" i="6"/>
  <c r="F604" i="6"/>
  <c r="D1485" i="6"/>
  <c r="F2163" i="11"/>
  <c r="G1464" i="6"/>
  <c r="E620" i="6"/>
  <c r="D1676" i="6"/>
  <c r="G1652" i="5"/>
  <c r="G61" i="6"/>
  <c r="D348" i="6"/>
  <c r="F381" i="6"/>
  <c r="F126" i="6"/>
  <c r="F1256" i="6"/>
  <c r="F1635" i="6"/>
  <c r="D1366" i="6"/>
  <c r="D150" i="10"/>
  <c r="E1125" i="6"/>
  <c r="E337" i="10"/>
  <c r="G800" i="6"/>
  <c r="E774" i="5"/>
  <c r="D1729" i="6"/>
  <c r="F171" i="11"/>
  <c r="D831" i="6"/>
  <c r="D296" i="10"/>
  <c r="E1153" i="6"/>
  <c r="E2182" i="5"/>
  <c r="D36" i="5"/>
  <c r="F1598" i="6"/>
  <c r="F793" i="6"/>
  <c r="F78" i="6"/>
  <c r="E1848" i="10"/>
  <c r="F67" i="6"/>
  <c r="F2142" i="5"/>
  <c r="E1301" i="6"/>
  <c r="F589" i="6"/>
  <c r="D2276" i="7"/>
  <c r="G548" i="6"/>
  <c r="D252" i="6"/>
  <c r="E286" i="7"/>
  <c r="E947" i="14"/>
  <c r="E1133" i="14"/>
  <c r="F1296" i="6"/>
  <c r="G771" i="6"/>
  <c r="F1431" i="7"/>
  <c r="F1264" i="6"/>
  <c r="E1488" i="6"/>
  <c r="D314" i="6"/>
  <c r="E121" i="11"/>
  <c r="G1460" i="6"/>
  <c r="E309" i="13"/>
  <c r="E455" i="14"/>
  <c r="D212" i="6"/>
  <c r="E309" i="6"/>
  <c r="D291" i="6"/>
  <c r="G1479" i="6"/>
  <c r="E209" i="5"/>
  <c r="G461" i="6"/>
  <c r="D1088" i="6"/>
  <c r="E1626" i="6"/>
  <c r="F712" i="5"/>
  <c r="G1061" i="14"/>
  <c r="E239" i="13"/>
  <c r="D328" i="10"/>
  <c r="F215" i="14"/>
  <c r="G1687" i="6"/>
  <c r="G647" i="6"/>
  <c r="G82" i="7"/>
  <c r="G1434" i="6"/>
  <c r="G1909" i="11"/>
  <c r="G19" i="6"/>
  <c r="E968" i="6"/>
  <c r="F1252" i="14"/>
  <c r="D52" i="6"/>
  <c r="F958" i="6"/>
  <c r="G1593" i="6"/>
  <c r="G933" i="14"/>
  <c r="F239" i="14"/>
  <c r="D267" i="6"/>
  <c r="F352" i="6"/>
  <c r="D199" i="6"/>
  <c r="F63" i="6"/>
  <c r="G1259" i="14"/>
  <c r="F477" i="6"/>
  <c r="F878" i="6"/>
  <c r="E824" i="14"/>
  <c r="E689" i="6"/>
  <c r="D1371" i="6"/>
  <c r="D1157" i="6"/>
  <c r="D2768" i="7"/>
  <c r="G73" i="6"/>
  <c r="E303" i="6"/>
  <c r="G1676" i="6"/>
  <c r="D654" i="6"/>
  <c r="G500" i="6"/>
  <c r="G1247" i="6"/>
  <c r="D34" i="7"/>
  <c r="F3014" i="7"/>
  <c r="E1045" i="6"/>
  <c r="E705" i="6"/>
  <c r="D400" i="6"/>
  <c r="D985" i="6"/>
  <c r="F215" i="6"/>
  <c r="D1733" i="6"/>
  <c r="G5" i="6"/>
  <c r="E1702" i="6"/>
  <c r="F540" i="6"/>
  <c r="D411" i="6"/>
  <c r="F1259" i="6"/>
  <c r="D661" i="14"/>
  <c r="G11" i="11"/>
  <c r="D26" i="6"/>
  <c r="F1525" i="7"/>
  <c r="F1500" i="6"/>
  <c r="D774" i="6"/>
  <c r="E446" i="6"/>
  <c r="E474" i="6"/>
  <c r="E476" i="6"/>
  <c r="D1525" i="6"/>
  <c r="F1012" i="6"/>
  <c r="F434" i="6"/>
  <c r="G636" i="6"/>
  <c r="G707" i="5"/>
  <c r="D360" i="11"/>
  <c r="E990" i="6"/>
  <c r="D1330" i="6"/>
  <c r="D1712" i="6"/>
  <c r="E1137" i="6"/>
  <c r="G2031" i="7"/>
  <c r="E1195" i="6"/>
  <c r="D1284" i="6"/>
  <c r="E622" i="6"/>
  <c r="F234" i="6"/>
  <c r="F487" i="6"/>
  <c r="D986" i="6"/>
  <c r="G344" i="6"/>
  <c r="G1249" i="6"/>
  <c r="E1038" i="11"/>
  <c r="G1430" i="11"/>
  <c r="G841" i="5"/>
  <c r="G1164" i="6"/>
  <c r="D28" i="6"/>
  <c r="G2553" i="7"/>
  <c r="F255" i="11"/>
  <c r="F540" i="11"/>
  <c r="E219" i="14"/>
  <c r="G227" i="11"/>
  <c r="E1646" i="11"/>
  <c r="D6" i="14"/>
  <c r="G1230" i="14"/>
  <c r="E1307" i="6"/>
  <c r="D281" i="6"/>
  <c r="E334" i="6"/>
  <c r="D1480" i="6"/>
  <c r="E1728" i="14"/>
  <c r="G111" i="10"/>
  <c r="E581" i="6"/>
  <c r="F542" i="5"/>
  <c r="G3076" i="7"/>
  <c r="G900" i="5"/>
  <c r="D2643" i="7"/>
  <c r="D99" i="6"/>
  <c r="E201" i="11"/>
  <c r="E693" i="14"/>
  <c r="E2238" i="5"/>
  <c r="E1472" i="5"/>
  <c r="E1646" i="10"/>
  <c r="E89" i="6"/>
  <c r="F1706" i="7"/>
  <c r="G380" i="6"/>
  <c r="E695" i="6"/>
  <c r="F1172" i="14"/>
  <c r="E119" i="7"/>
  <c r="G1324" i="14"/>
  <c r="G937" i="5"/>
  <c r="F204" i="13"/>
  <c r="G1647" i="6"/>
  <c r="G592" i="14"/>
  <c r="D1365" i="6"/>
  <c r="F841" i="14"/>
  <c r="D884" i="14"/>
  <c r="D1815" i="14"/>
  <c r="D2589" i="7"/>
  <c r="F271" i="14"/>
  <c r="F15" i="7"/>
  <c r="E2357" i="10"/>
  <c r="D936" i="11"/>
  <c r="D2267" i="7"/>
  <c r="E1387" i="6"/>
  <c r="D1450" i="7"/>
  <c r="E159" i="11"/>
  <c r="G408" i="13"/>
  <c r="G317" i="7"/>
  <c r="D376" i="14"/>
  <c r="F740" i="6"/>
  <c r="F1949" i="5"/>
  <c r="D2130" i="5"/>
  <c r="G626" i="5"/>
  <c r="G1605" i="7"/>
  <c r="D683" i="6"/>
  <c r="E699" i="5"/>
  <c r="G1943" i="14"/>
  <c r="D876" i="6"/>
  <c r="E439" i="6"/>
  <c r="E417" i="6"/>
  <c r="E1729" i="6"/>
  <c r="G99" i="14"/>
  <c r="E82" i="13"/>
  <c r="D539" i="14"/>
  <c r="E2520" i="7"/>
  <c r="E422" i="6"/>
  <c r="G1624" i="5"/>
  <c r="G373" i="10"/>
  <c r="D1471" i="6"/>
  <c r="E472" i="6"/>
  <c r="G1675" i="6"/>
  <c r="D1147" i="6"/>
  <c r="G2019" i="5"/>
  <c r="E539" i="6"/>
  <c r="D1062" i="6"/>
  <c r="F1741" i="6"/>
  <c r="G90" i="11"/>
  <c r="E911" i="6"/>
  <c r="F335" i="6"/>
  <c r="G403" i="6"/>
  <c r="F237" i="10"/>
  <c r="E187" i="6"/>
  <c r="F122" i="6"/>
  <c r="D139" i="10"/>
  <c r="D2202" i="5"/>
  <c r="E975" i="6"/>
  <c r="F45" i="13"/>
  <c r="E191" i="14"/>
  <c r="D1233" i="5"/>
  <c r="F1390" i="5"/>
  <c r="D896" i="6"/>
  <c r="D1768" i="14"/>
  <c r="G410" i="6"/>
  <c r="D458" i="6"/>
  <c r="D931" i="6"/>
  <c r="G1624" i="6"/>
  <c r="G415" i="6"/>
  <c r="E1707" i="6"/>
  <c r="G484" i="6"/>
  <c r="G880" i="6"/>
  <c r="G1990" i="5"/>
  <c r="F577" i="6"/>
  <c r="E1341" i="6"/>
  <c r="G2291" i="7"/>
  <c r="E484" i="6"/>
  <c r="D1600" i="6"/>
  <c r="G1744" i="6"/>
  <c r="F975" i="6"/>
  <c r="D393" i="6"/>
  <c r="F137" i="6"/>
  <c r="D698" i="6"/>
  <c r="F901" i="5"/>
  <c r="E946" i="6"/>
  <c r="G85" i="6"/>
  <c r="F729" i="6"/>
  <c r="F570" i="6"/>
  <c r="E840" i="6"/>
  <c r="E1817" i="5"/>
  <c r="F657" i="6"/>
  <c r="E1424" i="6"/>
  <c r="D1312" i="6"/>
  <c r="G331" i="6"/>
  <c r="F1588" i="6"/>
  <c r="G1728" i="6"/>
  <c r="G911" i="6"/>
  <c r="F1497" i="6"/>
  <c r="E18" i="5"/>
  <c r="E1227" i="5"/>
  <c r="G120" i="10"/>
  <c r="E377" i="14"/>
  <c r="G657" i="5"/>
  <c r="E280" i="10"/>
  <c r="E1409" i="6"/>
  <c r="E590" i="6"/>
  <c r="G314" i="11"/>
  <c r="D1807" i="14"/>
  <c r="G1358" i="6"/>
  <c r="G2180" i="7"/>
  <c r="F1239" i="5"/>
  <c r="E1900" i="10"/>
  <c r="E583" i="6"/>
  <c r="D264" i="6"/>
  <c r="D1724" i="6"/>
  <c r="D278" i="7"/>
  <c r="D2418" i="7"/>
  <c r="F357" i="14"/>
  <c r="F20" i="11"/>
  <c r="D487" i="6"/>
  <c r="D1071" i="6"/>
  <c r="G263" i="6"/>
  <c r="D766" i="14"/>
  <c r="G1167" i="6"/>
  <c r="G1670" i="6"/>
  <c r="D930" i="5"/>
  <c r="D665" i="5"/>
  <c r="D1241" i="6"/>
  <c r="F1362" i="6"/>
  <c r="G2055" i="5"/>
  <c r="D1237" i="11"/>
  <c r="G1551" i="6"/>
  <c r="E1081" i="6"/>
  <c r="D1482" i="5"/>
  <c r="E1311" i="6"/>
  <c r="D735" i="11"/>
  <c r="G808" i="6"/>
  <c r="E529" i="6"/>
  <c r="F133" i="6"/>
  <c r="F1070" i="6"/>
  <c r="F779" i="6"/>
  <c r="E1726" i="6"/>
  <c r="F661" i="11"/>
  <c r="E1900" i="7"/>
  <c r="E806" i="6"/>
  <c r="F408" i="13"/>
  <c r="E45" i="6"/>
  <c r="E2249" i="7"/>
  <c r="E1382" i="14"/>
  <c r="E679" i="6"/>
  <c r="G718" i="5"/>
  <c r="D349" i="11"/>
  <c r="G1499" i="6"/>
  <c r="E1019" i="6"/>
  <c r="D532" i="6"/>
  <c r="G681" i="6"/>
  <c r="E201" i="6"/>
  <c r="G633" i="6"/>
  <c r="F324" i="6"/>
  <c r="E416" i="6"/>
  <c r="F643" i="6"/>
  <c r="F1015" i="6"/>
  <c r="F752" i="6"/>
  <c r="D869" i="5"/>
  <c r="G1664" i="6"/>
  <c r="F630" i="6"/>
  <c r="G1516" i="6"/>
  <c r="E1240" i="6"/>
  <c r="E245" i="6"/>
  <c r="D856" i="6"/>
  <c r="D658" i="6"/>
  <c r="F1666" i="6"/>
  <c r="F350" i="6"/>
  <c r="D1541" i="7"/>
  <c r="G1394" i="14"/>
  <c r="G1953" i="14"/>
  <c r="G1655" i="14"/>
  <c r="F2254" i="11"/>
  <c r="G431" i="6"/>
  <c r="E714" i="6"/>
  <c r="D935" i="6"/>
  <c r="E1265" i="14"/>
  <c r="D512" i="6"/>
  <c r="G1950" i="11"/>
  <c r="G914" i="14"/>
  <c r="F1824" i="7"/>
  <c r="D205" i="6"/>
  <c r="F724" i="6"/>
  <c r="D2695" i="7"/>
  <c r="G270" i="6"/>
  <c r="G1483" i="6"/>
  <c r="D1421" i="6"/>
  <c r="F2071" i="11"/>
  <c r="E408" i="11"/>
  <c r="E664" i="6"/>
  <c r="E471" i="5"/>
  <c r="D908" i="6"/>
  <c r="D859" i="6"/>
  <c r="G52" i="10"/>
  <c r="G2108" i="7"/>
  <c r="E777" i="6"/>
  <c r="F1360" i="6"/>
  <c r="E700" i="6"/>
  <c r="D56" i="6"/>
  <c r="G1423" i="6"/>
  <c r="D877" i="6"/>
  <c r="F1261" i="6"/>
  <c r="D336" i="10"/>
  <c r="E2055" i="7"/>
  <c r="F789" i="6"/>
  <c r="E1235" i="6"/>
  <c r="F17" i="6"/>
  <c r="F1438" i="11"/>
  <c r="F371" i="6"/>
  <c r="G312" i="11"/>
  <c r="D206" i="6"/>
  <c r="E81" i="7"/>
  <c r="E1419" i="6"/>
  <c r="E316" i="5"/>
  <c r="E227" i="6"/>
  <c r="E1525" i="6"/>
  <c r="D1202" i="6"/>
  <c r="E2117" i="5"/>
  <c r="E1403" i="6"/>
  <c r="G1002" i="6"/>
  <c r="D1675" i="6"/>
  <c r="E917" i="14"/>
  <c r="G1198" i="10"/>
  <c r="G421" i="11"/>
  <c r="E1210" i="10"/>
  <c r="D1192" i="14"/>
  <c r="D3287" i="7"/>
  <c r="D37" i="14"/>
  <c r="F1014" i="6"/>
  <c r="E71" i="6"/>
  <c r="F196" i="6"/>
  <c r="G359" i="7"/>
  <c r="E800" i="6"/>
  <c r="F59" i="14"/>
  <c r="G1342" i="6"/>
  <c r="F1287" i="14"/>
  <c r="E1578" i="6"/>
  <c r="G2209" i="11"/>
  <c r="F393" i="5"/>
  <c r="F1307" i="11"/>
  <c r="D1697" i="6"/>
  <c r="F2092" i="11"/>
  <c r="F978" i="6"/>
  <c r="E1601" i="6"/>
  <c r="E393" i="6"/>
  <c r="F14" i="14"/>
  <c r="G1662" i="6"/>
  <c r="F2234" i="5"/>
  <c r="D637" i="14"/>
  <c r="F1729" i="14"/>
  <c r="E2010" i="5"/>
  <c r="E547" i="6"/>
  <c r="D1677" i="6"/>
  <c r="E31" i="6"/>
  <c r="E39" i="11"/>
  <c r="G157" i="11"/>
  <c r="E1397" i="11"/>
  <c r="F242" i="6"/>
  <c r="D417" i="14"/>
  <c r="G702" i="6"/>
  <c r="D666" i="6"/>
  <c r="D1425" i="6"/>
  <c r="D1792" i="14"/>
  <c r="D1381" i="6"/>
  <c r="F537" i="6"/>
  <c r="E234" i="6"/>
  <c r="D2047" i="11"/>
  <c r="G1361" i="6"/>
  <c r="F1783" i="5"/>
  <c r="G1999" i="7"/>
  <c r="D376" i="13"/>
  <c r="F1470" i="6"/>
  <c r="E112" i="7"/>
  <c r="F476" i="6"/>
  <c r="F2041" i="5"/>
  <c r="D919" i="6"/>
  <c r="D111" i="6"/>
  <c r="D1433" i="6"/>
  <c r="G685" i="11"/>
  <c r="G232" i="7"/>
  <c r="E523" i="14"/>
  <c r="D1109" i="5"/>
  <c r="D129" i="6"/>
  <c r="E172" i="6"/>
  <c r="E1615" i="6"/>
  <c r="F1563" i="14"/>
  <c r="E1548" i="6"/>
  <c r="D308" i="6"/>
  <c r="G173" i="11"/>
  <c r="E1394" i="6"/>
  <c r="D442" i="6"/>
  <c r="F2278" i="11"/>
  <c r="F2974" i="7"/>
  <c r="G642" i="6"/>
  <c r="G1222" i="10"/>
  <c r="D1250" i="6"/>
  <c r="G788" i="6"/>
  <c r="D1735" i="13"/>
  <c r="G3327" i="7"/>
  <c r="E415" i="6"/>
  <c r="G161" i="6"/>
  <c r="F766" i="14"/>
  <c r="D2553" i="7"/>
  <c r="G1306" i="14"/>
  <c r="G400" i="11"/>
  <c r="F293" i="7"/>
  <c r="G1489" i="6"/>
  <c r="D59" i="6"/>
  <c r="G269" i="6"/>
  <c r="F1232" i="6"/>
  <c r="D1634" i="5"/>
  <c r="G985" i="6"/>
  <c r="E579" i="6"/>
  <c r="F139" i="14"/>
  <c r="F796" i="6"/>
  <c r="D269" i="11"/>
  <c r="G1466" i="6"/>
  <c r="E1282" i="6"/>
  <c r="D391" i="6"/>
  <c r="D569" i="5"/>
  <c r="G690" i="6"/>
  <c r="G1067" i="6"/>
  <c r="E479" i="6"/>
  <c r="E712" i="6"/>
  <c r="F979" i="10"/>
  <c r="F699" i="6"/>
  <c r="D78" i="6"/>
  <c r="E1382" i="5"/>
  <c r="D43" i="6"/>
  <c r="D1391" i="7"/>
  <c r="G1383" i="6"/>
  <c r="G556" i="6"/>
  <c r="F1389" i="6"/>
  <c r="E818" i="6"/>
  <c r="G946" i="6"/>
  <c r="G310" i="7"/>
  <c r="G1393" i="6"/>
  <c r="F1479" i="10"/>
  <c r="F1079" i="10"/>
  <c r="E982" i="6"/>
  <c r="D596" i="14"/>
  <c r="D2503" i="7"/>
  <c r="G1402" i="6"/>
  <c r="D671" i="6"/>
  <c r="G1230" i="6"/>
  <c r="F1380" i="5"/>
  <c r="E872" i="6"/>
  <c r="F157" i="6"/>
  <c r="D681" i="6"/>
  <c r="E787" i="6"/>
  <c r="G384" i="6"/>
  <c r="F588" i="6"/>
  <c r="G811" i="5"/>
  <c r="G210" i="14"/>
  <c r="F851" i="6"/>
  <c r="F1290" i="5"/>
  <c r="F1058" i="11"/>
  <c r="G173" i="6"/>
  <c r="F53" i="11"/>
  <c r="G1592" i="14"/>
  <c r="G268" i="6"/>
  <c r="F301" i="11"/>
  <c r="D199" i="5"/>
  <c r="F748" i="6"/>
  <c r="D1232" i="6"/>
  <c r="F1193" i="6"/>
  <c r="D1491" i="6"/>
  <c r="E66" i="6"/>
  <c r="E1351" i="6"/>
  <c r="E1700" i="7"/>
  <c r="E844" i="6"/>
  <c r="E517" i="6"/>
  <c r="G86" i="5"/>
  <c r="F309" i="10"/>
  <c r="F231" i="14"/>
  <c r="D606" i="6"/>
  <c r="F1240" i="10"/>
  <c r="D775" i="14"/>
  <c r="D479" i="5"/>
  <c r="E195" i="10"/>
  <c r="G1263" i="6"/>
  <c r="F701" i="14"/>
  <c r="G1311" i="7"/>
  <c r="G1131" i="14"/>
  <c r="G3266" i="7"/>
  <c r="G2901" i="7"/>
  <c r="G652" i="6"/>
  <c r="D16" i="13"/>
  <c r="D1486" i="6"/>
  <c r="F1493" i="5"/>
  <c r="F992" i="14"/>
  <c r="G67" i="14"/>
  <c r="F1478" i="14"/>
  <c r="F1110" i="11"/>
  <c r="G3015" i="7"/>
  <c r="D66" i="7"/>
  <c r="E373" i="10"/>
  <c r="E47" i="10"/>
  <c r="D402" i="6"/>
  <c r="G261" i="11"/>
  <c r="D1032" i="5"/>
  <c r="G1944" i="10"/>
  <c r="D1346" i="5"/>
  <c r="D17" i="7"/>
  <c r="D1419" i="5"/>
  <c r="G95" i="5"/>
  <c r="G2565" i="7"/>
  <c r="F3163" i="7"/>
  <c r="E847" i="6"/>
  <c r="G1408" i="7"/>
  <c r="E162" i="6"/>
  <c r="D769" i="6"/>
  <c r="G225" i="6"/>
  <c r="E5" i="10"/>
  <c r="D160" i="10"/>
  <c r="F2212" i="7"/>
  <c r="F1356" i="6"/>
  <c r="E1592" i="6"/>
  <c r="E1372" i="11"/>
  <c r="F1640" i="6"/>
  <c r="D1996" i="11"/>
  <c r="E407" i="6"/>
  <c r="G685" i="10"/>
  <c r="G571" i="6"/>
  <c r="G357" i="13"/>
  <c r="G1299" i="14"/>
  <c r="G525" i="11"/>
  <c r="F58" i="6"/>
  <c r="D1053" i="6"/>
  <c r="E2738" i="7"/>
  <c r="G1115" i="6"/>
  <c r="G933" i="11"/>
  <c r="E764" i="6"/>
  <c r="F2182" i="7"/>
  <c r="D2159" i="7"/>
  <c r="F1260" i="6"/>
  <c r="F1688" i="6"/>
  <c r="E1193" i="6"/>
  <c r="F2157" i="7"/>
  <c r="E742" i="10"/>
  <c r="F1512" i="5"/>
  <c r="G373" i="11"/>
  <c r="D1457" i="6"/>
  <c r="F1020" i="14"/>
  <c r="G2336" i="11"/>
  <c r="G368" i="10"/>
  <c r="D1458" i="6"/>
  <c r="F1369" i="11"/>
  <c r="E889" i="5"/>
  <c r="E1249" i="6"/>
  <c r="E1571" i="6"/>
  <c r="G2200" i="5"/>
  <c r="F1248" i="6"/>
  <c r="E859" i="6"/>
  <c r="G643" i="6"/>
  <c r="D1682" i="6"/>
  <c r="F579" i="6"/>
  <c r="G251" i="6"/>
  <c r="G671" i="6"/>
  <c r="F40" i="6"/>
  <c r="D1848" i="5"/>
  <c r="G576" i="6"/>
  <c r="F837" i="6"/>
  <c r="D787" i="6"/>
  <c r="E264" i="6"/>
  <c r="D494" i="6"/>
  <c r="F515" i="14"/>
  <c r="G1700" i="6"/>
  <c r="E1083" i="6"/>
  <c r="F408" i="6"/>
  <c r="F298" i="11"/>
  <c r="E2831" i="7"/>
  <c r="D1524" i="6"/>
  <c r="E802" i="6"/>
  <c r="F1061" i="6"/>
  <c r="G479" i="6"/>
  <c r="D373" i="14"/>
  <c r="D932" i="6"/>
  <c r="E1913" i="11"/>
  <c r="G1440" i="6"/>
  <c r="G799" i="6"/>
  <c r="D416" i="13"/>
  <c r="G277" i="5"/>
  <c r="D1107" i="6"/>
  <c r="F552" i="6"/>
  <c r="E477" i="6"/>
  <c r="F1285" i="11"/>
  <c r="D300" i="6"/>
  <c r="D1320" i="6"/>
  <c r="E37" i="14"/>
  <c r="D1572" i="11"/>
  <c r="E1466" i="6"/>
  <c r="D1489" i="6"/>
  <c r="G1798" i="7"/>
  <c r="F489" i="6"/>
  <c r="D1549" i="6"/>
  <c r="D705" i="14"/>
  <c r="E1342" i="6"/>
  <c r="E706" i="6"/>
  <c r="E1379" i="5"/>
  <c r="D617" i="6"/>
  <c r="E553" i="6"/>
  <c r="E215" i="6"/>
  <c r="E1321" i="6"/>
  <c r="E108" i="6"/>
  <c r="F3481" i="7"/>
  <c r="G1584" i="7"/>
  <c r="F159" i="14"/>
  <c r="G1658" i="6"/>
  <c r="D1359" i="6"/>
  <c r="G1546" i="6"/>
  <c r="E1941" i="5"/>
  <c r="G1701" i="14"/>
  <c r="F1326" i="10"/>
  <c r="D3197" i="7"/>
  <c r="E1468" i="6"/>
  <c r="E1265" i="6"/>
  <c r="E1901" i="14"/>
  <c r="E644" i="5"/>
  <c r="E870" i="6"/>
  <c r="F177" i="6"/>
  <c r="F1493" i="6"/>
  <c r="E60" i="11"/>
  <c r="G359" i="6"/>
  <c r="E1154" i="6"/>
  <c r="G1171" i="6"/>
  <c r="G1318" i="14"/>
  <c r="E1717" i="6"/>
  <c r="D506" i="5"/>
  <c r="E1294" i="6"/>
  <c r="G589" i="6"/>
  <c r="F848" i="5"/>
  <c r="E513" i="6"/>
  <c r="E280" i="13"/>
  <c r="E296" i="10"/>
  <c r="D1502" i="6"/>
  <c r="D67" i="6"/>
  <c r="F1696" i="6"/>
  <c r="F2258" i="11"/>
  <c r="G1221" i="6"/>
  <c r="G1100" i="5"/>
  <c r="F720" i="11"/>
  <c r="E2205" i="11"/>
  <c r="F421" i="13"/>
  <c r="E1254" i="6"/>
  <c r="F358" i="6"/>
  <c r="E1735" i="11"/>
  <c r="F1359" i="7"/>
  <c r="E508" i="6"/>
  <c r="E536" i="14"/>
  <c r="E3299" i="7"/>
  <c r="G1242" i="14"/>
  <c r="F62" i="6"/>
  <c r="F1612" i="6"/>
  <c r="F1011" i="6"/>
  <c r="F140" i="6"/>
  <c r="E1003" i="6"/>
  <c r="D1826" i="14"/>
  <c r="G1153" i="6"/>
  <c r="D362" i="6"/>
  <c r="G1665" i="6"/>
  <c r="F1577" i="6"/>
  <c r="E628" i="6"/>
  <c r="F2423" i="7"/>
  <c r="D313" i="6"/>
  <c r="E1575" i="6"/>
  <c r="D1064" i="6"/>
  <c r="E635" i="6"/>
  <c r="D131" i="6"/>
  <c r="E319" i="6"/>
  <c r="G376" i="6"/>
  <c r="F1302" i="6"/>
  <c r="D1508" i="6"/>
  <c r="G1524" i="6"/>
  <c r="F1026" i="14"/>
  <c r="F359" i="6"/>
  <c r="E1144" i="6"/>
  <c r="E317" i="13"/>
  <c r="F581" i="6"/>
  <c r="F164" i="6"/>
  <c r="G473" i="6"/>
  <c r="E130" i="7"/>
  <c r="E1121" i="6"/>
  <c r="E49" i="6"/>
  <c r="D1301" i="5"/>
  <c r="F1705" i="11"/>
  <c r="D296" i="13"/>
  <c r="F1337" i="14"/>
  <c r="F87" i="6"/>
  <c r="G1574" i="6"/>
  <c r="G453" i="6"/>
  <c r="F498" i="11"/>
  <c r="E1207" i="14"/>
  <c r="D963" i="6"/>
  <c r="G1852" i="5"/>
  <c r="F1253" i="10"/>
  <c r="D520" i="6"/>
  <c r="G935" i="6"/>
  <c r="D1289" i="6"/>
  <c r="F1342" i="6"/>
  <c r="G167" i="6"/>
  <c r="D1593" i="6"/>
  <c r="D194" i="6"/>
  <c r="D22" i="11"/>
  <c r="G2605" i="7"/>
  <c r="E98" i="6"/>
  <c r="E54" i="6"/>
  <c r="F1141" i="6"/>
  <c r="G1819" i="11"/>
  <c r="G271" i="6"/>
  <c r="G843" i="6"/>
  <c r="G369" i="6"/>
  <c r="D518" i="6"/>
  <c r="F1652" i="6"/>
  <c r="E1101" i="6"/>
  <c r="D272" i="13"/>
  <c r="E127" i="6"/>
  <c r="E317" i="10"/>
  <c r="D594" i="6"/>
  <c r="D404" i="6"/>
  <c r="F1193" i="5"/>
  <c r="E792" i="14"/>
  <c r="F522" i="6"/>
  <c r="G492" i="6"/>
  <c r="E101" i="6"/>
  <c r="G1268" i="11"/>
  <c r="E962" i="6"/>
  <c r="E1208" i="6"/>
  <c r="G774" i="6"/>
  <c r="E688" i="6"/>
  <c r="F1348" i="6"/>
  <c r="F354" i="6"/>
  <c r="D2221" i="5"/>
  <c r="E1379" i="7"/>
  <c r="F1356" i="7"/>
  <c r="E1304" i="14"/>
  <c r="F463" i="6"/>
  <c r="E1773" i="10"/>
  <c r="E888" i="6"/>
  <c r="G2130" i="5"/>
  <c r="E310" i="6"/>
  <c r="E1487" i="6"/>
  <c r="F1698" i="7"/>
  <c r="E978" i="6"/>
  <c r="E204" i="6"/>
  <c r="E505" i="6"/>
  <c r="D616" i="6"/>
  <c r="D1002" i="5"/>
  <c r="E1317" i="6"/>
  <c r="D804" i="6"/>
  <c r="E115" i="6"/>
  <c r="G1259" i="10"/>
  <c r="F42" i="5"/>
  <c r="G539" i="6"/>
  <c r="E1174" i="6"/>
  <c r="E571" i="6"/>
  <c r="G1616" i="6"/>
  <c r="E462" i="6"/>
  <c r="F1058" i="6"/>
  <c r="G683" i="6"/>
  <c r="G876" i="6"/>
  <c r="E1730" i="6"/>
  <c r="D762" i="6"/>
  <c r="G2564" i="7"/>
  <c r="E395" i="6"/>
  <c r="E897" i="6"/>
  <c r="G666" i="6"/>
  <c r="G81" i="6"/>
  <c r="D677" i="6"/>
  <c r="G1400" i="5"/>
  <c r="D1567" i="6"/>
  <c r="F118" i="13"/>
  <c r="E123" i="5"/>
  <c r="G261" i="13"/>
  <c r="D1082" i="14"/>
  <c r="G1356" i="7"/>
  <c r="D1930" i="14"/>
  <c r="E1455" i="6"/>
  <c r="F924" i="5"/>
  <c r="E1499" i="5"/>
  <c r="E1604" i="6"/>
  <c r="E1472" i="6"/>
  <c r="E1236" i="6"/>
  <c r="D1645" i="6"/>
  <c r="E379" i="14"/>
  <c r="D2689" i="7"/>
  <c r="G1848" i="5"/>
  <c r="D1045" i="6"/>
  <c r="E2410" i="7"/>
  <c r="E1443" i="13"/>
  <c r="E465" i="6"/>
  <c r="D243" i="5"/>
  <c r="E934" i="6"/>
  <c r="E836" i="5"/>
  <c r="E165" i="6"/>
  <c r="E1901" i="7"/>
  <c r="D1282" i="14"/>
  <c r="D1407" i="6"/>
  <c r="F1314" i="6"/>
  <c r="D1360" i="7"/>
  <c r="D1000" i="14"/>
  <c r="D1399" i="11"/>
  <c r="E267" i="7"/>
  <c r="E2203" i="11"/>
  <c r="E205" i="14"/>
  <c r="D105" i="7"/>
  <c r="G1352" i="14"/>
  <c r="F693" i="6"/>
  <c r="D1476" i="6"/>
  <c r="F600" i="14"/>
  <c r="F1019" i="6"/>
  <c r="D907" i="6"/>
  <c r="G1165" i="5"/>
  <c r="G1136" i="6"/>
  <c r="D1639" i="6"/>
  <c r="G425" i="5"/>
  <c r="D2124" i="5"/>
  <c r="F48" i="13"/>
  <c r="F1952" i="7"/>
  <c r="E1134" i="5"/>
  <c r="E834" i="6"/>
  <c r="E534" i="6"/>
  <c r="D1344" i="14"/>
  <c r="F898" i="10"/>
  <c r="E373" i="13"/>
  <c r="D635" i="5"/>
  <c r="D1497" i="6"/>
  <c r="E359" i="6"/>
  <c r="G262" i="14"/>
  <c r="E1164" i="6"/>
  <c r="E1554" i="6"/>
  <c r="F1188" i="14"/>
  <c r="G2397" i="11"/>
  <c r="F1516" i="5"/>
  <c r="F1634" i="6"/>
  <c r="E2092" i="5"/>
  <c r="F2050" i="5"/>
  <c r="D1281" i="14"/>
  <c r="E1564" i="7"/>
  <c r="G285" i="14"/>
  <c r="F2000" i="14"/>
  <c r="D149" i="10"/>
  <c r="F1213" i="5"/>
  <c r="F1715" i="11"/>
  <c r="F1310" i="14"/>
  <c r="F1659" i="14"/>
  <c r="F341" i="7"/>
  <c r="G27" i="14"/>
  <c r="F105" i="10"/>
  <c r="D2032" i="7"/>
  <c r="D590" i="6"/>
  <c r="D2093" i="7"/>
  <c r="F2424" i="7"/>
  <c r="D277" i="13"/>
  <c r="E21" i="5"/>
  <c r="E1919" i="14"/>
  <c r="D385" i="6"/>
  <c r="D1232" i="10"/>
  <c r="D928" i="6"/>
  <c r="G606" i="6"/>
  <c r="F1079" i="6"/>
  <c r="F761" i="6"/>
  <c r="G2257" i="10"/>
  <c r="D398" i="10"/>
  <c r="E1329" i="6"/>
  <c r="E2386" i="10"/>
  <c r="E843" i="6"/>
  <c r="E1498" i="6"/>
  <c r="D2546" i="7"/>
  <c r="F870" i="6"/>
  <c r="E1626" i="7"/>
  <c r="F981" i="6"/>
  <c r="D486" i="6"/>
  <c r="D685" i="6"/>
  <c r="D1626" i="6"/>
  <c r="D1009" i="6"/>
  <c r="D1090" i="6"/>
  <c r="E995" i="6"/>
  <c r="E1461" i="7"/>
  <c r="G852" i="6"/>
  <c r="G668" i="6"/>
  <c r="D1098" i="5"/>
  <c r="E558" i="5"/>
  <c r="G1579" i="6"/>
  <c r="D1183" i="6"/>
  <c r="E796" i="6"/>
  <c r="E294" i="6"/>
  <c r="D183" i="13"/>
  <c r="F477" i="14"/>
  <c r="D184" i="11"/>
  <c r="E77" i="6"/>
  <c r="D862" i="6"/>
  <c r="D103" i="6"/>
  <c r="G1610" i="6"/>
  <c r="E1323" i="11"/>
  <c r="G763" i="6"/>
  <c r="E179" i="10"/>
  <c r="G202" i="5"/>
  <c r="F94" i="6"/>
  <c r="F3378" i="7"/>
  <c r="E504" i="6"/>
  <c r="E383" i="6"/>
  <c r="F1861" i="14"/>
  <c r="D432" i="6"/>
  <c r="E1435" i="6"/>
  <c r="D704" i="6"/>
  <c r="D2083" i="11"/>
  <c r="E580" i="6"/>
  <c r="E265" i="7"/>
  <c r="G1531" i="6"/>
  <c r="D1409" i="6"/>
  <c r="D952" i="14"/>
  <c r="E737" i="6"/>
  <c r="E1523" i="6"/>
  <c r="F1686" i="14"/>
  <c r="F189" i="6"/>
  <c r="G1046" i="6"/>
  <c r="F1704" i="6"/>
  <c r="D1076" i="6"/>
  <c r="G701" i="6"/>
  <c r="F942" i="6"/>
  <c r="D1288" i="6"/>
  <c r="F1109" i="6"/>
  <c r="E1641" i="6"/>
  <c r="F451" i="6"/>
  <c r="F1343" i="6"/>
  <c r="D1057" i="6"/>
  <c r="D2420" i="7"/>
  <c r="D1418" i="6"/>
  <c r="F867" i="6"/>
  <c r="D312" i="13"/>
  <c r="D1810" i="14"/>
  <c r="G1394" i="6"/>
  <c r="G1169" i="14"/>
  <c r="F1436" i="6"/>
  <c r="D1448" i="10"/>
  <c r="D1542" i="10"/>
  <c r="F1749" i="6"/>
  <c r="D2231" i="5"/>
  <c r="F1665" i="6"/>
  <c r="D1336" i="14"/>
  <c r="D30" i="6"/>
  <c r="G1380" i="6"/>
  <c r="D983" i="6"/>
  <c r="F375" i="6"/>
  <c r="F19" i="6"/>
  <c r="D423" i="6"/>
  <c r="E1541" i="6"/>
  <c r="E2286" i="7"/>
  <c r="G1538" i="6"/>
  <c r="F1630" i="6"/>
  <c r="G776" i="6"/>
  <c r="G1174" i="6"/>
  <c r="F1711" i="6"/>
  <c r="G1758" i="6"/>
  <c r="E1779" i="10"/>
  <c r="G566" i="6"/>
  <c r="F1466" i="6"/>
  <c r="F415" i="6"/>
  <c r="F783" i="14"/>
  <c r="D388" i="5"/>
  <c r="G784" i="6"/>
  <c r="E609" i="6"/>
  <c r="D701" i="6"/>
  <c r="E1777" i="14"/>
  <c r="G1066" i="6"/>
  <c r="E731" i="6"/>
  <c r="E1016" i="5"/>
  <c r="D1235" i="6"/>
  <c r="F272" i="10"/>
  <c r="E590" i="10"/>
  <c r="F183" i="6"/>
  <c r="E2878" i="7"/>
  <c r="F1425" i="6"/>
  <c r="D24" i="6"/>
  <c r="D1704" i="6"/>
  <c r="G1756" i="14"/>
  <c r="D1559" i="6"/>
  <c r="F1062" i="6"/>
  <c r="E526" i="6"/>
  <c r="D1275" i="6"/>
  <c r="F2205" i="7"/>
  <c r="D292" i="6"/>
  <c r="E435" i="14"/>
  <c r="F131" i="5"/>
  <c r="G530" i="6"/>
  <c r="E2054" i="11"/>
  <c r="G735" i="5"/>
  <c r="G74" i="6"/>
  <c r="D1187" i="6"/>
  <c r="E32" i="6"/>
  <c r="G532" i="6"/>
  <c r="G444" i="6"/>
  <c r="F192" i="14"/>
  <c r="D1719" i="6"/>
  <c r="G1351" i="6"/>
  <c r="F817" i="6"/>
  <c r="F493" i="6"/>
  <c r="G572" i="6"/>
  <c r="G1372" i="6"/>
  <c r="F1485" i="14"/>
  <c r="D1163" i="6"/>
  <c r="G23" i="11"/>
  <c r="E190" i="13"/>
  <c r="D749" i="14"/>
  <c r="G1578" i="6"/>
  <c r="F1604" i="6"/>
  <c r="D1746" i="6"/>
  <c r="F1423" i="14"/>
  <c r="F1230" i="6"/>
  <c r="G1693" i="14"/>
  <c r="F557" i="6"/>
  <c r="E104" i="6"/>
  <c r="E483" i="14"/>
  <c r="F270" i="6"/>
  <c r="F1675" i="6"/>
  <c r="D405" i="6"/>
  <c r="F749" i="6"/>
  <c r="E88" i="6"/>
  <c r="F1833" i="7"/>
  <c r="G1302" i="6"/>
  <c r="G2286" i="5"/>
  <c r="D1441" i="6"/>
  <c r="F1698" i="5"/>
  <c r="F731" i="6"/>
  <c r="F469" i="6"/>
  <c r="G1401" i="6"/>
  <c r="E1224" i="6"/>
  <c r="F1046" i="6"/>
  <c r="D1570" i="6"/>
  <c r="G322" i="6"/>
  <c r="E301" i="10"/>
  <c r="D280" i="11"/>
  <c r="E841" i="14"/>
  <c r="F1033" i="11"/>
  <c r="E266" i="6"/>
  <c r="G2697" i="7"/>
  <c r="D743" i="11"/>
  <c r="G1556" i="13"/>
  <c r="G918" i="6"/>
  <c r="D783" i="6"/>
  <c r="D317" i="10"/>
  <c r="G493" i="14"/>
  <c r="G389" i="11"/>
  <c r="E1075" i="6"/>
  <c r="D577" i="6"/>
  <c r="E1192" i="6"/>
  <c r="G104" i="11"/>
  <c r="G1086" i="6"/>
  <c r="E2095" i="11"/>
  <c r="G856" i="6"/>
  <c r="F558" i="6"/>
  <c r="E1500" i="6"/>
  <c r="F1293" i="6"/>
  <c r="E1165" i="6"/>
  <c r="G1706" i="14"/>
  <c r="D688" i="6"/>
  <c r="G802" i="6"/>
  <c r="F154" i="6"/>
  <c r="E658" i="6"/>
  <c r="D1654" i="5"/>
  <c r="F1608" i="6"/>
  <c r="G339" i="6"/>
  <c r="G438" i="6"/>
  <c r="G1371" i="6"/>
  <c r="G2041" i="11"/>
  <c r="E411" i="6"/>
  <c r="F777" i="5"/>
  <c r="G1718" i="10"/>
  <c r="G3207" i="7"/>
  <c r="E296" i="6"/>
  <c r="E1380" i="6"/>
  <c r="F504" i="6"/>
  <c r="G649" i="11"/>
  <c r="G1696" i="6"/>
  <c r="E656" i="14"/>
  <c r="G441" i="6"/>
  <c r="E1732" i="13"/>
  <c r="F1764" i="13"/>
  <c r="D913" i="6"/>
  <c r="F64" i="5"/>
  <c r="G1738" i="6"/>
  <c r="G1339" i="6"/>
  <c r="G1411" i="6"/>
  <c r="F582" i="6"/>
  <c r="F47" i="7"/>
  <c r="F908" i="6"/>
  <c r="E576" i="6"/>
  <c r="E1323" i="6"/>
  <c r="E369" i="6"/>
  <c r="F637" i="6"/>
  <c r="G2400" i="11"/>
  <c r="D1982" i="11"/>
  <c r="D1261" i="5"/>
  <c r="E1611" i="6"/>
  <c r="G725" i="6"/>
  <c r="F2752" i="7"/>
  <c r="E1651" i="6"/>
  <c r="G1395" i="6"/>
  <c r="E728" i="6"/>
  <c r="E1421" i="14"/>
  <c r="G400" i="6"/>
  <c r="D326" i="6"/>
  <c r="E1221" i="6"/>
  <c r="D1439" i="14"/>
  <c r="G119" i="6"/>
  <c r="D684" i="11"/>
  <c r="F1495" i="6"/>
  <c r="F623" i="6"/>
  <c r="E680" i="6"/>
  <c r="F2289" i="7"/>
  <c r="D3169" i="7"/>
  <c r="D491" i="6"/>
  <c r="E2847" i="7"/>
  <c r="D93" i="13"/>
  <c r="D2006" i="11"/>
  <c r="F3241" i="7"/>
  <c r="F448" i="6"/>
  <c r="G212" i="13"/>
  <c r="F1619" i="6"/>
  <c r="D1533" i="6"/>
  <c r="F2342" i="11"/>
  <c r="E128" i="6"/>
  <c r="E459" i="6"/>
  <c r="D851" i="6"/>
  <c r="D902" i="10"/>
  <c r="G389" i="13"/>
  <c r="G1181" i="6"/>
  <c r="G1867" i="5"/>
  <c r="D644" i="6"/>
  <c r="F1492" i="5"/>
  <c r="G1451" i="7"/>
  <c r="F1417" i="6"/>
  <c r="D277" i="11"/>
  <c r="D1033" i="6"/>
  <c r="D1370" i="14"/>
  <c r="E1536" i="7"/>
  <c r="D371" i="5"/>
  <c r="G1599" i="14"/>
  <c r="D1374" i="6"/>
  <c r="F800" i="6"/>
  <c r="G883" i="6"/>
  <c r="G326" i="7"/>
  <c r="D516" i="11"/>
  <c r="E38" i="6"/>
  <c r="F1521" i="14"/>
  <c r="D2250" i="11"/>
  <c r="E1280" i="5"/>
  <c r="F1160" i="6"/>
  <c r="E18" i="6"/>
  <c r="E1385" i="6"/>
  <c r="E78" i="7"/>
  <c r="D1217" i="6"/>
  <c r="G475" i="11"/>
  <c r="F307" i="7"/>
  <c r="D488" i="6"/>
  <c r="F400" i="13"/>
  <c r="G1398" i="6"/>
  <c r="G507" i="6"/>
  <c r="E189" i="6"/>
  <c r="D62" i="14"/>
  <c r="G206" i="6"/>
  <c r="G2065" i="5"/>
  <c r="F1739" i="11"/>
  <c r="D649" i="6"/>
  <c r="E304" i="6"/>
  <c r="G516" i="6"/>
  <c r="G814" i="6"/>
  <c r="E1463" i="11"/>
  <c r="G988" i="6"/>
  <c r="F402" i="6"/>
  <c r="G1222" i="6"/>
  <c r="F2064" i="7"/>
  <c r="G662" i="6"/>
  <c r="E547" i="14"/>
  <c r="G361" i="5"/>
  <c r="F206" i="11"/>
  <c r="G97" i="6"/>
  <c r="F474" i="6"/>
  <c r="G5" i="11"/>
  <c r="G238" i="6"/>
  <c r="G1511" i="6"/>
  <c r="D279" i="6"/>
  <c r="F1228" i="6"/>
  <c r="D47" i="6"/>
  <c r="G1296" i="6"/>
  <c r="G71" i="6"/>
  <c r="E1459" i="14"/>
  <c r="F1656" i="6"/>
  <c r="G1746" i="5"/>
  <c r="F122" i="7"/>
  <c r="G364" i="10"/>
  <c r="D2106" i="5"/>
  <c r="F324" i="11"/>
  <c r="D1694" i="7"/>
  <c r="E284" i="6"/>
  <c r="F2446" i="10"/>
  <c r="G1140" i="6"/>
  <c r="E1147" i="6"/>
  <c r="F1562" i="5"/>
  <c r="E206" i="10"/>
  <c r="G456" i="5"/>
  <c r="D791" i="10"/>
  <c r="F651" i="6"/>
  <c r="F808" i="5"/>
  <c r="F101" i="6"/>
  <c r="G1193" i="14"/>
  <c r="E264" i="10"/>
  <c r="D2407" i="7"/>
  <c r="G482" i="6"/>
  <c r="G934" i="6"/>
  <c r="E234" i="14"/>
  <c r="D418" i="14"/>
  <c r="E2406" i="7"/>
  <c r="G737" i="14"/>
  <c r="E1297" i="10"/>
  <c r="G545" i="11"/>
  <c r="E1434" i="5"/>
  <c r="G675" i="6"/>
  <c r="D3360" i="7"/>
  <c r="D5" i="6"/>
  <c r="F1515" i="5"/>
  <c r="D776" i="14"/>
  <c r="D1619" i="6"/>
  <c r="D115" i="6"/>
  <c r="F1521" i="5"/>
  <c r="G772" i="14"/>
  <c r="G1910" i="14"/>
  <c r="D805" i="5"/>
  <c r="F1319" i="5"/>
  <c r="G1346" i="10"/>
  <c r="F1327" i="6"/>
  <c r="E190" i="10"/>
  <c r="G150" i="11"/>
  <c r="E1564" i="13"/>
  <c r="E2244" i="5"/>
  <c r="G239" i="11"/>
  <c r="E109" i="5"/>
  <c r="E2245" i="7"/>
  <c r="E563" i="13"/>
  <c r="G644" i="11"/>
  <c r="E546" i="6"/>
  <c r="G1433" i="7"/>
  <c r="F1146" i="6"/>
  <c r="D646" i="6"/>
  <c r="F2524" i="7"/>
  <c r="G627" i="6"/>
  <c r="E1928" i="5"/>
  <c r="E2192" i="7"/>
  <c r="G1414" i="14"/>
  <c r="E1146" i="11"/>
  <c r="G242" i="10"/>
  <c r="D789" i="14"/>
  <c r="G1556" i="6"/>
  <c r="D961" i="6"/>
  <c r="E1566" i="6"/>
  <c r="G2601" i="7"/>
  <c r="G546" i="6"/>
  <c r="D945" i="6"/>
  <c r="D1526" i="6"/>
  <c r="G1022" i="11"/>
  <c r="G2277" i="5"/>
  <c r="E441" i="6"/>
  <c r="G387" i="5"/>
  <c r="E1255" i="11"/>
  <c r="F901" i="6"/>
  <c r="F2161" i="5"/>
  <c r="F1637" i="11"/>
  <c r="D574" i="6"/>
  <c r="D360" i="6"/>
  <c r="F411" i="6"/>
  <c r="E312" i="6"/>
  <c r="D506" i="6"/>
  <c r="G888" i="6"/>
  <c r="G169" i="6"/>
  <c r="F1151" i="11"/>
  <c r="G1256" i="6"/>
  <c r="G1218" i="6"/>
  <c r="G361" i="6"/>
  <c r="G129" i="6"/>
  <c r="E883" i="6"/>
  <c r="G624" i="6"/>
  <c r="F1101" i="6"/>
  <c r="F1652" i="14"/>
  <c r="F416" i="13"/>
  <c r="F764" i="14"/>
  <c r="E1270" i="10"/>
  <c r="F245" i="6"/>
  <c r="G2651" i="7"/>
  <c r="E1413" i="6"/>
  <c r="E783" i="6"/>
  <c r="G25" i="5"/>
  <c r="F199" i="10"/>
  <c r="F1301" i="6"/>
  <c r="F1151" i="14"/>
  <c r="E1499" i="6"/>
  <c r="G503" i="6"/>
  <c r="D1742" i="6"/>
  <c r="E638" i="6"/>
  <c r="E355" i="6"/>
  <c r="G398" i="6"/>
  <c r="D1190" i="6"/>
  <c r="E1377" i="6"/>
  <c r="D23" i="6"/>
  <c r="G1089" i="6"/>
  <c r="E858" i="14"/>
  <c r="D1608" i="10"/>
  <c r="E2868" i="7"/>
  <c r="G1672" i="6"/>
  <c r="E1068" i="6"/>
  <c r="F1571" i="10"/>
  <c r="D315" i="6"/>
  <c r="G573" i="6"/>
  <c r="F1395" i="6"/>
  <c r="D680" i="6"/>
  <c r="E1123" i="6"/>
  <c r="F669" i="6"/>
  <c r="G1173" i="6"/>
  <c r="E91" i="6"/>
  <c r="D427" i="6"/>
  <c r="G1599" i="6"/>
  <c r="G193" i="6"/>
  <c r="E131" i="6"/>
  <c r="G242" i="6"/>
  <c r="G1583" i="6"/>
  <c r="E1331" i="6"/>
  <c r="G622" i="6"/>
  <c r="D2140" i="11"/>
  <c r="E2158" i="7"/>
  <c r="F68" i="6"/>
  <c r="D1274" i="6"/>
  <c r="F1275" i="6"/>
  <c r="E1312" i="14"/>
  <c r="F973" i="6"/>
  <c r="G352" i="13"/>
  <c r="F751" i="6"/>
  <c r="G109" i="6"/>
  <c r="E120" i="5"/>
  <c r="F765" i="6"/>
  <c r="G338" i="6"/>
  <c r="D1530" i="6"/>
  <c r="F805" i="5"/>
  <c r="D913" i="11"/>
  <c r="G1755" i="14"/>
  <c r="G203" i="6"/>
  <c r="D1356" i="6"/>
  <c r="D1759" i="14"/>
  <c r="G868" i="6"/>
  <c r="G326" i="6"/>
  <c r="E368" i="10"/>
  <c r="G14" i="6"/>
  <c r="D354" i="6"/>
  <c r="D80" i="6"/>
  <c r="E2116" i="10"/>
  <c r="D1103" i="5"/>
  <c r="F2267" i="10"/>
  <c r="D202" i="6"/>
  <c r="G3039" i="7"/>
  <c r="E128" i="11"/>
  <c r="E877" i="6"/>
  <c r="E1415" i="6"/>
  <c r="D205" i="14"/>
  <c r="D1968" i="14"/>
  <c r="D451" i="5"/>
  <c r="F29" i="6"/>
  <c r="E136" i="6"/>
  <c r="F950" i="6"/>
  <c r="E512" i="6"/>
  <c r="E1077" i="6"/>
  <c r="G559" i="6"/>
  <c r="G1318" i="6"/>
  <c r="G15" i="14"/>
  <c r="D873" i="6"/>
  <c r="G700" i="5"/>
  <c r="E106" i="6"/>
  <c r="D177" i="6"/>
  <c r="D648" i="5"/>
  <c r="E748" i="6"/>
  <c r="E343" i="6"/>
  <c r="D1317" i="14"/>
  <c r="E553" i="5"/>
  <c r="F706" i="6"/>
  <c r="G1109" i="6"/>
  <c r="D269" i="6"/>
  <c r="G244" i="6"/>
  <c r="E264" i="11"/>
  <c r="E10" i="6"/>
  <c r="E866" i="6"/>
  <c r="G462" i="6"/>
  <c r="G1239" i="6"/>
  <c r="D316" i="6"/>
  <c r="E866" i="14"/>
  <c r="D50" i="6"/>
  <c r="G1424" i="6"/>
  <c r="E925" i="6"/>
  <c r="D436" i="14"/>
  <c r="E28" i="6"/>
  <c r="E79" i="6"/>
  <c r="E1516" i="11"/>
  <c r="D1101" i="6"/>
  <c r="F458" i="5"/>
  <c r="D236" i="13"/>
  <c r="E426" i="11"/>
  <c r="G837" i="6"/>
  <c r="D924" i="6"/>
  <c r="D969" i="6"/>
  <c r="E1557" i="6"/>
  <c r="E533" i="6"/>
  <c r="F1472" i="6"/>
  <c r="D1357" i="6"/>
  <c r="D107" i="6"/>
  <c r="E3367" i="7"/>
  <c r="D588" i="6"/>
  <c r="E696" i="6"/>
  <c r="F188" i="11"/>
  <c r="D1155" i="6"/>
  <c r="F1233" i="6"/>
  <c r="G1480" i="6"/>
  <c r="F1190" i="5"/>
  <c r="D2122" i="10"/>
  <c r="D718" i="6"/>
  <c r="F1740" i="6"/>
  <c r="D707" i="14"/>
  <c r="G152" i="5"/>
  <c r="E1616" i="6"/>
  <c r="F1719" i="6"/>
  <c r="G25" i="6"/>
  <c r="G803" i="6"/>
  <c r="G644" i="6"/>
  <c r="D786" i="6"/>
  <c r="E558" i="6"/>
  <c r="D1146" i="6"/>
  <c r="F1246" i="6"/>
  <c r="F353" i="7"/>
  <c r="E2395" i="7"/>
  <c r="G2089" i="5"/>
  <c r="D878" i="14"/>
  <c r="D730" i="6"/>
  <c r="G867" i="6"/>
  <c r="F670" i="5"/>
  <c r="G199" i="7"/>
  <c r="E935" i="6"/>
  <c r="G1044" i="6"/>
  <c r="D1123" i="6"/>
  <c r="G1539" i="6"/>
  <c r="G91" i="6"/>
  <c r="G2287" i="10"/>
  <c r="F686" i="6"/>
  <c r="E2623" i="7"/>
  <c r="F1468" i="6"/>
  <c r="E2444" i="7"/>
  <c r="F1544" i="11"/>
  <c r="E1890" i="14"/>
  <c r="G301" i="13"/>
  <c r="G1357" i="5"/>
  <c r="G321" i="10"/>
  <c r="F883" i="6"/>
  <c r="D741" i="6"/>
  <c r="G624" i="14"/>
  <c r="E1287" i="6"/>
  <c r="F8" i="6"/>
  <c r="F871" i="6"/>
  <c r="F1349" i="6"/>
  <c r="E739" i="14"/>
  <c r="E63" i="10"/>
  <c r="D1635" i="6"/>
  <c r="D557" i="6"/>
  <c r="D611" i="6"/>
  <c r="D69" i="5"/>
  <c r="D3189" i="7"/>
  <c r="E1449" i="6"/>
  <c r="E1069" i="6"/>
  <c r="F1038" i="6"/>
  <c r="E1753" i="6"/>
  <c r="G1334" i="6"/>
  <c r="F1358" i="6"/>
  <c r="E1643" i="6"/>
  <c r="D883" i="6"/>
  <c r="E1780" i="11"/>
  <c r="F1476" i="6"/>
  <c r="E804" i="6"/>
  <c r="E1401" i="6"/>
  <c r="F381" i="11"/>
  <c r="E525" i="6"/>
  <c r="D1681" i="6"/>
  <c r="F58" i="5"/>
  <c r="G1622" i="6"/>
  <c r="F1240" i="6"/>
  <c r="G110" i="14"/>
  <c r="E1332" i="6"/>
  <c r="E2051" i="5"/>
  <c r="G1336" i="6"/>
  <c r="D953" i="5"/>
  <c r="D580" i="6"/>
  <c r="D706" i="11"/>
  <c r="F1175" i="6"/>
  <c r="D1133" i="5"/>
  <c r="E2012" i="5"/>
  <c r="G643" i="11"/>
  <c r="E1679" i="6"/>
  <c r="F217" i="6"/>
  <c r="G86" i="6"/>
  <c r="D1131" i="5"/>
  <c r="D582" i="14"/>
  <c r="F405" i="10"/>
  <c r="D65" i="11"/>
  <c r="E895" i="6"/>
  <c r="F857" i="14"/>
  <c r="F83" i="10"/>
  <c r="G8" i="7"/>
  <c r="E8" i="6"/>
  <c r="D1301" i="14"/>
  <c r="E249" i="6"/>
  <c r="G1338" i="14"/>
  <c r="G1456" i="6"/>
  <c r="D784" i="6"/>
  <c r="E1344" i="11"/>
  <c r="D1569" i="6"/>
  <c r="F934" i="14"/>
  <c r="G411" i="6"/>
  <c r="E828" i="14"/>
  <c r="E1146" i="6"/>
  <c r="F1682" i="6"/>
  <c r="F1731" i="6"/>
  <c r="G291" i="6"/>
  <c r="D1258" i="6"/>
  <c r="D261" i="5"/>
  <c r="F1518" i="6"/>
  <c r="F1298" i="6"/>
  <c r="E2027" i="11"/>
  <c r="E1139" i="6"/>
  <c r="D128" i="11"/>
  <c r="D766" i="5"/>
  <c r="D1134" i="14"/>
  <c r="F336" i="6"/>
  <c r="F1747" i="11"/>
  <c r="F1329" i="6"/>
  <c r="F205" i="6"/>
  <c r="F450" i="14"/>
  <c r="D1445" i="6"/>
  <c r="G1789" i="10"/>
  <c r="G609" i="5"/>
  <c r="F1337" i="6"/>
  <c r="E56" i="6"/>
  <c r="F139" i="7"/>
  <c r="F1591" i="14"/>
  <c r="F222" i="6"/>
  <c r="G2042" i="7"/>
  <c r="D1862" i="5"/>
  <c r="G1129" i="6"/>
  <c r="D21" i="6"/>
  <c r="G70" i="6"/>
  <c r="F545" i="6"/>
  <c r="D1277" i="6"/>
  <c r="E2207" i="5"/>
  <c r="G123" i="10"/>
  <c r="D1493" i="6"/>
  <c r="E310" i="11"/>
  <c r="G902" i="6"/>
  <c r="G1623" i="6"/>
  <c r="D51" i="6"/>
  <c r="E1398" i="7"/>
  <c r="D1684" i="5"/>
  <c r="F1392" i="14"/>
  <c r="F1127" i="6"/>
  <c r="G1425" i="7"/>
  <c r="G1383" i="7"/>
  <c r="F435" i="6"/>
  <c r="E1432" i="7"/>
  <c r="E885" i="6"/>
  <c r="E223" i="13"/>
  <c r="F518" i="6"/>
  <c r="D1572" i="5"/>
  <c r="G1493" i="6"/>
  <c r="E376" i="14"/>
  <c r="G34" i="7"/>
  <c r="G1724" i="6"/>
  <c r="G115" i="7"/>
  <c r="G1213" i="6"/>
  <c r="E2621" i="7"/>
  <c r="F1741" i="14"/>
  <c r="E3378" i="7"/>
  <c r="F128" i="6"/>
  <c r="D2588" i="7"/>
  <c r="E365" i="6"/>
  <c r="F716" i="14"/>
  <c r="F1628" i="7"/>
  <c r="G995" i="6"/>
  <c r="F1276" i="5"/>
  <c r="F48" i="5"/>
  <c r="D3499" i="7"/>
  <c r="D846" i="14"/>
  <c r="D1476" i="14"/>
  <c r="D208" i="6"/>
  <c r="G2169" i="11"/>
  <c r="E1270" i="11"/>
  <c r="F241" i="6"/>
  <c r="F3420" i="7"/>
  <c r="F1469" i="6"/>
  <c r="D40" i="6"/>
  <c r="E1374" i="7"/>
  <c r="D182" i="14"/>
  <c r="F1777" i="14"/>
  <c r="G1591" i="7"/>
  <c r="F617" i="11"/>
  <c r="G379" i="5"/>
  <c r="E2016" i="11"/>
  <c r="E1187" i="14"/>
  <c r="E1160" i="14"/>
  <c r="E2385" i="10"/>
  <c r="G2722" i="7"/>
  <c r="F368" i="11"/>
  <c r="G712" i="5"/>
  <c r="E823" i="6"/>
  <c r="D1245" i="6"/>
  <c r="F327" i="6"/>
  <c r="E1640" i="5"/>
  <c r="D2000" i="11"/>
  <c r="D1798" i="14"/>
  <c r="F1292" i="7"/>
  <c r="G504" i="14"/>
  <c r="G672" i="6"/>
  <c r="F1560" i="13"/>
  <c r="G1493" i="5"/>
  <c r="F430" i="7"/>
  <c r="G2375" i="11"/>
  <c r="G1008" i="6"/>
  <c r="E1379" i="6"/>
  <c r="F1449" i="6"/>
  <c r="F759" i="6"/>
  <c r="G11" i="6"/>
  <c r="G1051" i="6"/>
  <c r="E1913" i="5"/>
  <c r="F1375" i="6"/>
  <c r="F296" i="6"/>
  <c r="G2155" i="11"/>
  <c r="F2452" i="7"/>
  <c r="E1470" i="6"/>
  <c r="D103" i="11"/>
  <c r="E1398" i="6"/>
  <c r="G1458" i="6"/>
  <c r="F1542" i="13"/>
  <c r="E1017" i="6"/>
  <c r="G189" i="6"/>
  <c r="F135" i="6"/>
  <c r="E808" i="6"/>
  <c r="D2688" i="7"/>
  <c r="G1504" i="6"/>
  <c r="E1070" i="5"/>
  <c r="E195" i="7"/>
  <c r="G128" i="6"/>
  <c r="G373" i="6"/>
  <c r="G1210" i="6"/>
  <c r="G993" i="6"/>
  <c r="F633" i="6"/>
  <c r="D1472" i="6"/>
  <c r="F1981" i="14"/>
  <c r="D3183" i="7"/>
  <c r="D1369" i="6"/>
  <c r="D1765" i="7"/>
  <c r="D249" i="6"/>
  <c r="G1342" i="14"/>
  <c r="F945" i="11"/>
  <c r="G1054" i="6"/>
  <c r="E258" i="5"/>
  <c r="G1350" i="14"/>
  <c r="D1679" i="5"/>
  <c r="F1388" i="6"/>
  <c r="G394" i="6"/>
  <c r="F2958" i="7"/>
  <c r="D1454" i="14"/>
  <c r="G279" i="6"/>
  <c r="F853" i="6"/>
  <c r="E1431" i="7"/>
  <c r="F1695" i="11"/>
  <c r="F310" i="6"/>
  <c r="E951" i="14"/>
  <c r="F1697" i="6"/>
  <c r="D18" i="6"/>
  <c r="G1373" i="6"/>
  <c r="F405" i="6"/>
  <c r="G1604" i="6"/>
  <c r="G1582" i="6"/>
  <c r="D927" i="6"/>
  <c r="D543" i="6"/>
  <c r="E871" i="5"/>
  <c r="F1312" i="6"/>
  <c r="D312" i="6"/>
  <c r="E853" i="6"/>
  <c r="E1065" i="6"/>
  <c r="E1710" i="6"/>
  <c r="F814" i="6"/>
  <c r="G1747" i="6"/>
  <c r="E442" i="6"/>
  <c r="D453" i="6"/>
  <c r="E1706" i="6"/>
  <c r="E1688" i="6"/>
  <c r="F336" i="13"/>
  <c r="G280" i="11"/>
  <c r="D647" i="6"/>
  <c r="F1699" i="5"/>
  <c r="F1535" i="6"/>
  <c r="F592" i="11"/>
  <c r="G1288" i="6"/>
  <c r="E521" i="6"/>
  <c r="E2077" i="7"/>
  <c r="E2191" i="7"/>
  <c r="D879" i="6"/>
  <c r="E1999" i="14"/>
  <c r="G866" i="6"/>
  <c r="F776" i="14"/>
  <c r="G57" i="11"/>
  <c r="G1327" i="5"/>
  <c r="G864" i="6"/>
  <c r="E2309" i="7"/>
  <c r="F1594" i="6"/>
  <c r="D301" i="13"/>
  <c r="E1187" i="5"/>
  <c r="D424" i="6"/>
  <c r="F2613" i="7"/>
  <c r="D1298" i="5"/>
  <c r="E780" i="6"/>
  <c r="E357" i="11"/>
  <c r="F1052" i="5"/>
  <c r="G2296" i="11"/>
  <c r="F2275" i="7"/>
  <c r="F512" i="6"/>
  <c r="E807" i="6"/>
  <c r="G722" i="6"/>
  <c r="D2008" i="10"/>
  <c r="D1514" i="10"/>
  <c r="G926" i="6"/>
  <c r="G268" i="14"/>
  <c r="G1009" i="6"/>
  <c r="E118" i="6"/>
  <c r="D1290" i="7"/>
  <c r="F374" i="6"/>
  <c r="D560" i="6"/>
  <c r="E1322" i="14"/>
  <c r="G182" i="6"/>
  <c r="G588" i="5"/>
  <c r="F367" i="6"/>
  <c r="F907" i="6"/>
  <c r="G509" i="6"/>
  <c r="F1637" i="5"/>
  <c r="G247" i="6"/>
  <c r="E993" i="11"/>
  <c r="G1617" i="6"/>
  <c r="F189" i="14"/>
  <c r="E1943" i="14"/>
  <c r="F786" i="13"/>
  <c r="G1157" i="6"/>
  <c r="F1560" i="6"/>
  <c r="F119" i="10"/>
  <c r="E130" i="6"/>
  <c r="E886" i="6"/>
  <c r="D429" i="6"/>
  <c r="D1721" i="6"/>
  <c r="E1586" i="6"/>
  <c r="E1562" i="6"/>
  <c r="F321" i="6"/>
  <c r="D516" i="14"/>
  <c r="G1508" i="6"/>
  <c r="D1116" i="6"/>
  <c r="F180" i="6"/>
  <c r="F147" i="6"/>
  <c r="E1022" i="6"/>
  <c r="E1341" i="11"/>
  <c r="E132" i="6"/>
  <c r="F1035" i="6"/>
  <c r="E1963" i="14"/>
  <c r="E1677" i="6"/>
  <c r="E1826" i="14"/>
  <c r="F1003" i="5"/>
  <c r="G253" i="14"/>
  <c r="D70" i="14"/>
  <c r="E1451" i="6"/>
  <c r="D1191" i="14"/>
  <c r="F765" i="11"/>
  <c r="F1277" i="6"/>
  <c r="F285" i="13"/>
  <c r="F1379" i="6"/>
  <c r="F1353" i="6"/>
  <c r="G194" i="6"/>
  <c r="G737" i="6"/>
  <c r="G805" i="6"/>
  <c r="G1769" i="14"/>
  <c r="G150" i="6"/>
  <c r="G1219" i="6"/>
  <c r="D1668" i="6"/>
  <c r="E470" i="6"/>
  <c r="G448" i="6"/>
  <c r="E103" i="6"/>
  <c r="F1107" i="6"/>
  <c r="D2088" i="10"/>
  <c r="D2403" i="7"/>
  <c r="D1546" i="7"/>
  <c r="G1065" i="6"/>
  <c r="E893" i="6"/>
  <c r="E1513" i="6"/>
  <c r="G982" i="6"/>
  <c r="F1805" i="7"/>
  <c r="E854" i="6"/>
  <c r="G1451" i="6"/>
  <c r="D1002" i="6"/>
  <c r="D1379" i="6"/>
  <c r="E1520" i="10"/>
  <c r="G879" i="14"/>
  <c r="E1894" i="14"/>
  <c r="F2475" i="7"/>
  <c r="F312" i="6"/>
  <c r="E498" i="6"/>
  <c r="D1690" i="6"/>
  <c r="F344" i="11"/>
  <c r="D1091" i="6"/>
  <c r="E1713" i="6"/>
  <c r="D984" i="6"/>
  <c r="D1599" i="14"/>
  <c r="E684" i="6"/>
  <c r="E1204" i="6"/>
  <c r="G3150" i="7"/>
  <c r="G2003" i="7"/>
  <c r="F1009" i="6"/>
  <c r="E372" i="6"/>
  <c r="G507" i="5"/>
  <c r="F231" i="6"/>
  <c r="G1476" i="14"/>
  <c r="F810" i="6"/>
  <c r="F515" i="6"/>
  <c r="E405" i="11"/>
  <c r="G52" i="6"/>
  <c r="F1105" i="6"/>
  <c r="F610" i="6"/>
  <c r="F488" i="6"/>
  <c r="E290" i="6"/>
  <c r="F1258" i="6"/>
  <c r="E176" i="7"/>
  <c r="E2950" i="7"/>
  <c r="D1669" i="7"/>
  <c r="D1437" i="5"/>
  <c r="G118" i="6"/>
  <c r="E864" i="6"/>
  <c r="G2281" i="11"/>
  <c r="D2392" i="11"/>
  <c r="D1311" i="7"/>
  <c r="D169" i="7"/>
  <c r="D1317" i="6"/>
  <c r="G1076" i="6"/>
  <c r="G2976" i="7"/>
  <c r="D1630" i="6"/>
  <c r="F2249" i="5"/>
  <c r="E72" i="5"/>
  <c r="G1591" i="6"/>
  <c r="D1322" i="6"/>
  <c r="E964" i="6"/>
  <c r="F1669" i="14"/>
  <c r="G69" i="10"/>
  <c r="D421" i="7"/>
  <c r="E923" i="14"/>
  <c r="F1083" i="14"/>
  <c r="G1694" i="5"/>
  <c r="D1294" i="5"/>
  <c r="F1546" i="6"/>
  <c r="G977" i="6"/>
  <c r="D1204" i="6"/>
  <c r="D959" i="6"/>
  <c r="F1482" i="6"/>
  <c r="G610" i="14"/>
  <c r="F989" i="6"/>
  <c r="G1090" i="6"/>
  <c r="F1528" i="6"/>
  <c r="D1565" i="7"/>
  <c r="E1553" i="14"/>
  <c r="F1525" i="14"/>
  <c r="G450" i="14"/>
  <c r="E1694" i="6"/>
  <c r="G33" i="11"/>
  <c r="E80" i="10"/>
  <c r="G1144" i="5"/>
  <c r="E895" i="10"/>
  <c r="G92" i="11"/>
  <c r="F317" i="10"/>
  <c r="E642" i="6"/>
  <c r="F46" i="7"/>
  <c r="D471" i="6"/>
  <c r="E767" i="6"/>
  <c r="E1790" i="5"/>
  <c r="F1372" i="6"/>
  <c r="D658" i="14"/>
  <c r="F1551" i="5"/>
  <c r="G563" i="6"/>
  <c r="G2440" i="10"/>
  <c r="D36" i="6"/>
  <c r="D1006" i="11"/>
  <c r="F769" i="6"/>
  <c r="E15" i="6"/>
  <c r="F1315" i="6"/>
  <c r="E826" i="6"/>
  <c r="E701" i="6"/>
  <c r="G1158" i="6"/>
  <c r="D509" i="11"/>
  <c r="F719" i="5"/>
  <c r="E1176" i="5"/>
  <c r="F578" i="6"/>
  <c r="E1904" i="5"/>
  <c r="F328" i="11"/>
  <c r="E1172" i="13"/>
  <c r="D869" i="14"/>
  <c r="E1614" i="11"/>
  <c r="E1474" i="11"/>
  <c r="F1601" i="11"/>
  <c r="D1579" i="6"/>
  <c r="F1094" i="5"/>
  <c r="F673" i="5"/>
  <c r="G332" i="6"/>
  <c r="E873" i="6"/>
  <c r="D13" i="10"/>
  <c r="E328" i="11"/>
  <c r="G598" i="6"/>
  <c r="E1461" i="6"/>
  <c r="F1580" i="6"/>
  <c r="F1236" i="6"/>
  <c r="F288" i="6"/>
  <c r="E723" i="6"/>
  <c r="G1471" i="6"/>
  <c r="F1073" i="6"/>
  <c r="G216" i="13"/>
  <c r="F567" i="6"/>
  <c r="D420" i="6"/>
  <c r="D1734" i="6"/>
  <c r="F798" i="11"/>
  <c r="G84" i="6"/>
  <c r="D2150" i="10"/>
  <c r="F276" i="6"/>
  <c r="F1359" i="6"/>
  <c r="D297" i="6"/>
  <c r="D929" i="6"/>
  <c r="E397" i="6"/>
  <c r="D1065" i="6"/>
  <c r="F1405" i="6"/>
  <c r="G218" i="10"/>
  <c r="F470" i="14"/>
  <c r="F89" i="6"/>
  <c r="D1320" i="5"/>
  <c r="F551" i="6"/>
  <c r="D757" i="6"/>
  <c r="F1501" i="6"/>
  <c r="D1162" i="6"/>
  <c r="G592" i="11"/>
  <c r="G324" i="6"/>
  <c r="E3229" i="7"/>
  <c r="D381" i="13"/>
  <c r="G240" i="6"/>
  <c r="D40" i="7"/>
  <c r="D303" i="6"/>
  <c r="E673" i="11"/>
  <c r="E557" i="6"/>
  <c r="E344" i="13"/>
  <c r="F1892" i="5"/>
  <c r="E2110" i="7"/>
  <c r="E110" i="7"/>
  <c r="G3077" i="7"/>
  <c r="G739" i="5"/>
  <c r="G1110" i="10"/>
  <c r="E1605" i="14"/>
  <c r="F961" i="6"/>
  <c r="E324" i="14"/>
  <c r="F1595" i="13"/>
  <c r="F95" i="14"/>
  <c r="D1316" i="6"/>
  <c r="F1858" i="5"/>
  <c r="F571" i="6"/>
  <c r="F251" i="6"/>
  <c r="E2590" i="7"/>
  <c r="D3000" i="7"/>
  <c r="D227" i="13"/>
  <c r="D1221" i="6"/>
  <c r="G457" i="14"/>
  <c r="E1470" i="7"/>
  <c r="D1632" i="7"/>
  <c r="D587" i="6"/>
  <c r="E105" i="13"/>
  <c r="E1092" i="5"/>
  <c r="E1270" i="5"/>
  <c r="G43" i="7"/>
  <c r="E1997" i="10"/>
  <c r="D1101" i="13"/>
  <c r="D1674" i="6"/>
  <c r="G134" i="10"/>
  <c r="E291" i="5"/>
  <c r="F2155" i="11"/>
  <c r="D1100" i="6"/>
  <c r="E491" i="6"/>
  <c r="F3349" i="7"/>
  <c r="E1026" i="6"/>
  <c r="G107" i="7"/>
  <c r="E2829" i="7"/>
  <c r="G373" i="13"/>
  <c r="D1730" i="5"/>
  <c r="F412" i="6"/>
  <c r="E243" i="6"/>
  <c r="G1107" i="6"/>
  <c r="D1163" i="11"/>
  <c r="G2259" i="10"/>
  <c r="D385" i="7"/>
  <c r="G5" i="13"/>
  <c r="E1241" i="10"/>
  <c r="D965" i="6"/>
  <c r="D1007" i="11"/>
  <c r="F888" i="5"/>
  <c r="G131" i="11"/>
  <c r="F1036" i="11"/>
  <c r="E643" i="6"/>
  <c r="E1072" i="6"/>
  <c r="F158" i="6"/>
  <c r="F1074" i="6"/>
  <c r="G1104" i="11"/>
  <c r="F35" i="7"/>
  <c r="D1652" i="7"/>
  <c r="E222" i="13"/>
  <c r="G486" i="14"/>
  <c r="D2368" i="10"/>
  <c r="E832" i="6"/>
  <c r="G728" i="6"/>
  <c r="E1352" i="13"/>
  <c r="D239" i="6"/>
  <c r="G1378" i="6"/>
  <c r="E1446" i="7"/>
  <c r="D349" i="6"/>
  <c r="F692" i="6"/>
  <c r="F528" i="6"/>
  <c r="E2127" i="7"/>
  <c r="D912" i="6"/>
  <c r="D1078" i="6"/>
  <c r="G477" i="6"/>
  <c r="G299" i="6"/>
  <c r="G433" i="6"/>
  <c r="F1294" i="6"/>
  <c r="D1041" i="6"/>
  <c r="D407" i="6"/>
  <c r="G145" i="6"/>
  <c r="G765" i="6"/>
  <c r="G1081" i="6"/>
  <c r="E1042" i="6"/>
  <c r="G325" i="5"/>
  <c r="F1721" i="6"/>
  <c r="E1495" i="6"/>
  <c r="F1346" i="6"/>
  <c r="E1181" i="6"/>
  <c r="F1694" i="6"/>
  <c r="G1495" i="6"/>
  <c r="E1035" i="5"/>
  <c r="G1335" i="14"/>
  <c r="G1656" i="14"/>
  <c r="G376" i="7"/>
  <c r="D154" i="6"/>
  <c r="F280" i="13"/>
  <c r="E437" i="11"/>
  <c r="E1534" i="6"/>
  <c r="F125" i="6"/>
  <c r="E1316" i="6"/>
  <c r="G1576" i="6"/>
  <c r="F325" i="10"/>
  <c r="G1486" i="6"/>
  <c r="G1445" i="5"/>
  <c r="F1532" i="6"/>
  <c r="E2838" i="7"/>
  <c r="D719" i="6"/>
  <c r="D234" i="7"/>
  <c r="F1454" i="6"/>
  <c r="D38" i="5"/>
  <c r="E1167" i="6"/>
  <c r="D485" i="6"/>
  <c r="E178" i="6"/>
  <c r="F88" i="6"/>
  <c r="E772" i="6"/>
  <c r="E1633" i="6"/>
  <c r="E668" i="6"/>
  <c r="D715" i="6"/>
  <c r="E1171" i="6"/>
  <c r="D254" i="6"/>
  <c r="E1563" i="6"/>
  <c r="E293" i="11"/>
  <c r="E1419" i="5"/>
  <c r="D994" i="6"/>
  <c r="G1182" i="6"/>
  <c r="D2583" i="7"/>
  <c r="F864" i="6"/>
  <c r="E348" i="6"/>
  <c r="E515" i="6"/>
  <c r="E884" i="6"/>
  <c r="F337" i="6"/>
  <c r="E1308" i="6"/>
  <c r="E1200" i="6"/>
  <c r="G1257" i="6"/>
  <c r="E440" i="6"/>
  <c r="G200" i="13"/>
  <c r="G1782" i="13"/>
  <c r="E2397" i="10"/>
  <c r="E1550" i="6"/>
  <c r="D1072" i="5"/>
  <c r="D373" i="10"/>
  <c r="F259" i="6"/>
  <c r="D1708" i="6"/>
  <c r="D106" i="6"/>
  <c r="E122" i="6"/>
  <c r="F334" i="6"/>
  <c r="F2433" i="7"/>
  <c r="F1735" i="6"/>
  <c r="D209" i="6"/>
  <c r="E272" i="13"/>
  <c r="E2648" i="7"/>
  <c r="G1374" i="6"/>
  <c r="G224" i="13"/>
  <c r="F3450" i="7"/>
  <c r="D1248" i="6"/>
  <c r="E180" i="6"/>
  <c r="E1440" i="6"/>
  <c r="D375" i="5"/>
  <c r="G1731" i="6"/>
  <c r="F1364" i="6"/>
  <c r="F156" i="6"/>
  <c r="G256" i="6"/>
  <c r="E261" i="6"/>
  <c r="E316" i="6"/>
  <c r="F695" i="10"/>
  <c r="G1518" i="6"/>
  <c r="F2445" i="7"/>
  <c r="E1648" i="6"/>
  <c r="D1563" i="7"/>
  <c r="D967" i="6"/>
  <c r="G460" i="6"/>
  <c r="F893" i="6"/>
  <c r="E1093" i="6"/>
  <c r="F1203" i="6"/>
  <c r="D1932" i="11"/>
  <c r="G597" i="6"/>
  <c r="G1740" i="6"/>
  <c r="E2854" i="7"/>
  <c r="G520" i="6"/>
  <c r="G524" i="6"/>
  <c r="D1249" i="6"/>
  <c r="G1011" i="6"/>
  <c r="D1424" i="6"/>
  <c r="G1643" i="6"/>
  <c r="G280" i="6"/>
  <c r="F1111" i="6"/>
  <c r="D185" i="6"/>
  <c r="G582" i="6"/>
  <c r="E1718" i="6"/>
  <c r="D443" i="6"/>
  <c r="D2284" i="10"/>
  <c r="E1720" i="6"/>
  <c r="F555" i="6"/>
  <c r="G437" i="6"/>
  <c r="E3197" i="7"/>
  <c r="D235" i="6"/>
  <c r="E386" i="6"/>
  <c r="F2736" i="7"/>
  <c r="G628" i="6"/>
  <c r="F1702" i="6"/>
  <c r="D76" i="6"/>
  <c r="F910" i="6"/>
  <c r="G1417" i="6"/>
  <c r="D33" i="6"/>
  <c r="G98" i="10"/>
  <c r="G1447" i="5"/>
  <c r="G963" i="6"/>
  <c r="G1251" i="6"/>
  <c r="E1432" i="6"/>
  <c r="G230" i="6"/>
  <c r="G1684" i="14"/>
  <c r="D905" i="14"/>
  <c r="G1158" i="14"/>
  <c r="D1332" i="6"/>
  <c r="D854" i="6"/>
  <c r="F100" i="6"/>
  <c r="E1739" i="11"/>
  <c r="F1641" i="11"/>
  <c r="E336" i="7"/>
  <c r="G1657" i="6"/>
  <c r="E1625" i="6"/>
  <c r="D171" i="14"/>
  <c r="G735" i="6"/>
  <c r="D1032" i="6"/>
  <c r="F824" i="6"/>
  <c r="G908" i="11"/>
  <c r="D1608" i="11"/>
  <c r="G1844" i="11"/>
  <c r="F909" i="6"/>
  <c r="F77" i="6"/>
  <c r="G63" i="6"/>
  <c r="F970" i="6"/>
  <c r="F1049" i="6"/>
  <c r="F1757" i="6"/>
  <c r="E836" i="6"/>
  <c r="G525" i="6"/>
  <c r="G1001" i="6"/>
  <c r="F1603" i="6"/>
  <c r="D789" i="6"/>
  <c r="D138" i="6"/>
  <c r="D1513" i="6"/>
  <c r="D1918" i="14"/>
  <c r="D1356" i="5"/>
  <c r="D3297" i="7"/>
  <c r="E899" i="6"/>
  <c r="E2106" i="5"/>
  <c r="G1626" i="6"/>
  <c r="E1436" i="14"/>
  <c r="F1515" i="6"/>
  <c r="F5" i="11"/>
  <c r="G1286" i="5"/>
  <c r="F890" i="5"/>
  <c r="G1979" i="7"/>
  <c r="F1618" i="6"/>
  <c r="G1020" i="6"/>
  <c r="D684" i="5"/>
  <c r="D16" i="6"/>
  <c r="G425" i="6"/>
  <c r="F148" i="11"/>
  <c r="E201" i="14"/>
  <c r="E665" i="6"/>
  <c r="F1812" i="5"/>
  <c r="D1178" i="6"/>
  <c r="E163" i="6"/>
  <c r="D1567" i="5"/>
  <c r="E220" i="6"/>
  <c r="G79" i="6"/>
  <c r="E1514" i="5"/>
  <c r="F104" i="6"/>
  <c r="E2586" i="7"/>
  <c r="E1511" i="11"/>
  <c r="F1479" i="5"/>
  <c r="G1387" i="14"/>
  <c r="F1431" i="6"/>
  <c r="D1130" i="10"/>
  <c r="G1357" i="11"/>
  <c r="G264" i="10"/>
  <c r="E707" i="6"/>
  <c r="F1004" i="5"/>
  <c r="E1376" i="6"/>
  <c r="F2167" i="10"/>
  <c r="D98" i="11"/>
  <c r="E381" i="5"/>
  <c r="D386" i="6"/>
  <c r="F428" i="6"/>
  <c r="F173" i="6"/>
  <c r="E197" i="5"/>
  <c r="E1736" i="6"/>
  <c r="E1545" i="6"/>
  <c r="E1879" i="14"/>
  <c r="G1201" i="6"/>
  <c r="G108" i="5"/>
  <c r="D1405" i="6"/>
  <c r="G690" i="5"/>
  <c r="D599" i="5"/>
  <c r="E549" i="6"/>
  <c r="F352" i="13"/>
  <c r="E457" i="6"/>
  <c r="D384" i="10"/>
  <c r="G2045" i="5"/>
  <c r="D130" i="13"/>
  <c r="E1368" i="7"/>
  <c r="E2202" i="11"/>
  <c r="D2117" i="7"/>
  <c r="G1470" i="6"/>
  <c r="E747" i="5"/>
  <c r="G830" i="6"/>
  <c r="F179" i="6"/>
  <c r="F1266" i="6"/>
  <c r="F1271" i="6"/>
  <c r="E2178" i="7"/>
  <c r="F1584" i="6"/>
  <c r="D1581" i="6"/>
  <c r="F833" i="6"/>
  <c r="F107" i="14"/>
  <c r="F418" i="7"/>
  <c r="D333" i="6"/>
  <c r="D530" i="5"/>
  <c r="E746" i="6"/>
  <c r="G591" i="5"/>
  <c r="F652" i="5"/>
  <c r="G820" i="6"/>
  <c r="E325" i="10"/>
  <c r="F304" i="10"/>
  <c r="G1354" i="6"/>
  <c r="F143" i="6"/>
  <c r="F1194" i="6"/>
  <c r="E871" i="14"/>
  <c r="E574" i="5"/>
  <c r="G1151" i="11"/>
  <c r="E1122" i="6"/>
  <c r="D1053" i="5"/>
  <c r="E1701" i="6"/>
  <c r="E1480" i="6"/>
  <c r="E1712" i="6"/>
  <c r="D481" i="6"/>
  <c r="D3261" i="7"/>
  <c r="E626" i="6"/>
  <c r="D848" i="10"/>
  <c r="G1101" i="11"/>
  <c r="F2212" i="5"/>
  <c r="F172" i="14"/>
  <c r="E1587" i="6"/>
  <c r="E293" i="13"/>
  <c r="E33" i="7"/>
  <c r="D651" i="6"/>
  <c r="G1293" i="6"/>
  <c r="G1131" i="6"/>
  <c r="E69" i="7"/>
  <c r="D387" i="14"/>
  <c r="D1715" i="6"/>
  <c r="G924" i="6"/>
  <c r="D1944" i="5"/>
  <c r="G1457" i="7"/>
  <c r="G376" i="10"/>
  <c r="E1689" i="11"/>
  <c r="G873" i="6"/>
  <c r="G1391" i="6"/>
  <c r="G1428" i="6"/>
  <c r="D182" i="13"/>
  <c r="D1752" i="6"/>
  <c r="F1064" i="6"/>
  <c r="F1114" i="6"/>
  <c r="D1895" i="11"/>
  <c r="E851" i="6"/>
  <c r="D990" i="6"/>
  <c r="E1368" i="6"/>
  <c r="E175" i="6"/>
  <c r="G761" i="6"/>
  <c r="E1492" i="6"/>
  <c r="F317" i="11"/>
  <c r="G78" i="11"/>
  <c r="G518" i="6"/>
  <c r="E781" i="6"/>
  <c r="E714" i="11"/>
  <c r="G493" i="5"/>
  <c r="D2333" i="7"/>
  <c r="G584" i="5"/>
  <c r="E1590" i="14"/>
  <c r="G1704" i="6"/>
  <c r="D436" i="5"/>
  <c r="G424" i="6"/>
  <c r="D1189" i="6"/>
  <c r="E99" i="10"/>
  <c r="D1035" i="6"/>
  <c r="E733" i="14"/>
  <c r="D336" i="6"/>
  <c r="F1542" i="6"/>
  <c r="E2100" i="7"/>
  <c r="F687" i="5"/>
  <c r="E421" i="11"/>
  <c r="F898" i="6"/>
  <c r="F1002" i="6"/>
  <c r="D1599" i="6"/>
  <c r="D2420" i="10"/>
  <c r="G921" i="14"/>
  <c r="E236" i="5"/>
  <c r="D595" i="6"/>
  <c r="F982" i="5"/>
  <c r="F1460" i="6"/>
  <c r="E2821" i="7"/>
  <c r="E72" i="6"/>
  <c r="D795" i="6"/>
  <c r="E255" i="6"/>
  <c r="G1620" i="6"/>
  <c r="G3028" i="7"/>
  <c r="D336" i="11"/>
  <c r="G733" i="6"/>
  <c r="F1737" i="6"/>
  <c r="G1342" i="11"/>
  <c r="D1404" i="6"/>
  <c r="F3227" i="7"/>
  <c r="D2108" i="5"/>
  <c r="E2460" i="7"/>
  <c r="G1901" i="7"/>
  <c r="G853" i="14"/>
  <c r="E1161" i="6"/>
  <c r="D48" i="6"/>
  <c r="G1448" i="6"/>
  <c r="G458" i="6"/>
  <c r="G392" i="6"/>
  <c r="E1428" i="6"/>
  <c r="F2459" i="10"/>
  <c r="D37" i="6"/>
  <c r="D98" i="6"/>
  <c r="E233" i="11"/>
  <c r="D1195" i="6"/>
  <c r="E1251" i="6"/>
  <c r="G1733" i="6"/>
  <c r="G376" i="13"/>
  <c r="E337" i="6"/>
  <c r="G1408" i="6"/>
  <c r="G2373" i="7"/>
  <c r="F317" i="13"/>
  <c r="E1117" i="6"/>
  <c r="F33" i="6"/>
  <c r="E241" i="6"/>
  <c r="G130" i="6"/>
  <c r="F2421" i="10"/>
  <c r="G2903" i="7"/>
  <c r="E376" i="11"/>
  <c r="G1291" i="6"/>
  <c r="G517" i="6"/>
  <c r="G727" i="6"/>
  <c r="E253" i="5"/>
  <c r="E527" i="6"/>
  <c r="G1834" i="10"/>
  <c r="F1140" i="6"/>
  <c r="D2297" i="5"/>
  <c r="F161" i="6"/>
  <c r="G1384" i="6"/>
  <c r="D1603" i="6"/>
  <c r="D1344" i="6"/>
  <c r="D1795" i="10"/>
  <c r="E285" i="6"/>
  <c r="D731" i="6"/>
  <c r="F848" i="6"/>
  <c r="D1650" i="6"/>
  <c r="D1597" i="11"/>
  <c r="E203" i="6"/>
  <c r="G217" i="14"/>
  <c r="E1483" i="6"/>
  <c r="F1533" i="6"/>
  <c r="F723" i="5"/>
  <c r="F660" i="6"/>
  <c r="G1015" i="6"/>
  <c r="F19" i="7"/>
  <c r="D1068" i="6"/>
  <c r="D714" i="6"/>
  <c r="E998" i="6"/>
  <c r="G18" i="6"/>
  <c r="G287" i="6"/>
  <c r="D623" i="6"/>
  <c r="F785" i="5"/>
  <c r="D572" i="6"/>
  <c r="D2289" i="5"/>
  <c r="E1201" i="6"/>
  <c r="G2151" i="5"/>
  <c r="D445" i="6"/>
  <c r="E408" i="10"/>
  <c r="E522" i="6"/>
  <c r="G1168" i="6"/>
  <c r="G745" i="6"/>
  <c r="F53" i="6"/>
  <c r="D1095" i="6"/>
  <c r="F696" i="6"/>
  <c r="G1382" i="6"/>
  <c r="G34" i="6"/>
  <c r="G419" i="6"/>
  <c r="E1576" i="6"/>
  <c r="F1191" i="6"/>
  <c r="D326" i="5"/>
  <c r="D262" i="6"/>
  <c r="F829" i="14"/>
  <c r="D1693" i="13"/>
  <c r="G1345" i="13"/>
  <c r="F1344" i="6"/>
  <c r="D1390" i="6"/>
  <c r="F1383" i="6"/>
  <c r="G827" i="14"/>
  <c r="D550" i="6"/>
  <c r="G1364" i="6"/>
  <c r="D1161" i="6"/>
  <c r="D710" i="6"/>
  <c r="D1536" i="7"/>
  <c r="F863" i="6"/>
  <c r="D301" i="6"/>
  <c r="F2175" i="7"/>
  <c r="D1984" i="14"/>
  <c r="D2433" i="10"/>
  <c r="E3070" i="7"/>
  <c r="F1283" i="5"/>
  <c r="G2105" i="11"/>
  <c r="E1037" i="11"/>
  <c r="E1481" i="14"/>
  <c r="E676" i="6"/>
  <c r="G689" i="14"/>
  <c r="E1700" i="10"/>
  <c r="E2233" i="5"/>
  <c r="D586" i="6"/>
  <c r="E1658" i="6"/>
  <c r="D906" i="6"/>
  <c r="E405" i="10"/>
  <c r="D406" i="6"/>
  <c r="D2333" i="11"/>
  <c r="F1331" i="5"/>
  <c r="G20" i="6"/>
  <c r="D1270" i="11"/>
  <c r="D1651" i="11"/>
  <c r="F1358" i="7"/>
  <c r="D3142" i="7"/>
  <c r="G277" i="13"/>
  <c r="D443" i="11"/>
  <c r="D259" i="10"/>
  <c r="F2911" i="7"/>
  <c r="G1982" i="5"/>
  <c r="G1372" i="11"/>
  <c r="F1507" i="6"/>
  <c r="E1554" i="10"/>
  <c r="G101" i="6"/>
  <c r="G390" i="6"/>
  <c r="F215" i="11"/>
  <c r="F1561" i="6"/>
  <c r="F50" i="6"/>
  <c r="G931" i="6"/>
  <c r="D1074" i="6"/>
  <c r="D112" i="11"/>
  <c r="E690" i="6"/>
  <c r="G1252" i="6"/>
  <c r="E956" i="5"/>
  <c r="F1396" i="11"/>
  <c r="E765" i="6"/>
  <c r="G1895" i="7"/>
  <c r="D1308" i="14"/>
  <c r="D193" i="11"/>
  <c r="E1199" i="14"/>
  <c r="D2348" i="11"/>
  <c r="D1085" i="11"/>
  <c r="G365" i="13"/>
  <c r="G1805" i="5"/>
  <c r="G187" i="11"/>
  <c r="G1347" i="6"/>
  <c r="F1377" i="6"/>
  <c r="G485" i="6"/>
  <c r="E1815" i="5"/>
  <c r="E582" i="5"/>
  <c r="E775" i="6"/>
  <c r="D229" i="5"/>
  <c r="E299" i="6"/>
  <c r="F1279" i="6"/>
  <c r="E992" i="6"/>
  <c r="E1330" i="6"/>
  <c r="D2271" i="11"/>
  <c r="E1127" i="6"/>
  <c r="E53" i="6"/>
  <c r="F3433" i="7"/>
  <c r="F1163" i="6"/>
  <c r="F1141" i="13"/>
  <c r="E2270" i="5"/>
  <c r="D168" i="6"/>
  <c r="E1257" i="6"/>
  <c r="E1334" i="6"/>
  <c r="F975" i="5"/>
  <c r="G3418" i="7"/>
  <c r="E240" i="6"/>
  <c r="G353" i="6"/>
  <c r="F1400" i="6"/>
  <c r="G328" i="10"/>
  <c r="D810" i="6"/>
  <c r="D1096" i="14"/>
  <c r="D805" i="6"/>
  <c r="D139" i="6"/>
  <c r="G1421" i="6"/>
  <c r="D500" i="5"/>
  <c r="F1727" i="6"/>
  <c r="G1113" i="6"/>
  <c r="E1326" i="6"/>
  <c r="G746" i="6"/>
  <c r="D805" i="14"/>
  <c r="F1508" i="6"/>
  <c r="E881" i="6"/>
  <c r="F1806" i="7"/>
  <c r="F73" i="13"/>
  <c r="G596" i="6"/>
  <c r="G665" i="6"/>
  <c r="D2165" i="7"/>
  <c r="F548" i="6"/>
  <c r="D272" i="11"/>
  <c r="F704" i="6"/>
  <c r="F1632" i="6"/>
  <c r="E577" i="6"/>
  <c r="F678" i="6"/>
  <c r="G1650" i="6"/>
  <c r="G66" i="6"/>
  <c r="E657" i="10"/>
  <c r="G320" i="6"/>
  <c r="E1298" i="14"/>
  <c r="E1016" i="6"/>
  <c r="E177" i="14"/>
  <c r="G649" i="6"/>
  <c r="E416" i="10"/>
  <c r="G1899" i="11"/>
  <c r="D39" i="6"/>
  <c r="G630" i="5"/>
  <c r="E125" i="6"/>
  <c r="E1590" i="6"/>
  <c r="D360" i="13"/>
  <c r="E410" i="10"/>
  <c r="D1669" i="6"/>
  <c r="D547" i="6"/>
  <c r="G190" i="6"/>
  <c r="D1714" i="6"/>
  <c r="F1534" i="6"/>
  <c r="E1425" i="5"/>
  <c r="G766" i="6"/>
  <c r="F3148" i="7"/>
  <c r="G264" i="11"/>
  <c r="D324" i="6"/>
  <c r="F263" i="5"/>
  <c r="D162" i="6"/>
  <c r="D1727" i="6"/>
  <c r="G137" i="11"/>
  <c r="D441" i="6"/>
  <c r="E56" i="7"/>
  <c r="D1876" i="14"/>
  <c r="D1468" i="7"/>
  <c r="E1015" i="11"/>
  <c r="D1101" i="11"/>
  <c r="D728" i="6"/>
  <c r="F188" i="6"/>
  <c r="E1553" i="6"/>
  <c r="F859" i="14"/>
  <c r="G1063" i="5"/>
  <c r="E1615" i="5"/>
  <c r="E1043" i="14"/>
  <c r="F903" i="11"/>
  <c r="F891" i="11"/>
  <c r="G984" i="6"/>
  <c r="E1012" i="6"/>
  <c r="D1430" i="14"/>
  <c r="D1115" i="6"/>
  <c r="E636" i="14"/>
  <c r="D1722" i="6"/>
  <c r="D110" i="14"/>
  <c r="E137" i="10"/>
  <c r="D749" i="6"/>
  <c r="D889" i="14"/>
  <c r="F1351" i="6"/>
  <c r="E1555" i="14"/>
  <c r="G1166" i="6"/>
  <c r="F1212" i="5"/>
  <c r="F146" i="6"/>
  <c r="E1682" i="6"/>
  <c r="F404" i="6"/>
  <c r="D1510" i="6"/>
  <c r="F1603" i="5"/>
  <c r="G887" i="6"/>
  <c r="E31" i="14"/>
  <c r="D142" i="11"/>
  <c r="F1170" i="6"/>
  <c r="D1460" i="11"/>
  <c r="F1041" i="6"/>
  <c r="G855" i="6"/>
  <c r="D2257" i="10"/>
  <c r="E556" i="6"/>
  <c r="E315" i="6"/>
  <c r="D360" i="5"/>
  <c r="G703" i="6"/>
  <c r="F1631" i="6"/>
  <c r="E542" i="14"/>
  <c r="D234" i="6"/>
  <c r="D3029" i="7"/>
  <c r="E1690" i="6"/>
  <c r="F2269" i="5"/>
  <c r="E1145" i="6"/>
  <c r="G1679" i="6"/>
  <c r="F202" i="6"/>
  <c r="F1003" i="6"/>
  <c r="D605" i="6"/>
  <c r="E412" i="6"/>
  <c r="D1194" i="6"/>
  <c r="E1104" i="6"/>
  <c r="G188" i="6"/>
  <c r="F1674" i="6"/>
  <c r="F549" i="6"/>
  <c r="G1277" i="6"/>
  <c r="D727" i="6"/>
  <c r="G710" i="6"/>
  <c r="E37" i="6"/>
  <c r="E1185" i="6"/>
  <c r="F1739" i="6"/>
  <c r="E1465" i="6"/>
  <c r="D1431" i="6"/>
  <c r="F240" i="6"/>
  <c r="E805" i="6"/>
  <c r="F317" i="6"/>
  <c r="G2015" i="11"/>
  <c r="D2311" i="11"/>
  <c r="D776" i="6"/>
  <c r="F176" i="6"/>
  <c r="D1520" i="6"/>
  <c r="F532" i="5"/>
  <c r="G794" i="14"/>
  <c r="F52" i="6"/>
  <c r="E2142" i="7"/>
  <c r="D379" i="5"/>
  <c r="E280" i="6"/>
  <c r="D1997" i="11"/>
  <c r="E30" i="6"/>
  <c r="E1408" i="6"/>
  <c r="E902" i="6"/>
  <c r="D1923" i="14"/>
  <c r="G413" i="10"/>
  <c r="E1493" i="6"/>
  <c r="D918" i="5"/>
  <c r="F3344" i="7"/>
  <c r="G1947" i="11"/>
  <c r="F1310" i="6"/>
  <c r="E1115" i="6"/>
  <c r="E502" i="6"/>
  <c r="E518" i="6"/>
  <c r="E596" i="6"/>
  <c r="G1079" i="6"/>
  <c r="D13" i="6"/>
  <c r="F1461" i="6"/>
  <c r="D187" i="7"/>
  <c r="G945" i="6"/>
  <c r="E307" i="6"/>
  <c r="G1377" i="6"/>
  <c r="F1729" i="6"/>
  <c r="G1185" i="6"/>
  <c r="E1109" i="14"/>
  <c r="F1286" i="5"/>
  <c r="G1325" i="6"/>
  <c r="D1600" i="11"/>
  <c r="E686" i="6"/>
  <c r="E661" i="6"/>
  <c r="F1320" i="6"/>
  <c r="E473" i="6"/>
  <c r="D1051" i="6"/>
  <c r="D246" i="6"/>
  <c r="E437" i="7"/>
  <c r="D312" i="10"/>
  <c r="G583" i="6"/>
  <c r="F1334" i="6"/>
  <c r="G1730" i="6"/>
  <c r="D1997" i="5"/>
  <c r="E1283" i="6"/>
  <c r="E1139" i="14"/>
  <c r="D497" i="6"/>
  <c r="G205" i="10"/>
  <c r="F924" i="13"/>
  <c r="G939" i="6"/>
  <c r="F1517" i="6"/>
  <c r="F622" i="6"/>
  <c r="D376" i="10"/>
  <c r="F979" i="6"/>
  <c r="E154" i="6"/>
  <c r="D89" i="14"/>
  <c r="G1175" i="6"/>
  <c r="F1271" i="11"/>
  <c r="D1200" i="11"/>
  <c r="F73" i="6"/>
  <c r="D468" i="6"/>
  <c r="F826" i="6"/>
  <c r="F562" i="6"/>
  <c r="E340" i="7"/>
  <c r="D392" i="6"/>
  <c r="F1133" i="6"/>
  <c r="F364" i="6"/>
  <c r="F1601" i="6"/>
  <c r="F328" i="13"/>
  <c r="F721" i="6"/>
  <c r="E1431" i="6"/>
  <c r="D874" i="6"/>
  <c r="G126" i="6"/>
  <c r="G1572" i="6"/>
  <c r="E761" i="14"/>
  <c r="D197" i="6"/>
  <c r="F116" i="6"/>
  <c r="E173" i="11"/>
  <c r="G1725" i="6"/>
  <c r="F677" i="6"/>
  <c r="G462" i="13"/>
  <c r="G325" i="11"/>
  <c r="D723" i="5"/>
  <c r="F743" i="6"/>
  <c r="D33" i="5"/>
  <c r="G43" i="6"/>
  <c r="G1619" i="5"/>
  <c r="F860" i="5"/>
  <c r="D615" i="6"/>
  <c r="E887" i="6"/>
  <c r="D948" i="6"/>
  <c r="E1256" i="6"/>
  <c r="E1306" i="10"/>
  <c r="E3108" i="7"/>
  <c r="F896" i="6"/>
  <c r="E830" i="6"/>
  <c r="F1106" i="6"/>
  <c r="D35" i="7"/>
  <c r="G1552" i="6"/>
  <c r="G1670" i="5"/>
  <c r="E153" i="10"/>
  <c r="D1732" i="11"/>
  <c r="G1119" i="13"/>
  <c r="D1763" i="14"/>
  <c r="G97" i="10"/>
  <c r="E1055" i="6"/>
  <c r="E254" i="11"/>
  <c r="E317" i="6"/>
  <c r="F264" i="11"/>
  <c r="G1739" i="6"/>
  <c r="G1263" i="11"/>
  <c r="D1208" i="6"/>
  <c r="D1069" i="6"/>
  <c r="E1737" i="6"/>
  <c r="G680" i="6"/>
  <c r="G95" i="6"/>
  <c r="E814" i="6"/>
  <c r="F228" i="6"/>
  <c r="F49" i="6"/>
  <c r="D167" i="6"/>
  <c r="D1563" i="6"/>
  <c r="F1397" i="6"/>
  <c r="E1711" i="6"/>
  <c r="D1278" i="6"/>
  <c r="E377" i="7"/>
  <c r="F1404" i="6"/>
  <c r="D2715" i="7"/>
  <c r="D1609" i="6"/>
  <c r="E1980" i="5"/>
  <c r="G1945" i="11"/>
  <c r="D825" i="5"/>
  <c r="G1276" i="5"/>
  <c r="E109" i="6"/>
  <c r="E969" i="11"/>
  <c r="F1384" i="6"/>
  <c r="F159" i="6"/>
  <c r="F153" i="6"/>
  <c r="E464" i="6"/>
  <c r="F640" i="6"/>
  <c r="E1846" i="7"/>
  <c r="E1434" i="14"/>
  <c r="G1303" i="6"/>
  <c r="D404" i="5"/>
  <c r="D1136" i="6"/>
  <c r="D403" i="6"/>
  <c r="F2088" i="5"/>
  <c r="G857" i="6"/>
  <c r="D2284" i="5"/>
  <c r="D1699" i="6"/>
  <c r="G1680" i="7"/>
  <c r="F959" i="6"/>
  <c r="G323" i="6"/>
  <c r="G1778" i="14"/>
  <c r="E793" i="5"/>
  <c r="E1112" i="6"/>
  <c r="E1617" i="6"/>
  <c r="F1690" i="6"/>
  <c r="D402" i="14"/>
  <c r="F1370" i="6"/>
  <c r="D1534" i="6"/>
  <c r="E1755" i="6"/>
  <c r="F876" i="14"/>
  <c r="E2279" i="5"/>
  <c r="D4" i="5"/>
  <c r="E1869" i="5"/>
  <c r="G832" i="5"/>
  <c r="G204" i="6"/>
  <c r="G142" i="7"/>
  <c r="E1541" i="5"/>
  <c r="E705" i="14"/>
  <c r="D1688" i="6"/>
  <c r="F2569" i="7"/>
  <c r="D828" i="11"/>
  <c r="G476" i="11"/>
  <c r="F108" i="6"/>
  <c r="E996" i="11"/>
  <c r="D171" i="11"/>
  <c r="F438" i="6"/>
  <c r="E313" i="6"/>
  <c r="D1085" i="6"/>
  <c r="D3110" i="7"/>
  <c r="F258" i="6"/>
  <c r="D2442" i="10"/>
  <c r="F527" i="11"/>
  <c r="G1384" i="10"/>
  <c r="F672" i="6"/>
  <c r="F1876" i="14"/>
  <c r="G726" i="6"/>
  <c r="D1686" i="6"/>
  <c r="E2798" i="7"/>
  <c r="D1233" i="6"/>
  <c r="E547" i="5"/>
  <c r="G521" i="6"/>
  <c r="G1465" i="5"/>
  <c r="D1345" i="6"/>
  <c r="G1536" i="6"/>
  <c r="F977" i="6"/>
  <c r="F803" i="6"/>
  <c r="E1175" i="6"/>
  <c r="G272" i="11"/>
  <c r="D742" i="6"/>
  <c r="F357" i="13"/>
  <c r="D499" i="6"/>
  <c r="E2037" i="7"/>
  <c r="D4" i="6"/>
  <c r="F389" i="10"/>
  <c r="E1556" i="6"/>
  <c r="E1231" i="6"/>
  <c r="E302" i="6"/>
  <c r="G587" i="6"/>
  <c r="F3029" i="7"/>
  <c r="G1698" i="6"/>
  <c r="F665" i="6"/>
  <c r="F930" i="6"/>
  <c r="D760" i="6"/>
  <c r="D188" i="6"/>
  <c r="E389" i="6"/>
  <c r="G1186" i="5"/>
  <c r="F1108" i="6"/>
  <c r="F1609" i="6"/>
  <c r="F144" i="6"/>
  <c r="G609" i="6"/>
  <c r="E292" i="6"/>
  <c r="G1224" i="6"/>
  <c r="G1544" i="14"/>
  <c r="D581" i="6"/>
  <c r="D1213" i="6"/>
  <c r="G1449" i="10"/>
  <c r="E279" i="5"/>
  <c r="D2236" i="7"/>
  <c r="G420" i="6"/>
  <c r="D844" i="6"/>
  <c r="F839" i="6"/>
  <c r="D1687" i="6"/>
  <c r="F1365" i="6"/>
  <c r="G1750" i="6"/>
  <c r="D1001" i="6"/>
  <c r="G155" i="6"/>
  <c r="F1428" i="5"/>
  <c r="D1679" i="6"/>
  <c r="D814" i="6"/>
  <c r="F1208" i="14"/>
  <c r="F1449" i="7"/>
  <c r="E1076" i="10"/>
  <c r="G1094" i="6"/>
  <c r="D2701" i="7"/>
  <c r="E1098" i="6"/>
  <c r="F2364" i="11"/>
  <c r="E846" i="14"/>
  <c r="E929" i="14"/>
  <c r="G3481" i="7"/>
  <c r="D1152" i="6"/>
  <c r="D721" i="6"/>
  <c r="G1634" i="7"/>
  <c r="G1151" i="6"/>
  <c r="E758" i="6"/>
  <c r="D1997" i="10"/>
  <c r="E967" i="6"/>
  <c r="E328" i="6"/>
  <c r="E1186" i="14"/>
  <c r="F172" i="6"/>
  <c r="D1417" i="6"/>
  <c r="G1464" i="7"/>
  <c r="F272" i="11"/>
  <c r="F1903" i="10"/>
  <c r="D410" i="6"/>
  <c r="G542" i="6"/>
  <c r="D848" i="6"/>
  <c r="D400" i="11"/>
  <c r="G2198" i="5"/>
  <c r="E1092" i="6"/>
  <c r="E5" i="11"/>
  <c r="D913" i="14"/>
  <c r="D2834" i="7"/>
  <c r="E1062" i="6"/>
  <c r="E1567" i="6"/>
  <c r="D88" i="6"/>
  <c r="D155" i="6"/>
  <c r="G1239" i="10"/>
  <c r="G7" i="5"/>
  <c r="F1734" i="7"/>
  <c r="G306" i="6"/>
  <c r="E1603" i="6"/>
  <c r="E1263" i="10"/>
  <c r="D5" i="13"/>
  <c r="E206" i="11"/>
  <c r="D2362" i="10"/>
  <c r="E1664" i="6"/>
  <c r="E1886" i="11"/>
  <c r="G718" i="10"/>
  <c r="D1034" i="6"/>
  <c r="E1300" i="6"/>
  <c r="F1975" i="7"/>
  <c r="D1541" i="6"/>
  <c r="D1086" i="6"/>
  <c r="E341" i="6"/>
  <c r="E1208" i="5"/>
  <c r="F81" i="5"/>
  <c r="F1052" i="14"/>
  <c r="E851" i="10"/>
  <c r="F306" i="6"/>
  <c r="F1421" i="6"/>
  <c r="G1325" i="7"/>
  <c r="F1887" i="14"/>
  <c r="G695" i="6"/>
  <c r="E1421" i="6"/>
  <c r="G293" i="6"/>
  <c r="D2029" i="7"/>
  <c r="F86" i="6"/>
  <c r="D1350" i="7"/>
  <c r="F1548" i="6"/>
  <c r="E1209" i="6"/>
  <c r="E837" i="5"/>
  <c r="E1049" i="5"/>
  <c r="D992" i="6"/>
  <c r="E331" i="6"/>
  <c r="E62" i="7"/>
  <c r="E1464" i="6"/>
  <c r="G459" i="6"/>
  <c r="G1232" i="6"/>
  <c r="G222" i="6"/>
  <c r="E1684" i="6"/>
  <c r="E1540" i="6"/>
  <c r="E496" i="6"/>
  <c r="D1096" i="6"/>
  <c r="D688" i="11"/>
  <c r="D1728" i="6"/>
  <c r="E1666" i="6"/>
  <c r="G543" i="6"/>
  <c r="E1367" i="6"/>
  <c r="G190" i="13"/>
  <c r="E371" i="6"/>
  <c r="E1360" i="6"/>
  <c r="E940" i="6"/>
  <c r="E112" i="6"/>
  <c r="D855" i="6"/>
  <c r="G446" i="14"/>
  <c r="G736" i="6"/>
  <c r="D555" i="6"/>
  <c r="E93" i="6"/>
  <c r="G80" i="6"/>
  <c r="F357" i="6"/>
  <c r="G262" i="6"/>
  <c r="G311" i="6"/>
  <c r="F715" i="6"/>
  <c r="D1736" i="6"/>
  <c r="F1051" i="6"/>
  <c r="F3128" i="7"/>
  <c r="F1547" i="6"/>
  <c r="G626" i="6"/>
  <c r="D1313" i="6"/>
  <c r="D650" i="14"/>
  <c r="D1548" i="6"/>
  <c r="G986" i="6"/>
  <c r="G1280" i="6"/>
  <c r="D1521" i="6"/>
  <c r="F1518" i="14"/>
  <c r="G1436" i="6"/>
  <c r="E1573" i="6"/>
  <c r="D1302" i="6"/>
  <c r="G551" i="6"/>
  <c r="E1126" i="6"/>
  <c r="D380" i="6"/>
  <c r="G49" i="6"/>
  <c r="E1107" i="6"/>
  <c r="D1589" i="6"/>
  <c r="G705" i="6"/>
  <c r="F192" i="6"/>
  <c r="G1306" i="6"/>
  <c r="F1077" i="6"/>
  <c r="D371" i="6"/>
  <c r="F455" i="6"/>
  <c r="G842" i="6"/>
  <c r="G848" i="6"/>
  <c r="E361" i="6"/>
  <c r="G29" i="6"/>
  <c r="E2222" i="7"/>
  <c r="G1559" i="6"/>
  <c r="D454" i="6"/>
  <c r="D250" i="6"/>
  <c r="G236" i="7"/>
  <c r="E1285" i="6"/>
  <c r="E1200" i="5"/>
  <c r="G869" i="6"/>
  <c r="E1348" i="6"/>
  <c r="F1456" i="6"/>
  <c r="D90" i="14"/>
  <c r="G1254" i="7"/>
  <c r="G304" i="6"/>
  <c r="G2784" i="7"/>
  <c r="D1007" i="6"/>
  <c r="G1090" i="14"/>
  <c r="F246" i="6"/>
  <c r="E659" i="6"/>
  <c r="D92" i="6"/>
  <c r="D1590" i="14"/>
  <c r="G1690" i="6"/>
  <c r="D608" i="6"/>
  <c r="G3155" i="7"/>
  <c r="E601" i="6"/>
  <c r="E670" i="6"/>
  <c r="F298" i="14"/>
  <c r="E1047" i="14"/>
  <c r="G3493" i="7"/>
  <c r="E451" i="5"/>
  <c r="E1528" i="6"/>
  <c r="E1313" i="6"/>
  <c r="G39" i="13"/>
  <c r="F886" i="6"/>
  <c r="G660" i="6"/>
  <c r="F1606" i="5"/>
  <c r="F1143" i="6"/>
  <c r="F1027" i="6"/>
  <c r="D331" i="6"/>
  <c r="F1381" i="6"/>
  <c r="E882" i="6"/>
  <c r="D316" i="5"/>
  <c r="E702" i="6"/>
  <c r="D1073" i="6"/>
  <c r="E3049" i="7"/>
  <c r="G246" i="6"/>
  <c r="F744" i="6"/>
  <c r="E409" i="6"/>
  <c r="F330" i="6"/>
  <c r="D660" i="6"/>
  <c r="G1162" i="6"/>
  <c r="E1663" i="6"/>
  <c r="D1080" i="5"/>
  <c r="D1127" i="6"/>
  <c r="G1332" i="6"/>
  <c r="G1842" i="5"/>
  <c r="E1028" i="6"/>
  <c r="E867" i="6"/>
  <c r="D1706" i="7"/>
  <c r="F1283" i="6"/>
  <c r="F350" i="14"/>
  <c r="G422" i="6"/>
  <c r="G785" i="6"/>
  <c r="G1430" i="6"/>
  <c r="G1447" i="6"/>
  <c r="F596" i="6"/>
  <c r="F55" i="14"/>
  <c r="E227" i="11"/>
  <c r="E1739" i="7"/>
  <c r="E444" i="11"/>
  <c r="F280" i="6"/>
  <c r="G767" i="14"/>
  <c r="G1530" i="14"/>
  <c r="E1263" i="6"/>
  <c r="G1127" i="5"/>
  <c r="E322" i="6"/>
  <c r="G48" i="6"/>
  <c r="G402" i="6"/>
  <c r="D607" i="5"/>
  <c r="E637" i="6"/>
  <c r="G1691" i="6"/>
  <c r="F361" i="6"/>
  <c r="E760" i="6"/>
  <c r="F466" i="11"/>
  <c r="D1560" i="6"/>
  <c r="G2830" i="7"/>
  <c r="G602" i="6"/>
  <c r="G824" i="6"/>
  <c r="E941" i="10"/>
  <c r="G1519" i="6"/>
  <c r="E1531" i="6"/>
  <c r="D1066" i="6"/>
  <c r="G1067" i="14"/>
  <c r="E1546" i="6"/>
  <c r="G101" i="11"/>
  <c r="G1125" i="6"/>
  <c r="E749" i="6"/>
  <c r="D1490" i="6"/>
  <c r="E1436" i="6"/>
  <c r="E1046" i="6"/>
  <c r="G413" i="13"/>
  <c r="G607" i="6"/>
  <c r="G408" i="11"/>
  <c r="G1287" i="6"/>
  <c r="E1004" i="6"/>
  <c r="F1452" i="6"/>
  <c r="E392" i="6"/>
  <c r="F1483" i="6"/>
  <c r="G231" i="6"/>
  <c r="E166" i="6"/>
  <c r="E1061" i="6"/>
  <c r="G1753" i="7"/>
  <c r="E126" i="10"/>
  <c r="E279" i="14"/>
  <c r="F238" i="6"/>
  <c r="D893" i="6"/>
  <c r="G1387" i="6"/>
  <c r="G354" i="6"/>
  <c r="G307" i="6"/>
  <c r="D564" i="6"/>
  <c r="E1669" i="6"/>
  <c r="E2074" i="7"/>
  <c r="G961" i="6"/>
  <c r="G1496" i="6"/>
  <c r="G1256" i="11"/>
  <c r="G1179" i="6"/>
  <c r="F410" i="6"/>
  <c r="D1027" i="6"/>
  <c r="E494" i="6"/>
  <c r="D1218" i="6"/>
  <c r="D630" i="6"/>
  <c r="G341" i="6"/>
  <c r="D857" i="6"/>
  <c r="E713" i="6"/>
  <c r="G1284" i="6"/>
  <c r="F1536" i="6"/>
  <c r="G3172" i="7"/>
  <c r="D571" i="6"/>
  <c r="F945" i="6"/>
  <c r="D948" i="5"/>
  <c r="F1169" i="6"/>
  <c r="G100" i="6"/>
  <c r="E1135" i="6"/>
  <c r="G1209" i="6"/>
  <c r="F1082" i="6"/>
  <c r="D1399" i="6"/>
  <c r="E1725" i="14"/>
  <c r="G1106" i="14"/>
  <c r="E1037" i="6"/>
  <c r="F1443" i="6"/>
  <c r="E853" i="10"/>
  <c r="D60" i="6"/>
  <c r="E1176" i="6"/>
  <c r="E1482" i="6"/>
  <c r="D1416" i="6"/>
  <c r="G1343" i="6"/>
  <c r="G1435" i="6"/>
  <c r="D397" i="6"/>
  <c r="D1318" i="6"/>
  <c r="G1709" i="6"/>
  <c r="G921" i="5"/>
  <c r="D1689" i="6"/>
  <c r="D144" i="6"/>
  <c r="F326" i="6"/>
  <c r="D1130" i="6"/>
  <c r="E924" i="6"/>
  <c r="G580" i="6"/>
  <c r="G969" i="6"/>
  <c r="D725" i="6"/>
  <c r="G925" i="6"/>
  <c r="D509" i="6"/>
  <c r="E270" i="6"/>
  <c r="G928" i="6"/>
  <c r="F1744" i="6"/>
  <c r="F1726" i="6"/>
  <c r="G1756" i="11"/>
  <c r="G1064" i="6"/>
  <c r="F1018" i="6"/>
  <c r="G1366" i="6"/>
  <c r="E1423" i="6"/>
  <c r="G212" i="6"/>
  <c r="D1077" i="6"/>
  <c r="D478" i="6"/>
  <c r="E3198" i="7"/>
  <c r="D293" i="11"/>
  <c r="G969" i="14"/>
  <c r="G847" i="6"/>
  <c r="G1070" i="6"/>
  <c r="G12" i="14"/>
  <c r="F1280" i="6"/>
  <c r="E963" i="5"/>
  <c r="G1640" i="6"/>
  <c r="F1171" i="6"/>
  <c r="F1629" i="6"/>
  <c r="G328" i="6"/>
  <c r="D1252" i="6"/>
  <c r="D1386" i="11"/>
  <c r="E424" i="6"/>
  <c r="G676" i="14"/>
  <c r="G178" i="6"/>
  <c r="E771" i="6"/>
  <c r="G613" i="6"/>
  <c r="G697" i="10"/>
  <c r="F953" i="6"/>
  <c r="F1214" i="6"/>
  <c r="E1184" i="6"/>
  <c r="G1160" i="6"/>
  <c r="E813" i="6"/>
  <c r="E1272" i="6"/>
  <c r="E3062" i="7"/>
  <c r="G372" i="14"/>
  <c r="E306" i="6"/>
  <c r="D482" i="6"/>
  <c r="F102" i="6"/>
  <c r="F1713" i="6"/>
  <c r="F1686" i="6"/>
  <c r="D1728" i="5"/>
  <c r="E397" i="13"/>
  <c r="F2441" i="7"/>
  <c r="G980" i="5"/>
  <c r="G211" i="6"/>
  <c r="F1088" i="6"/>
  <c r="E394" i="6"/>
  <c r="E1082" i="6"/>
  <c r="G1187" i="6"/>
  <c r="G1122" i="6"/>
  <c r="E707" i="5"/>
  <c r="G1237" i="6"/>
  <c r="G601" i="6"/>
  <c r="D778" i="6"/>
  <c r="D1266" i="6"/>
  <c r="G378" i="6"/>
  <c r="E1600" i="6"/>
  <c r="F1654" i="6"/>
  <c r="F1710" i="6"/>
  <c r="E1674" i="6"/>
  <c r="D317" i="6"/>
  <c r="F2486" i="7"/>
  <c r="E1757" i="6"/>
  <c r="D51" i="13"/>
  <c r="D665" i="6"/>
  <c r="E2629" i="7"/>
  <c r="G313" i="6"/>
  <c r="D2266" i="7"/>
  <c r="G536" i="6"/>
  <c r="F2171" i="7"/>
  <c r="F3229" i="7"/>
  <c r="F162" i="6"/>
  <c r="G1907" i="10"/>
  <c r="E1183" i="6"/>
  <c r="F343" i="6"/>
  <c r="E231" i="6"/>
  <c r="F1486" i="6"/>
  <c r="G472" i="5"/>
  <c r="F397" i="6"/>
  <c r="F267" i="6"/>
  <c r="D1114" i="6"/>
  <c r="G2202" i="5"/>
  <c r="E320" i="6"/>
  <c r="D1745" i="6"/>
  <c r="G1317" i="6"/>
  <c r="E1322" i="6"/>
  <c r="G1579" i="5"/>
  <c r="F832" i="6"/>
  <c r="E1437" i="6"/>
  <c r="E2254" i="5"/>
  <c r="D381" i="11"/>
  <c r="F713" i="6"/>
  <c r="E445" i="6"/>
  <c r="D1172" i="6"/>
  <c r="D836" i="6"/>
  <c r="G1381" i="6"/>
  <c r="F1212" i="6"/>
  <c r="E1264" i="6"/>
  <c r="G1156" i="6"/>
  <c r="D1434" i="6"/>
  <c r="G1233" i="6"/>
  <c r="F1756" i="6"/>
  <c r="E1273" i="14"/>
  <c r="G1029" i="6"/>
  <c r="F158" i="10"/>
  <c r="F111" i="10"/>
  <c r="D502" i="6"/>
  <c r="G21" i="6"/>
  <c r="D1184" i="6"/>
  <c r="G476" i="6"/>
  <c r="F1333" i="6"/>
  <c r="D126" i="6"/>
  <c r="F1527" i="6"/>
  <c r="F103" i="6"/>
  <c r="D133" i="13"/>
  <c r="G1149" i="6"/>
  <c r="G779" i="5"/>
  <c r="E285" i="10"/>
  <c r="D922" i="6"/>
  <c r="D625" i="6"/>
  <c r="G1468" i="6"/>
  <c r="F1451" i="6"/>
  <c r="F511" i="6"/>
  <c r="E1055" i="11"/>
  <c r="E236" i="6"/>
  <c r="F1025" i="6"/>
  <c r="G310" i="14"/>
  <c r="E1509" i="14"/>
  <c r="G1416" i="6"/>
  <c r="E607" i="6"/>
  <c r="G1645" i="6"/>
  <c r="G981" i="6"/>
  <c r="D2154" i="7"/>
  <c r="D752" i="14"/>
  <c r="F1624" i="6"/>
  <c r="E124" i="6"/>
  <c r="F1523" i="6"/>
  <c r="E639" i="6"/>
  <c r="F262" i="6"/>
  <c r="E1084" i="6"/>
  <c r="G950" i="6"/>
  <c r="G513" i="6"/>
  <c r="E1608" i="6"/>
  <c r="G183" i="6"/>
  <c r="D35" i="6"/>
  <c r="F627" i="6"/>
  <c r="G1243" i="6"/>
  <c r="F379" i="6"/>
  <c r="F636" i="6"/>
  <c r="D1211" i="6"/>
  <c r="F24" i="6"/>
  <c r="D976" i="6"/>
  <c r="F1045" i="6"/>
  <c r="E604" i="6"/>
  <c r="G349" i="10"/>
  <c r="F124" i="6"/>
  <c r="D1260" i="6"/>
  <c r="G2006" i="11"/>
  <c r="D1738" i="5"/>
  <c r="E666" i="6"/>
  <c r="E678" i="6"/>
  <c r="G1148" i="6"/>
  <c r="D1512" i="6"/>
  <c r="F2876" i="7"/>
  <c r="E377" i="6"/>
  <c r="F1649" i="6"/>
  <c r="D496" i="6"/>
  <c r="G1501" i="6"/>
  <c r="E1336" i="6"/>
  <c r="E994" i="6"/>
  <c r="F1837" i="14"/>
  <c r="D968" i="6"/>
  <c r="E1210" i="6"/>
  <c r="G1656" i="6"/>
  <c r="D2063" i="5"/>
  <c r="G392" i="10"/>
  <c r="G2317" i="10"/>
  <c r="F56" i="6"/>
  <c r="F804" i="6"/>
  <c r="D1257" i="6"/>
  <c r="D1362" i="5"/>
  <c r="E677" i="5"/>
  <c r="E1532" i="6"/>
  <c r="E69" i="10"/>
  <c r="F1512" i="6"/>
  <c r="G209" i="6"/>
  <c r="D639" i="14"/>
  <c r="F390" i="6"/>
  <c r="F166" i="6"/>
  <c r="F1458" i="6"/>
  <c r="G1567" i="6"/>
  <c r="D1382" i="6"/>
  <c r="D349" i="13"/>
  <c r="D1245" i="14"/>
  <c r="E123" i="6"/>
  <c r="D226" i="6"/>
  <c r="E493" i="6"/>
  <c r="G846" i="6"/>
  <c r="F687" i="6"/>
  <c r="E159" i="6"/>
  <c r="D1683" i="6"/>
  <c r="G33" i="5"/>
  <c r="G207" i="6"/>
  <c r="G69" i="13"/>
  <c r="E385" i="6"/>
  <c r="E1382" i="6"/>
  <c r="E262" i="6"/>
  <c r="D734" i="6"/>
  <c r="D58" i="6"/>
  <c r="D47" i="7"/>
  <c r="G1419" i="6"/>
  <c r="F407" i="6"/>
  <c r="G1587" i="5"/>
  <c r="G721" i="6"/>
  <c r="D622" i="6"/>
  <c r="G1575" i="6"/>
  <c r="F1723" i="14"/>
  <c r="D70" i="13"/>
  <c r="D1794" i="7"/>
  <c r="D1402" i="6"/>
  <c r="G3274" i="7"/>
  <c r="F914" i="6"/>
  <c r="D1237" i="6"/>
  <c r="D673" i="6"/>
  <c r="G1106" i="6"/>
  <c r="E1149" i="6"/>
  <c r="G383" i="6"/>
  <c r="G463" i="6"/>
  <c r="D2048" i="5"/>
  <c r="D1255" i="14"/>
  <c r="E3414" i="7"/>
  <c r="D1616" i="5"/>
  <c r="E1187" i="6"/>
  <c r="G1755" i="6"/>
  <c r="F249" i="7"/>
  <c r="F1117" i="6"/>
  <c r="E1455" i="7"/>
  <c r="G1376" i="6"/>
  <c r="D330" i="6"/>
  <c r="F1622" i="6"/>
  <c r="E1605" i="6"/>
  <c r="G826" i="6"/>
  <c r="G845" i="5"/>
  <c r="E330" i="6"/>
  <c r="E1940" i="5"/>
  <c r="G1539" i="5"/>
  <c r="G143" i="13"/>
  <c r="G1699" i="14"/>
  <c r="G216" i="6"/>
  <c r="D1030" i="6"/>
  <c r="E1281" i="6"/>
  <c r="D138" i="13"/>
  <c r="D1703" i="14"/>
  <c r="D2753" i="7"/>
  <c r="F376" i="10"/>
  <c r="G201" i="6"/>
  <c r="D1328" i="5"/>
  <c r="D1181" i="6"/>
  <c r="E1270" i="14"/>
  <c r="D2341" i="10"/>
  <c r="G47" i="7"/>
  <c r="E976" i="6"/>
  <c r="E1256" i="5"/>
  <c r="E785" i="6"/>
  <c r="E58" i="6"/>
  <c r="E1832" i="14"/>
  <c r="E1719" i="6"/>
  <c r="E516" i="6"/>
  <c r="D1156" i="6"/>
  <c r="F3013" i="7"/>
  <c r="G863" i="11"/>
  <c r="F1355" i="6"/>
  <c r="E81" i="6"/>
  <c r="G170" i="6"/>
  <c r="E761" i="6"/>
  <c r="E2620" i="7"/>
  <c r="E113" i="6"/>
  <c r="D89" i="13"/>
  <c r="E329" i="14"/>
  <c r="F372" i="14"/>
  <c r="E206" i="6"/>
  <c r="D1583" i="6"/>
  <c r="E478" i="6"/>
  <c r="E2478" i="7"/>
  <c r="G98" i="6"/>
  <c r="D782" i="6"/>
  <c r="F709" i="6"/>
  <c r="E2124" i="7"/>
  <c r="G175" i="6"/>
  <c r="D15" i="6"/>
  <c r="D60" i="7"/>
  <c r="D396" i="6"/>
  <c r="F1391" i="6"/>
  <c r="F593" i="14"/>
  <c r="F862" i="6"/>
  <c r="G562" i="6"/>
  <c r="D562" i="6"/>
  <c r="E1252" i="6"/>
  <c r="D722" i="6"/>
  <c r="G1475" i="7"/>
  <c r="E938" i="6"/>
  <c r="F1030" i="6"/>
  <c r="G1314" i="6"/>
  <c r="E1610" i="6"/>
  <c r="E915" i="6"/>
  <c r="F1641" i="6"/>
  <c r="F119" i="7"/>
  <c r="F1222" i="6"/>
  <c r="D153" i="6"/>
  <c r="G741" i="6"/>
  <c r="G497" i="6"/>
  <c r="F53" i="13"/>
  <c r="D1673" i="6"/>
  <c r="E134" i="13"/>
  <c r="D306" i="6"/>
  <c r="E272" i="6"/>
  <c r="E1689" i="6"/>
  <c r="D151" i="6"/>
  <c r="D1160" i="6"/>
  <c r="F1695" i="6"/>
  <c r="E1219" i="6"/>
  <c r="E213" i="6"/>
  <c r="F491" i="6"/>
  <c r="E1459" i="6"/>
  <c r="D415" i="6"/>
  <c r="F511" i="11"/>
  <c r="F1746" i="6"/>
  <c r="D296" i="6"/>
  <c r="G1026" i="6"/>
  <c r="E1234" i="6"/>
  <c r="E641" i="6"/>
  <c r="F41" i="6"/>
  <c r="F870" i="14"/>
  <c r="D1436" i="6"/>
  <c r="G75" i="6"/>
  <c r="F81" i="6"/>
  <c r="G2228" i="11"/>
  <c r="G900" i="6"/>
  <c r="F1575" i="6"/>
  <c r="F1471" i="6"/>
  <c r="G469" i="6"/>
  <c r="D229" i="6"/>
  <c r="D1105" i="6"/>
  <c r="D1725" i="14"/>
  <c r="E980" i="6"/>
  <c r="F1317" i="6"/>
  <c r="E754" i="6"/>
  <c r="G1028" i="6"/>
  <c r="F115" i="6"/>
  <c r="E656" i="6"/>
  <c r="D65" i="6"/>
  <c r="F732" i="5"/>
  <c r="F941" i="6"/>
  <c r="F269" i="6"/>
  <c r="D846" i="6"/>
  <c r="E1491" i="6"/>
  <c r="G1406" i="6"/>
  <c r="F1700" i="6"/>
  <c r="D55" i="6"/>
  <c r="G1721" i="6"/>
  <c r="F1748" i="6"/>
  <c r="F2157" i="5"/>
  <c r="G1112" i="6"/>
  <c r="G1130" i="6"/>
  <c r="D217" i="11"/>
  <c r="G255" i="6"/>
  <c r="E225" i="6"/>
  <c r="F739" i="6"/>
  <c r="F1162" i="6"/>
  <c r="F1557" i="6"/>
  <c r="G648" i="6"/>
  <c r="G1590" i="14"/>
  <c r="G1292" i="6"/>
  <c r="G312" i="6"/>
  <c r="D768" i="6"/>
  <c r="F416" i="6"/>
  <c r="G825" i="6"/>
  <c r="D865" i="6"/>
  <c r="G1525" i="6"/>
  <c r="F1400" i="5"/>
  <c r="F211" i="6"/>
  <c r="G787" i="6"/>
  <c r="E1748" i="6"/>
  <c r="E1471" i="6"/>
  <c r="E482" i="11"/>
  <c r="D1920" i="5"/>
  <c r="E617" i="6"/>
  <c r="F1225" i="6"/>
  <c r="E368" i="14"/>
  <c r="G827" i="6"/>
  <c r="D241" i="6"/>
  <c r="F792" i="6"/>
  <c r="F892" i="6"/>
  <c r="F1190" i="6"/>
  <c r="E400" i="10"/>
  <c r="E1099" i="6"/>
  <c r="E1378" i="6"/>
  <c r="D1230" i="6"/>
  <c r="E1564" i="6"/>
  <c r="D484" i="6"/>
  <c r="D1060" i="6"/>
  <c r="D1325" i="6"/>
  <c r="G421" i="13"/>
  <c r="F200" i="6"/>
  <c r="G1300" i="6"/>
  <c r="D563" i="6"/>
  <c r="F380" i="5"/>
  <c r="F483" i="6"/>
  <c r="G506" i="6"/>
  <c r="D1281" i="6"/>
  <c r="G1960" i="5"/>
  <c r="D1456" i="6"/>
  <c r="E1746" i="6"/>
  <c r="D1720" i="6"/>
  <c r="E972" i="6"/>
  <c r="E1378" i="14"/>
  <c r="D1058" i="6"/>
  <c r="E54" i="14"/>
  <c r="D538" i="6"/>
  <c r="D22" i="6"/>
  <c r="D2629" i="7"/>
  <c r="F1797" i="14"/>
  <c r="E1057" i="6"/>
  <c r="E97" i="6"/>
  <c r="G153" i="6"/>
  <c r="D62" i="6"/>
  <c r="D277" i="10"/>
  <c r="D1550" i="6"/>
  <c r="E1701" i="11"/>
  <c r="E69" i="14"/>
  <c r="F2294" i="7"/>
  <c r="E396" i="6"/>
  <c r="G365" i="11"/>
  <c r="F1725" i="5"/>
  <c r="G377" i="6"/>
  <c r="E1446" i="6"/>
  <c r="E662" i="6"/>
  <c r="G202" i="6"/>
  <c r="G1611" i="6"/>
  <c r="E185" i="6"/>
  <c r="F1019" i="11"/>
  <c r="D537" i="6"/>
  <c r="G738" i="6"/>
  <c r="F1295" i="6"/>
  <c r="G1399" i="6"/>
  <c r="E453" i="6"/>
  <c r="G749" i="6"/>
  <c r="D933" i="6"/>
  <c r="D636" i="6"/>
  <c r="D640" i="6"/>
  <c r="G1618" i="6"/>
  <c r="F916" i="6"/>
  <c r="F2283" i="10"/>
  <c r="G83" i="10"/>
  <c r="G334" i="6"/>
  <c r="F1145" i="6"/>
  <c r="D1506" i="14"/>
  <c r="F419" i="6"/>
  <c r="E1612" i="14"/>
  <c r="D2405" i="7"/>
  <c r="G1258" i="6"/>
  <c r="G37" i="6"/>
  <c r="E1510" i="14"/>
  <c r="G915" i="6"/>
  <c r="D431" i="6"/>
  <c r="G590" i="6"/>
  <c r="E1622" i="6"/>
  <c r="F1705" i="6"/>
  <c r="F346" i="6"/>
  <c r="F2158" i="5"/>
  <c r="D173" i="6"/>
  <c r="F771" i="6"/>
  <c r="D1403" i="6"/>
  <c r="F109" i="6"/>
  <c r="E585" i="6"/>
  <c r="D1634" i="6"/>
  <c r="E836" i="14"/>
  <c r="F1147" i="5"/>
  <c r="F1715" i="6"/>
  <c r="F47" i="6"/>
  <c r="D750" i="6"/>
  <c r="G51" i="6"/>
  <c r="F442" i="6"/>
  <c r="E444" i="6"/>
  <c r="F1304" i="14"/>
  <c r="F874" i="6"/>
  <c r="F1288" i="6"/>
  <c r="G27" i="6"/>
  <c r="G348" i="6"/>
  <c r="E105" i="5"/>
  <c r="D1694" i="6"/>
  <c r="F591" i="6"/>
  <c r="D196" i="6"/>
  <c r="D329" i="6"/>
  <c r="D882" i="14"/>
  <c r="F1669" i="6"/>
  <c r="F509" i="6"/>
  <c r="E841" i="6"/>
  <c r="E1180" i="6"/>
  <c r="F1776" i="5"/>
  <c r="E950" i="6"/>
  <c r="D93" i="6"/>
  <c r="D905" i="6"/>
  <c r="G1141" i="6"/>
  <c r="G1600" i="6"/>
  <c r="E351" i="6"/>
  <c r="E21" i="6"/>
  <c r="D1255" i="6"/>
  <c r="F1067" i="6"/>
  <c r="G103" i="6"/>
  <c r="D1154" i="6"/>
  <c r="F726" i="6"/>
  <c r="D1453" i="6"/>
  <c r="E126" i="6"/>
  <c r="D1220" i="6"/>
  <c r="E528" i="6"/>
  <c r="E1359" i="6"/>
  <c r="D834" i="6"/>
  <c r="G427" i="6"/>
  <c r="D1182" i="11"/>
  <c r="G1213" i="10"/>
  <c r="F197" i="6"/>
  <c r="G481" i="6"/>
  <c r="E1056" i="6"/>
  <c r="E1248" i="6"/>
  <c r="G923" i="6"/>
  <c r="D451" i="11"/>
  <c r="D38" i="6"/>
  <c r="E204" i="10"/>
  <c r="G1373" i="14"/>
  <c r="G221" i="10"/>
  <c r="D819" i="6"/>
  <c r="E726" i="6"/>
  <c r="E384" i="13"/>
  <c r="G105" i="6"/>
  <c r="G823" i="6"/>
  <c r="F459" i="6"/>
  <c r="D798" i="6"/>
  <c r="D652" i="6"/>
  <c r="D1529" i="6"/>
  <c r="G1706" i="6"/>
  <c r="E2332" i="7"/>
  <c r="E247" i="6"/>
  <c r="F1599" i="6"/>
  <c r="D1093" i="14"/>
  <c r="E795" i="14"/>
  <c r="E2071" i="11"/>
  <c r="D215" i="6"/>
  <c r="D1646" i="6"/>
  <c r="G1203" i="6"/>
  <c r="F675" i="6"/>
  <c r="D930" i="6"/>
  <c r="F753" i="6"/>
  <c r="G1451" i="5"/>
  <c r="E336" i="6"/>
  <c r="F1569" i="6"/>
  <c r="G309" i="6"/>
  <c r="E197" i="6"/>
  <c r="E1277" i="6"/>
  <c r="F666" i="6"/>
  <c r="E339" i="6"/>
  <c r="F207" i="6"/>
  <c r="F1734" i="6"/>
  <c r="F221" i="6"/>
  <c r="G200" i="6"/>
  <c r="F1157" i="6"/>
  <c r="G1124" i="6"/>
  <c r="D322" i="6"/>
  <c r="F1550" i="6"/>
  <c r="F212" i="6"/>
  <c r="F247" i="14"/>
  <c r="G1512" i="6"/>
  <c r="F954" i="6"/>
  <c r="G1322" i="6"/>
  <c r="E6" i="6"/>
  <c r="G1205" i="6"/>
  <c r="E1697" i="6"/>
  <c r="F436" i="6"/>
  <c r="D336" i="14"/>
  <c r="E107" i="6"/>
  <c r="D1586" i="6"/>
  <c r="F129" i="6"/>
  <c r="D697" i="6"/>
  <c r="F1394" i="6"/>
  <c r="G1013" i="6"/>
  <c r="G401" i="6"/>
  <c r="D1601" i="6"/>
  <c r="D980" i="6"/>
  <c r="E626" i="14"/>
  <c r="D218" i="10"/>
  <c r="D352" i="13"/>
  <c r="D270" i="6"/>
  <c r="E1271" i="6"/>
  <c r="E970" i="14"/>
  <c r="G1984" i="5"/>
  <c r="F1095" i="6"/>
  <c r="G677" i="6"/>
  <c r="G1742" i="14"/>
  <c r="D575" i="6"/>
  <c r="D82" i="6"/>
  <c r="F1564" i="14"/>
  <c r="E1374" i="6"/>
  <c r="E1189" i="6"/>
  <c r="F922" i="6"/>
  <c r="G207" i="7"/>
  <c r="E1298" i="6"/>
  <c r="D1046" i="6"/>
  <c r="E742" i="6"/>
  <c r="E1086" i="6"/>
  <c r="G1520" i="6"/>
  <c r="E448" i="6"/>
  <c r="D613" i="6"/>
  <c r="F1371" i="6"/>
  <c r="F897" i="6"/>
  <c r="F1117" i="5"/>
  <c r="G389" i="6"/>
  <c r="D953" i="6"/>
  <c r="D451" i="6"/>
  <c r="F230" i="13"/>
  <c r="F38" i="6"/>
  <c r="E1009" i="6"/>
  <c r="G250" i="10"/>
  <c r="E157" i="6"/>
  <c r="F1647" i="6"/>
  <c r="G57" i="6"/>
  <c r="F1559" i="6"/>
  <c r="E2450" i="7"/>
  <c r="F819" i="6"/>
  <c r="G650" i="6"/>
  <c r="E1283" i="5"/>
  <c r="D1458" i="10"/>
  <c r="G908" i="14"/>
  <c r="F1391" i="10"/>
  <c r="D1038" i="5"/>
  <c r="E1073" i="6"/>
  <c r="E1667" i="7"/>
  <c r="E1044" i="6"/>
  <c r="D1427" i="14"/>
  <c r="D1055" i="6"/>
  <c r="F273" i="6"/>
  <c r="D1756" i="6"/>
  <c r="G748" i="6"/>
  <c r="D603" i="6"/>
  <c r="F70" i="11"/>
  <c r="D1026" i="6"/>
  <c r="D1737" i="6"/>
  <c r="F84" i="10"/>
  <c r="E1469" i="13"/>
  <c r="E1352" i="6"/>
  <c r="G1334" i="7"/>
  <c r="E392" i="11"/>
  <c r="F919" i="6"/>
  <c r="E2161" i="11"/>
  <c r="F422" i="6"/>
  <c r="D1173" i="14"/>
  <c r="F1889" i="14"/>
  <c r="E1024" i="5"/>
  <c r="E942" i="6"/>
  <c r="G1254" i="6"/>
  <c r="G1324" i="6"/>
  <c r="E3199" i="7"/>
  <c r="F1911" i="5"/>
  <c r="E1260" i="6"/>
  <c r="D1343" i="5"/>
  <c r="E914" i="6"/>
  <c r="D573" i="6"/>
  <c r="D140" i="6"/>
  <c r="G1103" i="11"/>
  <c r="F2416" i="7"/>
  <c r="D436" i="6"/>
  <c r="E1947" i="7"/>
  <c r="G1404" i="6"/>
  <c r="F1116" i="6"/>
  <c r="F1068" i="6"/>
  <c r="G1259" i="6"/>
  <c r="F1942" i="14"/>
  <c r="G1764" i="7"/>
  <c r="E776" i="6"/>
  <c r="E57" i="6"/>
  <c r="F546" i="6"/>
  <c r="D942" i="6"/>
  <c r="G1445" i="14"/>
  <c r="G963" i="14"/>
  <c r="G1905" i="11"/>
  <c r="G252" i="6"/>
  <c r="E1756" i="6"/>
  <c r="D544" i="6"/>
  <c r="G60" i="6"/>
  <c r="E534" i="5"/>
  <c r="D2550" i="7"/>
  <c r="E1646" i="6"/>
  <c r="D767" i="6"/>
  <c r="F312" i="13"/>
  <c r="F349" i="10"/>
  <c r="D1563" i="5"/>
  <c r="G1331" i="6"/>
  <c r="D684" i="6"/>
  <c r="G72" i="11"/>
  <c r="F315" i="6"/>
  <c r="E633" i="6"/>
  <c r="E191" i="10"/>
  <c r="E618" i="6"/>
  <c r="F16" i="7"/>
  <c r="F1997" i="7"/>
  <c r="F543" i="6"/>
  <c r="D598" i="6"/>
  <c r="E285" i="11"/>
  <c r="D1349" i="14"/>
  <c r="D1158" i="6"/>
  <c r="G1321" i="6"/>
  <c r="G199" i="6"/>
  <c r="D1350" i="6"/>
  <c r="D1907" i="7"/>
  <c r="E1512" i="6"/>
  <c r="D1179" i="6"/>
  <c r="G3005" i="7"/>
  <c r="F194" i="6"/>
  <c r="G794" i="6"/>
  <c r="E145" i="6"/>
  <c r="G1843" i="14"/>
  <c r="E829" i="6"/>
  <c r="D519" i="6"/>
  <c r="F396" i="6"/>
  <c r="F1423" i="6"/>
  <c r="D276" i="6"/>
  <c r="F347" i="6"/>
  <c r="G254" i="6"/>
  <c r="F229" i="6"/>
  <c r="D3253" i="7"/>
  <c r="G1300" i="14"/>
  <c r="G812" i="6"/>
  <c r="G1326" i="6"/>
  <c r="E194" i="6"/>
  <c r="E370" i="6"/>
  <c r="F2836" i="7"/>
  <c r="F830" i="6"/>
  <c r="D1585" i="6"/>
  <c r="E720" i="5"/>
  <c r="F264" i="6"/>
  <c r="F1539" i="6"/>
  <c r="D109" i="6"/>
  <c r="G1533" i="6"/>
  <c r="D996" i="6"/>
  <c r="G1267" i="6"/>
  <c r="D1335" i="6"/>
  <c r="F425" i="6"/>
  <c r="G264" i="13"/>
  <c r="G1093" i="6"/>
  <c r="D1438" i="6"/>
  <c r="F556" i="6"/>
  <c r="D49" i="6"/>
  <c r="G185" i="6"/>
  <c r="F177" i="5"/>
  <c r="G956" i="6"/>
  <c r="D1038" i="6"/>
  <c r="E1685" i="6"/>
  <c r="E362" i="6"/>
  <c r="D422" i="6"/>
  <c r="F1752" i="6"/>
  <c r="F1479" i="6"/>
  <c r="F1692" i="6"/>
  <c r="G1119" i="6"/>
  <c r="G832" i="11"/>
  <c r="F869" i="5"/>
  <c r="E907" i="6"/>
  <c r="D1415" i="6"/>
  <c r="D1305" i="6"/>
  <c r="E388" i="6"/>
  <c r="E1025" i="6"/>
  <c r="F1465" i="6"/>
  <c r="D1412" i="6"/>
  <c r="D1664" i="6"/>
  <c r="E879" i="6"/>
  <c r="G1513" i="6"/>
  <c r="G1012" i="6"/>
  <c r="D1561" i="6"/>
  <c r="E721" i="6"/>
  <c r="G1475" i="6"/>
  <c r="G647" i="11"/>
  <c r="D87" i="6"/>
  <c r="D1463" i="6"/>
  <c r="G739" i="6"/>
  <c r="F594" i="6"/>
  <c r="G133" i="6"/>
  <c r="G944" i="6"/>
  <c r="E113" i="13"/>
  <c r="F1224" i="6"/>
  <c r="G3263" i="7"/>
  <c r="F3405" i="7"/>
  <c r="E916" i="6"/>
  <c r="G2105" i="7"/>
  <c r="D1576" i="6"/>
  <c r="D1267" i="6"/>
  <c r="G426" i="6"/>
  <c r="G661" i="6"/>
  <c r="F325" i="6"/>
  <c r="F397" i="11"/>
  <c r="D1442" i="6"/>
  <c r="G1503" i="6"/>
  <c r="G843" i="14"/>
  <c r="E277" i="10"/>
  <c r="D1340" i="6"/>
  <c r="D1501" i="6"/>
  <c r="D1693" i="6"/>
  <c r="D1577" i="6"/>
  <c r="G706" i="6"/>
  <c r="F1380" i="7"/>
  <c r="F311" i="6"/>
  <c r="G2156" i="11"/>
  <c r="F324" i="5"/>
  <c r="F201" i="13"/>
  <c r="D717" i="6"/>
  <c r="F970" i="14"/>
  <c r="D516" i="6"/>
  <c r="E649" i="6"/>
  <c r="F1055" i="6"/>
  <c r="G1794" i="13"/>
  <c r="D1265" i="6"/>
  <c r="F1857" i="14"/>
  <c r="F1515" i="14"/>
  <c r="E1079" i="6"/>
  <c r="E426" i="6"/>
  <c r="D1631" i="6"/>
  <c r="G717" i="6"/>
  <c r="D2001" i="5"/>
  <c r="F353" i="6"/>
  <c r="G187" i="6"/>
  <c r="F2642" i="7"/>
  <c r="G996" i="6"/>
  <c r="E932" i="6"/>
  <c r="G400" i="10"/>
  <c r="D1338" i="6"/>
  <c r="D1483" i="6"/>
  <c r="E1539" i="6"/>
  <c r="G879" i="6"/>
  <c r="G898" i="6"/>
  <c r="D2229" i="7"/>
  <c r="D677" i="5"/>
  <c r="F778" i="6"/>
  <c r="D1304" i="6"/>
  <c r="F700" i="6"/>
  <c r="E1732" i="6"/>
  <c r="E970" i="6"/>
  <c r="F1125" i="6"/>
  <c r="F125" i="7"/>
  <c r="E1002" i="6"/>
  <c r="G395" i="6"/>
  <c r="F3402" i="7"/>
  <c r="D1547" i="6"/>
  <c r="E1645" i="6"/>
  <c r="D264" i="13"/>
  <c r="D1591" i="6"/>
  <c r="E1681" i="6"/>
  <c r="G200" i="5"/>
  <c r="F806" i="6"/>
  <c r="G285" i="6"/>
  <c r="G434" i="6"/>
  <c r="E1268" i="6"/>
  <c r="F1122" i="6"/>
  <c r="F573" i="6"/>
  <c r="E814" i="11"/>
  <c r="F809" i="6"/>
  <c r="G1120" i="6"/>
  <c r="E1739" i="6"/>
  <c r="D1201" i="6"/>
  <c r="F1593" i="7"/>
  <c r="E34" i="6"/>
  <c r="G2132" i="11"/>
  <c r="G707" i="6"/>
  <c r="D885" i="6"/>
  <c r="D670" i="5"/>
  <c r="D233" i="6"/>
  <c r="D1290" i="6"/>
  <c r="F887" i="6"/>
  <c r="G457" i="6"/>
  <c r="E699" i="6"/>
  <c r="F46" i="6"/>
  <c r="D864" i="6"/>
  <c r="F1580" i="5"/>
  <c r="F431" i="6"/>
  <c r="F533" i="6"/>
  <c r="D1118" i="6"/>
  <c r="D1678" i="6"/>
  <c r="G1248" i="6"/>
  <c r="G1286" i="6"/>
  <c r="E397" i="11"/>
  <c r="G1379" i="6"/>
  <c r="F831" i="6"/>
  <c r="F1086" i="6"/>
  <c r="G554" i="6"/>
  <c r="E121" i="6"/>
  <c r="G905" i="6"/>
  <c r="F718" i="6"/>
  <c r="F1414" i="6"/>
  <c r="F956" i="6"/>
  <c r="G1111" i="6"/>
  <c r="D1242" i="6"/>
  <c r="G12" i="6"/>
  <c r="E353" i="6"/>
  <c r="F2885" i="7"/>
  <c r="E86" i="6"/>
  <c r="E276" i="6"/>
  <c r="G1213" i="5"/>
  <c r="E342" i="6"/>
  <c r="D1671" i="6"/>
  <c r="F583" i="6"/>
  <c r="D1443" i="14"/>
  <c r="D514" i="6"/>
  <c r="F917" i="11"/>
  <c r="F782" i="6"/>
  <c r="G795" i="6"/>
  <c r="F1096" i="6"/>
  <c r="D2047" i="10"/>
  <c r="G635" i="6"/>
  <c r="G1715" i="14"/>
  <c r="E319" i="11"/>
  <c r="D653" i="5"/>
  <c r="D83" i="6"/>
  <c r="D1035" i="14"/>
  <c r="F1626" i="6"/>
  <c r="F595" i="6"/>
  <c r="F299" i="6"/>
  <c r="D1012" i="10"/>
  <c r="F774" i="6"/>
  <c r="D822" i="5"/>
  <c r="F21" i="6"/>
  <c r="G59" i="6"/>
  <c r="G1127" i="6"/>
  <c r="G1821" i="10"/>
  <c r="G1385" i="6"/>
  <c r="E1771" i="11"/>
  <c r="D815" i="6"/>
  <c r="D464" i="6"/>
  <c r="F279" i="6"/>
  <c r="F717" i="6"/>
  <c r="F1636" i="6"/>
  <c r="F416" i="10"/>
  <c r="F185" i="6"/>
  <c r="F195" i="6"/>
  <c r="F881" i="6"/>
  <c r="G482" i="7"/>
  <c r="D1225" i="6"/>
  <c r="D463" i="6"/>
  <c r="D1426" i="6"/>
  <c r="F341" i="11"/>
  <c r="E1014" i="6"/>
  <c r="F1738" i="6"/>
  <c r="G767" i="6"/>
  <c r="F995" i="6"/>
  <c r="G1143" i="6"/>
  <c r="E14" i="6"/>
  <c r="G581" i="6"/>
  <c r="G409" i="6"/>
  <c r="E1565" i="6"/>
  <c r="E296" i="11"/>
  <c r="G959" i="6"/>
  <c r="F710" i="11"/>
  <c r="F1936" i="5"/>
  <c r="G114" i="5"/>
  <c r="D4" i="11"/>
  <c r="F126" i="11"/>
  <c r="E83" i="6"/>
  <c r="E797" i="6"/>
  <c r="E1665" i="6"/>
  <c r="G9" i="6"/>
  <c r="F1510" i="14"/>
  <c r="G938" i="6"/>
  <c r="F827" i="6"/>
  <c r="D645" i="6"/>
  <c r="G1498" i="6"/>
  <c r="D421" i="13"/>
  <c r="D2244" i="7"/>
  <c r="F1821" i="14"/>
  <c r="D1448" i="6"/>
  <c r="D346" i="6"/>
  <c r="F1485" i="6"/>
  <c r="G1316" i="5"/>
  <c r="D720" i="6"/>
  <c r="F1013" i="6"/>
  <c r="E1054" i="6"/>
  <c r="G1587" i="6"/>
  <c r="G824" i="14"/>
  <c r="F1685" i="6"/>
  <c r="F747" i="6"/>
  <c r="D203" i="6"/>
  <c r="F1307" i="6"/>
  <c r="E94" i="6"/>
  <c r="G689" i="6"/>
  <c r="D166" i="6"/>
  <c r="D683" i="5"/>
  <c r="G2741" i="7"/>
  <c r="F127" i="10"/>
  <c r="G782" i="6"/>
  <c r="G163" i="6"/>
  <c r="G1367" i="6"/>
  <c r="E2455" i="7"/>
  <c r="G943" i="10"/>
  <c r="G2074" i="5"/>
  <c r="D282" i="6"/>
  <c r="E1299" i="6"/>
  <c r="E110" i="13"/>
  <c r="E602" i="6"/>
  <c r="F736" i="6"/>
  <c r="E1661" i="6"/>
  <c r="G558" i="6"/>
  <c r="E871" i="6"/>
  <c r="F1722" i="6"/>
  <c r="G423" i="6"/>
  <c r="F237" i="6"/>
  <c r="G1459" i="6"/>
  <c r="F150" i="6"/>
  <c r="G289" i="6"/>
  <c r="F2444" i="7"/>
  <c r="G693" i="6"/>
  <c r="G631" i="6"/>
  <c r="D966" i="6"/>
  <c r="G904" i="14"/>
  <c r="E715" i="6"/>
  <c r="F764" i="6"/>
  <c r="F939" i="6"/>
  <c r="F1478" i="6"/>
  <c r="F1272" i="6"/>
  <c r="G1273" i="6"/>
  <c r="E382" i="6"/>
  <c r="D934" i="6"/>
  <c r="E1606" i="6"/>
  <c r="E1497" i="6"/>
  <c r="F1673" i="6"/>
  <c r="D691" i="6"/>
  <c r="F1076" i="14"/>
  <c r="D926" i="6"/>
  <c r="E554" i="6"/>
  <c r="E979" i="6"/>
  <c r="D70" i="6"/>
  <c r="G1250" i="6"/>
  <c r="F3033" i="7"/>
  <c r="F256" i="6"/>
  <c r="F846" i="6"/>
  <c r="F513" i="6"/>
  <c r="F3174" i="7"/>
  <c r="G1177" i="6"/>
  <c r="E1749" i="6"/>
  <c r="F1574" i="6"/>
  <c r="D1978" i="7"/>
  <c r="E730" i="5"/>
  <c r="D405" i="10"/>
  <c r="E1288" i="6"/>
  <c r="E822" i="6"/>
  <c r="E1109" i="6"/>
  <c r="F1249" i="6"/>
  <c r="D546" i="6"/>
  <c r="E40" i="6"/>
  <c r="D1157" i="5"/>
  <c r="F3" i="6"/>
  <c r="E1437" i="7"/>
  <c r="D1323" i="6"/>
  <c r="F372" i="6"/>
  <c r="E1063" i="6"/>
  <c r="D1468" i="6"/>
  <c r="G1023" i="6"/>
  <c r="G2205" i="11"/>
  <c r="D1003" i="10"/>
  <c r="D1455" i="6"/>
  <c r="D910" i="6"/>
  <c r="D1474" i="6"/>
  <c r="G1830" i="7"/>
  <c r="D44" i="14"/>
  <c r="E565" i="6"/>
  <c r="F1304" i="6"/>
  <c r="E1574" i="6"/>
  <c r="D2274" i="5"/>
  <c r="F587" i="6"/>
  <c r="F2280" i="5"/>
  <c r="G464" i="6"/>
  <c r="G1812" i="14"/>
  <c r="G901" i="6"/>
  <c r="D1214" i="6"/>
  <c r="G948" i="6"/>
  <c r="E1456" i="6"/>
  <c r="E789" i="6"/>
  <c r="D938" i="6"/>
  <c r="F1743" i="6"/>
  <c r="G592" i="6"/>
  <c r="F277" i="13"/>
  <c r="G1208" i="6"/>
  <c r="D1047" i="5"/>
  <c r="G1082" i="6"/>
  <c r="G1176" i="6"/>
  <c r="D122" i="10"/>
  <c r="E548" i="14"/>
  <c r="E1314" i="7"/>
  <c r="D1915" i="7"/>
  <c r="E221" i="7"/>
  <c r="E1678" i="6"/>
  <c r="F1234" i="6"/>
  <c r="G1042" i="6"/>
  <c r="E2109" i="7"/>
  <c r="E244" i="10"/>
  <c r="G1526" i="6"/>
  <c r="E1053" i="6"/>
  <c r="F1227" i="6"/>
  <c r="E1070" i="14"/>
  <c r="E941" i="5"/>
  <c r="E349" i="13"/>
  <c r="D1010" i="6"/>
  <c r="D1527" i="6"/>
  <c r="G284" i="6"/>
  <c r="F924" i="6"/>
  <c r="D970" i="6"/>
  <c r="F1291" i="7"/>
  <c r="G1033" i="6"/>
  <c r="D668" i="6"/>
  <c r="F2585" i="7"/>
  <c r="G2500" i="7"/>
  <c r="E1702" i="10"/>
  <c r="F210" i="6"/>
  <c r="E69" i="6"/>
  <c r="G1307" i="6"/>
  <c r="D911" i="6"/>
  <c r="D2215" i="11"/>
  <c r="D1410" i="6"/>
  <c r="F446" i="14"/>
  <c r="F2560" i="7"/>
  <c r="E507" i="6"/>
  <c r="E786" i="6"/>
  <c r="D409" i="6"/>
  <c r="E221" i="6"/>
  <c r="E354" i="6"/>
  <c r="D1696" i="11"/>
  <c r="G906" i="6"/>
  <c r="D1171" i="6"/>
  <c r="G667" i="6"/>
  <c r="G1003" i="6"/>
  <c r="D1087" i="6"/>
  <c r="D1131" i="6"/>
  <c r="F5" i="6"/>
  <c r="D413" i="10"/>
  <c r="E178" i="5"/>
  <c r="D559" i="6"/>
  <c r="D638" i="6"/>
  <c r="E1348" i="10"/>
  <c r="G641" i="6"/>
  <c r="F399" i="6"/>
  <c r="D1611" i="6"/>
  <c r="G1376" i="5"/>
  <c r="F48" i="6"/>
  <c r="F985" i="6"/>
  <c r="E2963" i="7"/>
  <c r="E64" i="6"/>
  <c r="D45" i="6"/>
  <c r="D269" i="13"/>
  <c r="F1184" i="6"/>
  <c r="G1401" i="7"/>
  <c r="E551" i="6"/>
  <c r="G285" i="7"/>
  <c r="D1662" i="6"/>
  <c r="F507" i="6"/>
  <c r="D1111" i="6"/>
  <c r="D6" i="6"/>
  <c r="G913" i="6"/>
  <c r="D569" i="6"/>
  <c r="G1561" i="6"/>
  <c r="D236" i="6"/>
  <c r="F597" i="6"/>
  <c r="D1584" i="6"/>
  <c r="F1412" i="6"/>
  <c r="D1011" i="6"/>
  <c r="G889" i="6"/>
  <c r="E1388" i="6"/>
  <c r="F1008" i="6"/>
  <c r="E756" i="6"/>
  <c r="D1955" i="11"/>
  <c r="G102" i="6"/>
  <c r="F918" i="6"/>
  <c r="G162" i="6"/>
  <c r="G1087" i="6"/>
  <c r="G415" i="5"/>
  <c r="E414" i="6"/>
  <c r="F71" i="7"/>
  <c r="G478" i="6"/>
  <c r="F1639" i="6"/>
  <c r="G718" i="6"/>
  <c r="F705" i="6"/>
  <c r="D823" i="6"/>
  <c r="D1488" i="6"/>
  <c r="F857" i="6"/>
  <c r="F1372" i="14"/>
  <c r="D840" i="6"/>
  <c r="F1465" i="14"/>
  <c r="G960" i="6"/>
  <c r="E857" i="6"/>
  <c r="D1515" i="6"/>
  <c r="F1545" i="6"/>
  <c r="D1558" i="6"/>
  <c r="F329" i="6"/>
  <c r="F505" i="6"/>
  <c r="D1314" i="6"/>
  <c r="G1060" i="14"/>
  <c r="E1555" i="6"/>
  <c r="G1692" i="6"/>
  <c r="E1358" i="6"/>
  <c r="E1150" i="6"/>
  <c r="D100" i="6"/>
  <c r="E299" i="11"/>
  <c r="E906" i="6"/>
  <c r="E1441" i="6"/>
  <c r="E1110" i="6"/>
  <c r="E963" i="6"/>
  <c r="F798" i="6"/>
  <c r="G96" i="6"/>
  <c r="F1245" i="6"/>
  <c r="E801" i="6"/>
  <c r="D639" i="6"/>
  <c r="E2400" i="11"/>
  <c r="F526" i="6"/>
  <c r="E45" i="7"/>
  <c r="D788" i="6"/>
  <c r="D400" i="10"/>
  <c r="E1356" i="6"/>
  <c r="G1212" i="14"/>
  <c r="F1677" i="6"/>
  <c r="G1224" i="14"/>
  <c r="G449" i="6"/>
  <c r="D1702" i="6"/>
  <c r="E1777" i="5"/>
  <c r="D36" i="14"/>
  <c r="G33" i="6"/>
  <c r="D2022" i="7"/>
  <c r="D829" i="6"/>
  <c r="G815" i="6"/>
  <c r="D71" i="6"/>
  <c r="G535" i="6"/>
  <c r="D892" i="6"/>
  <c r="F112" i="6"/>
  <c r="E1286" i="5"/>
  <c r="D268" i="6"/>
  <c r="E86" i="14"/>
  <c r="F220" i="13"/>
  <c r="F1207" i="6"/>
  <c r="G1195" i="6"/>
  <c r="E853" i="11"/>
  <c r="D128" i="6"/>
  <c r="F1444" i="6"/>
  <c r="D34" i="6"/>
  <c r="F1217" i="6"/>
  <c r="D517" i="11"/>
  <c r="F1457" i="5"/>
  <c r="D102" i="11"/>
  <c r="F1552" i="6"/>
  <c r="D1351" i="6"/>
  <c r="D1659" i="14"/>
  <c r="E1599" i="6"/>
  <c r="E1551" i="6"/>
  <c r="D295" i="6"/>
  <c r="G970" i="6"/>
  <c r="G1059" i="6"/>
  <c r="F1144" i="6"/>
  <c r="D41" i="6"/>
  <c r="F586" i="6"/>
  <c r="D220" i="14"/>
  <c r="G1699" i="6"/>
  <c r="G1481" i="6"/>
  <c r="G388" i="6"/>
  <c r="E1074" i="6"/>
  <c r="E87" i="6"/>
  <c r="D368" i="11"/>
  <c r="D175" i="6"/>
  <c r="E1507" i="6"/>
  <c r="F1643" i="6"/>
  <c r="E1173" i="6"/>
  <c r="F1179" i="6"/>
  <c r="D641" i="6"/>
  <c r="G466" i="6"/>
  <c r="G951" i="6"/>
  <c r="F1473" i="7"/>
  <c r="F964" i="6"/>
  <c r="F802" i="6"/>
  <c r="D1518" i="14"/>
  <c r="D971" i="6"/>
  <c r="G50" i="6"/>
  <c r="F1163" i="11"/>
  <c r="E299" i="14"/>
  <c r="F553" i="5"/>
  <c r="G1244" i="14"/>
  <c r="G404" i="6"/>
  <c r="F1733" i="6"/>
  <c r="E960" i="6"/>
  <c r="E751" i="6"/>
  <c r="D275" i="6"/>
  <c r="F905" i="6"/>
  <c r="G272" i="13"/>
  <c r="E1475" i="6"/>
  <c r="G687" i="6"/>
  <c r="G1255" i="6"/>
  <c r="F1267" i="6"/>
  <c r="F26" i="6"/>
  <c r="D634" i="6"/>
  <c r="G1677" i="6"/>
  <c r="F365" i="6"/>
  <c r="G1527" i="6"/>
  <c r="F1554" i="6"/>
  <c r="G1642" i="6"/>
  <c r="G105" i="7"/>
  <c r="F727" i="6"/>
  <c r="F968" i="6"/>
  <c r="E45" i="14"/>
  <c r="D1233" i="14"/>
  <c r="F1056" i="6"/>
  <c r="G1528" i="6"/>
  <c r="E1741" i="6"/>
  <c r="G412" i="6"/>
  <c r="G180" i="6"/>
  <c r="F1205" i="6"/>
  <c r="F1676" i="6"/>
  <c r="G1388" i="6"/>
  <c r="G1180" i="6"/>
  <c r="G1341" i="6"/>
  <c r="F550" i="6"/>
  <c r="F1590" i="6"/>
  <c r="G1217" i="6"/>
  <c r="F825" i="6"/>
  <c r="E277" i="6"/>
  <c r="G1214" i="6"/>
  <c r="F1016" i="6"/>
  <c r="F170" i="6"/>
  <c r="F203" i="5"/>
  <c r="F1180" i="6"/>
  <c r="G505" i="5"/>
  <c r="E538" i="6"/>
  <c r="E1596" i="6"/>
  <c r="F278" i="6"/>
  <c r="G226" i="11"/>
  <c r="F1752" i="7"/>
  <c r="F199" i="7"/>
  <c r="E90" i="5"/>
  <c r="D523" i="6"/>
  <c r="E489" i="5"/>
  <c r="E150" i="6"/>
  <c r="D545" i="6"/>
  <c r="G798" i="6"/>
  <c r="E3185" i="7"/>
  <c r="E1188" i="6"/>
  <c r="F1750" i="6"/>
  <c r="E1650" i="6"/>
  <c r="G958" i="6"/>
  <c r="F213" i="6"/>
  <c r="F1689" i="6"/>
  <c r="E835" i="6"/>
  <c r="G1244" i="6"/>
  <c r="F75" i="6"/>
  <c r="F208" i="6"/>
  <c r="E542" i="6"/>
  <c r="G1116" i="6"/>
  <c r="G498" i="5"/>
  <c r="G694" i="6"/>
  <c r="G1330" i="6"/>
  <c r="F1862" i="14"/>
  <c r="D10" i="6"/>
  <c r="F1306" i="6"/>
  <c r="D260" i="6"/>
  <c r="E1530" i="14"/>
  <c r="F603" i="6"/>
  <c r="D997" i="6"/>
  <c r="G1432" i="6"/>
  <c r="D1227" i="5"/>
  <c r="D940" i="6"/>
  <c r="E137" i="6"/>
  <c r="D1732" i="6"/>
  <c r="G1716" i="6"/>
  <c r="E1345" i="6"/>
  <c r="D627" i="6"/>
  <c r="G931" i="14"/>
  <c r="D521" i="6"/>
  <c r="G1469" i="6"/>
  <c r="D818" i="6"/>
  <c r="G762" i="6"/>
  <c r="D112" i="6"/>
  <c r="E1662" i="6"/>
  <c r="E346" i="11"/>
  <c r="E1577" i="6"/>
  <c r="F1104" i="6"/>
  <c r="D802" i="6"/>
  <c r="D1440" i="6"/>
  <c r="E1434" i="7"/>
  <c r="D708" i="6"/>
  <c r="F1115" i="6"/>
  <c r="G1172" i="6"/>
  <c r="F952" i="6"/>
  <c r="D827" i="6"/>
  <c r="D716" i="6"/>
  <c r="D178" i="6"/>
  <c r="E1543" i="6"/>
  <c r="G2303" i="7"/>
  <c r="E2510" i="7"/>
  <c r="D21" i="7"/>
  <c r="D1005" i="6"/>
  <c r="G1736" i="6"/>
  <c r="F716" i="6"/>
  <c r="F561" i="6"/>
  <c r="D828" i="6"/>
  <c r="F163" i="14"/>
  <c r="D2201" i="11"/>
  <c r="G1309" i="5"/>
  <c r="D176" i="6"/>
  <c r="E1292" i="6"/>
  <c r="F341" i="6"/>
  <c r="D1360" i="6"/>
  <c r="D1462" i="6"/>
  <c r="G1048" i="6"/>
  <c r="D1568" i="6"/>
  <c r="F510" i="5"/>
  <c r="D1286" i="6"/>
  <c r="F444" i="6"/>
  <c r="E660" i="6"/>
  <c r="G440" i="6"/>
  <c r="E1211" i="6"/>
  <c r="F619" i="6"/>
  <c r="G1614" i="6"/>
  <c r="E563" i="6"/>
  <c r="D1516" i="6"/>
  <c r="E735" i="6"/>
  <c r="G1715" i="10"/>
  <c r="D2519" i="7"/>
  <c r="G863" i="6"/>
  <c r="G335" i="6"/>
  <c r="F284" i="5"/>
  <c r="F1276" i="14"/>
  <c r="G1426" i="6"/>
  <c r="F1530" i="6"/>
  <c r="G1585" i="6"/>
  <c r="F181" i="6"/>
  <c r="F452" i="6"/>
  <c r="G166" i="6"/>
  <c r="F2451" i="10"/>
  <c r="G1547" i="6"/>
  <c r="D351" i="10"/>
  <c r="D492" i="6"/>
  <c r="G68" i="14"/>
  <c r="E387" i="5"/>
  <c r="F1504" i="6"/>
  <c r="D513" i="6"/>
  <c r="G1098" i="6"/>
  <c r="F1540" i="6"/>
  <c r="E845" i="6"/>
  <c r="F2036" i="11"/>
  <c r="F1573" i="6"/>
  <c r="E250" i="6"/>
  <c r="F1555" i="6"/>
  <c r="D755" i="6"/>
  <c r="E1911" i="14"/>
  <c r="G714" i="6"/>
  <c r="D866" i="6"/>
  <c r="F982" i="14"/>
  <c r="E996" i="6"/>
  <c r="F1672" i="14"/>
  <c r="G1236" i="6"/>
  <c r="E1411" i="6"/>
  <c r="E1453" i="14"/>
  <c r="E1038" i="6"/>
  <c r="E519" i="6"/>
  <c r="E1668" i="6"/>
  <c r="F1085" i="6"/>
  <c r="F394" i="11"/>
  <c r="G2282" i="7"/>
  <c r="E1460" i="6"/>
  <c r="G1352" i="6"/>
  <c r="F906" i="6"/>
  <c r="G1717" i="6"/>
  <c r="G281" i="6"/>
  <c r="G1457" i="6"/>
  <c r="D136" i="6"/>
  <c r="D1613" i="6"/>
  <c r="F1529" i="6"/>
  <c r="F535" i="6"/>
  <c r="G797" i="6"/>
  <c r="G10" i="6"/>
  <c r="D939" i="6"/>
  <c r="D1089" i="6"/>
  <c r="D119" i="6"/>
  <c r="F1243" i="6"/>
  <c r="D134" i="14"/>
  <c r="G1577" i="6"/>
  <c r="E1013" i="6"/>
  <c r="G62" i="6"/>
  <c r="E1314" i="6"/>
  <c r="E1629" i="6"/>
  <c r="F1495" i="14"/>
  <c r="E1613" i="6"/>
  <c r="E444" i="7"/>
  <c r="D978" i="6"/>
  <c r="G165" i="6"/>
  <c r="E3248" i="7"/>
  <c r="D30" i="7"/>
  <c r="E289" i="6"/>
  <c r="D1243" i="6"/>
  <c r="E287" i="6"/>
  <c r="G1954" i="5"/>
  <c r="F2194" i="5"/>
  <c r="F216" i="6"/>
  <c r="D343" i="6"/>
  <c r="G1420" i="6"/>
  <c r="F253" i="6"/>
  <c r="D449" i="6"/>
  <c r="D1212" i="6"/>
  <c r="G6" i="6"/>
  <c r="G1240" i="6"/>
  <c r="E1100" i="14"/>
  <c r="E376" i="10"/>
  <c r="D607" i="6"/>
  <c r="G1635" i="6"/>
  <c r="G1588" i="6"/>
  <c r="D578" i="6"/>
  <c r="D1166" i="6"/>
  <c r="G1708" i="6"/>
  <c r="F936" i="6"/>
  <c r="F940" i="6"/>
  <c r="E1405" i="6"/>
  <c r="G1163" i="6"/>
  <c r="G499" i="14"/>
  <c r="D1324" i="7"/>
  <c r="F3419" i="7"/>
  <c r="G341" i="13"/>
  <c r="G1301" i="6"/>
  <c r="E367" i="6"/>
  <c r="E3385" i="7"/>
  <c r="D748" i="6"/>
  <c r="G1010" i="6"/>
  <c r="D255" i="6"/>
  <c r="G669" i="6"/>
  <c r="F1268" i="6"/>
  <c r="D686" i="6"/>
  <c r="D793" i="6"/>
  <c r="D1334" i="6"/>
  <c r="E504" i="10"/>
  <c r="G779" i="6"/>
  <c r="E400" i="11"/>
  <c r="F1139" i="6"/>
  <c r="G2621" i="7"/>
  <c r="F1462" i="6"/>
  <c r="G192" i="6"/>
  <c r="F1606" i="6"/>
  <c r="F3172" i="7"/>
  <c r="F3090" i="7"/>
  <c r="F282" i="6"/>
  <c r="F1638" i="11"/>
  <c r="E30" i="11"/>
  <c r="F996" i="6"/>
  <c r="G288" i="11"/>
  <c r="G1097" i="6"/>
  <c r="F1525" i="6"/>
  <c r="E1420" i="6"/>
  <c r="E1000" i="5"/>
  <c r="D1594" i="6"/>
  <c r="D384" i="7"/>
  <c r="E449" i="5"/>
  <c r="D1727" i="14"/>
  <c r="E1116" i="5"/>
  <c r="G325" i="6"/>
  <c r="G304" i="13"/>
  <c r="G1970" i="7"/>
  <c r="G514" i="6"/>
  <c r="F840" i="6"/>
  <c r="E1048" i="6"/>
  <c r="F1192" i="6"/>
  <c r="E176" i="6"/>
  <c r="D845" i="6"/>
  <c r="G316" i="6"/>
  <c r="D401" i="6"/>
  <c r="F117" i="14"/>
  <c r="F1634" i="7"/>
  <c r="D1372" i="6"/>
  <c r="E421" i="6"/>
  <c r="D54" i="6"/>
  <c r="D2151" i="7"/>
  <c r="G2031" i="10"/>
  <c r="G81" i="7"/>
  <c r="E413" i="6"/>
  <c r="E301" i="14"/>
  <c r="E828" i="6"/>
  <c r="G1069" i="6"/>
  <c r="G1134" i="5"/>
  <c r="F122" i="5"/>
  <c r="E125" i="14"/>
  <c r="D216" i="10"/>
  <c r="G312" i="13"/>
  <c r="F1733" i="7"/>
  <c r="E986" i="6"/>
  <c r="G1555" i="6"/>
  <c r="F17" i="14"/>
  <c r="F1697" i="14"/>
  <c r="D1106" i="6"/>
  <c r="D124" i="11"/>
  <c r="D425" i="6"/>
  <c r="G2213" i="5"/>
  <c r="G1309" i="6"/>
  <c r="E952" i="6"/>
  <c r="D558" i="6"/>
  <c r="G1870" i="7"/>
  <c r="D2735" i="7"/>
  <c r="D1182" i="6"/>
  <c r="E1488" i="11"/>
  <c r="E1917" i="5"/>
  <c r="F855" i="6"/>
  <c r="E1343" i="6"/>
  <c r="G13" i="6"/>
  <c r="D1185" i="6"/>
  <c r="E167" i="6"/>
  <c r="E19" i="6"/>
  <c r="F142" i="6"/>
  <c r="F1370" i="5"/>
  <c r="E2607" i="7"/>
  <c r="D1751" i="6"/>
  <c r="F1198" i="5"/>
  <c r="F580" i="6"/>
  <c r="G1036" i="6"/>
  <c r="F794" i="6"/>
  <c r="F2049" i="11"/>
  <c r="F2051" i="5"/>
  <c r="F2292" i="7"/>
  <c r="E185" i="7"/>
  <c r="G1445" i="6"/>
  <c r="G1019" i="6"/>
  <c r="G211" i="10"/>
  <c r="D1540" i="6"/>
  <c r="G226" i="14"/>
  <c r="D1525" i="14"/>
  <c r="F1626" i="5"/>
  <c r="D770" i="6"/>
  <c r="D344" i="5"/>
  <c r="F2458" i="7"/>
  <c r="E1132" i="6"/>
  <c r="D1296" i="6"/>
  <c r="F1122" i="14"/>
  <c r="E610" i="6"/>
  <c r="E294" i="14"/>
  <c r="D115" i="5"/>
  <c r="F198" i="6"/>
  <c r="D444" i="10"/>
  <c r="F1400" i="7"/>
  <c r="D126" i="13"/>
  <c r="E1008" i="11"/>
  <c r="D1565" i="6"/>
  <c r="G1102" i="6"/>
  <c r="G1557" i="6"/>
  <c r="G3388" i="7"/>
  <c r="D1510" i="14"/>
  <c r="E1030" i="6"/>
  <c r="G2324" i="7"/>
  <c r="E986" i="11"/>
  <c r="F25" i="6"/>
  <c r="D364" i="6"/>
  <c r="F1299" i="6"/>
  <c r="F1323" i="7"/>
  <c r="D923" i="6"/>
  <c r="D1509" i="6"/>
  <c r="F175" i="7"/>
  <c r="E1708" i="6"/>
  <c r="F314" i="6"/>
  <c r="F1659" i="6"/>
  <c r="G1562" i="6"/>
  <c r="G1252" i="7"/>
  <c r="F1419" i="6"/>
  <c r="D1113" i="6"/>
  <c r="G65" i="6"/>
  <c r="E1290" i="11"/>
  <c r="G1225" i="6"/>
  <c r="E341" i="10"/>
  <c r="F1510" i="6"/>
  <c r="G154" i="6"/>
  <c r="E314" i="6"/>
  <c r="E946" i="11"/>
  <c r="F98" i="6"/>
  <c r="D1294" i="6"/>
  <c r="G1613" i="6"/>
  <c r="D85" i="6"/>
  <c r="G264" i="6"/>
  <c r="F672" i="5"/>
  <c r="E174" i="6"/>
  <c r="G1570" i="6"/>
  <c r="E429" i="6"/>
  <c r="E17" i="6"/>
  <c r="E613" i="6"/>
  <c r="G1363" i="6"/>
  <c r="G1829" i="7"/>
  <c r="F304" i="11"/>
  <c r="D1102" i="6"/>
  <c r="D796" i="6"/>
  <c r="F845" i="6"/>
  <c r="D1259" i="6"/>
  <c r="G1032" i="5"/>
  <c r="D1504" i="6"/>
  <c r="F1457" i="6"/>
  <c r="D974" i="6"/>
  <c r="F1220" i="6"/>
  <c r="E625" i="6"/>
  <c r="D245" i="6"/>
  <c r="G862" i="6"/>
  <c r="G215" i="6"/>
  <c r="G1386" i="6"/>
  <c r="F464" i="7"/>
  <c r="E1652" i="14"/>
  <c r="F111" i="6"/>
  <c r="E252" i="6"/>
  <c r="E1346" i="6"/>
  <c r="E860" i="6"/>
  <c r="E1473" i="6"/>
  <c r="E675" i="6"/>
  <c r="E352" i="13"/>
  <c r="D1571" i="6"/>
  <c r="D253" i="6"/>
  <c r="E1557" i="14"/>
  <c r="F698" i="14"/>
  <c r="F348" i="6"/>
  <c r="F244" i="6"/>
  <c r="D3122" i="7"/>
  <c r="F307" i="6"/>
  <c r="F178" i="6"/>
  <c r="G2280" i="10"/>
  <c r="D8" i="6"/>
  <c r="D1020" i="6"/>
  <c r="F699" i="14"/>
  <c r="G314" i="6"/>
  <c r="E1663" i="5"/>
  <c r="F972" i="6"/>
  <c r="D806" i="6"/>
  <c r="E810" i="6"/>
  <c r="G1178" i="6"/>
  <c r="E179" i="6"/>
  <c r="D1110" i="6"/>
  <c r="G740" i="6"/>
  <c r="F986" i="11"/>
  <c r="G1198" i="14"/>
  <c r="F345" i="6"/>
  <c r="D1667" i="10"/>
  <c r="G3187" i="7"/>
  <c r="D1856" i="7"/>
  <c r="G712" i="6"/>
  <c r="F1585" i="6"/>
  <c r="G291" i="5"/>
  <c r="E541" i="6"/>
  <c r="F856" i="6"/>
  <c r="E683" i="6"/>
  <c r="E100" i="13"/>
  <c r="E1414" i="6"/>
  <c r="D477" i="6"/>
  <c r="D413" i="13"/>
  <c r="G217" i="6"/>
  <c r="E1598" i="6"/>
  <c r="E1581" i="6"/>
  <c r="D1893" i="14"/>
  <c r="F849" i="6"/>
  <c r="G121" i="6"/>
  <c r="D1666" i="6"/>
  <c r="F160" i="6"/>
  <c r="E1027" i="6"/>
  <c r="D1122" i="6"/>
  <c r="D418" i="6"/>
  <c r="E1683" i="11"/>
  <c r="F532" i="6"/>
  <c r="G1429" i="6"/>
  <c r="F2066" i="5"/>
  <c r="E1509" i="6"/>
  <c r="F1309" i="6"/>
  <c r="E1102" i="6"/>
  <c r="D1937" i="5"/>
  <c r="E1981" i="10"/>
  <c r="G758" i="6"/>
  <c r="E283" i="14"/>
  <c r="G1574" i="14"/>
  <c r="E653" i="6"/>
  <c r="D7" i="14"/>
  <c r="E1228" i="6"/>
  <c r="E1059" i="6"/>
  <c r="D1429" i="6"/>
  <c r="F1720" i="6"/>
  <c r="E623" i="6"/>
  <c r="E361" i="14"/>
  <c r="E1328" i="6"/>
  <c r="G1454" i="6"/>
  <c r="F11" i="6"/>
  <c r="F641" i="6"/>
  <c r="D114" i="6"/>
  <c r="G2255" i="5"/>
  <c r="F1614" i="6"/>
  <c r="D12" i="6"/>
  <c r="D1956" i="5"/>
  <c r="G845" i="6"/>
  <c r="D57" i="5"/>
  <c r="G1660" i="6"/>
  <c r="F1199" i="6"/>
  <c r="F1176" i="6"/>
  <c r="G732" i="6"/>
  <c r="F201" i="6"/>
  <c r="D599" i="6"/>
  <c r="G451" i="6"/>
  <c r="G76" i="10"/>
  <c r="F1244" i="6"/>
  <c r="G446" i="7"/>
  <c r="D1301" i="6"/>
  <c r="G1488" i="6"/>
  <c r="D217" i="6"/>
  <c r="E809" i="6"/>
  <c r="D31" i="6"/>
  <c r="D1459" i="6"/>
  <c r="D752" i="6"/>
  <c r="G1683" i="6"/>
  <c r="G987" i="6"/>
  <c r="F1873" i="14"/>
  <c r="E349" i="6"/>
  <c r="E223" i="6"/>
  <c r="E61" i="6"/>
  <c r="F1945" i="14"/>
  <c r="F255" i="6"/>
  <c r="F289" i="6"/>
  <c r="F1706" i="6"/>
  <c r="F1438" i="6"/>
  <c r="E1721" i="6"/>
  <c r="F1725" i="6"/>
  <c r="G1117" i="6"/>
  <c r="D664" i="14"/>
  <c r="E1279" i="6"/>
  <c r="G400" i="13"/>
  <c r="G1705" i="6"/>
  <c r="D797" i="6"/>
  <c r="D293" i="6"/>
  <c r="E1607" i="6"/>
  <c r="F1714" i="6"/>
  <c r="E1639" i="6"/>
  <c r="F93" i="6"/>
  <c r="D582" i="6"/>
  <c r="F616" i="6"/>
  <c r="F373" i="13"/>
  <c r="E258" i="6"/>
  <c r="G475" i="6"/>
  <c r="G3181" i="7"/>
  <c r="F430" i="6"/>
  <c r="E1619" i="6"/>
  <c r="D71" i="14"/>
  <c r="D1368" i="6"/>
  <c r="D1009" i="14"/>
  <c r="F766" i="6"/>
  <c r="D823" i="5"/>
  <c r="G974" i="6"/>
  <c r="D1291" i="6"/>
  <c r="D1129" i="6"/>
  <c r="F445" i="6"/>
  <c r="D852" i="6"/>
  <c r="D259" i="6"/>
  <c r="D1083" i="6"/>
  <c r="F3059" i="7"/>
  <c r="D998" i="6"/>
  <c r="F1611" i="6"/>
  <c r="E1620" i="6"/>
  <c r="F82" i="7"/>
  <c r="G1021" i="6"/>
  <c r="D135" i="6"/>
  <c r="F622" i="14"/>
  <c r="E1367" i="5"/>
  <c r="E1125" i="14"/>
  <c r="G871" i="6"/>
  <c r="F1354" i="11"/>
  <c r="G568" i="6"/>
  <c r="E1170" i="6"/>
  <c r="G1075" i="6"/>
  <c r="E1445" i="6"/>
  <c r="G670" i="6"/>
  <c r="E819" i="11"/>
  <c r="D1391" i="6"/>
  <c r="G1096" i="6"/>
  <c r="F1554" i="14"/>
  <c r="E779" i="6"/>
  <c r="F904" i="6"/>
  <c r="G132" i="6"/>
  <c r="D1793" i="5"/>
  <c r="E1481" i="6"/>
  <c r="D1461" i="6"/>
  <c r="D27" i="6"/>
  <c r="D134" i="6"/>
  <c r="F355" i="6"/>
  <c r="G391" i="6"/>
  <c r="F149" i="6"/>
  <c r="D278" i="6"/>
  <c r="G1654" i="6"/>
  <c r="F239" i="6"/>
  <c r="G1465" i="7"/>
  <c r="G357" i="10"/>
  <c r="E717" i="6"/>
  <c r="G877" i="6"/>
  <c r="D1739" i="6"/>
  <c r="D1376" i="6"/>
  <c r="F1147" i="6"/>
  <c r="G632" i="5"/>
  <c r="F2018" i="7"/>
  <c r="F413" i="6"/>
  <c r="F1463" i="6"/>
  <c r="F934" i="6"/>
  <c r="E1049" i="6"/>
  <c r="F1032" i="6"/>
  <c r="E489" i="6"/>
  <c r="D672" i="6"/>
  <c r="E655" i="6"/>
  <c r="D1151" i="6"/>
  <c r="D433" i="6"/>
  <c r="D3369" i="7"/>
  <c r="F1468" i="14"/>
  <c r="G1320" i="6"/>
  <c r="G1344" i="6"/>
  <c r="F1289" i="6"/>
  <c r="G638" i="6"/>
  <c r="G1757" i="6"/>
  <c r="F644" i="6"/>
  <c r="D1397" i="6"/>
  <c r="G78" i="13"/>
  <c r="E192" i="6"/>
  <c r="E1727" i="6"/>
  <c r="F7" i="11"/>
  <c r="F1235" i="6"/>
  <c r="D1842" i="7"/>
  <c r="D1531" i="6"/>
  <c r="F2579" i="7"/>
  <c r="G1274" i="6"/>
  <c r="E135" i="6"/>
  <c r="G445" i="6"/>
  <c r="D178" i="13"/>
  <c r="F1007" i="6"/>
  <c r="E1337" i="6"/>
  <c r="D1165" i="6"/>
  <c r="F301" i="6"/>
  <c r="E1247" i="6"/>
  <c r="F1320" i="5"/>
  <c r="E196" i="7"/>
  <c r="D1624" i="6"/>
  <c r="F120" i="6"/>
  <c r="E1381" i="6"/>
  <c r="D526" i="6"/>
  <c r="D1138" i="6"/>
  <c r="F1578" i="6"/>
  <c r="D1231" i="6"/>
  <c r="F926" i="6"/>
  <c r="G522" i="6"/>
  <c r="D174" i="6"/>
  <c r="D754" i="6"/>
  <c r="F903" i="6"/>
  <c r="D2364" i="11"/>
  <c r="E38" i="7"/>
  <c r="D1029" i="6"/>
  <c r="G816" i="6"/>
  <c r="D1097" i="6"/>
  <c r="F423" i="6"/>
  <c r="F286" i="6"/>
  <c r="F1345" i="6"/>
  <c r="E523" i="6"/>
  <c r="G602" i="14"/>
  <c r="D1473" i="6"/>
  <c r="D542" i="6"/>
  <c r="E450" i="6"/>
  <c r="G432" i="6"/>
  <c r="D678" i="6"/>
  <c r="G1114" i="6"/>
  <c r="F1229" i="6"/>
  <c r="E1709" i="6"/>
  <c r="G629" i="6"/>
  <c r="D148" i="6"/>
  <c r="F190" i="6"/>
  <c r="G611" i="6"/>
  <c r="G1132" i="6"/>
  <c r="G261" i="6"/>
  <c r="D1514" i="6"/>
  <c r="F424" i="6"/>
  <c r="G770" i="6"/>
  <c r="D365" i="6"/>
  <c r="E239" i="5"/>
  <c r="F613" i="6"/>
  <c r="D460" i="6"/>
  <c r="F1172" i="6"/>
  <c r="G1713" i="6"/>
  <c r="D204" i="7"/>
  <c r="F1165" i="6"/>
  <c r="D1070" i="6"/>
  <c r="F2085" i="5"/>
  <c r="G1532" i="6"/>
  <c r="F1186" i="6"/>
  <c r="F333" i="6"/>
  <c r="E1794" i="5"/>
  <c r="G403" i="11"/>
  <c r="E3257" i="7"/>
  <c r="F1668" i="6"/>
  <c r="D602" i="6"/>
  <c r="F1571" i="11"/>
  <c r="D69" i="7"/>
  <c r="G703" i="14"/>
  <c r="F316" i="6"/>
  <c r="F1442" i="5"/>
  <c r="G2401" i="10"/>
  <c r="D1587" i="6"/>
  <c r="E1070" i="6"/>
  <c r="E1418" i="6"/>
  <c r="G1995" i="10"/>
  <c r="F184" i="6"/>
  <c r="E2837" i="7"/>
  <c r="F1293" i="7"/>
  <c r="D1005" i="5"/>
  <c r="E1856" i="7"/>
  <c r="G896" i="6"/>
  <c r="F471" i="6"/>
  <c r="D88" i="10"/>
  <c r="G2766" i="7"/>
  <c r="E1859" i="7"/>
  <c r="F479" i="6"/>
  <c r="F1037" i="14"/>
  <c r="F1406" i="6"/>
  <c r="F453" i="6"/>
  <c r="F2815" i="7"/>
  <c r="G181" i="6"/>
  <c r="F1775" i="11"/>
  <c r="E1689" i="7"/>
  <c r="G2020" i="5"/>
  <c r="G360" i="11"/>
  <c r="G1049" i="5"/>
  <c r="G320" i="11"/>
  <c r="E1525" i="14"/>
  <c r="D214" i="13"/>
  <c r="E3" i="14"/>
  <c r="E52" i="13"/>
  <c r="D1413" i="6"/>
  <c r="G730" i="6"/>
  <c r="F620" i="6"/>
  <c r="E1475" i="14"/>
  <c r="F1497" i="7"/>
  <c r="G2900" i="7"/>
  <c r="F260" i="6"/>
  <c r="F81" i="11"/>
  <c r="F1350" i="6"/>
  <c r="D863" i="6"/>
  <c r="F998" i="6"/>
  <c r="E634" i="6"/>
  <c r="G538" i="6"/>
  <c r="F74" i="6"/>
  <c r="G1446" i="6"/>
  <c r="G136" i="6"/>
  <c r="F861" i="6"/>
  <c r="D332" i="6"/>
  <c r="F2411" i="10"/>
  <c r="G368" i="7"/>
  <c r="F2295" i="11"/>
  <c r="D171" i="6"/>
  <c r="F673" i="11"/>
  <c r="F834" i="6"/>
  <c r="G2880" i="7"/>
  <c r="G1565" i="6"/>
  <c r="D79" i="6"/>
  <c r="F822" i="6"/>
  <c r="E969" i="6"/>
  <c r="F1048" i="6"/>
  <c r="D696" i="6"/>
  <c r="D826" i="6"/>
  <c r="E1715" i="6"/>
  <c r="D1523" i="6"/>
  <c r="G184" i="6"/>
  <c r="G333" i="6"/>
  <c r="F377" i="6"/>
  <c r="G30" i="6"/>
  <c r="E1583" i="6"/>
  <c r="G1490" i="5"/>
  <c r="G552" i="6"/>
  <c r="E2135" i="10"/>
  <c r="F456" i="6"/>
  <c r="G1393" i="5"/>
  <c r="G290" i="6"/>
  <c r="G1518" i="7"/>
  <c r="G375" i="6"/>
  <c r="D1052" i="6"/>
  <c r="E1344" i="6"/>
  <c r="G564" i="6"/>
  <c r="F912" i="6"/>
  <c r="F732" i="6"/>
  <c r="D1279" i="6"/>
  <c r="E1691" i="6"/>
  <c r="G654" i="6"/>
  <c r="D2023" i="7"/>
  <c r="E437" i="6"/>
  <c r="E861" i="6"/>
  <c r="G474" i="6"/>
  <c r="F152" i="6"/>
  <c r="F398" i="6"/>
  <c r="D1174" i="6"/>
  <c r="E2721" i="7"/>
  <c r="D1270" i="6"/>
  <c r="F1237" i="6"/>
  <c r="G164" i="6"/>
  <c r="E99" i="6"/>
  <c r="D1681" i="7"/>
  <c r="G249" i="5"/>
  <c r="D358" i="6"/>
  <c r="G804" i="5"/>
  <c r="D1466" i="6"/>
  <c r="F576" i="6"/>
  <c r="G133" i="5"/>
  <c r="E390" i="6"/>
  <c r="D1447" i="6"/>
  <c r="G275" i="6"/>
  <c r="F757" i="6"/>
  <c r="E2948" i="7"/>
  <c r="G861" i="6"/>
  <c r="G1071" i="6"/>
  <c r="D1215" i="6"/>
  <c r="F1029" i="6"/>
  <c r="F1828" i="7"/>
  <c r="F629" i="14"/>
  <c r="E449" i="6"/>
  <c r="D758" i="6"/>
  <c r="D695" i="6"/>
  <c r="G778" i="6"/>
  <c r="G250" i="11"/>
  <c r="E281" i="6"/>
  <c r="E11" i="6"/>
  <c r="D656" i="6"/>
  <c r="F409" i="6"/>
  <c r="E1612" i="6"/>
  <c r="G1427" i="6"/>
  <c r="E1692" i="10"/>
  <c r="G1407" i="6"/>
  <c r="D200" i="6"/>
  <c r="G1543" i="6"/>
  <c r="G853" i="6"/>
  <c r="E2324" i="11"/>
  <c r="D1717" i="6"/>
  <c r="E438" i="6"/>
  <c r="G1409" i="6"/>
  <c r="D1518" i="11"/>
  <c r="F565" i="6"/>
  <c r="F1445" i="11"/>
  <c r="F1155" i="6"/>
  <c r="F1607" i="6"/>
  <c r="E862" i="6"/>
  <c r="F664" i="6"/>
  <c r="G2742" i="7"/>
  <c r="E567" i="6"/>
  <c r="G1085" i="6"/>
  <c r="G1373" i="7"/>
  <c r="E1397" i="14"/>
  <c r="G2847" i="7"/>
  <c r="E202" i="6"/>
  <c r="F496" i="6"/>
  <c r="F1080" i="6"/>
  <c r="E267" i="6"/>
  <c r="E85" i="6"/>
  <c r="F571" i="5"/>
  <c r="E129" i="6"/>
  <c r="D188" i="7"/>
  <c r="G1398" i="14"/>
  <c r="F1448" i="6"/>
  <c r="E1506" i="6"/>
  <c r="D832" i="14"/>
  <c r="D689" i="14"/>
  <c r="G1049" i="6"/>
  <c r="F1489" i="6"/>
  <c r="G1206" i="6"/>
  <c r="G55" i="13"/>
  <c r="D1762" i="14"/>
  <c r="E1167" i="11"/>
  <c r="E951" i="6"/>
  <c r="G216" i="14"/>
  <c r="F593" i="6"/>
  <c r="F99" i="6"/>
  <c r="G471" i="6"/>
  <c r="E1318" i="6"/>
  <c r="E1043" i="6"/>
  <c r="E743" i="6"/>
  <c r="E559" i="6"/>
  <c r="F1309" i="14"/>
  <c r="G663" i="6"/>
  <c r="F969" i="6"/>
  <c r="D739" i="11"/>
  <c r="E500" i="6"/>
  <c r="E344" i="10"/>
  <c r="E973" i="6"/>
  <c r="G195" i="6"/>
  <c r="D1140" i="6"/>
  <c r="G1541" i="6"/>
  <c r="F1503" i="6"/>
  <c r="F652" i="6"/>
  <c r="D601" i="6"/>
  <c r="D1766" i="5"/>
  <c r="D1618" i="6"/>
  <c r="G1520" i="14"/>
  <c r="F1281" i="6"/>
  <c r="E858" i="6"/>
  <c r="F775" i="6"/>
  <c r="G844" i="6"/>
  <c r="D1701" i="6"/>
  <c r="F84" i="6"/>
  <c r="F1067" i="14"/>
  <c r="E242" i="6"/>
  <c r="G452" i="6"/>
  <c r="G117" i="14"/>
  <c r="E1692" i="6"/>
  <c r="G2516" i="7"/>
  <c r="F722" i="6"/>
  <c r="E773" i="6"/>
  <c r="G1431" i="6"/>
  <c r="D860" i="5"/>
  <c r="D522" i="6"/>
  <c r="E1618" i="6"/>
  <c r="E876" i="6"/>
  <c r="E1347" i="7"/>
  <c r="E677" i="6"/>
  <c r="E1547" i="6"/>
  <c r="D423" i="14"/>
  <c r="D507" i="6"/>
  <c r="G140" i="6"/>
  <c r="F232" i="5"/>
  <c r="G922" i="6"/>
  <c r="G1152" i="6"/>
  <c r="D751" i="6"/>
  <c r="G630" i="6"/>
  <c r="E896" i="6"/>
  <c r="F1247" i="6"/>
  <c r="E1152" i="14"/>
  <c r="E357" i="6"/>
  <c r="G1337" i="6"/>
  <c r="F1124" i="6"/>
  <c r="F1286" i="6"/>
  <c r="G825" i="5"/>
  <c r="E1196" i="6"/>
  <c r="F1129" i="6"/>
  <c r="E275" i="6"/>
  <c r="G972" i="6"/>
  <c r="F1919" i="5"/>
  <c r="E720" i="14"/>
  <c r="G46" i="6"/>
  <c r="G2219" i="11"/>
  <c r="E365" i="13"/>
  <c r="G447" i="6"/>
  <c r="D589" i="5"/>
  <c r="G152" i="6"/>
  <c r="F494" i="6"/>
  <c r="G1619" i="6"/>
  <c r="D274" i="6"/>
  <c r="D1446" i="6"/>
  <c r="D351" i="6"/>
  <c r="F1181" i="6"/>
  <c r="D777" i="6"/>
  <c r="D1276" i="6"/>
  <c r="D642" i="6"/>
  <c r="D756" i="6"/>
  <c r="F2482" i="7"/>
  <c r="E922" i="6"/>
  <c r="F309" i="6"/>
  <c r="E763" i="6"/>
  <c r="D1522" i="6"/>
  <c r="E337" i="14"/>
  <c r="D1705" i="6"/>
  <c r="E93" i="5"/>
  <c r="E1155" i="6"/>
  <c r="E1030" i="5"/>
  <c r="E1229" i="6"/>
  <c r="F1047" i="6"/>
  <c r="F723" i="6"/>
  <c r="E1638" i="6"/>
  <c r="D124" i="6"/>
  <c r="E2148" i="5"/>
  <c r="F1509" i="6"/>
  <c r="E149" i="6"/>
  <c r="D676" i="14"/>
  <c r="F1683" i="6"/>
  <c r="E1631" i="6"/>
  <c r="D1159" i="14"/>
  <c r="G1967" i="7"/>
  <c r="D1904" i="14"/>
  <c r="F69" i="6"/>
  <c r="F3161" i="7"/>
  <c r="F720" i="6"/>
  <c r="G52" i="14"/>
  <c r="F1716" i="6"/>
  <c r="F1516" i="6"/>
  <c r="G1514" i="13"/>
  <c r="D530" i="6"/>
  <c r="G891" i="6"/>
  <c r="D220" i="11"/>
  <c r="E1505" i="6"/>
  <c r="G111" i="6"/>
  <c r="D132" i="7"/>
  <c r="F1712" i="6"/>
  <c r="E2185" i="5"/>
  <c r="G53" i="14"/>
  <c r="E697" i="6"/>
  <c r="F768" i="6"/>
  <c r="G435" i="6"/>
  <c r="F280" i="10"/>
  <c r="D1031" i="6"/>
  <c r="G1299" i="6"/>
  <c r="G2664" i="7"/>
  <c r="D629" i="6"/>
  <c r="D508" i="6"/>
  <c r="E1242" i="6"/>
  <c r="G344" i="13"/>
  <c r="G608" i="6"/>
  <c r="G1400" i="6"/>
  <c r="F1371" i="5"/>
  <c r="E1938" i="7"/>
  <c r="F1718" i="6"/>
  <c r="E1754" i="6"/>
  <c r="F7" i="6"/>
  <c r="E727" i="6"/>
  <c r="F1290" i="6"/>
  <c r="E834" i="5"/>
  <c r="F1192" i="14"/>
  <c r="F797" i="6"/>
  <c r="F378" i="13"/>
  <c r="F92" i="6"/>
  <c r="D536" i="6"/>
  <c r="D944" i="6"/>
  <c r="D1423" i="6"/>
  <c r="D1735" i="6"/>
  <c r="E792" i="6"/>
  <c r="D456" i="6"/>
  <c r="D2179" i="7"/>
  <c r="E629" i="6"/>
  <c r="G1199" i="6"/>
  <c r="D1254" i="6"/>
  <c r="E1333" i="7"/>
  <c r="G1710" i="6"/>
  <c r="D1553" i="6"/>
  <c r="G1720" i="6"/>
  <c r="D431" i="10"/>
  <c r="E420" i="6"/>
  <c r="D430" i="6"/>
  <c r="G384" i="13"/>
  <c r="F1002" i="11"/>
  <c r="G695" i="11"/>
  <c r="E736" i="6"/>
  <c r="D321" i="6"/>
  <c r="F2993" i="7"/>
  <c r="G711" i="6"/>
  <c r="G1267" i="7"/>
  <c r="D956" i="6"/>
  <c r="G1167" i="14"/>
  <c r="E1671" i="11"/>
  <c r="G233" i="10"/>
  <c r="E391" i="11"/>
  <c r="E2350" i="10"/>
  <c r="F224" i="13"/>
  <c r="E1886" i="5"/>
  <c r="D290" i="6"/>
  <c r="D1478" i="6"/>
  <c r="F863" i="11"/>
  <c r="E1478" i="6"/>
  <c r="G1596" i="14"/>
  <c r="E1113" i="6"/>
  <c r="D473" i="6"/>
  <c r="D489" i="6"/>
  <c r="E740" i="11"/>
  <c r="E1136" i="6"/>
  <c r="G830" i="5"/>
  <c r="D1342" i="6"/>
  <c r="E991" i="6"/>
  <c r="E1715" i="14"/>
  <c r="D541" i="6"/>
  <c r="D989" i="6"/>
  <c r="G303" i="6"/>
  <c r="G1133" i="6"/>
  <c r="E2227" i="10"/>
  <c r="G82" i="6"/>
  <c r="D681" i="14"/>
  <c r="G138" i="11"/>
  <c r="D619" i="6"/>
  <c r="F807" i="14"/>
  <c r="D1312" i="14"/>
  <c r="E484" i="10"/>
  <c r="D149" i="6"/>
  <c r="D87" i="5"/>
  <c r="D687" i="5"/>
  <c r="G851" i="6"/>
  <c r="D202" i="13"/>
  <c r="G15" i="6"/>
  <c r="E509" i="5"/>
  <c r="G853" i="10"/>
  <c r="E652" i="5"/>
  <c r="G1651" i="7"/>
  <c r="D198" i="5"/>
  <c r="E595" i="6"/>
  <c r="E1671" i="6"/>
  <c r="D1309" i="5"/>
  <c r="D304" i="6"/>
  <c r="E145" i="7"/>
  <c r="F1037" i="6"/>
  <c r="E1653" i="6"/>
  <c r="E96" i="5"/>
  <c r="F2211" i="11"/>
  <c r="E1995" i="7"/>
  <c r="F1472" i="14"/>
  <c r="E1430" i="6"/>
  <c r="F1238" i="6"/>
  <c r="E344" i="11"/>
  <c r="G2449" i="7"/>
  <c r="D1571" i="10"/>
  <c r="D2220" i="11"/>
  <c r="F2149" i="7"/>
  <c r="F293" i="13"/>
  <c r="F34" i="6"/>
  <c r="F3196" i="7"/>
  <c r="D1974" i="7"/>
  <c r="F1206" i="6"/>
  <c r="G1569" i="6"/>
  <c r="D1597" i="6"/>
  <c r="F1488" i="6"/>
  <c r="G1252" i="11"/>
  <c r="D3249" i="7"/>
  <c r="F649" i="6"/>
  <c r="G1204" i="6"/>
  <c r="E215" i="13"/>
  <c r="D277" i="6"/>
  <c r="E2310" i="7"/>
  <c r="G1509" i="6"/>
  <c r="G1701" i="6"/>
  <c r="F3439" i="7"/>
  <c r="G529" i="10"/>
  <c r="G1639" i="6"/>
  <c r="G442" i="6"/>
  <c r="D1649" i="6"/>
  <c r="D1580" i="6"/>
  <c r="E1186" i="6"/>
  <c r="F1161" i="6"/>
  <c r="E1693" i="6"/>
  <c r="F277" i="6"/>
  <c r="F1836" i="7"/>
  <c r="D592" i="6"/>
  <c r="G1689" i="6"/>
  <c r="D359" i="6"/>
  <c r="F963" i="6"/>
  <c r="D1495" i="6"/>
  <c r="F1099" i="11"/>
  <c r="D1353" i="6"/>
  <c r="F640" i="5"/>
  <c r="F336" i="11"/>
  <c r="E506" i="6"/>
  <c r="F269" i="11"/>
  <c r="E1215" i="6"/>
  <c r="D820" i="6"/>
  <c r="F263" i="6"/>
  <c r="D1554" i="6"/>
  <c r="E521" i="14"/>
  <c r="E1266" i="6"/>
  <c r="F131" i="6"/>
  <c r="E817" i="6"/>
  <c r="G789" i="6"/>
  <c r="G1638" i="6"/>
  <c r="G831" i="6"/>
  <c r="F148" i="6"/>
  <c r="G1455" i="6"/>
  <c r="E687" i="6"/>
  <c r="F1579" i="6"/>
  <c r="G1194" i="6"/>
  <c r="D381" i="6"/>
  <c r="D637" i="6"/>
  <c r="D771" i="6"/>
  <c r="E1269" i="6"/>
  <c r="E1128" i="6"/>
  <c r="F155" i="10"/>
  <c r="F1587" i="14"/>
  <c r="F1763" i="14"/>
  <c r="E1521" i="6"/>
  <c r="G2139" i="11"/>
  <c r="G193" i="11"/>
  <c r="E894" i="6"/>
  <c r="F1188" i="6"/>
  <c r="G639" i="6"/>
  <c r="G124" i="10"/>
  <c r="D1432" i="6"/>
  <c r="F698" i="6"/>
  <c r="F1701" i="6"/>
  <c r="F876" i="6"/>
  <c r="G62" i="14"/>
  <c r="F202" i="11"/>
  <c r="E1118" i="6"/>
  <c r="F1123" i="6"/>
  <c r="G365" i="10"/>
  <c r="E976" i="14"/>
  <c r="G623" i="6"/>
  <c r="E863" i="10"/>
  <c r="D448" i="6"/>
  <c r="E678" i="14"/>
  <c r="G1322" i="5"/>
  <c r="E766" i="14"/>
  <c r="E269" i="6"/>
  <c r="G360" i="10"/>
  <c r="E301" i="11"/>
  <c r="E1270" i="6"/>
  <c r="G756" i="11"/>
  <c r="G1491" i="6"/>
  <c r="F66" i="6"/>
  <c r="D1657" i="6"/>
  <c r="D1469" i="6"/>
  <c r="D280" i="6"/>
  <c r="F1006" i="6"/>
  <c r="E578" i="6"/>
  <c r="D187" i="6"/>
  <c r="D1400" i="6"/>
  <c r="G910" i="6"/>
  <c r="F106" i="6"/>
  <c r="G1362" i="6"/>
  <c r="D160" i="6"/>
  <c r="F462" i="6"/>
  <c r="G575" i="6"/>
  <c r="E41" i="6"/>
  <c r="E501" i="6"/>
  <c r="G2232" i="5"/>
  <c r="D843" i="6"/>
  <c r="F529" i="6"/>
  <c r="E376" i="6"/>
  <c r="F1146" i="5"/>
  <c r="D1388" i="6"/>
  <c r="G992" i="6"/>
  <c r="F2105" i="10"/>
  <c r="D1661" i="6"/>
  <c r="F2499" i="7"/>
  <c r="F31" i="6"/>
  <c r="D1307" i="6"/>
  <c r="F946" i="6"/>
  <c r="E598" i="6"/>
  <c r="D99" i="5"/>
  <c r="G213" i="6"/>
  <c r="F1810" i="7"/>
  <c r="F89" i="5"/>
  <c r="G208" i="6"/>
  <c r="G620" i="6"/>
  <c r="G840" i="6"/>
  <c r="D1234" i="11"/>
  <c r="F151" i="6"/>
  <c r="G418" i="6"/>
  <c r="G858" i="6"/>
  <c r="G1066" i="11"/>
  <c r="F1004" i="6"/>
  <c r="F1579" i="10"/>
  <c r="E1130" i="10"/>
  <c r="E1544" i="6"/>
  <c r="G243" i="6"/>
  <c r="E1335" i="6"/>
  <c r="D937" i="6"/>
  <c r="E1529" i="14"/>
  <c r="G436" i="6"/>
  <c r="D1153" i="6"/>
  <c r="D689" i="6"/>
  <c r="F1148" i="6"/>
  <c r="D744" i="6"/>
  <c r="G179" i="6"/>
  <c r="E146" i="6"/>
  <c r="E375" i="6"/>
  <c r="G1193" i="6"/>
  <c r="F524" i="6"/>
  <c r="E652" i="6"/>
  <c r="E1782" i="7"/>
  <c r="E1357" i="6"/>
  <c r="G106" i="6"/>
  <c r="E747" i="6"/>
  <c r="D1124" i="6"/>
  <c r="D260" i="7"/>
  <c r="D1109" i="6"/>
  <c r="G2086" i="5"/>
  <c r="D250" i="10"/>
  <c r="E919" i="6"/>
  <c r="G1311" i="6"/>
  <c r="G317" i="13"/>
  <c r="G229" i="6"/>
  <c r="F413" i="11"/>
  <c r="D312" i="5"/>
  <c r="F1558" i="6"/>
  <c r="F1878" i="5"/>
  <c r="E928" i="6"/>
  <c r="F566" i="6"/>
  <c r="F1110" i="6"/>
  <c r="G870" i="6"/>
  <c r="E1052" i="6"/>
  <c r="E216" i="6"/>
  <c r="G937" i="6"/>
  <c r="E709" i="6"/>
  <c r="F1708" i="6"/>
  <c r="D1306" i="6"/>
  <c r="D1656" i="6"/>
  <c r="G1631" i="6"/>
  <c r="D831" i="14"/>
  <c r="F57" i="6"/>
  <c r="F816" i="6"/>
  <c r="F762" i="6"/>
  <c r="G1169" i="6"/>
  <c r="F1684" i="6"/>
  <c r="D870" i="11"/>
  <c r="F1655" i="6"/>
  <c r="E360" i="6"/>
  <c r="F1511" i="6"/>
  <c r="G1191" i="6"/>
  <c r="F1494" i="6"/>
  <c r="E698" i="6"/>
  <c r="G1030" i="6"/>
  <c r="D1528" i="6"/>
  <c r="G1357" i="6"/>
  <c r="E1191" i="6"/>
  <c r="E1177" i="6"/>
  <c r="D147" i="6"/>
  <c r="E1103" i="6"/>
  <c r="G1183" i="11"/>
  <c r="F3382" i="7"/>
  <c r="D270" i="5"/>
  <c r="D1672" i="6"/>
  <c r="D1036" i="6"/>
  <c r="F944" i="6"/>
  <c r="G1310" i="6"/>
  <c r="G921" i="6"/>
  <c r="G1031" i="6"/>
  <c r="E1364" i="6"/>
  <c r="F1039" i="6"/>
  <c r="E842" i="6"/>
  <c r="F1136" i="6"/>
  <c r="G651" i="6"/>
  <c r="E211" i="6"/>
  <c r="D352" i="14"/>
  <c r="E1197" i="6"/>
  <c r="D849" i="6"/>
  <c r="F2438" i="7"/>
  <c r="F1680" i="6"/>
  <c r="D886" i="6"/>
  <c r="D1283" i="6"/>
  <c r="G1282" i="6"/>
  <c r="D475" i="6"/>
  <c r="F1613" i="6"/>
  <c r="E1530" i="6"/>
  <c r="E67" i="6"/>
  <c r="F927" i="6"/>
  <c r="D161" i="6"/>
  <c r="D320" i="10"/>
  <c r="D444" i="6"/>
  <c r="G131" i="6"/>
  <c r="G1022" i="6"/>
  <c r="D287" i="6"/>
  <c r="F993" i="6"/>
  <c r="E181" i="6"/>
  <c r="E1297" i="6"/>
  <c r="G421" i="6"/>
  <c r="D1386" i="7"/>
  <c r="F121" i="6"/>
  <c r="G1271" i="14"/>
  <c r="F1167" i="6"/>
  <c r="E1119" i="6"/>
  <c r="F349" i="13"/>
  <c r="D218" i="6"/>
  <c r="G368" i="6"/>
  <c r="F206" i="6"/>
  <c r="E1320" i="6"/>
  <c r="G399" i="6"/>
  <c r="F1179" i="11"/>
  <c r="E72" i="10"/>
  <c r="F1434" i="7"/>
  <c r="D921" i="6"/>
  <c r="D1696" i="6"/>
  <c r="E509" i="6"/>
  <c r="G198" i="6"/>
  <c r="G564" i="14"/>
  <c r="G196" i="6"/>
  <c r="D659" i="6"/>
  <c r="F1223" i="6"/>
  <c r="F1605" i="6"/>
  <c r="G1727" i="6"/>
  <c r="D737" i="6"/>
  <c r="E1725" i="6"/>
  <c r="D10" i="7"/>
  <c r="D1197" i="6"/>
  <c r="G137" i="6"/>
  <c r="E955" i="6"/>
  <c r="F1632" i="11"/>
  <c r="F1135" i="6"/>
  <c r="D524" i="5"/>
  <c r="E1426" i="6"/>
  <c r="G679" i="6"/>
  <c r="F1257" i="6"/>
  <c r="G1392" i="6"/>
  <c r="D1207" i="6"/>
  <c r="G191" i="6"/>
  <c r="G1103" i="6"/>
  <c r="F1574" i="7"/>
  <c r="F2061" i="11"/>
  <c r="F1562" i="6"/>
  <c r="E184" i="7"/>
  <c r="D902" i="6"/>
  <c r="G2276" i="7"/>
  <c r="D2471" i="7"/>
  <c r="E1018" i="6"/>
  <c r="D2287" i="5"/>
  <c r="F1084" i="6"/>
  <c r="F1506" i="6"/>
  <c r="F381" i="10"/>
  <c r="D287" i="7"/>
  <c r="F465" i="6"/>
  <c r="F1099" i="6"/>
  <c r="E1595" i="6"/>
  <c r="G1644" i="6"/>
  <c r="G1389" i="6"/>
  <c r="E869" i="6"/>
  <c r="G1329" i="6"/>
  <c r="G1396" i="6"/>
  <c r="F1935" i="11"/>
  <c r="F365" i="10"/>
  <c r="D1887" i="14"/>
  <c r="G405" i="6"/>
  <c r="E1735" i="6"/>
  <c r="E953" i="5"/>
  <c r="E458" i="5"/>
  <c r="E673" i="14"/>
  <c r="F602" i="6"/>
  <c r="E750" i="6"/>
  <c r="D1044" i="14"/>
  <c r="F965" i="6"/>
  <c r="F97" i="14"/>
  <c r="F2146" i="7"/>
  <c r="E1194" i="6"/>
  <c r="F1699" i="7"/>
  <c r="E2149" i="11"/>
  <c r="F1367" i="6"/>
  <c r="E900" i="5"/>
  <c r="F2105" i="5"/>
  <c r="D1384" i="6"/>
  <c r="F1134" i="6"/>
  <c r="D872" i="6"/>
  <c r="D1209" i="6"/>
  <c r="F1661" i="6"/>
  <c r="G236" i="6"/>
  <c r="F214" i="6"/>
  <c r="G1573" i="6"/>
  <c r="E110" i="6"/>
  <c r="D490" i="6"/>
  <c r="G1110" i="6"/>
  <c r="F64" i="6"/>
  <c r="E1466" i="5"/>
  <c r="F525" i="6"/>
  <c r="D1680" i="6"/>
  <c r="G2091" i="5"/>
  <c r="G942" i="6"/>
  <c r="D903" i="6"/>
  <c r="E291" i="6"/>
  <c r="D557" i="5"/>
  <c r="G790" i="6"/>
  <c r="E1347" i="6"/>
  <c r="E1134" i="6"/>
  <c r="F1615" i="6"/>
  <c r="G357" i="6"/>
  <c r="D335" i="6"/>
  <c r="E923" i="6"/>
  <c r="G529" i="6"/>
  <c r="D1247" i="6"/>
  <c r="G35" i="6"/>
  <c r="G1641" i="6"/>
  <c r="G1305" i="6"/>
  <c r="F982" i="6"/>
  <c r="G1393" i="7"/>
  <c r="E1976" i="14"/>
  <c r="E868" i="6"/>
  <c r="E931" i="6"/>
  <c r="G1134" i="6"/>
  <c r="E1391" i="6"/>
  <c r="G151" i="6"/>
  <c r="E75" i="10"/>
  <c r="G452" i="7"/>
  <c r="G804" i="6"/>
  <c r="G1736" i="14"/>
  <c r="D1738" i="6"/>
  <c r="F1671" i="6"/>
  <c r="E1090" i="11"/>
  <c r="G467" i="6"/>
  <c r="F1410" i="6"/>
  <c r="E589" i="14"/>
  <c r="D29" i="6"/>
  <c r="E1327" i="6"/>
  <c r="E2593" i="7"/>
  <c r="D732" i="13"/>
  <c r="D780" i="6"/>
  <c r="D435" i="6"/>
  <c r="G1649" i="6"/>
  <c r="D1637" i="6"/>
  <c r="E196" i="6"/>
  <c r="E1558" i="6"/>
  <c r="F1660" i="6"/>
  <c r="D729" i="6"/>
  <c r="E1354" i="6"/>
  <c r="F730" i="14"/>
  <c r="F1755" i="6"/>
  <c r="G644" i="14"/>
  <c r="G276" i="6"/>
  <c r="F1434" i="6"/>
  <c r="D1164" i="6"/>
  <c r="G781" i="6"/>
  <c r="E1533" i="14"/>
  <c r="F32" i="6"/>
  <c r="F1435" i="6"/>
  <c r="E1372" i="14"/>
  <c r="E1457" i="7"/>
  <c r="E288" i="10"/>
  <c r="E905" i="6"/>
  <c r="F584" i="6"/>
  <c r="F636" i="14"/>
  <c r="F1409" i="6"/>
  <c r="G125" i="6"/>
  <c r="E427" i="6"/>
  <c r="F510" i="6"/>
  <c r="D1451" i="6"/>
  <c r="E958" i="6"/>
  <c r="D1741" i="6"/>
  <c r="F300" i="6"/>
  <c r="G273" i="6"/>
  <c r="F647" i="6"/>
  <c r="G64" i="6"/>
  <c r="E794" i="6"/>
  <c r="F773" i="6"/>
  <c r="E1496" i="6"/>
  <c r="D127" i="6"/>
  <c r="D141" i="6"/>
  <c r="D452" i="6"/>
  <c r="E401" i="6"/>
  <c r="F986" i="6"/>
  <c r="G3144" i="7"/>
  <c r="F349" i="6"/>
  <c r="G234" i="6"/>
  <c r="G371" i="6"/>
  <c r="E1280" i="7"/>
  <c r="D890" i="6"/>
  <c r="F344" i="10"/>
  <c r="D807" i="6"/>
  <c r="G414" i="6"/>
  <c r="G277" i="6"/>
  <c r="D1688" i="5"/>
  <c r="G750" i="6"/>
  <c r="E432" i="6"/>
  <c r="F1185" i="6"/>
  <c r="G1726" i="6"/>
  <c r="G1425" i="6"/>
  <c r="F261" i="6"/>
  <c r="F1332" i="6"/>
  <c r="E1107" i="5"/>
  <c r="E1683" i="6"/>
  <c r="E149" i="13"/>
  <c r="E1448" i="6"/>
  <c r="D328" i="6"/>
  <c r="G288" i="10"/>
  <c r="D222" i="13"/>
  <c r="D2292" i="5"/>
  <c r="E50" i="6"/>
  <c r="F13" i="6"/>
  <c r="G610" i="6"/>
  <c r="F1033" i="6"/>
  <c r="E774" i="6"/>
  <c r="D533" i="6"/>
  <c r="E937" i="6"/>
  <c r="D3460" i="7"/>
  <c r="F639" i="6"/>
  <c r="F1300" i="6"/>
  <c r="G897" i="6"/>
  <c r="F1430" i="6"/>
  <c r="G1261" i="6"/>
  <c r="F426" i="6"/>
  <c r="E724" i="6"/>
  <c r="F662" i="6"/>
  <c r="D1023" i="6"/>
  <c r="G792" i="6"/>
  <c r="G257" i="6"/>
  <c r="G439" i="6"/>
  <c r="G1312" i="6"/>
  <c r="D204" i="6"/>
  <c r="F1066" i="6"/>
  <c r="E1304" i="11"/>
  <c r="E2227" i="5"/>
  <c r="D1093" i="6"/>
  <c r="D1546" i="6"/>
  <c r="G304" i="10"/>
  <c r="F1754" i="6"/>
  <c r="F902" i="6"/>
  <c r="G276" i="5"/>
  <c r="G859" i="6"/>
  <c r="D455" i="14"/>
  <c r="E819" i="6"/>
  <c r="G39" i="6"/>
  <c r="G658" i="6"/>
  <c r="E1087" i="6"/>
  <c r="G724" i="6"/>
  <c r="D618" i="6"/>
  <c r="G754" i="6"/>
  <c r="F992" i="6"/>
  <c r="E1740" i="6"/>
  <c r="G1482" i="6"/>
  <c r="D593" i="14"/>
  <c r="E1495" i="10"/>
  <c r="E1463" i="6"/>
  <c r="D9" i="10"/>
  <c r="F1429" i="6"/>
  <c r="G346" i="6"/>
  <c r="G1523" i="6"/>
  <c r="G1560" i="6"/>
  <c r="D1591" i="14"/>
  <c r="E939" i="6"/>
  <c r="F1197" i="11"/>
  <c r="E3465" i="7"/>
  <c r="D1636" i="6"/>
  <c r="D341" i="6"/>
  <c r="F2853" i="7"/>
  <c r="D529" i="6"/>
  <c r="F1131" i="6"/>
  <c r="F1403" i="6"/>
  <c r="E1076" i="14"/>
  <c r="D1618" i="5"/>
  <c r="E1006" i="6"/>
  <c r="E991" i="14"/>
  <c r="F609" i="6"/>
  <c r="D918" i="6"/>
  <c r="D162" i="5"/>
  <c r="D1428" i="6"/>
  <c r="E550" i="6"/>
  <c r="F1595" i="6"/>
  <c r="E231" i="13"/>
  <c r="E644" i="6"/>
  <c r="F1753" i="11"/>
  <c r="G76" i="6"/>
  <c r="F21" i="7"/>
  <c r="E277" i="11"/>
  <c r="E305" i="6"/>
  <c r="G632" i="6"/>
  <c r="G625" i="6"/>
  <c r="F1492" i="6"/>
  <c r="G124" i="6"/>
  <c r="E340" i="6"/>
  <c r="D1740" i="6"/>
  <c r="D370" i="6"/>
  <c r="E217" i="6"/>
  <c r="F1132" i="6"/>
  <c r="D284" i="6"/>
  <c r="D179" i="6"/>
  <c r="G142" i="6"/>
  <c r="G365" i="6"/>
  <c r="D459" i="6"/>
  <c r="G1099" i="6"/>
  <c r="F960" i="6"/>
  <c r="E228" i="6"/>
  <c r="D1348" i="6"/>
  <c r="D1535" i="6"/>
  <c r="D207" i="6"/>
  <c r="G1014" i="6"/>
  <c r="F366" i="6"/>
  <c r="F296" i="13"/>
  <c r="E248" i="6"/>
  <c r="E74" i="6"/>
  <c r="F889" i="6"/>
  <c r="F1691" i="6"/>
  <c r="D561" i="6"/>
  <c r="E503" i="14"/>
  <c r="F923" i="6"/>
  <c r="G791" i="6"/>
  <c r="D1723" i="10"/>
  <c r="F1597" i="6"/>
  <c r="F632" i="6"/>
  <c r="E988" i="6"/>
  <c r="F828" i="6"/>
  <c r="G1315" i="6"/>
  <c r="G653" i="6"/>
  <c r="F163" i="6"/>
  <c r="G399" i="7"/>
  <c r="D455" i="6"/>
  <c r="F877" i="6"/>
  <c r="E29" i="6"/>
  <c r="F287" i="6"/>
  <c r="E73" i="13"/>
  <c r="D583" i="6"/>
  <c r="G1687" i="10"/>
  <c r="F1752" i="10"/>
  <c r="F3187" i="7"/>
  <c r="E1128" i="13"/>
  <c r="F136" i="11"/>
  <c r="G1099" i="5"/>
  <c r="G567" i="6"/>
  <c r="F650" i="6"/>
  <c r="D1117" i="6"/>
  <c r="F1576" i="6"/>
  <c r="E1141" i="6"/>
  <c r="F861" i="11"/>
  <c r="G2080" i="7"/>
  <c r="D1196" i="6"/>
  <c r="G294" i="6"/>
  <c r="G220" i="6"/>
  <c r="G1006" i="6"/>
  <c r="D750" i="14"/>
  <c r="E293" i="6"/>
  <c r="F1347" i="7"/>
  <c r="D462" i="6"/>
  <c r="G1268" i="6"/>
  <c r="E1477" i="6"/>
  <c r="G904" i="6"/>
  <c r="G1078" i="6"/>
  <c r="D843" i="14"/>
  <c r="F754" i="6"/>
  <c r="F1442" i="6"/>
  <c r="D958" i="6"/>
  <c r="F785" i="6"/>
  <c r="F1022" i="14"/>
  <c r="G1402" i="11"/>
  <c r="G72" i="6"/>
  <c r="G1390" i="6"/>
  <c r="F6" i="6"/>
  <c r="F1410" i="7"/>
  <c r="E1372" i="6"/>
  <c r="G1751" i="6"/>
  <c r="E537" i="6"/>
  <c r="F342" i="6"/>
  <c r="D943" i="6"/>
  <c r="E719" i="6"/>
  <c r="F176" i="13"/>
  <c r="D2060" i="5"/>
  <c r="E1527" i="14"/>
  <c r="D237" i="6"/>
  <c r="F408" i="5"/>
  <c r="G2297" i="7"/>
  <c r="D1343" i="6"/>
  <c r="G1444" i="6"/>
  <c r="E428" i="6"/>
  <c r="E1733" i="6"/>
  <c r="D861" i="6"/>
  <c r="E289" i="7"/>
  <c r="G3425" i="7"/>
  <c r="F1990" i="11"/>
  <c r="G850" i="10"/>
  <c r="D881" i="6"/>
  <c r="G990" i="6"/>
  <c r="F1490" i="6"/>
  <c r="F523" i="6"/>
  <c r="G1246" i="11"/>
  <c r="E2001" i="10"/>
  <c r="E1984" i="14"/>
  <c r="D1521" i="10"/>
  <c r="E909" i="6"/>
  <c r="F443" i="6"/>
  <c r="F2538" i="7"/>
  <c r="E511" i="6"/>
  <c r="F269" i="10"/>
  <c r="F937" i="6"/>
  <c r="G908" i="6"/>
  <c r="D27" i="11"/>
  <c r="F1366" i="6"/>
  <c r="E949" i="11"/>
  <c r="E889" i="6"/>
  <c r="G822" i="6"/>
  <c r="D1224" i="6"/>
  <c r="G999" i="6"/>
  <c r="G1609" i="6"/>
  <c r="E839" i="6"/>
  <c r="G483" i="6"/>
  <c r="E1484" i="6"/>
  <c r="E1484" i="14"/>
  <c r="D137" i="6"/>
  <c r="E260" i="6"/>
  <c r="D32" i="6"/>
  <c r="G1066" i="13"/>
  <c r="G1200" i="6"/>
  <c r="G1513" i="7"/>
  <c r="E1527" i="6"/>
  <c r="D1099" i="6"/>
  <c r="E2138" i="5"/>
  <c r="E1091" i="6"/>
  <c r="E1597" i="6"/>
  <c r="E1216" i="6"/>
  <c r="F298" i="6"/>
  <c r="D1192" i="6"/>
  <c r="G176" i="6"/>
  <c r="D307" i="6"/>
  <c r="G954" i="6"/>
  <c r="D900" i="6"/>
  <c r="G1016" i="6"/>
  <c r="E586" i="11"/>
  <c r="E2324" i="7"/>
  <c r="E1047" i="6"/>
  <c r="F1313" i="5"/>
  <c r="E901" i="6"/>
  <c r="G1711" i="6"/>
  <c r="D713" i="6"/>
  <c r="D1542" i="6"/>
  <c r="E1485" i="6"/>
  <c r="D626" i="6"/>
  <c r="E1303" i="6"/>
  <c r="F261" i="10"/>
  <c r="G1597" i="6"/>
  <c r="G955" i="6"/>
  <c r="F1658" i="6"/>
  <c r="G1275" i="6"/>
  <c r="G796" i="6"/>
  <c r="D164" i="6"/>
  <c r="D132" i="6"/>
  <c r="D1186" i="6"/>
  <c r="E1700" i="6"/>
  <c r="E766" i="6"/>
  <c r="F755" i="6"/>
  <c r="D1125" i="6"/>
  <c r="F1274" i="6"/>
  <c r="E1453" i="6"/>
  <c r="G268" i="5"/>
  <c r="D1572" i="6"/>
  <c r="G698" i="14"/>
  <c r="G555" i="6"/>
  <c r="F503" i="6"/>
  <c r="G265" i="6"/>
  <c r="E338" i="6"/>
  <c r="F1411" i="6"/>
  <c r="F1520" i="6"/>
  <c r="E76" i="6"/>
  <c r="D1602" i="6"/>
  <c r="G1084" i="6"/>
  <c r="G1627" i="6"/>
  <c r="D1582" i="6"/>
  <c r="D712" i="6"/>
  <c r="D860" i="6"/>
  <c r="G1161" i="6"/>
  <c r="F405" i="11"/>
  <c r="G399" i="14"/>
  <c r="D355" i="6"/>
  <c r="E55" i="6"/>
  <c r="G659" i="6"/>
  <c r="E1572" i="6"/>
  <c r="E148" i="6"/>
  <c r="G1295" i="6"/>
  <c r="E856" i="6"/>
  <c r="G698" i="6"/>
  <c r="F400" i="6"/>
  <c r="E1490" i="10"/>
  <c r="G3196" i="7"/>
  <c r="D55" i="5"/>
  <c r="E265" i="6"/>
  <c r="D73" i="6"/>
  <c r="D597" i="6"/>
  <c r="E138" i="6"/>
  <c r="E1200" i="11"/>
  <c r="F1728" i="6"/>
  <c r="G1100" i="6"/>
  <c r="E1636" i="6"/>
  <c r="F859" i="6"/>
  <c r="F386" i="6"/>
  <c r="F1028" i="6"/>
  <c r="E904" i="6"/>
  <c r="E1005" i="6"/>
  <c r="D1328" i="6"/>
  <c r="F1231" i="6"/>
  <c r="G94" i="7"/>
  <c r="F88" i="11"/>
  <c r="G1529" i="6"/>
  <c r="G1605" i="6"/>
  <c r="D176" i="11"/>
  <c r="E1355" i="6"/>
  <c r="E1286" i="6"/>
  <c r="E1683" i="5"/>
  <c r="F196" i="10"/>
  <c r="F928" i="6"/>
  <c r="E1647" i="6"/>
  <c r="E1373" i="14"/>
  <c r="E222" i="6"/>
  <c r="F2973" i="7"/>
  <c r="D1604" i="6"/>
  <c r="D388" i="6"/>
  <c r="E757" i="6"/>
  <c r="D1282" i="6"/>
  <c r="F219" i="6"/>
  <c r="E1439" i="6"/>
  <c r="G531" i="6"/>
  <c r="G233" i="6"/>
  <c r="E1704" i="6"/>
  <c r="F685" i="6"/>
  <c r="E1611" i="14"/>
  <c r="G77" i="6"/>
  <c r="F362" i="14"/>
  <c r="E1276" i="6"/>
  <c r="E608" i="6"/>
  <c r="F432" i="6"/>
  <c r="D1713" i="6"/>
  <c r="E329" i="6"/>
  <c r="D631" i="6"/>
  <c r="G1088" i="6"/>
  <c r="F536" i="6"/>
  <c r="D1000" i="6"/>
  <c r="F951" i="6"/>
  <c r="G2142" i="5"/>
  <c r="D1538" i="6"/>
  <c r="G949" i="6"/>
  <c r="D3363" i="7"/>
  <c r="D824" i="6"/>
  <c r="E1020" i="14"/>
  <c r="G1121" i="6"/>
  <c r="F1251" i="6"/>
  <c r="E514" i="6"/>
  <c r="F1059" i="6"/>
  <c r="F1681" i="6"/>
  <c r="G537" i="6"/>
  <c r="E1212" i="6"/>
  <c r="F476" i="14"/>
  <c r="D417" i="6"/>
  <c r="E1738" i="6"/>
  <c r="F45" i="10"/>
  <c r="E436" i="14"/>
  <c r="D182" i="6"/>
  <c r="D1573" i="6"/>
  <c r="E70" i="6"/>
  <c r="G2107" i="10"/>
  <c r="G390" i="11"/>
  <c r="F1112" i="6"/>
  <c r="G2402" i="10"/>
  <c r="D257" i="6"/>
  <c r="E379" i="6"/>
  <c r="E1050" i="6"/>
  <c r="E1157" i="6"/>
  <c r="G1382" i="14"/>
  <c r="G1184" i="6"/>
  <c r="F1596" i="6"/>
  <c r="D356" i="6"/>
  <c r="G1476" i="6"/>
  <c r="E1225" i="6"/>
  <c r="G850" i="6"/>
  <c r="D1623" i="6"/>
  <c r="E486" i="6"/>
  <c r="F689" i="6"/>
  <c r="E1657" i="6"/>
  <c r="D360" i="10"/>
  <c r="G899" i="6"/>
  <c r="F674" i="11"/>
  <c r="G309" i="11"/>
  <c r="F682" i="6"/>
  <c r="D1081" i="6"/>
  <c r="E1642" i="6"/>
  <c r="F2223" i="5"/>
  <c r="E1163" i="6"/>
  <c r="D902" i="11"/>
  <c r="D1449" i="6"/>
  <c r="D504" i="6"/>
  <c r="G783" i="6"/>
  <c r="F987" i="6"/>
  <c r="E2111" i="5"/>
  <c r="D378" i="10"/>
  <c r="D870" i="6"/>
  <c r="F880" i="6"/>
  <c r="G1666" i="6"/>
  <c r="F592" i="6"/>
  <c r="E3474" i="7"/>
  <c r="G560" i="6"/>
  <c r="D1616" i="6"/>
  <c r="E1437" i="14"/>
  <c r="D17" i="6"/>
  <c r="G1500" i="6"/>
  <c r="E184" i="6"/>
  <c r="D1347" i="14"/>
  <c r="D733" i="6"/>
  <c r="G654" i="14"/>
  <c r="D690" i="6"/>
  <c r="D1627" i="6"/>
  <c r="F362" i="5"/>
  <c r="D247" i="6"/>
  <c r="G1517" i="6"/>
  <c r="D1244" i="6"/>
  <c r="G1478" i="6"/>
  <c r="D867" i="6"/>
  <c r="F1621" i="6"/>
  <c r="E173" i="14"/>
  <c r="D1539" i="10"/>
  <c r="F1713" i="13"/>
  <c r="G19" i="14"/>
  <c r="G1615" i="6"/>
  <c r="G2139" i="10"/>
  <c r="F646" i="6"/>
  <c r="E588" i="11"/>
  <c r="E1004" i="5"/>
  <c r="D183" i="6"/>
  <c r="E1637" i="6"/>
  <c r="E224" i="6"/>
  <c r="E961" i="6"/>
  <c r="D84" i="6"/>
  <c r="G550" i="6"/>
  <c r="E1296" i="6"/>
  <c r="D104" i="6"/>
  <c r="D1531" i="13"/>
  <c r="G1601" i="6"/>
  <c r="D1500" i="6"/>
  <c r="E1979" i="14"/>
  <c r="G1453" i="13"/>
  <c r="F1005" i="14"/>
  <c r="D341" i="10"/>
  <c r="D1396" i="6"/>
  <c r="F1287" i="6"/>
  <c r="E200" i="6"/>
  <c r="D1409" i="7"/>
  <c r="G1382" i="7"/>
  <c r="G860" i="6"/>
  <c r="G1441" i="6"/>
  <c r="E1728" i="6"/>
  <c r="G249" i="6"/>
  <c r="F100" i="5"/>
  <c r="E346" i="6"/>
  <c r="G2008" i="7"/>
  <c r="F811" i="6"/>
  <c r="F1230" i="10"/>
  <c r="G768" i="6"/>
  <c r="D1622" i="14"/>
  <c r="F1435" i="14"/>
  <c r="G1161" i="5"/>
  <c r="F252" i="6"/>
  <c r="G734" i="14"/>
  <c r="F1854" i="7"/>
  <c r="E2043" i="5"/>
  <c r="E1733" i="11"/>
  <c r="F626" i="6"/>
  <c r="F113" i="6"/>
  <c r="F1151" i="6"/>
  <c r="E1438" i="6"/>
  <c r="E1179" i="6"/>
  <c r="E1158" i="5"/>
  <c r="D1324" i="6"/>
  <c r="G1490" i="14"/>
  <c r="F1992" i="14"/>
  <c r="F1216" i="14"/>
  <c r="D1022" i="6"/>
  <c r="D946" i="6"/>
  <c r="D368" i="10"/>
  <c r="F264" i="13"/>
  <c r="F1413" i="14"/>
  <c r="E759" i="6"/>
  <c r="G1697" i="6"/>
  <c r="E755" i="6"/>
  <c r="E399" i="6"/>
  <c r="F999" i="6"/>
  <c r="E447" i="6"/>
  <c r="D1517" i="6"/>
  <c r="E627" i="6"/>
  <c r="F58" i="11"/>
  <c r="D190" i="10"/>
  <c r="E85" i="13"/>
  <c r="F703" i="6"/>
  <c r="G352" i="11"/>
  <c r="E569" i="6"/>
  <c r="G1515" i="6"/>
  <c r="D1047" i="6"/>
  <c r="G1057" i="6"/>
  <c r="F1197" i="6"/>
  <c r="D576" i="14"/>
  <c r="G227" i="6"/>
  <c r="E945" i="6"/>
  <c r="G189" i="11"/>
  <c r="D1203" i="6"/>
  <c r="G907" i="6"/>
  <c r="D331" i="5"/>
  <c r="G1418" i="6"/>
  <c r="F714" i="6"/>
  <c r="E229" i="6"/>
  <c r="G237" i="6"/>
  <c r="G849" i="6"/>
  <c r="E320" i="10"/>
  <c r="F974" i="6"/>
  <c r="D1273" i="6"/>
  <c r="E1338" i="6"/>
  <c r="D1180" i="6"/>
  <c r="E848" i="6"/>
  <c r="F1100" i="6"/>
  <c r="G1581" i="6"/>
  <c r="G177" i="6"/>
  <c r="F472" i="6"/>
  <c r="F1253" i="14"/>
  <c r="F1159" i="6"/>
  <c r="D1620" i="6"/>
  <c r="F917" i="6"/>
  <c r="E364" i="6"/>
  <c r="E1057" i="11"/>
  <c r="F55" i="6"/>
  <c r="D1537" i="6"/>
  <c r="D679" i="6"/>
  <c r="F1415" i="6"/>
  <c r="F1092" i="6"/>
  <c r="G895" i="6"/>
  <c r="G174" i="6"/>
  <c r="F949" i="6"/>
  <c r="F132" i="10"/>
  <c r="F1723" i="6"/>
  <c r="D1795" i="11"/>
  <c r="D123" i="6"/>
  <c r="E1169" i="6"/>
  <c r="D67" i="13"/>
  <c r="F1392" i="6"/>
  <c r="E1089" i="6"/>
  <c r="F1619" i="5"/>
  <c r="E431" i="6"/>
  <c r="G1215" i="6"/>
  <c r="E1912" i="7"/>
  <c r="F499" i="6"/>
  <c r="G759" i="6"/>
  <c r="F621" i="6"/>
  <c r="D1707" i="6"/>
  <c r="F1544" i="6"/>
  <c r="F25" i="10"/>
  <c r="E1334" i="14"/>
  <c r="E971" i="6"/>
  <c r="F175" i="11"/>
  <c r="D3160" i="7"/>
  <c r="F392" i="6"/>
  <c r="F323" i="6"/>
  <c r="F172" i="13"/>
  <c r="E90" i="6"/>
  <c r="D1598" i="6"/>
  <c r="E1138" i="6"/>
  <c r="G317" i="6"/>
  <c r="G1244" i="11"/>
  <c r="E1366" i="6"/>
  <c r="D620" i="5"/>
  <c r="G235" i="6"/>
  <c r="F708" i="6"/>
  <c r="E432" i="5"/>
  <c r="G1058" i="6"/>
  <c r="E3310" i="7"/>
  <c r="D352" i="11"/>
  <c r="E1349" i="6"/>
  <c r="D670" i="6"/>
  <c r="E624" i="6"/>
  <c r="D76" i="11"/>
  <c r="G278" i="6"/>
  <c r="F617" i="6"/>
  <c r="D761" i="6"/>
  <c r="E1312" i="5"/>
  <c r="D556" i="6"/>
  <c r="F1200" i="6"/>
  <c r="D482" i="11"/>
  <c r="D1043" i="6"/>
  <c r="E1752" i="6"/>
  <c r="F1254" i="6"/>
  <c r="E1515" i="6"/>
  <c r="E741" i="6"/>
  <c r="F725" i="6"/>
  <c r="F539" i="6"/>
  <c r="G1628" i="6"/>
  <c r="G1260" i="6"/>
  <c r="E1623" i="6"/>
  <c r="G1749" i="6"/>
  <c r="F659" i="6"/>
  <c r="G1360" i="6"/>
  <c r="E1280" i="6"/>
  <c r="F1418" i="6"/>
  <c r="D975" i="6"/>
  <c r="E685" i="6"/>
  <c r="G717" i="14"/>
  <c r="E12" i="6"/>
  <c r="E1306" i="6"/>
  <c r="D1406" i="6"/>
  <c r="D69" i="6"/>
  <c r="F1491" i="6"/>
  <c r="G1281" i="6"/>
  <c r="G53" i="6"/>
  <c r="F602" i="11"/>
  <c r="D1556" i="6"/>
  <c r="F1686" i="10"/>
  <c r="G777" i="6"/>
  <c r="G1646" i="6"/>
  <c r="E1923" i="14"/>
  <c r="F1556" i="6"/>
  <c r="E720" i="6"/>
  <c r="F1010" i="6"/>
  <c r="G534" i="6"/>
  <c r="G1397" i="6"/>
  <c r="D2056" i="5"/>
  <c r="G1264" i="6"/>
  <c r="E953" i="6"/>
  <c r="E239" i="6"/>
  <c r="G1606" i="6"/>
  <c r="D1435" i="6"/>
  <c r="E1673" i="6"/>
  <c r="D86" i="6"/>
  <c r="G618" i="6"/>
  <c r="G1489" i="10"/>
  <c r="D399" i="6"/>
  <c r="G927" i="6"/>
  <c r="F710" i="6"/>
  <c r="E462" i="14"/>
  <c r="F1526" i="5"/>
  <c r="E1689" i="5"/>
  <c r="F380" i="6"/>
  <c r="D1363" i="6"/>
  <c r="F1427" i="6"/>
  <c r="E155" i="6"/>
  <c r="G1722" i="6"/>
  <c r="D811" i="6"/>
  <c r="D450" i="6"/>
  <c r="E3292" i="7"/>
  <c r="E730" i="6"/>
  <c r="E726" i="11"/>
  <c r="F835" i="6"/>
  <c r="G839" i="6"/>
  <c r="D439" i="6"/>
  <c r="D1188" i="6"/>
  <c r="G989" i="6"/>
  <c r="D1367" i="6"/>
  <c r="E1407" i="14"/>
  <c r="E443" i="6"/>
  <c r="F1347" i="6"/>
  <c r="D891" i="6"/>
  <c r="E1648" i="5"/>
  <c r="E2224" i="7"/>
  <c r="F1101" i="14"/>
  <c r="F1593" i="6"/>
  <c r="D398" i="6"/>
  <c r="F758" i="6"/>
  <c r="D1643" i="6"/>
  <c r="F852" i="6"/>
  <c r="D413" i="6"/>
  <c r="D414" i="6"/>
  <c r="E908" i="14"/>
  <c r="F1672" i="6"/>
  <c r="E636" i="6"/>
  <c r="E965" i="6"/>
  <c r="D1145" i="6"/>
  <c r="F293" i="6"/>
  <c r="F502" i="6"/>
  <c r="F167" i="6"/>
  <c r="F1001" i="6"/>
  <c r="G691" i="5"/>
  <c r="G599" i="6"/>
  <c r="G634" i="14"/>
  <c r="E408" i="6"/>
  <c r="F1093" i="6"/>
  <c r="D1706" i="6"/>
  <c r="F1221" i="6"/>
  <c r="E1569" i="6"/>
  <c r="G720" i="6"/>
  <c r="F232" i="6"/>
  <c r="E156" i="6"/>
  <c r="G258" i="6"/>
  <c r="G1015" i="10"/>
  <c r="F733" i="6"/>
  <c r="G872" i="10"/>
  <c r="E739" i="6"/>
  <c r="G148" i="6"/>
  <c r="D372" i="6"/>
  <c r="D1755" i="6"/>
  <c r="D389" i="11"/>
  <c r="F303" i="6"/>
  <c r="D1465" i="6"/>
  <c r="D1503" i="6"/>
  <c r="D2428" i="7"/>
  <c r="G1091" i="6"/>
  <c r="F1742" i="6"/>
  <c r="D9" i="6"/>
  <c r="E387" i="14"/>
  <c r="F1482" i="14"/>
  <c r="E566" i="6"/>
  <c r="G1001" i="5"/>
  <c r="D1173" i="6"/>
  <c r="G1549" i="6"/>
  <c r="E586" i="6"/>
  <c r="G1439" i="6"/>
  <c r="G696" i="6"/>
  <c r="G75" i="11"/>
  <c r="E1246" i="6"/>
  <c r="E378" i="6"/>
  <c r="D628" i="6"/>
  <c r="D375" i="6"/>
  <c r="G1695" i="14"/>
  <c r="E536" i="6"/>
  <c r="F1005" i="6"/>
  <c r="F280" i="11"/>
  <c r="F658" i="6"/>
  <c r="F957" i="6"/>
  <c r="E806" i="11"/>
  <c r="D1651" i="6"/>
  <c r="E26" i="6"/>
  <c r="F653" i="6"/>
  <c r="F1565" i="6"/>
  <c r="D551" i="6"/>
  <c r="G1186" i="6"/>
  <c r="F1392" i="7"/>
  <c r="G2336" i="7"/>
  <c r="E205" i="13"/>
  <c r="G139" i="7"/>
  <c r="D1691" i="6"/>
  <c r="E318" i="6"/>
  <c r="D1216" i="6"/>
  <c r="F478" i="6"/>
  <c r="G496" i="6"/>
  <c r="G612" i="6"/>
  <c r="G910" i="5"/>
  <c r="E2029" i="5"/>
  <c r="E615" i="6"/>
  <c r="E1067" i="6"/>
  <c r="G1403" i="6"/>
  <c r="F1433" i="6"/>
  <c r="D158" i="6"/>
  <c r="E587" i="6"/>
  <c r="E311" i="6"/>
  <c r="E1096" i="6"/>
  <c r="E1454" i="6"/>
  <c r="G1271" i="6"/>
  <c r="F967" i="6"/>
  <c r="D2356" i="10"/>
  <c r="D1072" i="6"/>
  <c r="D791" i="6"/>
  <c r="D1617" i="14"/>
  <c r="D1097" i="5"/>
  <c r="F588" i="5"/>
  <c r="G1192" i="6"/>
  <c r="D1899" i="5"/>
  <c r="F1874" i="10"/>
  <c r="G55" i="6"/>
  <c r="E323" i="6"/>
  <c r="F27" i="13"/>
  <c r="E22" i="6"/>
  <c r="E1511" i="6"/>
  <c r="F2072" i="10"/>
  <c r="D1263" i="6"/>
  <c r="F1354" i="7"/>
  <c r="G54" i="6"/>
  <c r="D2232" i="7"/>
  <c r="E35" i="6"/>
  <c r="F1487" i="6"/>
  <c r="G2007" i="11"/>
  <c r="E1095" i="6"/>
  <c r="G760" i="6"/>
  <c r="E1213" i="6"/>
  <c r="E1033" i="6"/>
  <c r="G222" i="13"/>
  <c r="F248" i="6"/>
  <c r="G1227" i="6"/>
  <c r="F191" i="6"/>
  <c r="D528" i="6"/>
  <c r="D1658" i="6"/>
  <c r="D621" i="6"/>
  <c r="G295" i="14"/>
  <c r="F1479" i="7"/>
  <c r="F691" i="14"/>
  <c r="E1184" i="14"/>
  <c r="G919" i="6"/>
  <c r="F470" i="6"/>
  <c r="E1079" i="5"/>
  <c r="F1292" i="14"/>
  <c r="F1980" i="5"/>
  <c r="G448" i="14"/>
  <c r="E1536" i="6"/>
  <c r="D962" i="6"/>
  <c r="D2288" i="5"/>
  <c r="D1494" i="6"/>
  <c r="F130" i="6"/>
  <c r="F226" i="6"/>
  <c r="D1143" i="6"/>
  <c r="F2522" i="7"/>
  <c r="E268" i="6"/>
  <c r="G1932" i="5"/>
  <c r="G1025" i="6"/>
  <c r="F209" i="6"/>
  <c r="D3279" i="7"/>
  <c r="D1466" i="14"/>
  <c r="F111" i="14"/>
  <c r="G769" i="6"/>
  <c r="E121" i="7"/>
  <c r="F1637" i="6"/>
  <c r="G832" i="6"/>
  <c r="F1158" i="6"/>
  <c r="F1576" i="11"/>
  <c r="F868" i="6"/>
  <c r="D548" i="6"/>
  <c r="E2272" i="7"/>
  <c r="D534" i="6"/>
  <c r="F518" i="5"/>
  <c r="F1083" i="6"/>
  <c r="G1024" i="6"/>
  <c r="G723" i="6"/>
  <c r="F268" i="6"/>
  <c r="F3032" i="7"/>
  <c r="E1621" i="6"/>
  <c r="D2165" i="11"/>
  <c r="D1256" i="6"/>
  <c r="G1290" i="6"/>
  <c r="F394" i="6"/>
  <c r="F1751" i="6"/>
  <c r="F378" i="6"/>
  <c r="E487" i="6"/>
  <c r="E947" i="6"/>
  <c r="G1123" i="6"/>
  <c r="D736" i="6"/>
  <c r="E207" i="6"/>
  <c r="E1021" i="6"/>
  <c r="E1456" i="7"/>
  <c r="E2175" i="5"/>
  <c r="F218" i="6"/>
  <c r="D1507" i="6"/>
  <c r="G1671" i="6"/>
  <c r="F818" i="6"/>
  <c r="F742" i="6"/>
  <c r="G884" i="6"/>
  <c r="G38" i="6"/>
  <c r="G1348" i="6"/>
  <c r="D46" i="6"/>
  <c r="F585" i="6"/>
  <c r="E704" i="6"/>
  <c r="F1473" i="6"/>
  <c r="G976" i="6"/>
  <c r="G786" i="6"/>
  <c r="F792" i="5"/>
  <c r="F1097" i="6"/>
  <c r="F1089" i="6"/>
  <c r="F980" i="6"/>
  <c r="E1461" i="14"/>
  <c r="G1150" i="6"/>
  <c r="F1664" i="6"/>
  <c r="F990" i="5"/>
  <c r="E863" i="6"/>
  <c r="E1425" i="6"/>
  <c r="D231" i="6"/>
  <c r="F1453" i="6"/>
  <c r="E1206" i="6"/>
  <c r="F983" i="6"/>
  <c r="G1434" i="14"/>
  <c r="G1892" i="14"/>
  <c r="F1215" i="6"/>
  <c r="D181" i="6"/>
  <c r="F3388" i="7"/>
  <c r="D1175" i="6"/>
  <c r="E1585" i="6"/>
  <c r="D325" i="6"/>
  <c r="D238" i="6"/>
  <c r="F648" i="5"/>
  <c r="F1664" i="5"/>
  <c r="D765" i="6"/>
  <c r="F1052" i="6"/>
  <c r="G1589" i="5"/>
  <c r="F3437" i="7"/>
  <c r="G682" i="6"/>
  <c r="D1750" i="6"/>
  <c r="D1621" i="14"/>
  <c r="D143" i="6"/>
  <c r="G614" i="6"/>
  <c r="F1979" i="14"/>
  <c r="G1063" i="6"/>
  <c r="D655" i="6"/>
  <c r="D801" i="6"/>
  <c r="F1644" i="6"/>
  <c r="G1633" i="6"/>
  <c r="E745" i="5"/>
  <c r="F680" i="6"/>
  <c r="D1461" i="7"/>
  <c r="G1778" i="5"/>
  <c r="D1327" i="6"/>
  <c r="F599" i="6"/>
  <c r="D1648" i="6"/>
  <c r="G413" i="6"/>
  <c r="D1427" i="6"/>
  <c r="D1414" i="6"/>
  <c r="D1319" i="6"/>
  <c r="D511" i="6"/>
  <c r="D405" i="13"/>
  <c r="F598" i="6"/>
  <c r="E1504" i="6"/>
  <c r="D223" i="6"/>
  <c r="E259" i="6"/>
  <c r="E1422" i="6"/>
  <c r="E570" i="6"/>
  <c r="D894" i="6"/>
  <c r="B894" i="6" l="1"/>
  <c r="B223" i="6"/>
  <c r="B405" i="13"/>
  <c r="P492" i="2" s="1"/>
  <c r="B511" i="6"/>
  <c r="B1319" i="6"/>
  <c r="B1414" i="6"/>
  <c r="B1427" i="6"/>
  <c r="B1648" i="6"/>
  <c r="B1327" i="6"/>
  <c r="B1461" i="7"/>
  <c r="S301" i="2" s="1"/>
  <c r="B801" i="6"/>
  <c r="B655" i="6"/>
  <c r="B143" i="6"/>
  <c r="B1621" i="14"/>
  <c r="B1750" i="6"/>
  <c r="B765" i="6"/>
  <c r="B238" i="6"/>
  <c r="B325" i="6"/>
  <c r="B1175" i="6"/>
  <c r="B181" i="6"/>
  <c r="B231" i="6"/>
  <c r="B46" i="6"/>
  <c r="B1507" i="6"/>
  <c r="B736" i="6"/>
  <c r="B1256" i="6"/>
  <c r="B2165" i="11"/>
  <c r="B534" i="6"/>
  <c r="B548" i="6"/>
  <c r="B1466" i="14"/>
  <c r="B3279" i="7"/>
  <c r="B1143" i="6"/>
  <c r="B1494" i="6"/>
  <c r="B2288" i="5"/>
  <c r="B962" i="6"/>
  <c r="B621" i="6"/>
  <c r="B1658" i="6"/>
  <c r="B528" i="6"/>
  <c r="B2232" i="7"/>
  <c r="B1263" i="6"/>
  <c r="B1899" i="5"/>
  <c r="B1097" i="5"/>
  <c r="B1617" i="14"/>
  <c r="B791" i="6"/>
  <c r="B1072" i="6"/>
  <c r="B2356" i="10"/>
  <c r="B158" i="6"/>
  <c r="B1216" i="6"/>
  <c r="B1691" i="6"/>
  <c r="B551" i="6"/>
  <c r="B1651" i="6"/>
  <c r="B375" i="6"/>
  <c r="B628" i="6"/>
  <c r="B1173" i="6"/>
  <c r="B9" i="6"/>
  <c r="E342" i="2" s="1"/>
  <c r="B2428" i="7"/>
  <c r="B1503" i="6"/>
  <c r="B1465" i="6"/>
  <c r="B389" i="11"/>
  <c r="R476" i="2" s="1"/>
  <c r="B1755" i="6"/>
  <c r="B372" i="6"/>
  <c r="B1706" i="6"/>
  <c r="B1145" i="6"/>
  <c r="B414" i="6"/>
  <c r="B413" i="6"/>
  <c r="B1643" i="6"/>
  <c r="B398" i="6"/>
  <c r="B891" i="6"/>
  <c r="B1367" i="6"/>
  <c r="B1188" i="6"/>
  <c r="B439" i="6"/>
  <c r="B450" i="6"/>
  <c r="B811" i="6"/>
  <c r="B1363" i="6"/>
  <c r="B399" i="6"/>
  <c r="B86" i="6"/>
  <c r="B1435" i="6"/>
  <c r="B2056" i="5"/>
  <c r="B1556" i="6"/>
  <c r="B69" i="6"/>
  <c r="B1406" i="6"/>
  <c r="B975" i="6"/>
  <c r="B1043" i="6"/>
  <c r="B482" i="11"/>
  <c r="B556" i="6"/>
  <c r="B761" i="6"/>
  <c r="B76" i="11"/>
  <c r="R163" i="2" s="1"/>
  <c r="B670" i="6"/>
  <c r="B352" i="11"/>
  <c r="R439" i="2" s="1"/>
  <c r="B620" i="5"/>
  <c r="U210" i="2" s="1"/>
  <c r="B1598" i="6"/>
  <c r="B3160" i="7"/>
  <c r="B1707" i="6"/>
  <c r="B67" i="13"/>
  <c r="P154" i="2" s="1"/>
  <c r="B123" i="6"/>
  <c r="B1795" i="11"/>
  <c r="B679" i="6"/>
  <c r="B1537" i="6"/>
  <c r="B1620" i="6"/>
  <c r="B1180" i="6"/>
  <c r="B1273" i="6"/>
  <c r="B331" i="5"/>
  <c r="B1203" i="6"/>
  <c r="B576" i="14"/>
  <c r="B1047" i="6"/>
  <c r="B190" i="10"/>
  <c r="Q277" i="2" s="1"/>
  <c r="B1517" i="6"/>
  <c r="B368" i="10"/>
  <c r="Q455" i="2" s="1"/>
  <c r="B946" i="6"/>
  <c r="B1022" i="6"/>
  <c r="B1324" i="6"/>
  <c r="B1622" i="14"/>
  <c r="B1409" i="7"/>
  <c r="S249" i="2" s="1"/>
  <c r="B1396" i="6"/>
  <c r="B341" i="10"/>
  <c r="Q428" i="2" s="1"/>
  <c r="B1500" i="6"/>
  <c r="B1531" i="13"/>
  <c r="B104" i="6"/>
  <c r="E186" i="2" s="1"/>
  <c r="F186" i="2" s="1"/>
  <c r="G186" i="2" s="1"/>
  <c r="B84" i="6"/>
  <c r="B183" i="6"/>
  <c r="B1539" i="10"/>
  <c r="B867" i="6"/>
  <c r="B1244" i="6"/>
  <c r="B247" i="6"/>
  <c r="B1627" i="6"/>
  <c r="B690" i="6"/>
  <c r="B733" i="6"/>
  <c r="B1347" i="14"/>
  <c r="B17" i="6"/>
  <c r="D10" i="19" s="1"/>
  <c r="B1616" i="6"/>
  <c r="B870" i="6"/>
  <c r="B378" i="10"/>
  <c r="Q465" i="2" s="1"/>
  <c r="B504" i="6"/>
  <c r="B1449" i="6"/>
  <c r="B902" i="11"/>
  <c r="B1081" i="6"/>
  <c r="B360" i="10"/>
  <c r="Q447" i="2" s="1"/>
  <c r="B1623" i="6"/>
  <c r="B356" i="6"/>
  <c r="B257" i="6"/>
  <c r="B1573" i="6"/>
  <c r="B182" i="6"/>
  <c r="B417" i="6"/>
  <c r="B824" i="6"/>
  <c r="B3363" i="7"/>
  <c r="B1538" i="6"/>
  <c r="B1000" i="6"/>
  <c r="B631" i="6"/>
  <c r="B1713" i="6"/>
  <c r="B1282" i="6"/>
  <c r="B388" i="6"/>
  <c r="B1604" i="6"/>
  <c r="B176" i="11"/>
  <c r="R263" i="2" s="1"/>
  <c r="B1328" i="6"/>
  <c r="B597" i="6"/>
  <c r="B73" i="6"/>
  <c r="B55" i="5"/>
  <c r="B355" i="6"/>
  <c r="B860" i="6"/>
  <c r="B712" i="6"/>
  <c r="B1582" i="6"/>
  <c r="B1602" i="6"/>
  <c r="B1572" i="6"/>
  <c r="B1125" i="6"/>
  <c r="B1186" i="6"/>
  <c r="B132" i="6"/>
  <c r="B164" i="6"/>
  <c r="E246" i="2" s="1"/>
  <c r="F246" i="2" s="1"/>
  <c r="G246" i="2" s="1"/>
  <c r="B626" i="6"/>
  <c r="B1542" i="6"/>
  <c r="B713" i="6"/>
  <c r="B900" i="6"/>
  <c r="B307" i="6"/>
  <c r="B1192" i="6"/>
  <c r="B1099" i="6"/>
  <c r="B32" i="6"/>
  <c r="E114" i="2" s="1"/>
  <c r="F114" i="2" s="1"/>
  <c r="G114" i="2" s="1"/>
  <c r="B137" i="6"/>
  <c r="B1224" i="6"/>
  <c r="B27" i="11"/>
  <c r="R114" i="2" s="1"/>
  <c r="B1521" i="10"/>
  <c r="B881" i="6"/>
  <c r="B861" i="6"/>
  <c r="B1343" i="6"/>
  <c r="B237" i="6"/>
  <c r="B2060" i="5"/>
  <c r="B943" i="6"/>
  <c r="B958" i="6"/>
  <c r="B843" i="14"/>
  <c r="B462" i="6"/>
  <c r="B750" i="14"/>
  <c r="B1196" i="6"/>
  <c r="B1117" i="6"/>
  <c r="B583" i="6"/>
  <c r="B455" i="6"/>
  <c r="B1723" i="10"/>
  <c r="B561" i="6"/>
  <c r="B207" i="6"/>
  <c r="B1535" i="6"/>
  <c r="B1348" i="6"/>
  <c r="B459" i="6"/>
  <c r="B179" i="6"/>
  <c r="B284" i="6"/>
  <c r="B370" i="6"/>
  <c r="B1740" i="6"/>
  <c r="B1428" i="6"/>
  <c r="B162" i="5"/>
  <c r="B918" i="6"/>
  <c r="B1618" i="5"/>
  <c r="B529" i="6"/>
  <c r="B341" i="6"/>
  <c r="B1636" i="6"/>
  <c r="B1591" i="14"/>
  <c r="E182" i="2" s="1"/>
  <c r="I182" i="2" s="1"/>
  <c r="B9" i="10"/>
  <c r="Q96" i="2" s="1"/>
  <c r="B593" i="14"/>
  <c r="B618" i="6"/>
  <c r="B455" i="14"/>
  <c r="B1546" i="6"/>
  <c r="B1093" i="6"/>
  <c r="B204" i="6"/>
  <c r="B1023" i="6"/>
  <c r="B3460" i="7"/>
  <c r="B533" i="6"/>
  <c r="B2292" i="5"/>
  <c r="B222" i="13"/>
  <c r="P309" i="2" s="1"/>
  <c r="B328" i="6"/>
  <c r="B1688" i="5"/>
  <c r="B807" i="6"/>
  <c r="B890" i="6"/>
  <c r="B452" i="6"/>
  <c r="B141" i="6"/>
  <c r="B127" i="6"/>
  <c r="B1741" i="6"/>
  <c r="B1451" i="6"/>
  <c r="B1164" i="6"/>
  <c r="B729" i="6"/>
  <c r="B1637" i="6"/>
  <c r="B435" i="6"/>
  <c r="B780" i="6"/>
  <c r="B732" i="13"/>
  <c r="B29" i="6"/>
  <c r="J8" i="8" s="1"/>
  <c r="B1738" i="6"/>
  <c r="B1247" i="6"/>
  <c r="B335" i="6"/>
  <c r="B557" i="5"/>
  <c r="U147" i="2" s="1"/>
  <c r="B903" i="6"/>
  <c r="B1680" i="6"/>
  <c r="B490" i="6"/>
  <c r="B1209" i="6"/>
  <c r="B872" i="6"/>
  <c r="B1384" i="6"/>
  <c r="B1044" i="14"/>
  <c r="B1887" i="14"/>
  <c r="B287" i="7"/>
  <c r="B2287" i="5"/>
  <c r="B2471" i="7"/>
  <c r="B902" i="6"/>
  <c r="B1207" i="6"/>
  <c r="B524" i="5"/>
  <c r="U114" i="2" s="1"/>
  <c r="B1197" i="6"/>
  <c r="B10" i="7"/>
  <c r="B737" i="6"/>
  <c r="B659" i="6"/>
  <c r="B1696" i="6"/>
  <c r="B921" i="6"/>
  <c r="B218" i="6"/>
  <c r="B1386" i="7"/>
  <c r="S226" i="2" s="1"/>
  <c r="B287" i="6"/>
  <c r="B444" i="6"/>
  <c r="B320" i="10"/>
  <c r="Q407" i="2" s="1"/>
  <c r="B161" i="6"/>
  <c r="B475" i="6"/>
  <c r="B1283" i="6"/>
  <c r="B886" i="6"/>
  <c r="B849" i="6"/>
  <c r="B352" i="14"/>
  <c r="T439" i="2" s="1"/>
  <c r="B1036" i="6"/>
  <c r="B1672" i="6"/>
  <c r="B270" i="5"/>
  <c r="B147" i="6"/>
  <c r="B1528" i="6"/>
  <c r="B870" i="11"/>
  <c r="B831" i="14"/>
  <c r="B1656" i="6"/>
  <c r="B1306" i="6"/>
  <c r="B312" i="5"/>
  <c r="B250" i="10"/>
  <c r="Q337" i="2" s="1"/>
  <c r="B1109" i="6"/>
  <c r="B260" i="7"/>
  <c r="B1124" i="6"/>
  <c r="B744" i="6"/>
  <c r="B689" i="6"/>
  <c r="B1153" i="6"/>
  <c r="B937" i="6"/>
  <c r="B1234" i="11"/>
  <c r="B99" i="5"/>
  <c r="B1307" i="6"/>
  <c r="B1661" i="6"/>
  <c r="B1388" i="6"/>
  <c r="B843" i="6"/>
  <c r="B160" i="6"/>
  <c r="B1400" i="6"/>
  <c r="B187" i="6"/>
  <c r="B280" i="6"/>
  <c r="B1469" i="6"/>
  <c r="B1657" i="6"/>
  <c r="B448" i="6"/>
  <c r="B1432" i="6"/>
  <c r="B771" i="6"/>
  <c r="B637" i="6"/>
  <c r="B381" i="6"/>
  <c r="B1554" i="6"/>
  <c r="B820" i="6"/>
  <c r="B1353" i="6"/>
  <c r="B1495" i="6"/>
  <c r="B359" i="6"/>
  <c r="B592" i="6"/>
  <c r="B1580" i="6"/>
  <c r="B1649" i="6"/>
  <c r="B277" i="6"/>
  <c r="B3249" i="7"/>
  <c r="B1597" i="6"/>
  <c r="B1974" i="7"/>
  <c r="B2220" i="11"/>
  <c r="B1571" i="10"/>
  <c r="B304" i="6"/>
  <c r="B1309" i="5"/>
  <c r="B198" i="5"/>
  <c r="B202" i="13"/>
  <c r="P289" i="2" s="1"/>
  <c r="B687" i="5"/>
  <c r="U277" i="2" s="1"/>
  <c r="B87" i="5"/>
  <c r="B149" i="6"/>
  <c r="B1312" i="14"/>
  <c r="B619" i="6"/>
  <c r="B681" i="14"/>
  <c r="B989" i="6"/>
  <c r="B541" i="6"/>
  <c r="B1342" i="6"/>
  <c r="B489" i="6"/>
  <c r="B473" i="6"/>
  <c r="B1478" i="6"/>
  <c r="B290" i="6"/>
  <c r="B956" i="6"/>
  <c r="B321" i="6"/>
  <c r="B430" i="6"/>
  <c r="B431" i="10"/>
  <c r="B1553" i="6"/>
  <c r="B1254" i="6"/>
  <c r="B2179" i="7"/>
  <c r="B456" i="6"/>
  <c r="B1735" i="6"/>
  <c r="B1423" i="6"/>
  <c r="B944" i="6"/>
  <c r="B536" i="6"/>
  <c r="B508" i="6"/>
  <c r="B629" i="6"/>
  <c r="B1031" i="6"/>
  <c r="B132" i="7"/>
  <c r="B220" i="11"/>
  <c r="R307" i="2" s="1"/>
  <c r="B530" i="6"/>
  <c r="B1904" i="14"/>
  <c r="B1159" i="14"/>
  <c r="B676" i="14"/>
  <c r="B124" i="6"/>
  <c r="B1705" i="6"/>
  <c r="B1522" i="6"/>
  <c r="B756" i="6"/>
  <c r="B642" i="6"/>
  <c r="B1276" i="6"/>
  <c r="B777" i="6"/>
  <c r="B351" i="6"/>
  <c r="B1446" i="6"/>
  <c r="B274" i="6"/>
  <c r="B589" i="5"/>
  <c r="U179" i="2" s="1"/>
  <c r="B751" i="6"/>
  <c r="B507" i="6"/>
  <c r="B423" i="14"/>
  <c r="B522" i="6"/>
  <c r="B860" i="5"/>
  <c r="U450" i="2" s="1"/>
  <c r="B1701" i="6"/>
  <c r="B1618" i="6"/>
  <c r="B1766" i="5"/>
  <c r="B601" i="6"/>
  <c r="B1140" i="6"/>
  <c r="B739" i="11"/>
  <c r="B1762" i="14"/>
  <c r="B689" i="14"/>
  <c r="B832" i="14"/>
  <c r="B188" i="7"/>
  <c r="B1518" i="11"/>
  <c r="B1717" i="6"/>
  <c r="B200" i="6"/>
  <c r="E282" i="2" s="1"/>
  <c r="F282" i="2" s="1"/>
  <c r="G282" i="2" s="1"/>
  <c r="B656" i="6"/>
  <c r="B695" i="6"/>
  <c r="B758" i="6"/>
  <c r="B1215" i="6"/>
  <c r="B1447" i="6"/>
  <c r="B1466" i="6"/>
  <c r="B358" i="6"/>
  <c r="B1681" i="7"/>
  <c r="B1270" i="6"/>
  <c r="B1174" i="6"/>
  <c r="B2023" i="7"/>
  <c r="B1279" i="6"/>
  <c r="B1052" i="6"/>
  <c r="B1523" i="6"/>
  <c r="B826" i="6"/>
  <c r="B696" i="6"/>
  <c r="B79" i="6"/>
  <c r="B171" i="6"/>
  <c r="B332" i="6"/>
  <c r="B863" i="6"/>
  <c r="B1413" i="6"/>
  <c r="B214" i="13"/>
  <c r="P301" i="2" s="1"/>
  <c r="B88" i="10"/>
  <c r="Q175" i="2" s="1"/>
  <c r="B1005" i="5"/>
  <c r="B1587" i="6"/>
  <c r="B69" i="7"/>
  <c r="B602" i="6"/>
  <c r="B1070" i="6"/>
  <c r="B204" i="7"/>
  <c r="B460" i="6"/>
  <c r="B365" i="6"/>
  <c r="B1514" i="6"/>
  <c r="B148" i="6"/>
  <c r="B678" i="6"/>
  <c r="B542" i="6"/>
  <c r="B1473" i="6"/>
  <c r="B1097" i="6"/>
  <c r="B1029" i="6"/>
  <c r="B2364" i="11"/>
  <c r="B754" i="6"/>
  <c r="B174" i="6"/>
  <c r="B1231" i="6"/>
  <c r="B1138" i="6"/>
  <c r="B526" i="6"/>
  <c r="B1624" i="6"/>
  <c r="B1165" i="6"/>
  <c r="B178" i="13"/>
  <c r="P265" i="2" s="1"/>
  <c r="B1531" i="6"/>
  <c r="B1842" i="7"/>
  <c r="B1397" i="6"/>
  <c r="B3369" i="7"/>
  <c r="B433" i="6"/>
  <c r="B1151" i="6"/>
  <c r="B672" i="6"/>
  <c r="B1376" i="6"/>
  <c r="B1739" i="6"/>
  <c r="B278" i="6"/>
  <c r="B134" i="6"/>
  <c r="B27" i="6"/>
  <c r="D40" i="19" s="1"/>
  <c r="B1461" i="6"/>
  <c r="B1793" i="5"/>
  <c r="B1391" i="6"/>
  <c r="B135" i="6"/>
  <c r="B998" i="6"/>
  <c r="B1083" i="6"/>
  <c r="B259" i="6"/>
  <c r="B852" i="6"/>
  <c r="B1129" i="6"/>
  <c r="B1291" i="6"/>
  <c r="B823" i="5"/>
  <c r="U413" i="2" s="1"/>
  <c r="B1009" i="14"/>
  <c r="B1368" i="6"/>
  <c r="B71" i="14"/>
  <c r="T158" i="2" s="1"/>
  <c r="B582" i="6"/>
  <c r="B293" i="6"/>
  <c r="B797" i="6"/>
  <c r="B664" i="14"/>
  <c r="B752" i="6"/>
  <c r="B1459" i="6"/>
  <c r="B31" i="6"/>
  <c r="J14" i="8" s="1"/>
  <c r="B217" i="6"/>
  <c r="B1301" i="6"/>
  <c r="B599" i="6"/>
  <c r="B57" i="5"/>
  <c r="E149" i="2" s="1"/>
  <c r="I149" i="2" s="1"/>
  <c r="B1956" i="5"/>
  <c r="B12" i="6"/>
  <c r="E345" i="2" s="1"/>
  <c r="B114" i="6"/>
  <c r="B1429" i="6"/>
  <c r="B7" i="14"/>
  <c r="T94" i="2" s="1"/>
  <c r="B1937" i="5"/>
  <c r="B418" i="6"/>
  <c r="B1122" i="6"/>
  <c r="B1666" i="6"/>
  <c r="B1893" i="14"/>
  <c r="B413" i="13"/>
  <c r="P500" i="2" s="1"/>
  <c r="B477" i="6"/>
  <c r="B1856" i="7"/>
  <c r="B1667" i="10"/>
  <c r="B1110" i="6"/>
  <c r="B806" i="6"/>
  <c r="B1020" i="6"/>
  <c r="B8" i="6"/>
  <c r="E341" i="2" s="1"/>
  <c r="I341" i="2" s="1"/>
  <c r="B3122" i="7"/>
  <c r="B253" i="6"/>
  <c r="B1571" i="6"/>
  <c r="B245" i="6"/>
  <c r="B974" i="6"/>
  <c r="B1504" i="6"/>
  <c r="B1259" i="6"/>
  <c r="B796" i="6"/>
  <c r="B1102" i="6"/>
  <c r="B85" i="6"/>
  <c r="B1294" i="6"/>
  <c r="B1113" i="6"/>
  <c r="B1509" i="6"/>
  <c r="B923" i="6"/>
  <c r="B364" i="6"/>
  <c r="B1510" i="14"/>
  <c r="B1565" i="6"/>
  <c r="B126" i="13"/>
  <c r="P213" i="2" s="1"/>
  <c r="B444" i="10"/>
  <c r="B115" i="5"/>
  <c r="B1296" i="6"/>
  <c r="B344" i="5"/>
  <c r="B770" i="6"/>
  <c r="B1525" i="14"/>
  <c r="B1540" i="6"/>
  <c r="B1751" i="6"/>
  <c r="B1185" i="6"/>
  <c r="B1182" i="6"/>
  <c r="B2735" i="7"/>
  <c r="B558" i="6"/>
  <c r="B425" i="6"/>
  <c r="B124" i="11"/>
  <c r="R211" i="2" s="1"/>
  <c r="N211" i="2" s="1"/>
  <c r="AT8" i="9" s="1"/>
  <c r="B1106" i="6"/>
  <c r="B216" i="10"/>
  <c r="Q303" i="2" s="1"/>
  <c r="B2151" i="7"/>
  <c r="B54" i="6"/>
  <c r="B1372" i="6"/>
  <c r="B401" i="6"/>
  <c r="B845" i="6"/>
  <c r="B1727" i="14"/>
  <c r="B384" i="7"/>
  <c r="B1594" i="6"/>
  <c r="B1334" i="6"/>
  <c r="B793" i="6"/>
  <c r="B686" i="6"/>
  <c r="B255" i="6"/>
  <c r="B748" i="6"/>
  <c r="B1324" i="7"/>
  <c r="S164" i="2" s="1"/>
  <c r="B1166" i="6"/>
  <c r="B578" i="6"/>
  <c r="B607" i="6"/>
  <c r="B1212" i="6"/>
  <c r="B449" i="6"/>
  <c r="B343" i="6"/>
  <c r="B1243" i="6"/>
  <c r="B30" i="7"/>
  <c r="B978" i="6"/>
  <c r="B134" i="14"/>
  <c r="T221" i="2" s="1"/>
  <c r="B119" i="6"/>
  <c r="B1089" i="6"/>
  <c r="B939" i="6"/>
  <c r="B1613" i="6"/>
  <c r="B136" i="6"/>
  <c r="B866" i="6"/>
  <c r="B755" i="6"/>
  <c r="B513" i="6"/>
  <c r="B492" i="6"/>
  <c r="B351" i="10"/>
  <c r="Q438" i="2" s="1"/>
  <c r="B2519" i="7"/>
  <c r="B1516" i="6"/>
  <c r="B1286" i="6"/>
  <c r="B1568" i="6"/>
  <c r="B1462" i="6"/>
  <c r="B1360" i="6"/>
  <c r="B176" i="6"/>
  <c r="E258" i="2" s="1"/>
  <c r="F258" i="2" s="1"/>
  <c r="G258" i="2" s="1"/>
  <c r="B2201" i="11"/>
  <c r="B828" i="6"/>
  <c r="B1005" i="6"/>
  <c r="B21" i="7"/>
  <c r="B178" i="6"/>
  <c r="B716" i="6"/>
  <c r="B827" i="6"/>
  <c r="B708" i="6"/>
  <c r="B1440" i="6"/>
  <c r="B802" i="6"/>
  <c r="B112" i="6"/>
  <c r="B818" i="6"/>
  <c r="B521" i="6"/>
  <c r="B627" i="6"/>
  <c r="B1732" i="6"/>
  <c r="B940" i="6"/>
  <c r="B1227" i="5"/>
  <c r="B997" i="6"/>
  <c r="B260" i="6"/>
  <c r="B10" i="6"/>
  <c r="E343" i="2" s="1"/>
  <c r="B545" i="6"/>
  <c r="B523" i="6"/>
  <c r="B1233" i="14"/>
  <c r="B634" i="6"/>
  <c r="B275" i="6"/>
  <c r="B971" i="6"/>
  <c r="B1518" i="14"/>
  <c r="E109" i="2" s="1"/>
  <c r="I109" i="2" s="1"/>
  <c r="B641" i="6"/>
  <c r="B175" i="6"/>
  <c r="B368" i="11"/>
  <c r="R455" i="2" s="1"/>
  <c r="B220" i="14"/>
  <c r="T307" i="2" s="1"/>
  <c r="B41" i="6"/>
  <c r="B295" i="6"/>
  <c r="B1659" i="14"/>
  <c r="B1351" i="6"/>
  <c r="B102" i="11"/>
  <c r="R189" i="2" s="1"/>
  <c r="B517" i="11"/>
  <c r="B34" i="6"/>
  <c r="J20" i="8" s="1"/>
  <c r="B128" i="6"/>
  <c r="E210" i="2" s="1"/>
  <c r="F210" i="2" s="1"/>
  <c r="G210" i="2" s="1"/>
  <c r="B268" i="6"/>
  <c r="B892" i="6"/>
  <c r="B71" i="6"/>
  <c r="B829" i="6"/>
  <c r="B2022" i="7"/>
  <c r="B36" i="14"/>
  <c r="B1702" i="6"/>
  <c r="B400" i="10"/>
  <c r="Q487" i="2" s="1"/>
  <c r="B788" i="6"/>
  <c r="B639" i="6"/>
  <c r="B100" i="6"/>
  <c r="B1314" i="6"/>
  <c r="B1558" i="6"/>
  <c r="B1515" i="6"/>
  <c r="B840" i="6"/>
  <c r="B1488" i="6"/>
  <c r="B823" i="6"/>
  <c r="B1955" i="11"/>
  <c r="B1011" i="6"/>
  <c r="B1584" i="6"/>
  <c r="B236" i="6"/>
  <c r="E318" i="2" s="1"/>
  <c r="F318" i="2" s="1"/>
  <c r="G318" i="2" s="1"/>
  <c r="B569" i="6"/>
  <c r="B6" i="6"/>
  <c r="B1111" i="6"/>
  <c r="B1662" i="6"/>
  <c r="B269" i="13"/>
  <c r="P356" i="2" s="1"/>
  <c r="B45" i="6"/>
  <c r="B1611" i="6"/>
  <c r="B638" i="6"/>
  <c r="B559" i="6"/>
  <c r="B413" i="10"/>
  <c r="Q500" i="2" s="1"/>
  <c r="B1131" i="6"/>
  <c r="B1087" i="6"/>
  <c r="B1171" i="6"/>
  <c r="B1696" i="11"/>
  <c r="B409" i="6"/>
  <c r="B1410" i="6"/>
  <c r="B2215" i="11"/>
  <c r="B911" i="6"/>
  <c r="B668" i="6"/>
  <c r="B970" i="6"/>
  <c r="B1527" i="6"/>
  <c r="B1010" i="6"/>
  <c r="B1915" i="7"/>
  <c r="B122" i="10"/>
  <c r="Q209" i="2" s="1"/>
  <c r="B1047" i="5"/>
  <c r="B938" i="6"/>
  <c r="B1214" i="6"/>
  <c r="B2274" i="5"/>
  <c r="B44" i="14"/>
  <c r="T131" i="2" s="1"/>
  <c r="B1474" i="6"/>
  <c r="B910" i="6"/>
  <c r="B1455" i="6"/>
  <c r="B1003" i="10"/>
  <c r="B1468" i="6"/>
  <c r="B1323" i="6"/>
  <c r="B1157" i="5"/>
  <c r="B546" i="6"/>
  <c r="B405" i="10"/>
  <c r="Q492" i="2" s="1"/>
  <c r="B1978" i="7"/>
  <c r="B70" i="6"/>
  <c r="B926" i="6"/>
  <c r="B691" i="6"/>
  <c r="B934" i="6"/>
  <c r="B966" i="6"/>
  <c r="B282" i="6"/>
  <c r="B683" i="5"/>
  <c r="U273" i="2" s="1"/>
  <c r="B166" i="6"/>
  <c r="B203" i="6"/>
  <c r="B720" i="6"/>
  <c r="B346" i="6"/>
  <c r="B1448" i="6"/>
  <c r="B2244" i="7"/>
  <c r="B421" i="13"/>
  <c r="P508" i="2" s="1"/>
  <c r="B645" i="6"/>
  <c r="B4" i="11"/>
  <c r="B1426" i="6"/>
  <c r="B463" i="6"/>
  <c r="B1225" i="6"/>
  <c r="B464" i="6"/>
  <c r="B815" i="6"/>
  <c r="B822" i="5"/>
  <c r="U412" i="2" s="1"/>
  <c r="B1012" i="10"/>
  <c r="B1035" i="14"/>
  <c r="B83" i="6"/>
  <c r="B653" i="5"/>
  <c r="U243" i="2" s="1"/>
  <c r="B2047" i="10"/>
  <c r="B514" i="6"/>
  <c r="B1443" i="14"/>
  <c r="B1671" i="6"/>
  <c r="B1242" i="6"/>
  <c r="B1678" i="6"/>
  <c r="B1118" i="6"/>
  <c r="B864" i="6"/>
  <c r="B1290" i="6"/>
  <c r="B233" i="6"/>
  <c r="B670" i="5"/>
  <c r="U260" i="2" s="1"/>
  <c r="B885" i="6"/>
  <c r="B1201" i="6"/>
  <c r="B1591" i="6"/>
  <c r="B264" i="13"/>
  <c r="P351" i="2" s="1"/>
  <c r="B1547" i="6"/>
  <c r="B1304" i="6"/>
  <c r="B677" i="5"/>
  <c r="U267" i="2" s="1"/>
  <c r="B2229" i="7"/>
  <c r="B1483" i="6"/>
  <c r="B1338" i="6"/>
  <c r="B2001" i="5"/>
  <c r="B1631" i="6"/>
  <c r="B1265" i="6"/>
  <c r="B516" i="6"/>
  <c r="B717" i="6"/>
  <c r="B1577" i="6"/>
  <c r="B1693" i="6"/>
  <c r="B1501" i="6"/>
  <c r="B1340" i="6"/>
  <c r="B1442" i="6"/>
  <c r="B1267" i="6"/>
  <c r="B1576" i="6"/>
  <c r="B1463" i="6"/>
  <c r="B87" i="6"/>
  <c r="B1561" i="6"/>
  <c r="B1664" i="6"/>
  <c r="B1412" i="6"/>
  <c r="B1305" i="6"/>
  <c r="B1415" i="6"/>
  <c r="B422" i="6"/>
  <c r="B1038" i="6"/>
  <c r="B49" i="6"/>
  <c r="B1438" i="6"/>
  <c r="B1335" i="6"/>
  <c r="B996" i="6"/>
  <c r="B109" i="6"/>
  <c r="B1585" i="6"/>
  <c r="B3253" i="7"/>
  <c r="B276" i="6"/>
  <c r="B519" i="6"/>
  <c r="B1179" i="6"/>
  <c r="B1907" i="7"/>
  <c r="B1350" i="6"/>
  <c r="B1158" i="6"/>
  <c r="B1349" i="14"/>
  <c r="B598" i="6"/>
  <c r="B684" i="6"/>
  <c r="B1563" i="5"/>
  <c r="B767" i="6"/>
  <c r="B2550" i="7"/>
  <c r="B544" i="6"/>
  <c r="B942" i="6"/>
  <c r="B436" i="6"/>
  <c r="B140" i="6"/>
  <c r="E222" i="2" s="1"/>
  <c r="F222" i="2" s="1"/>
  <c r="G222" i="2" s="1"/>
  <c r="B573" i="6"/>
  <c r="B1343" i="5"/>
  <c r="B1173" i="14"/>
  <c r="B1737" i="6"/>
  <c r="B1026" i="6"/>
  <c r="B603" i="6"/>
  <c r="B1756" i="6"/>
  <c r="B1055" i="6"/>
  <c r="B1427" i="14"/>
  <c r="B1038" i="5"/>
  <c r="B1458" i="10"/>
  <c r="B451" i="6"/>
  <c r="B953" i="6"/>
  <c r="B613" i="6"/>
  <c r="B1046" i="6"/>
  <c r="B82" i="6"/>
  <c r="B575" i="6"/>
  <c r="B270" i="6"/>
  <c r="B352" i="13"/>
  <c r="P439" i="2" s="1"/>
  <c r="B218" i="10"/>
  <c r="Q305" i="2" s="1"/>
  <c r="B980" i="6"/>
  <c r="B1601" i="6"/>
  <c r="B697" i="6"/>
  <c r="B1586" i="6"/>
  <c r="B336" i="14"/>
  <c r="T423" i="2" s="1"/>
  <c r="B322" i="6"/>
  <c r="B930" i="6"/>
  <c r="B1646" i="6"/>
  <c r="B215" i="6"/>
  <c r="B1093" i="14"/>
  <c r="B1529" i="6"/>
  <c r="B652" i="6"/>
  <c r="B798" i="6"/>
  <c r="B819" i="6"/>
  <c r="B38" i="6"/>
  <c r="B451" i="11"/>
  <c r="B1182" i="11"/>
  <c r="B834" i="6"/>
  <c r="B1220" i="6"/>
  <c r="B1453" i="6"/>
  <c r="B1154" i="6"/>
  <c r="B1255" i="6"/>
  <c r="B905" i="6"/>
  <c r="B93" i="6"/>
  <c r="B882" i="14"/>
  <c r="B329" i="6"/>
  <c r="B196" i="6"/>
  <c r="B1694" i="6"/>
  <c r="B750" i="6"/>
  <c r="B1634" i="6"/>
  <c r="B1403" i="6"/>
  <c r="B173" i="6"/>
  <c r="B431" i="6"/>
  <c r="B2405" i="7"/>
  <c r="B1506" i="14"/>
  <c r="B640" i="6"/>
  <c r="B636" i="6"/>
  <c r="B933" i="6"/>
  <c r="B537" i="6"/>
  <c r="B1550" i="6"/>
  <c r="B277" i="10"/>
  <c r="Q364" i="2" s="1"/>
  <c r="B62" i="6"/>
  <c r="B2629" i="7"/>
  <c r="B22" i="6"/>
  <c r="D25" i="19" s="1"/>
  <c r="B538" i="6"/>
  <c r="B1058" i="6"/>
  <c r="B1720" i="6"/>
  <c r="B1456" i="6"/>
  <c r="B1281" i="6"/>
  <c r="B563" i="6"/>
  <c r="B1325" i="6"/>
  <c r="B1060" i="6"/>
  <c r="B484" i="6"/>
  <c r="B1230" i="6"/>
  <c r="B241" i="6"/>
  <c r="B1920" i="5"/>
  <c r="B865" i="6"/>
  <c r="B768" i="6"/>
  <c r="B217" i="11"/>
  <c r="R304" i="2" s="1"/>
  <c r="B55" i="6"/>
  <c r="B846" i="6"/>
  <c r="B65" i="6"/>
  <c r="B1725" i="14"/>
  <c r="B1105" i="6"/>
  <c r="B229" i="6"/>
  <c r="B1436" i="6"/>
  <c r="B296" i="6"/>
  <c r="B415" i="6"/>
  <c r="B1160" i="6"/>
  <c r="B151" i="6"/>
  <c r="B306" i="6"/>
  <c r="B1673" i="6"/>
  <c r="B153" i="6"/>
  <c r="B722" i="6"/>
  <c r="B562" i="6"/>
  <c r="B396" i="6"/>
  <c r="B60" i="7"/>
  <c r="B15" i="6"/>
  <c r="B782" i="6"/>
  <c r="B1583" i="6"/>
  <c r="B89" i="13"/>
  <c r="P176" i="2" s="1"/>
  <c r="B1156" i="6"/>
  <c r="B2341" i="10"/>
  <c r="B1181" i="6"/>
  <c r="B1328" i="5"/>
  <c r="B2753" i="7"/>
  <c r="B1703" i="14"/>
  <c r="B138" i="13"/>
  <c r="P225" i="2" s="1"/>
  <c r="B1030" i="6"/>
  <c r="B330" i="6"/>
  <c r="B1616" i="5"/>
  <c r="B1255" i="14"/>
  <c r="B2048" i="5"/>
  <c r="B673" i="6"/>
  <c r="B1237" i="6"/>
  <c r="B1402" i="6"/>
  <c r="B1794" i="7"/>
  <c r="B70" i="13"/>
  <c r="P157" i="2" s="1"/>
  <c r="B622" i="6"/>
  <c r="B47" i="7"/>
  <c r="E124" i="2" s="1"/>
  <c r="I124" i="2" s="1"/>
  <c r="B58" i="6"/>
  <c r="B734" i="6"/>
  <c r="B1683" i="6"/>
  <c r="B226" i="6"/>
  <c r="B1245" i="14"/>
  <c r="B349" i="13"/>
  <c r="P436" i="2" s="1"/>
  <c r="B1382" i="6"/>
  <c r="B639" i="14"/>
  <c r="B1362" i="5"/>
  <c r="B1257" i="6"/>
  <c r="B2063" i="5"/>
  <c r="B968" i="6"/>
  <c r="B496" i="6"/>
  <c r="B1512" i="6"/>
  <c r="B1738" i="5"/>
  <c r="B1260" i="6"/>
  <c r="B976" i="6"/>
  <c r="B1211" i="6"/>
  <c r="B35" i="6"/>
  <c r="B752" i="14"/>
  <c r="B2154" i="7"/>
  <c r="B625" i="6"/>
  <c r="B922" i="6"/>
  <c r="B133" i="13"/>
  <c r="P220" i="2" s="1"/>
  <c r="B126" i="6"/>
  <c r="B1184" i="6"/>
  <c r="B502" i="6"/>
  <c r="B1434" i="6"/>
  <c r="B836" i="6"/>
  <c r="B1172" i="6"/>
  <c r="B381" i="11"/>
  <c r="R468" i="2" s="1"/>
  <c r="B1745" i="6"/>
  <c r="B1114" i="6"/>
  <c r="B2266" i="7"/>
  <c r="B665" i="6"/>
  <c r="B51" i="13"/>
  <c r="P138" i="2" s="1"/>
  <c r="B317" i="6"/>
  <c r="B1266" i="6"/>
  <c r="B778" i="6"/>
  <c r="B1728" i="5"/>
  <c r="B482" i="6"/>
  <c r="B1386" i="11"/>
  <c r="B1252" i="6"/>
  <c r="B293" i="11"/>
  <c r="R380" i="2" s="1"/>
  <c r="B478" i="6"/>
  <c r="B1077" i="6"/>
  <c r="B509" i="6"/>
  <c r="B725" i="6"/>
  <c r="B1130" i="6"/>
  <c r="B144" i="6"/>
  <c r="B1689" i="6"/>
  <c r="B1318" i="6"/>
  <c r="B397" i="6"/>
  <c r="B1416" i="6"/>
  <c r="B60" i="6"/>
  <c r="B1399" i="6"/>
  <c r="B948" i="5"/>
  <c r="B571" i="6"/>
  <c r="B857" i="6"/>
  <c r="B630" i="6"/>
  <c r="B1218" i="6"/>
  <c r="B1027" i="6"/>
  <c r="B564" i="6"/>
  <c r="B893" i="6"/>
  <c r="B1490" i="6"/>
  <c r="B1066" i="6"/>
  <c r="B1560" i="6"/>
  <c r="B607" i="5"/>
  <c r="U197" i="2" s="1"/>
  <c r="B1706" i="7"/>
  <c r="B1127" i="6"/>
  <c r="B1080" i="5"/>
  <c r="B660" i="6"/>
  <c r="B1073" i="6"/>
  <c r="B316" i="5"/>
  <c r="B331" i="6"/>
  <c r="B608" i="6"/>
  <c r="B1590" i="14"/>
  <c r="E181" i="2" s="1"/>
  <c r="I181" i="2" s="1"/>
  <c r="B92" i="6"/>
  <c r="E174" i="2" s="1"/>
  <c r="F174" i="2" s="1"/>
  <c r="G174" i="2" s="1"/>
  <c r="B1007" i="6"/>
  <c r="B90" i="14"/>
  <c r="T177" i="2" s="1"/>
  <c r="B250" i="6"/>
  <c r="B454" i="6"/>
  <c r="B371" i="6"/>
  <c r="B1589" i="6"/>
  <c r="B380" i="6"/>
  <c r="B1302" i="6"/>
  <c r="B1521" i="6"/>
  <c r="B1548" i="6"/>
  <c r="B650" i="14"/>
  <c r="B1313" i="6"/>
  <c r="B1736" i="6"/>
  <c r="B555" i="6"/>
  <c r="B855" i="6"/>
  <c r="B1728" i="6"/>
  <c r="B688" i="11"/>
  <c r="B1096" i="6"/>
  <c r="B992" i="6"/>
  <c r="B1350" i="7"/>
  <c r="S190" i="2" s="1"/>
  <c r="B2029" i="7"/>
  <c r="B1086" i="6"/>
  <c r="B1541" i="6"/>
  <c r="B1034" i="6"/>
  <c r="B2362" i="10"/>
  <c r="B5" i="13"/>
  <c r="P92" i="2" s="1"/>
  <c r="B155" i="6"/>
  <c r="B88" i="6"/>
  <c r="B2834" i="7"/>
  <c r="B913" i="14"/>
  <c r="B400" i="11"/>
  <c r="R487" i="2" s="1"/>
  <c r="B848" i="6"/>
  <c r="B410" i="6"/>
  <c r="B1417" i="6"/>
  <c r="B1997" i="10"/>
  <c r="B721" i="6"/>
  <c r="B1152" i="6"/>
  <c r="B2701" i="7"/>
  <c r="B814" i="6"/>
  <c r="B1679" i="6"/>
  <c r="B1001" i="6"/>
  <c r="B1687" i="6"/>
  <c r="B844" i="6"/>
  <c r="B2236" i="7"/>
  <c r="B1213" i="6"/>
  <c r="B581" i="6"/>
  <c r="B188" i="6"/>
  <c r="E270" i="2" s="1"/>
  <c r="F270" i="2" s="1"/>
  <c r="G270" i="2" s="1"/>
  <c r="B760" i="6"/>
  <c r="B4" i="6"/>
  <c r="B499" i="6"/>
  <c r="B742" i="6"/>
  <c r="B1345" i="6"/>
  <c r="B1233" i="6"/>
  <c r="B1686" i="6"/>
  <c r="B2442" i="10"/>
  <c r="B3110" i="7"/>
  <c r="B1085" i="6"/>
  <c r="B171" i="11"/>
  <c r="R258" i="2" s="1"/>
  <c r="B828" i="11"/>
  <c r="B1688" i="6"/>
  <c r="B4" i="5"/>
  <c r="D9" i="8" s="1"/>
  <c r="E9" i="8" s="1"/>
  <c r="B1534" i="6"/>
  <c r="B402" i="14"/>
  <c r="T489" i="2" s="1"/>
  <c r="B1699" i="6"/>
  <c r="B2284" i="5"/>
  <c r="B403" i="6"/>
  <c r="B1136" i="6"/>
  <c r="B404" i="5"/>
  <c r="B825" i="5"/>
  <c r="U415" i="2" s="1"/>
  <c r="B1609" i="6"/>
  <c r="B2715" i="7"/>
  <c r="B1278" i="6"/>
  <c r="B1563" i="6"/>
  <c r="B167" i="6"/>
  <c r="B1069" i="6"/>
  <c r="B1208" i="6"/>
  <c r="B1763" i="14"/>
  <c r="B1732" i="11"/>
  <c r="B35" i="7"/>
  <c r="E112" i="2" s="1"/>
  <c r="I112" i="2" s="1"/>
  <c r="B948" i="6"/>
  <c r="B615" i="6"/>
  <c r="B33" i="5"/>
  <c r="E125" i="2" s="1"/>
  <c r="I125" i="2" s="1"/>
  <c r="B723" i="5"/>
  <c r="U313" i="2" s="1"/>
  <c r="B197" i="6"/>
  <c r="B874" i="6"/>
  <c r="B392" i="6"/>
  <c r="B468" i="6"/>
  <c r="B1200" i="11"/>
  <c r="B89" i="14"/>
  <c r="T176" i="2" s="1"/>
  <c r="B376" i="10"/>
  <c r="Q463" i="2" s="1"/>
  <c r="B497" i="6"/>
  <c r="B1997" i="5"/>
  <c r="B312" i="10"/>
  <c r="Q399" i="2" s="1"/>
  <c r="B246" i="6"/>
  <c r="B1051" i="6"/>
  <c r="B1600" i="11"/>
  <c r="B187" i="7"/>
  <c r="B13" i="6"/>
  <c r="B918" i="5"/>
  <c r="U508" i="2" s="1"/>
  <c r="B1923" i="14"/>
  <c r="B1997" i="11"/>
  <c r="B379" i="5"/>
  <c r="B1520" i="6"/>
  <c r="B776" i="6"/>
  <c r="B2311" i="11"/>
  <c r="B1431" i="6"/>
  <c r="B727" i="6"/>
  <c r="B1194" i="6"/>
  <c r="B605" i="6"/>
  <c r="B3029" i="7"/>
  <c r="B234" i="6"/>
  <c r="B360" i="5"/>
  <c r="B2257" i="10"/>
  <c r="B1460" i="11"/>
  <c r="B142" i="11"/>
  <c r="R229" i="2" s="1"/>
  <c r="B1510" i="6"/>
  <c r="B889" i="14"/>
  <c r="B749" i="6"/>
  <c r="B110" i="14"/>
  <c r="T197" i="2" s="1"/>
  <c r="B1722" i="6"/>
  <c r="B1115" i="6"/>
  <c r="B1430" i="14"/>
  <c r="B728" i="6"/>
  <c r="B1101" i="11"/>
  <c r="B1468" i="7"/>
  <c r="S308" i="2" s="1"/>
  <c r="B1876" i="14"/>
  <c r="B441" i="6"/>
  <c r="B1727" i="6"/>
  <c r="B162" i="6"/>
  <c r="B324" i="6"/>
  <c r="B1714" i="6"/>
  <c r="B547" i="6"/>
  <c r="B1669" i="6"/>
  <c r="B360" i="13"/>
  <c r="P447" i="2" s="1"/>
  <c r="B39" i="6"/>
  <c r="B272" i="11"/>
  <c r="R359" i="2" s="1"/>
  <c r="B2165" i="7"/>
  <c r="B805" i="14"/>
  <c r="B500" i="5"/>
  <c r="U90" i="2" s="1"/>
  <c r="B139" i="6"/>
  <c r="B805" i="6"/>
  <c r="B1096" i="14"/>
  <c r="B810" i="6"/>
  <c r="B168" i="6"/>
  <c r="B2271" i="11"/>
  <c r="B229" i="5"/>
  <c r="B1085" i="11"/>
  <c r="B2348" i="11"/>
  <c r="B193" i="11"/>
  <c r="R280" i="2" s="1"/>
  <c r="B1308" i="14"/>
  <c r="B112" i="11"/>
  <c r="R199" i="2" s="1"/>
  <c r="B1074" i="6"/>
  <c r="B259" i="10"/>
  <c r="Q346" i="2" s="1"/>
  <c r="B443" i="11"/>
  <c r="B3142" i="7"/>
  <c r="B1651" i="11"/>
  <c r="B1270" i="11"/>
  <c r="B2333" i="11"/>
  <c r="B406" i="6"/>
  <c r="B906" i="6"/>
  <c r="B586" i="6"/>
  <c r="B2433" i="10"/>
  <c r="B1984" i="14"/>
  <c r="B301" i="6"/>
  <c r="B1536" i="7"/>
  <c r="S376" i="2" s="1"/>
  <c r="B710" i="6"/>
  <c r="B1161" i="6"/>
  <c r="B550" i="6"/>
  <c r="B1390" i="6"/>
  <c r="B1693" i="13"/>
  <c r="B262" i="6"/>
  <c r="B326" i="5"/>
  <c r="B1095" i="6"/>
  <c r="B445" i="6"/>
  <c r="B2289" i="5"/>
  <c r="B572" i="6"/>
  <c r="B623" i="6"/>
  <c r="B714" i="6"/>
  <c r="B1068" i="6"/>
  <c r="B1597" i="11"/>
  <c r="B1650" i="6"/>
  <c r="B731" i="6"/>
  <c r="B1795" i="10"/>
  <c r="B1344" i="6"/>
  <c r="B1603" i="6"/>
  <c r="B2297" i="5"/>
  <c r="B1195" i="6"/>
  <c r="B98" i="6"/>
  <c r="B37" i="6"/>
  <c r="B48" i="6"/>
  <c r="B2108" i="5"/>
  <c r="B1404" i="6"/>
  <c r="B336" i="11"/>
  <c r="R423" i="2" s="1"/>
  <c r="B795" i="6"/>
  <c r="B595" i="6"/>
  <c r="B2420" i="10"/>
  <c r="B1599" i="6"/>
  <c r="B336" i="6"/>
  <c r="B1035" i="6"/>
  <c r="B1189" i="6"/>
  <c r="B436" i="5"/>
  <c r="B2333" i="7"/>
  <c r="B990" i="6"/>
  <c r="B1895" i="11"/>
  <c r="B1752" i="6"/>
  <c r="B182" i="13"/>
  <c r="P269" i="2" s="1"/>
  <c r="B1944" i="5"/>
  <c r="B1715" i="6"/>
  <c r="B387" i="14"/>
  <c r="T474" i="2" s="1"/>
  <c r="B651" i="6"/>
  <c r="B848" i="10"/>
  <c r="B3261" i="7"/>
  <c r="B481" i="6"/>
  <c r="B1053" i="5"/>
  <c r="B530" i="5"/>
  <c r="U120" i="2" s="1"/>
  <c r="B333" i="6"/>
  <c r="B1581" i="6"/>
  <c r="B2117" i="7"/>
  <c r="B130" i="13"/>
  <c r="P217" i="2" s="1"/>
  <c r="B384" i="10"/>
  <c r="Q471" i="2" s="1"/>
  <c r="B599" i="5"/>
  <c r="U189" i="2" s="1"/>
  <c r="B1405" i="6"/>
  <c r="B386" i="6"/>
  <c r="B98" i="11"/>
  <c r="R185" i="2" s="1"/>
  <c r="B1130" i="10"/>
  <c r="B1567" i="5"/>
  <c r="B1178" i="6"/>
  <c r="B16" i="6"/>
  <c r="D7" i="19" s="1"/>
  <c r="B684" i="5"/>
  <c r="U274" i="2" s="1"/>
  <c r="B3297" i="7"/>
  <c r="B1356" i="5"/>
  <c r="B1918" i="14"/>
  <c r="B1513" i="6"/>
  <c r="B138" i="6"/>
  <c r="B789" i="6"/>
  <c r="B1608" i="11"/>
  <c r="B1032" i="6"/>
  <c r="B171" i="14"/>
  <c r="T258" i="2" s="1"/>
  <c r="B854" i="6"/>
  <c r="B1332" i="6"/>
  <c r="B905" i="14"/>
  <c r="B33" i="6"/>
  <c r="J17" i="8" s="1"/>
  <c r="B76" i="6"/>
  <c r="B235" i="6"/>
  <c r="B2284" i="10"/>
  <c r="B443" i="6"/>
  <c r="B185" i="6"/>
  <c r="B1424" i="6"/>
  <c r="B1249" i="6"/>
  <c r="B1932" i="11"/>
  <c r="B967" i="6"/>
  <c r="B1563" i="7"/>
  <c r="S403" i="2" s="1"/>
  <c r="B375" i="5"/>
  <c r="B1248" i="6"/>
  <c r="B209" i="6"/>
  <c r="B106" i="6"/>
  <c r="B1708" i="6"/>
  <c r="B373" i="10"/>
  <c r="Q460" i="2" s="1"/>
  <c r="B1072" i="5"/>
  <c r="B2583" i="7"/>
  <c r="B994" i="6"/>
  <c r="B254" i="6"/>
  <c r="B715" i="6"/>
  <c r="B485" i="6"/>
  <c r="B38" i="5"/>
  <c r="B234" i="7"/>
  <c r="B719" i="6"/>
  <c r="B154" i="6"/>
  <c r="B407" i="6"/>
  <c r="B1041" i="6"/>
  <c r="B1078" i="6"/>
  <c r="B912" i="6"/>
  <c r="B349" i="6"/>
  <c r="B239" i="6"/>
  <c r="B2368" i="10"/>
  <c r="B1652" i="7"/>
  <c r="S492" i="2" s="1"/>
  <c r="B1007" i="11"/>
  <c r="B965" i="6"/>
  <c r="B385" i="7"/>
  <c r="B1163" i="11"/>
  <c r="B1730" i="5"/>
  <c r="B1100" i="6"/>
  <c r="B1674" i="6"/>
  <c r="B1101" i="13"/>
  <c r="B587" i="6"/>
  <c r="B1632" i="7"/>
  <c r="S472" i="2" s="1"/>
  <c r="B1221" i="6"/>
  <c r="B227" i="13"/>
  <c r="P314" i="2" s="1"/>
  <c r="B3000" i="7"/>
  <c r="B1316" i="6"/>
  <c r="B303" i="6"/>
  <c r="B40" i="7"/>
  <c r="B381" i="13"/>
  <c r="P468" i="2" s="1"/>
  <c r="B1162" i="6"/>
  <c r="B757" i="6"/>
  <c r="B1320" i="5"/>
  <c r="B1065" i="6"/>
  <c r="B929" i="6"/>
  <c r="B297" i="6"/>
  <c r="B2150" i="10"/>
  <c r="B1734" i="6"/>
  <c r="B420" i="6"/>
  <c r="B13" i="10"/>
  <c r="Q100" i="2" s="1"/>
  <c r="B1579" i="6"/>
  <c r="B869" i="14"/>
  <c r="B509" i="11"/>
  <c r="B1006" i="11"/>
  <c r="B36" i="6"/>
  <c r="B658" i="14"/>
  <c r="B471" i="6"/>
  <c r="B1565" i="7"/>
  <c r="S405" i="2" s="1"/>
  <c r="B959" i="6"/>
  <c r="B1204" i="6"/>
  <c r="B1294" i="5"/>
  <c r="B421" i="7"/>
  <c r="B1322" i="6"/>
  <c r="B1630" i="6"/>
  <c r="B1317" i="6"/>
  <c r="B169" i="7"/>
  <c r="B1311" i="7"/>
  <c r="S151" i="2" s="1"/>
  <c r="B2392" i="11"/>
  <c r="B1437" i="5"/>
  <c r="B1669" i="7"/>
  <c r="S509" i="2" s="1"/>
  <c r="B1599" i="14"/>
  <c r="B984" i="6"/>
  <c r="B1091" i="6"/>
  <c r="B1690" i="6"/>
  <c r="B1379" i="6"/>
  <c r="B1002" i="6"/>
  <c r="B1546" i="7"/>
  <c r="S386" i="2" s="1"/>
  <c r="B2403" i="7"/>
  <c r="B2088" i="10"/>
  <c r="B1668" i="6"/>
  <c r="B1191" i="14"/>
  <c r="B70" i="14"/>
  <c r="T157" i="2" s="1"/>
  <c r="B1116" i="6"/>
  <c r="B516" i="14"/>
  <c r="B1721" i="6"/>
  <c r="B429" i="6"/>
  <c r="B560" i="6"/>
  <c r="B1290" i="7"/>
  <c r="S130" i="2" s="1"/>
  <c r="B1514" i="10"/>
  <c r="B2008" i="10"/>
  <c r="B1298" i="5"/>
  <c r="B424" i="6"/>
  <c r="B301" i="13"/>
  <c r="P388" i="2" s="1"/>
  <c r="B879" i="6"/>
  <c r="B647" i="6"/>
  <c r="B453" i="6"/>
  <c r="B312" i="6"/>
  <c r="B543" i="6"/>
  <c r="B927" i="6"/>
  <c r="B18" i="6"/>
  <c r="D13" i="19" s="1"/>
  <c r="B1454" i="14"/>
  <c r="B1679" i="5"/>
  <c r="B249" i="6"/>
  <c r="B1765" i="7"/>
  <c r="B1369" i="6"/>
  <c r="B3183" i="7"/>
  <c r="B1472" i="6"/>
  <c r="B2688" i="7"/>
  <c r="B103" i="11"/>
  <c r="R190" i="2" s="1"/>
  <c r="B1798" i="14"/>
  <c r="B2000" i="11"/>
  <c r="B1245" i="6"/>
  <c r="B182" i="14"/>
  <c r="T269" i="2" s="1"/>
  <c r="B40" i="6"/>
  <c r="B208" i="6"/>
  <c r="B1476" i="14"/>
  <c r="B846" i="14"/>
  <c r="B3499" i="7"/>
  <c r="B2588" i="7"/>
  <c r="B1572" i="5"/>
  <c r="B1684" i="5"/>
  <c r="B51" i="6"/>
  <c r="B1493" i="6"/>
  <c r="B1277" i="6"/>
  <c r="B21" i="6"/>
  <c r="D22" i="19" s="1"/>
  <c r="B1862" i="5"/>
  <c r="B1445" i="6"/>
  <c r="B1134" i="14"/>
  <c r="B766" i="5"/>
  <c r="U356" i="2" s="1"/>
  <c r="B128" i="11"/>
  <c r="R215" i="2" s="1"/>
  <c r="B261" i="5"/>
  <c r="B1258" i="6"/>
  <c r="B1569" i="6"/>
  <c r="B784" i="6"/>
  <c r="B1301" i="14"/>
  <c r="B65" i="11"/>
  <c r="R152" i="2" s="1"/>
  <c r="B582" i="14"/>
  <c r="B1131" i="5"/>
  <c r="B1133" i="5"/>
  <c r="B706" i="11"/>
  <c r="B580" i="6"/>
  <c r="B953" i="5"/>
  <c r="B1681" i="6"/>
  <c r="B883" i="6"/>
  <c r="B3189" i="7"/>
  <c r="B69" i="5"/>
  <c r="E161" i="2" s="1"/>
  <c r="I161" i="2" s="1"/>
  <c r="B611" i="6"/>
  <c r="B557" i="6"/>
  <c r="B1635" i="6"/>
  <c r="B741" i="6"/>
  <c r="B1123" i="6"/>
  <c r="B730" i="6"/>
  <c r="B878" i="14"/>
  <c r="B1146" i="6"/>
  <c r="B786" i="6"/>
  <c r="B707" i="14"/>
  <c r="B718" i="6"/>
  <c r="B2122" i="10"/>
  <c r="B1155" i="6"/>
  <c r="B588" i="6"/>
  <c r="B107" i="6"/>
  <c r="B1357" i="6"/>
  <c r="B969" i="6"/>
  <c r="B924" i="6"/>
  <c r="B236" i="13"/>
  <c r="P323" i="2" s="1"/>
  <c r="B1101" i="6"/>
  <c r="B436" i="14"/>
  <c r="B50" i="6"/>
  <c r="B316" i="6"/>
  <c r="B269" i="6"/>
  <c r="B1317" i="14"/>
  <c r="B648" i="5"/>
  <c r="U238" i="2" s="1"/>
  <c r="B177" i="6"/>
  <c r="B873" i="6"/>
  <c r="B451" i="5"/>
  <c r="B1968" i="14"/>
  <c r="B205" i="14"/>
  <c r="T292" i="2" s="1"/>
  <c r="B202" i="6"/>
  <c r="B1103" i="5"/>
  <c r="B80" i="6"/>
  <c r="E162" i="2" s="1"/>
  <c r="F162" i="2" s="1"/>
  <c r="G162" i="2" s="1"/>
  <c r="B354" i="6"/>
  <c r="B1759" i="14"/>
  <c r="B1356" i="6"/>
  <c r="B913" i="11"/>
  <c r="B1530" i="6"/>
  <c r="B1274" i="6"/>
  <c r="B2140" i="11"/>
  <c r="B427" i="6"/>
  <c r="B680" i="6"/>
  <c r="B315" i="6"/>
  <c r="B1608" i="10"/>
  <c r="B23" i="6"/>
  <c r="D28" i="19" s="1"/>
  <c r="B1190" i="6"/>
  <c r="B1742" i="6"/>
  <c r="B506" i="6"/>
  <c r="B360" i="6"/>
  <c r="B574" i="6"/>
  <c r="B1526" i="6"/>
  <c r="B945" i="6"/>
  <c r="B961" i="6"/>
  <c r="B789" i="14"/>
  <c r="B646" i="6"/>
  <c r="B805" i="5"/>
  <c r="U395" i="2" s="1"/>
  <c r="B115" i="6"/>
  <c r="B1619" i="6"/>
  <c r="B776" i="14"/>
  <c r="B5" i="6"/>
  <c r="B3360" i="7"/>
  <c r="B418" i="14"/>
  <c r="T505" i="2" s="1"/>
  <c r="B2407" i="7"/>
  <c r="B791" i="10"/>
  <c r="B1694" i="7"/>
  <c r="B2106" i="5"/>
  <c r="B47" i="6"/>
  <c r="B279" i="6"/>
  <c r="B649" i="6"/>
  <c r="B62" i="14"/>
  <c r="T149" i="2" s="1"/>
  <c r="B488" i="6"/>
  <c r="B1217" i="6"/>
  <c r="B2250" i="11"/>
  <c r="B516" i="11"/>
  <c r="B1374" i="6"/>
  <c r="B371" i="5"/>
  <c r="B1370" i="14"/>
  <c r="B1033" i="6"/>
  <c r="B277" i="11"/>
  <c r="R364" i="2" s="1"/>
  <c r="B644" i="6"/>
  <c r="B902" i="10"/>
  <c r="B851" i="6"/>
  <c r="B1533" i="6"/>
  <c r="B2006" i="11"/>
  <c r="B93" i="13"/>
  <c r="P180" i="2" s="1"/>
  <c r="B491" i="6"/>
  <c r="B3169" i="7"/>
  <c r="B684" i="11"/>
  <c r="B1439" i="14"/>
  <c r="B326" i="6"/>
  <c r="B1261" i="5"/>
  <c r="B1982" i="11"/>
  <c r="B913" i="6"/>
  <c r="B1654" i="5"/>
  <c r="B688" i="6"/>
  <c r="B577" i="6"/>
  <c r="B317" i="10"/>
  <c r="Q404" i="2" s="1"/>
  <c r="B783" i="6"/>
  <c r="B743" i="11"/>
  <c r="B280" i="11"/>
  <c r="R367" i="2" s="1"/>
  <c r="B1570" i="6"/>
  <c r="B1441" i="6"/>
  <c r="B405" i="6"/>
  <c r="B1746" i="6"/>
  <c r="B749" i="14"/>
  <c r="B1163" i="6"/>
  <c r="B1719" i="6"/>
  <c r="B1187" i="6"/>
  <c r="B292" i="6"/>
  <c r="B1275" i="6"/>
  <c r="B1559" i="6"/>
  <c r="B1704" i="6"/>
  <c r="B24" i="6"/>
  <c r="D31" i="19" s="1"/>
  <c r="B1235" i="6"/>
  <c r="B701" i="6"/>
  <c r="B388" i="5"/>
  <c r="B423" i="6"/>
  <c r="B983" i="6"/>
  <c r="B30" i="6"/>
  <c r="J11" i="8" s="1"/>
  <c r="B1336" i="14"/>
  <c r="B2231" i="5"/>
  <c r="B1542" i="10"/>
  <c r="B1448" i="10"/>
  <c r="B1810" i="14"/>
  <c r="B312" i="13"/>
  <c r="P399" i="2" s="1"/>
  <c r="B1418" i="6"/>
  <c r="B2420" i="7"/>
  <c r="B1057" i="6"/>
  <c r="B1288" i="6"/>
  <c r="B1076" i="6"/>
  <c r="B952" i="14"/>
  <c r="B1409" i="6"/>
  <c r="B2083" i="11"/>
  <c r="B704" i="6"/>
  <c r="B432" i="6"/>
  <c r="B103" i="6"/>
  <c r="B862" i="6"/>
  <c r="B184" i="11"/>
  <c r="R271" i="2" s="1"/>
  <c r="B183" i="13"/>
  <c r="P270" i="2" s="1"/>
  <c r="B1183" i="6"/>
  <c r="B1098" i="5"/>
  <c r="B1090" i="6"/>
  <c r="B1009" i="6"/>
  <c r="B1626" i="6"/>
  <c r="B685" i="6"/>
  <c r="B486" i="6"/>
  <c r="B2546" i="7"/>
  <c r="B398" i="10"/>
  <c r="Q485" i="2" s="1"/>
  <c r="B928" i="6"/>
  <c r="B1232" i="10"/>
  <c r="B385" i="6"/>
  <c r="B277" i="13"/>
  <c r="P364" i="2" s="1"/>
  <c r="B2093" i="7"/>
  <c r="B590" i="6"/>
  <c r="B2032" i="7"/>
  <c r="B149" i="10"/>
  <c r="Q236" i="2" s="1"/>
  <c r="B1281" i="14"/>
  <c r="B1497" i="6"/>
  <c r="B635" i="5"/>
  <c r="U225" i="2" s="1"/>
  <c r="B1344" i="14"/>
  <c r="B2124" i="5"/>
  <c r="B1639" i="6"/>
  <c r="B907" i="6"/>
  <c r="B1476" i="6"/>
  <c r="B105" i="7"/>
  <c r="B1399" i="11"/>
  <c r="B1000" i="14"/>
  <c r="B1360" i="7"/>
  <c r="S200" i="2" s="1"/>
  <c r="B1407" i="6"/>
  <c r="B1282" i="14"/>
  <c r="B243" i="5"/>
  <c r="B1045" i="6"/>
  <c r="B2689" i="7"/>
  <c r="B1645" i="6"/>
  <c r="B1930" i="14"/>
  <c r="B1082" i="14"/>
  <c r="B1567" i="6"/>
  <c r="B677" i="6"/>
  <c r="B762" i="6"/>
  <c r="B804" i="6"/>
  <c r="B1002" i="5"/>
  <c r="B616" i="6"/>
  <c r="B2221" i="5"/>
  <c r="B404" i="6"/>
  <c r="B594" i="6"/>
  <c r="B272" i="13"/>
  <c r="P359" i="2" s="1"/>
  <c r="B518" i="6"/>
  <c r="B22" i="11"/>
  <c r="B194" i="6"/>
  <c r="B1593" i="6"/>
  <c r="B1289" i="6"/>
  <c r="B520" i="6"/>
  <c r="B963" i="6"/>
  <c r="B296" i="13"/>
  <c r="P383" i="2" s="1"/>
  <c r="B1301" i="5"/>
  <c r="B1508" i="6"/>
  <c r="B131" i="6"/>
  <c r="B1064" i="6"/>
  <c r="B313" i="6"/>
  <c r="B362" i="6"/>
  <c r="B1826" i="14"/>
  <c r="B67" i="6"/>
  <c r="B1502" i="6"/>
  <c r="B506" i="5"/>
  <c r="U96" i="2" s="1"/>
  <c r="B3197" i="7"/>
  <c r="B1359" i="6"/>
  <c r="B617" i="6"/>
  <c r="B705" i="14"/>
  <c r="B1549" i="6"/>
  <c r="B1489" i="6"/>
  <c r="B1572" i="11"/>
  <c r="B1320" i="6"/>
  <c r="B300" i="6"/>
  <c r="B1107" i="6"/>
  <c r="B416" i="13"/>
  <c r="P503" i="2" s="1"/>
  <c r="B932" i="6"/>
  <c r="B373" i="14"/>
  <c r="T460" i="2" s="1"/>
  <c r="B1524" i="6"/>
  <c r="B494" i="6"/>
  <c r="B787" i="6"/>
  <c r="B1848" i="5"/>
  <c r="B1682" i="6"/>
  <c r="B1458" i="6"/>
  <c r="B1457" i="6"/>
  <c r="B2159" i="7"/>
  <c r="B1053" i="6"/>
  <c r="B1996" i="11"/>
  <c r="B160" i="10"/>
  <c r="Q247" i="2" s="1"/>
  <c r="B769" i="6"/>
  <c r="B1419" i="5"/>
  <c r="B17" i="7"/>
  <c r="E94" i="2" s="1"/>
  <c r="I94" i="2" s="1"/>
  <c r="B1346" i="5"/>
  <c r="B1032" i="5"/>
  <c r="B402" i="6"/>
  <c r="B66" i="7"/>
  <c r="B1486" i="6"/>
  <c r="B16" i="13"/>
  <c r="B479" i="5"/>
  <c r="B775" i="14"/>
  <c r="B606" i="6"/>
  <c r="B1491" i="6"/>
  <c r="B1232" i="6"/>
  <c r="B199" i="5"/>
  <c r="B681" i="6"/>
  <c r="B671" i="6"/>
  <c r="B2503" i="7"/>
  <c r="B596" i="14"/>
  <c r="B1391" i="7"/>
  <c r="S231" i="2" s="1"/>
  <c r="B43" i="6"/>
  <c r="B78" i="6"/>
  <c r="B569" i="5"/>
  <c r="U159" i="2" s="1"/>
  <c r="B391" i="6"/>
  <c r="B269" i="11"/>
  <c r="R356" i="2" s="1"/>
  <c r="B1634" i="5"/>
  <c r="B59" i="6"/>
  <c r="B2553" i="7"/>
  <c r="B1735" i="13"/>
  <c r="B1250" i="6"/>
  <c r="B442" i="6"/>
  <c r="B308" i="6"/>
  <c r="B129" i="6"/>
  <c r="B1109" i="5"/>
  <c r="B1433" i="6"/>
  <c r="B111" i="6"/>
  <c r="B919" i="6"/>
  <c r="B376" i="13"/>
  <c r="P463" i="2" s="1"/>
  <c r="B2047" i="11"/>
  <c r="B1381" i="6"/>
  <c r="B1792" i="14"/>
  <c r="B1425" i="6"/>
  <c r="B666" i="6"/>
  <c r="B417" i="14"/>
  <c r="T504" i="2" s="1"/>
  <c r="B1677" i="6"/>
  <c r="B637" i="14"/>
  <c r="B1697" i="6"/>
  <c r="B37" i="14"/>
  <c r="T124" i="2" s="1"/>
  <c r="B3287" i="7"/>
  <c r="B1192" i="14"/>
  <c r="B1675" i="6"/>
  <c r="B1202" i="6"/>
  <c r="B206" i="6"/>
  <c r="B336" i="10"/>
  <c r="Q423" i="2" s="1"/>
  <c r="B877" i="6"/>
  <c r="B56" i="6"/>
  <c r="E138" i="2" s="1"/>
  <c r="F138" i="2" s="1"/>
  <c r="G138" i="2" s="1"/>
  <c r="B859" i="6"/>
  <c r="B908" i="6"/>
  <c r="B1421" i="6"/>
  <c r="B2695" i="7"/>
  <c r="B205" i="6"/>
  <c r="B512" i="6"/>
  <c r="B935" i="6"/>
  <c r="B1541" i="7"/>
  <c r="S381" i="2" s="1"/>
  <c r="B658" i="6"/>
  <c r="B856" i="6"/>
  <c r="B869" i="5"/>
  <c r="U459" i="2" s="1"/>
  <c r="B532" i="6"/>
  <c r="B349" i="11"/>
  <c r="R436" i="2" s="1"/>
  <c r="B735" i="11"/>
  <c r="B1482" i="5"/>
  <c r="B1237" i="11"/>
  <c r="B1241" i="6"/>
  <c r="B665" i="5"/>
  <c r="U255" i="2" s="1"/>
  <c r="B930" i="5"/>
  <c r="B766" i="14"/>
  <c r="B1071" i="6"/>
  <c r="B487" i="6"/>
  <c r="B2418" i="7"/>
  <c r="B278" i="7"/>
  <c r="B1724" i="6"/>
  <c r="B264" i="6"/>
  <c r="B1807" i="14"/>
  <c r="B1312" i="6"/>
  <c r="B698" i="6"/>
  <c r="B393" i="6"/>
  <c r="B1600" i="6"/>
  <c r="B931" i="6"/>
  <c r="B458" i="6"/>
  <c r="B1768" i="14"/>
  <c r="B896" i="6"/>
  <c r="B1233" i="5"/>
  <c r="B2202" i="5"/>
  <c r="B139" i="10"/>
  <c r="Q226" i="2" s="1"/>
  <c r="B1062" i="6"/>
  <c r="B1147" i="6"/>
  <c r="B1471" i="6"/>
  <c r="B539" i="14"/>
  <c r="B876" i="6"/>
  <c r="B683" i="6"/>
  <c r="B2130" i="5"/>
  <c r="B376" i="14"/>
  <c r="T463" i="2" s="1"/>
  <c r="B1450" i="7"/>
  <c r="S290" i="2" s="1"/>
  <c r="B2267" i="7"/>
  <c r="B936" i="11"/>
  <c r="B2589" i="7"/>
  <c r="B1815" i="14"/>
  <c r="B884" i="14"/>
  <c r="B1365" i="6"/>
  <c r="B99" i="6"/>
  <c r="B2643" i="7"/>
  <c r="B1480" i="6"/>
  <c r="B281" i="6"/>
  <c r="B6" i="14"/>
  <c r="D5" i="19" s="1"/>
  <c r="E5" i="19" s="1"/>
  <c r="B28" i="6"/>
  <c r="J5" i="8" s="1"/>
  <c r="B986" i="6"/>
  <c r="B1284" i="6"/>
  <c r="B1712" i="6"/>
  <c r="B1330" i="6"/>
  <c r="B360" i="11"/>
  <c r="R447" i="2" s="1"/>
  <c r="B1525" i="6"/>
  <c r="B774" i="6"/>
  <c r="B26" i="6"/>
  <c r="D37" i="19" s="1"/>
  <c r="B661" i="14"/>
  <c r="B411" i="6"/>
  <c r="B1733" i="6"/>
  <c r="B985" i="6"/>
  <c r="B400" i="6"/>
  <c r="B34" i="7"/>
  <c r="E111" i="2" s="1"/>
  <c r="I111" i="2" s="1"/>
  <c r="B654" i="6"/>
  <c r="B2768" i="7"/>
  <c r="B1157" i="6"/>
  <c r="B1371" i="6"/>
  <c r="B199" i="6"/>
  <c r="B267" i="6"/>
  <c r="B52" i="6"/>
  <c r="B328" i="10"/>
  <c r="Q415" i="2" s="1"/>
  <c r="B1088" i="6"/>
  <c r="B291" i="6"/>
  <c r="B212" i="6"/>
  <c r="E294" i="2" s="1"/>
  <c r="F294" i="2" s="1"/>
  <c r="G294" i="2" s="1"/>
  <c r="B314" i="6"/>
  <c r="B252" i="6"/>
  <c r="B2276" i="7"/>
  <c r="B36" i="5"/>
  <c r="B296" i="10"/>
  <c r="Q383" i="2" s="1"/>
  <c r="B831" i="6"/>
  <c r="B1729" i="6"/>
  <c r="B150" i="10"/>
  <c r="Q237" i="2" s="1"/>
  <c r="B1366" i="6"/>
  <c r="B348" i="6"/>
  <c r="B1676" i="6"/>
  <c r="B1485" i="6"/>
  <c r="B917" i="6"/>
  <c r="B1566" i="6"/>
  <c r="B1450" i="6"/>
  <c r="B1749" i="14"/>
  <c r="B850" i="6"/>
  <c r="B888" i="6"/>
  <c r="B2142" i="5"/>
  <c r="B524" i="6"/>
  <c r="B1393" i="6"/>
  <c r="B1340" i="14"/>
  <c r="B1189" i="14"/>
  <c r="B230" i="6"/>
  <c r="B1277" i="14"/>
  <c r="B898" i="6"/>
  <c r="B1727" i="5"/>
  <c r="B1203" i="14"/>
  <c r="B538" i="5"/>
  <c r="U128" i="2" s="1"/>
  <c r="B320" i="6"/>
  <c r="B377" i="6"/>
  <c r="B2426" i="7"/>
  <c r="B1731" i="6"/>
  <c r="B1295" i="6"/>
  <c r="B428" i="6"/>
  <c r="B350" i="6"/>
  <c r="B257" i="7"/>
  <c r="B828" i="5"/>
  <c r="U418" i="2" s="1"/>
  <c r="B1725" i="6"/>
  <c r="B1346" i="14"/>
  <c r="B308" i="11"/>
  <c r="R395" i="2" s="1"/>
  <c r="B1222" i="6"/>
  <c r="B1492" i="6"/>
  <c r="B1177" i="6"/>
  <c r="B1485" i="11"/>
  <c r="B895" i="6"/>
  <c r="B500" i="6"/>
  <c r="B1227" i="6"/>
  <c r="B1986" i="11"/>
  <c r="B1659" i="6"/>
  <c r="B395" i="6"/>
  <c r="B156" i="6"/>
  <c r="B1467" i="6"/>
  <c r="B2393" i="11"/>
  <c r="B241" i="5"/>
  <c r="B25" i="13"/>
  <c r="P112" i="2" s="1"/>
  <c r="B878" i="6"/>
  <c r="B265" i="6"/>
  <c r="B1994" i="7"/>
  <c r="B1268" i="14"/>
  <c r="B1294" i="7"/>
  <c r="S134" i="2" s="1"/>
  <c r="B1685" i="6"/>
  <c r="B1192" i="5"/>
  <c r="B1006" i="6"/>
  <c r="B361" i="6"/>
  <c r="B1042" i="6"/>
  <c r="B1018" i="6"/>
  <c r="B2336" i="11"/>
  <c r="B1527" i="7"/>
  <c r="S367" i="2" s="1"/>
  <c r="B1310" i="6"/>
  <c r="B2229" i="5"/>
  <c r="B289" i="14"/>
  <c r="T376" i="2" s="1"/>
  <c r="B373" i="6"/>
  <c r="B854" i="5"/>
  <c r="U444" i="2" s="1"/>
  <c r="B1760" i="14"/>
  <c r="B1573" i="5"/>
  <c r="B648" i="11"/>
  <c r="B3216" i="7"/>
  <c r="B932" i="14"/>
  <c r="B29" i="10"/>
  <c r="Q116" i="2" s="1"/>
  <c r="B1335" i="7"/>
  <c r="S175" i="2" s="1"/>
  <c r="B366" i="6"/>
  <c r="B982" i="6"/>
  <c r="B1170" i="14"/>
  <c r="B1392" i="6"/>
  <c r="B1056" i="6"/>
  <c r="B1713" i="14"/>
  <c r="B699" i="6"/>
  <c r="B901" i="6"/>
  <c r="B1573" i="7"/>
  <c r="S413" i="2" s="1"/>
  <c r="B1287" i="11"/>
  <c r="B1104" i="10"/>
  <c r="B571" i="14"/>
  <c r="B1281" i="7"/>
  <c r="B1956" i="7"/>
  <c r="B1165" i="11"/>
  <c r="B2219" i="10"/>
  <c r="B1663" i="6"/>
  <c r="B763" i="6"/>
  <c r="B1951" i="11"/>
  <c r="B998" i="5"/>
  <c r="B493" i="6"/>
  <c r="B635" i="6"/>
  <c r="B1592" i="6"/>
  <c r="B3495" i="7"/>
  <c r="B1082" i="6"/>
  <c r="B1629" i="6"/>
  <c r="B390" i="6"/>
  <c r="B108" i="6"/>
  <c r="B812" i="6"/>
  <c r="B1487" i="10"/>
  <c r="B2207" i="10"/>
  <c r="B389" i="13"/>
  <c r="P476" i="2" s="1"/>
  <c r="B82" i="10"/>
  <c r="Q169" i="2" s="1"/>
  <c r="B1306" i="7"/>
  <c r="S146" i="2" s="1"/>
  <c r="B42" i="6"/>
  <c r="B2238" i="5"/>
  <c r="B988" i="6"/>
  <c r="B258" i="6"/>
  <c r="B3079" i="7"/>
  <c r="B476" i="6"/>
  <c r="B833" i="6"/>
  <c r="B699" i="11"/>
  <c r="B686" i="14"/>
  <c r="B1567" i="14"/>
  <c r="E158" i="2" s="1"/>
  <c r="I158" i="2" s="1"/>
  <c r="B2243" i="7"/>
  <c r="B392" i="10"/>
  <c r="Q479" i="2" s="1"/>
  <c r="B1692" i="6"/>
  <c r="B294" i="6"/>
  <c r="B1017" i="6"/>
  <c r="B74" i="6"/>
  <c r="B913" i="10"/>
  <c r="B882" i="6"/>
  <c r="B532" i="5"/>
  <c r="U122" i="2" s="1"/>
  <c r="B1716" i="6"/>
  <c r="B1339" i="6"/>
  <c r="B1317" i="7"/>
  <c r="S157" i="2" s="1"/>
  <c r="B202" i="10"/>
  <c r="Q289" i="2" s="1"/>
  <c r="B415" i="7"/>
  <c r="B469" i="6"/>
  <c r="B1419" i="6"/>
  <c r="B836" i="5"/>
  <c r="U426" i="2" s="1"/>
  <c r="B3229" i="7"/>
  <c r="B832" i="6"/>
  <c r="B1622" i="6"/>
  <c r="B1210" i="6"/>
  <c r="B64" i="6"/>
  <c r="B1647" i="6"/>
  <c r="B1422" i="6"/>
  <c r="B1298" i="14"/>
  <c r="B1134" i="6"/>
  <c r="B1132" i="6"/>
  <c r="B1124" i="5"/>
  <c r="B1364" i="6"/>
  <c r="B1999" i="11"/>
  <c r="B584" i="6"/>
  <c r="B392" i="11"/>
  <c r="R479" i="2" s="1"/>
  <c r="B1754" i="6"/>
  <c r="B1518" i="6"/>
  <c r="B310" i="6"/>
  <c r="B1381" i="14"/>
  <c r="B610" i="6"/>
  <c r="B1753" i="6"/>
  <c r="B1205" i="6"/>
  <c r="B125" i="6"/>
  <c r="B1810" i="11"/>
  <c r="B611" i="5"/>
  <c r="U201" i="2" s="1"/>
  <c r="B328" i="11"/>
  <c r="R415" i="2" s="1"/>
  <c r="B1533" i="14"/>
  <c r="B1369" i="5"/>
  <c r="B258" i="7"/>
  <c r="B1378" i="6"/>
  <c r="B185" i="7"/>
  <c r="B1596" i="6"/>
  <c r="B1312" i="11"/>
  <c r="B1743" i="14"/>
  <c r="B2812" i="7"/>
  <c r="B991" i="6"/>
  <c r="B63" i="6"/>
  <c r="B293" i="13"/>
  <c r="P380" i="2" s="1"/>
  <c r="B1444" i="6"/>
  <c r="B1246" i="6"/>
  <c r="B2887" i="7"/>
  <c r="B2091" i="5"/>
  <c r="B1287" i="5"/>
  <c r="B517" i="6"/>
  <c r="B2095" i="5"/>
  <c r="B1748" i="6"/>
  <c r="B596" i="6"/>
  <c r="B374" i="6"/>
  <c r="B1690" i="7"/>
  <c r="B753" i="6"/>
  <c r="B747" i="6"/>
  <c r="B261" i="10"/>
  <c r="Q348" i="2" s="1"/>
  <c r="B552" i="5"/>
  <c r="U142" i="2" s="1"/>
  <c r="B693" i="6"/>
  <c r="B189" i="6"/>
  <c r="B421" i="6"/>
  <c r="B1004" i="6"/>
  <c r="B675" i="6"/>
  <c r="B222" i="6"/>
  <c r="B706" i="14"/>
  <c r="B1272" i="6"/>
  <c r="B183" i="14"/>
  <c r="T270" i="2" s="1"/>
  <c r="B3429" i="7"/>
  <c r="B1121" i="6"/>
  <c r="B1333" i="6"/>
  <c r="B957" i="6"/>
  <c r="B53" i="6"/>
  <c r="B427" i="7"/>
  <c r="B1940" i="5"/>
  <c r="B14" i="14"/>
  <c r="D17" i="19" s="1"/>
  <c r="B1744" i="6"/>
  <c r="B1008" i="14"/>
  <c r="B785" i="6"/>
  <c r="B738" i="6"/>
  <c r="B1401" i="6"/>
  <c r="B2071" i="5"/>
  <c r="B2082" i="7"/>
  <c r="B210" i="6"/>
  <c r="B184" i="6"/>
  <c r="B570" i="6"/>
  <c r="B118" i="6"/>
  <c r="B2231" i="11"/>
  <c r="B344" i="11"/>
  <c r="R431" i="2" s="1"/>
  <c r="B3049" i="7"/>
  <c r="B719" i="11"/>
  <c r="B441" i="11"/>
  <c r="B2390" i="7"/>
  <c r="B2263" i="5"/>
  <c r="B491" i="11"/>
  <c r="B931" i="11"/>
  <c r="B1223" i="6"/>
  <c r="B1067" i="5"/>
  <c r="B1277" i="5"/>
  <c r="B141" i="7"/>
  <c r="B674" i="6"/>
  <c r="B179" i="10"/>
  <c r="Q266" i="2" s="1"/>
  <c r="B419" i="6"/>
  <c r="B264" i="10"/>
  <c r="Q351" i="2" s="1"/>
  <c r="B2891" i="7"/>
  <c r="B3" i="6"/>
  <c r="B1595" i="6"/>
  <c r="B471" i="11"/>
  <c r="B1408" i="6"/>
  <c r="B1269" i="6"/>
  <c r="B609" i="6"/>
  <c r="B986" i="14"/>
  <c r="B1061" i="6"/>
  <c r="B1670" i="6"/>
  <c r="B363" i="14"/>
  <c r="T450" i="2" s="1"/>
  <c r="B3472" i="7"/>
  <c r="B3482" i="7"/>
  <c r="B2282" i="7"/>
  <c r="B2011" i="7"/>
  <c r="B61" i="6"/>
  <c r="B1193" i="6"/>
  <c r="B3416" i="7"/>
  <c r="B1991" i="5"/>
  <c r="B898" i="14"/>
  <c r="B1326" i="6"/>
  <c r="B1385" i="6"/>
  <c r="B318" i="6"/>
  <c r="B1633" i="6"/>
  <c r="B1705" i="7"/>
  <c r="B3307" i="7"/>
  <c r="B1285" i="6"/>
  <c r="B1108" i="6"/>
  <c r="B766" i="6"/>
  <c r="B1462" i="10"/>
  <c r="B947" i="14"/>
  <c r="B1574" i="6"/>
  <c r="B408" i="6"/>
  <c r="B1059" i="6"/>
  <c r="B687" i="11"/>
  <c r="B1168" i="6"/>
  <c r="B437" i="5"/>
  <c r="B1361" i="6"/>
  <c r="B567" i="6"/>
  <c r="B995" i="6"/>
  <c r="B1609" i="14"/>
  <c r="B1456" i="7"/>
  <c r="S296" i="2" s="1"/>
  <c r="B762" i="14"/>
  <c r="B694" i="6"/>
  <c r="B981" i="6"/>
  <c r="B240" i="6"/>
  <c r="B960" i="6"/>
  <c r="B1395" i="6"/>
  <c r="B2149" i="10"/>
  <c r="B389" i="6"/>
  <c r="B1389" i="11"/>
  <c r="B830" i="6"/>
  <c r="B772" i="6"/>
  <c r="B1063" i="6"/>
  <c r="B1159" i="6"/>
  <c r="B1743" i="6"/>
  <c r="B1011" i="14"/>
  <c r="B1316" i="5"/>
  <c r="B614" i="6"/>
  <c r="B134" i="11"/>
  <c r="R221" i="2" s="1"/>
  <c r="B1268" i="6"/>
  <c r="B117" i="6"/>
  <c r="B973" i="6"/>
  <c r="B1103" i="6"/>
  <c r="B949" i="6"/>
  <c r="B1479" i="6"/>
  <c r="B1346" i="6"/>
  <c r="B232" i="6"/>
  <c r="B1730" i="6"/>
  <c r="B379" i="6"/>
  <c r="B2870" i="7"/>
  <c r="B325" i="11"/>
  <c r="R412" i="2" s="1"/>
  <c r="B897" i="6"/>
  <c r="B309" i="6"/>
  <c r="B1240" i="6"/>
  <c r="B2257" i="5"/>
  <c r="B2989" i="7"/>
  <c r="B661" i="6"/>
  <c r="B1037" i="6"/>
  <c r="B280" i="10"/>
  <c r="Q367" i="2" s="1"/>
  <c r="B194" i="5"/>
  <c r="B2206" i="11"/>
  <c r="B821" i="6"/>
  <c r="B89" i="6"/>
  <c r="B1226" i="6"/>
  <c r="B2197" i="5"/>
  <c r="B81" i="6"/>
  <c r="B232" i="5"/>
  <c r="B488" i="7"/>
  <c r="B1014" i="6"/>
  <c r="B214" i="6"/>
  <c r="B498" i="6"/>
  <c r="B600" i="6"/>
  <c r="B434" i="6"/>
  <c r="B1684" i="6"/>
  <c r="B563" i="11"/>
  <c r="B947" i="6"/>
  <c r="B702" i="6"/>
  <c r="B136" i="5"/>
  <c r="B1356" i="14"/>
  <c r="B2253" i="11"/>
  <c r="B465" i="6"/>
  <c r="B1785" i="10"/>
  <c r="B369" i="6"/>
  <c r="B2003" i="11"/>
  <c r="B2673" i="7"/>
  <c r="B1554" i="14"/>
  <c r="E145" i="2" s="1"/>
  <c r="I145" i="2" s="1"/>
  <c r="B1075" i="6"/>
  <c r="B640" i="10"/>
  <c r="B869" i="6"/>
  <c r="B954" i="14"/>
  <c r="B1594" i="14"/>
  <c r="B1407" i="5"/>
  <c r="B2609" i="7"/>
  <c r="B723" i="6"/>
  <c r="B421" i="5"/>
  <c r="B1460" i="6"/>
  <c r="B662" i="14"/>
  <c r="B494" i="10"/>
  <c r="B1606" i="6"/>
  <c r="B1864" i="5"/>
  <c r="B2359" i="11"/>
  <c r="B2098" i="10"/>
  <c r="B515" i="6"/>
  <c r="B1251" i="6"/>
  <c r="B1170" i="6"/>
  <c r="B228" i="6"/>
  <c r="B1837" i="14"/>
  <c r="B1274" i="14"/>
  <c r="B1761" i="7"/>
  <c r="B1919" i="11"/>
  <c r="B250" i="11"/>
  <c r="R337" i="2" s="1"/>
  <c r="B1605" i="6"/>
  <c r="B466" i="6"/>
  <c r="B413" i="11"/>
  <c r="R500" i="2" s="1"/>
  <c r="B1206" i="6"/>
  <c r="B1025" i="6"/>
  <c r="B1466" i="5"/>
  <c r="B1150" i="6"/>
  <c r="B1066" i="14"/>
  <c r="B1163" i="14"/>
  <c r="B220" i="5"/>
  <c r="B851" i="11"/>
  <c r="B1982" i="5"/>
  <c r="B1639" i="11"/>
  <c r="B3140" i="7"/>
  <c r="B352" i="10"/>
  <c r="Q439" i="2" s="1"/>
  <c r="B921" i="14"/>
  <c r="B206" i="11"/>
  <c r="R293" i="2" s="1"/>
  <c r="B1139" i="14"/>
  <c r="B357" i="10"/>
  <c r="Q444" i="2" s="1"/>
  <c r="B802" i="5"/>
  <c r="U392" i="2" s="1"/>
  <c r="B215" i="5"/>
  <c r="B2682" i="7"/>
  <c r="B1585" i="10"/>
  <c r="B834" i="11"/>
  <c r="B2143" i="7"/>
  <c r="B373" i="13"/>
  <c r="P460" i="2" s="1"/>
  <c r="B838" i="5"/>
  <c r="U428" i="2" s="1"/>
  <c r="B1508" i="10"/>
  <c r="B3461" i="7"/>
  <c r="B936" i="6"/>
  <c r="B1942" i="14"/>
  <c r="B620" i="6"/>
  <c r="B709" i="6"/>
  <c r="B1289" i="5"/>
  <c r="B116" i="6"/>
  <c r="E198" i="2" s="1"/>
  <c r="F198" i="2" s="1"/>
  <c r="G198" i="2" s="1"/>
  <c r="B952" i="6"/>
  <c r="B437" i="6"/>
  <c r="B73" i="10"/>
  <c r="Q160" i="2" s="1"/>
  <c r="B1746" i="11"/>
  <c r="B1025" i="14"/>
  <c r="B2248" i="5"/>
  <c r="B2823" i="7"/>
  <c r="B1039" i="6"/>
  <c r="B139" i="11"/>
  <c r="R226" i="2" s="1"/>
  <c r="B48" i="5"/>
  <c r="B1718" i="6"/>
  <c r="B1092" i="6"/>
  <c r="B2174" i="11"/>
  <c r="B304" i="13"/>
  <c r="P391" i="2" s="1"/>
  <c r="B729" i="5"/>
  <c r="U319" i="2" s="1"/>
  <c r="B2007" i="7"/>
  <c r="B352" i="6"/>
  <c r="B471" i="14"/>
  <c r="B1990" i="11"/>
  <c r="B1707" i="10"/>
  <c r="B2289" i="11"/>
  <c r="B1311" i="6"/>
  <c r="B31" i="5"/>
  <c r="B229" i="13"/>
  <c r="P316" i="2" s="1"/>
  <c r="B1422" i="7"/>
  <c r="S262" i="2" s="1"/>
  <c r="B1461" i="5"/>
  <c r="B2856" i="7"/>
  <c r="B624" i="6"/>
  <c r="B1164" i="11"/>
  <c r="B2241" i="7"/>
  <c r="B3076" i="7"/>
  <c r="B1132" i="14"/>
  <c r="B2331" i="10"/>
  <c r="B1202" i="10"/>
  <c r="B1104" i="5"/>
  <c r="B1381" i="7"/>
  <c r="S221" i="2" s="1"/>
  <c r="B11" i="6"/>
  <c r="E344" i="2" s="1"/>
  <c r="B71" i="7"/>
  <c r="E148" i="2" s="1"/>
  <c r="I148" i="2" s="1"/>
  <c r="B193" i="14"/>
  <c r="T280" i="2" s="1"/>
  <c r="B657" i="6"/>
  <c r="B219" i="6"/>
  <c r="B1555" i="6"/>
  <c r="B1699" i="13"/>
  <c r="B397" i="11"/>
  <c r="R484" i="2" s="1"/>
  <c r="B110" i="6"/>
  <c r="B91" i="6"/>
  <c r="B561" i="10"/>
  <c r="B361" i="5"/>
  <c r="B82" i="5"/>
  <c r="B1080" i="6"/>
  <c r="B366" i="14"/>
  <c r="T453" i="2" s="1"/>
  <c r="B1400" i="7"/>
  <c r="S240" i="2" s="1"/>
  <c r="B789" i="10"/>
  <c r="B1098" i="11"/>
  <c r="B1590" i="6"/>
  <c r="B2062" i="11"/>
  <c r="B181" i="7"/>
  <c r="B909" i="6"/>
  <c r="B593" i="6"/>
  <c r="B669" i="6"/>
  <c r="B3400" i="7"/>
  <c r="B460" i="5"/>
  <c r="B1631" i="5"/>
  <c r="B2411" i="11"/>
  <c r="B882" i="11"/>
  <c r="B706" i="6"/>
  <c r="B1773" i="5"/>
  <c r="B263" i="6"/>
  <c r="B337" i="6"/>
  <c r="B667" i="14"/>
  <c r="B101" i="6"/>
  <c r="B780" i="14"/>
  <c r="B1425" i="14"/>
  <c r="B391" i="14"/>
  <c r="T478" i="2" s="1"/>
  <c r="B1316" i="14"/>
  <c r="B1415" i="7"/>
  <c r="S255" i="2" s="1"/>
  <c r="B1722" i="5"/>
  <c r="B1362" i="6"/>
  <c r="B2191" i="5"/>
  <c r="B1797" i="11"/>
  <c r="B1120" i="6"/>
  <c r="B188" i="13"/>
  <c r="P275" i="2" s="1"/>
  <c r="B697" i="5"/>
  <c r="U287" i="2" s="1"/>
  <c r="B214" i="11"/>
  <c r="R301" i="2" s="1"/>
  <c r="B249" i="7"/>
  <c r="B1757" i="6"/>
  <c r="B338" i="6"/>
  <c r="B334" i="6"/>
  <c r="B1817" i="14"/>
  <c r="B68" i="11"/>
  <c r="R155" i="2" s="1"/>
  <c r="B2251" i="5"/>
  <c r="B3456" i="7"/>
  <c r="B1551" i="10"/>
  <c r="B2530" i="7"/>
  <c r="B297" i="14"/>
  <c r="T384" i="2" s="1"/>
  <c r="B1664" i="5"/>
  <c r="B2035" i="10"/>
  <c r="B1516" i="7"/>
  <c r="S356" i="2" s="1"/>
  <c r="B2601" i="7"/>
  <c r="B91" i="11"/>
  <c r="R178" i="2" s="1"/>
  <c r="B405" i="11"/>
  <c r="R492" i="2" s="1"/>
  <c r="B883" i="11"/>
  <c r="B1489" i="7"/>
  <c r="S329" i="2" s="1"/>
  <c r="B143" i="13"/>
  <c r="P230" i="2" s="1"/>
  <c r="B1924" i="5"/>
  <c r="B795" i="14"/>
  <c r="B2406" i="10"/>
  <c r="B678" i="10"/>
  <c r="B965" i="5"/>
  <c r="B1557" i="11"/>
  <c r="B1217" i="10"/>
  <c r="B272" i="6"/>
  <c r="B302" i="6"/>
  <c r="B904" i="6"/>
  <c r="B1887" i="10"/>
  <c r="B1412" i="5"/>
  <c r="B447" i="6"/>
  <c r="B160" i="14"/>
  <c r="T247" i="2" s="1"/>
  <c r="B1043" i="14"/>
  <c r="B1159" i="11"/>
  <c r="B1536" i="6"/>
  <c r="B565" i="6"/>
  <c r="B1098" i="6"/>
  <c r="B2072" i="11"/>
  <c r="B613" i="11"/>
  <c r="B1638" i="6"/>
  <c r="B3195" i="7"/>
  <c r="B1234" i="6"/>
  <c r="B1545" i="14"/>
  <c r="B2716" i="7"/>
  <c r="B1695" i="5"/>
  <c r="B811" i="5"/>
  <c r="U401" i="2" s="1"/>
  <c r="B1016" i="5"/>
  <c r="B1260" i="5"/>
  <c r="B225" i="6"/>
  <c r="B1794" i="10"/>
  <c r="B2211" i="7"/>
  <c r="B224" i="11"/>
  <c r="R311" i="2" s="1"/>
  <c r="B822" i="6"/>
  <c r="B304" i="10"/>
  <c r="Q391" i="2" s="1"/>
  <c r="B211" i="6"/>
  <c r="B288" i="6"/>
  <c r="B1617" i="6"/>
  <c r="B792" i="6"/>
  <c r="B705" i="6"/>
  <c r="B7" i="6"/>
  <c r="E340" i="2" s="1"/>
  <c r="B2213" i="11"/>
  <c r="B1386" i="5"/>
  <c r="B1997" i="14"/>
  <c r="B843" i="5"/>
  <c r="U433" i="2" s="1"/>
  <c r="B612" i="6"/>
  <c r="B1635" i="10"/>
  <c r="B386" i="7"/>
  <c r="B547" i="11"/>
  <c r="B2811" i="7"/>
  <c r="B2147" i="11"/>
  <c r="B244" i="6"/>
  <c r="B1336" i="6"/>
  <c r="B702" i="14"/>
  <c r="B1788" i="5"/>
  <c r="B1621" i="5"/>
  <c r="B743" i="14"/>
  <c r="B345" i="6"/>
  <c r="B305" i="5"/>
  <c r="B2030" i="11"/>
  <c r="B251" i="6"/>
  <c r="B1886" i="5"/>
  <c r="B806" i="14"/>
  <c r="B291" i="5"/>
  <c r="B1548" i="7"/>
  <c r="S388" i="2" s="1"/>
  <c r="B805" i="10"/>
  <c r="B1544" i="6"/>
  <c r="B2125" i="11"/>
  <c r="B2533" i="7"/>
  <c r="B46" i="7"/>
  <c r="E123" i="2" s="1"/>
  <c r="I123" i="2" s="1"/>
  <c r="B1608" i="6"/>
  <c r="B379" i="11"/>
  <c r="R466" i="2" s="1"/>
  <c r="B2161" i="5"/>
  <c r="B237" i="10"/>
  <c r="Q324" i="2" s="1"/>
  <c r="B1632" i="6"/>
  <c r="B1028" i="6"/>
  <c r="B1055" i="11"/>
  <c r="B994" i="11"/>
  <c r="B535" i="6"/>
  <c r="B113" i="14"/>
  <c r="T200" i="2" s="1"/>
  <c r="B2931" i="7"/>
  <c r="B1390" i="10"/>
  <c r="B765" i="5"/>
  <c r="U355" i="2" s="1"/>
  <c r="B918" i="11"/>
  <c r="B775" i="11"/>
  <c r="B1622" i="7"/>
  <c r="S462" i="2" s="1"/>
  <c r="B554" i="6"/>
  <c r="B1171" i="5"/>
  <c r="B1176" i="6"/>
  <c r="B1198" i="6"/>
  <c r="B1236" i="6"/>
  <c r="B989" i="14"/>
  <c r="B161" i="5"/>
  <c r="B1140" i="5"/>
  <c r="B1535" i="5"/>
  <c r="B250" i="13"/>
  <c r="P337" i="2" s="1"/>
  <c r="B1602" i="7"/>
  <c r="S442" i="2" s="1"/>
  <c r="B639" i="5"/>
  <c r="U229" i="2" s="1"/>
  <c r="B197" i="14"/>
  <c r="T284" i="2" s="1"/>
  <c r="B3206" i="7"/>
  <c r="B283" i="6"/>
  <c r="B576" i="6"/>
  <c r="B5" i="5"/>
  <c r="D12" i="8" s="1"/>
  <c r="E12" i="8" s="1"/>
  <c r="B907" i="11"/>
  <c r="B1760" i="5"/>
  <c r="B1297" i="5"/>
  <c r="B221" i="10"/>
  <c r="Q308" i="2" s="1"/>
  <c r="B1954" i="14"/>
  <c r="B1486" i="14"/>
  <c r="B1844" i="14"/>
  <c r="B1247" i="10"/>
  <c r="B426" i="7"/>
  <c r="B2245" i="5"/>
  <c r="B438" i="10"/>
  <c r="B1836" i="7"/>
  <c r="B1126" i="14"/>
  <c r="B1135" i="6"/>
  <c r="B1820" i="5"/>
  <c r="B1482" i="14"/>
  <c r="B1089" i="14"/>
  <c r="B800" i="6"/>
  <c r="B1723" i="11"/>
  <c r="B1461" i="14"/>
  <c r="B1695" i="7"/>
  <c r="B1874" i="7"/>
  <c r="B93" i="5"/>
  <c r="E185" i="2" s="1"/>
  <c r="I185" i="2" s="1"/>
  <c r="B1652" i="6"/>
  <c r="B478" i="14"/>
  <c r="B1723" i="6"/>
  <c r="B2939" i="7"/>
  <c r="B667" i="6"/>
  <c r="B1469" i="7"/>
  <c r="S309" i="2" s="1"/>
  <c r="B87" i="10"/>
  <c r="Q174" i="2" s="1"/>
  <c r="B71" i="13"/>
  <c r="P158" i="2" s="1"/>
  <c r="B341" i="11"/>
  <c r="R428" i="2" s="1"/>
  <c r="B1511" i="6"/>
  <c r="B495" i="6"/>
  <c r="B1087" i="14"/>
  <c r="B299" i="6"/>
  <c r="B1709" i="6"/>
  <c r="B648" i="6"/>
  <c r="B1747" i="6"/>
  <c r="B470" i="6"/>
  <c r="B474" i="6"/>
  <c r="B1309" i="6"/>
  <c r="B193" i="6"/>
  <c r="B1978" i="11"/>
  <c r="B75" i="13"/>
  <c r="P162" i="2" s="1"/>
  <c r="B1896" i="5"/>
  <c r="B1754" i="7"/>
  <c r="B790" i="6"/>
  <c r="B114" i="11"/>
  <c r="R201" i="2" s="1"/>
  <c r="B1387" i="6"/>
  <c r="B384" i="6"/>
  <c r="B3033" i="7"/>
  <c r="B209" i="10"/>
  <c r="Q296" i="2" s="1"/>
  <c r="B340" i="6"/>
  <c r="B160" i="5"/>
  <c r="B2155" i="11"/>
  <c r="B1786" i="5"/>
  <c r="B95" i="6"/>
  <c r="B1724" i="14"/>
  <c r="B1392" i="5"/>
  <c r="B3004" i="7"/>
  <c r="B1968" i="11"/>
  <c r="B1562" i="6"/>
  <c r="B3409" i="7"/>
  <c r="B2527" i="7"/>
  <c r="B512" i="5"/>
  <c r="U102" i="2" s="1"/>
  <c r="B1167" i="6"/>
  <c r="B1857" i="14"/>
  <c r="B773" i="6"/>
  <c r="B146" i="6"/>
  <c r="B161" i="13"/>
  <c r="P248" i="2" s="1"/>
  <c r="B342" i="6"/>
  <c r="B368" i="6"/>
  <c r="B1710" i="6"/>
  <c r="B2765" i="7"/>
  <c r="B1557" i="6"/>
  <c r="B1178" i="14"/>
  <c r="B1838" i="7"/>
  <c r="B2330" i="10"/>
  <c r="B2045" i="11"/>
  <c r="B1482" i="6"/>
  <c r="B1856" i="5"/>
  <c r="B1661" i="7"/>
  <c r="S501" i="2" s="1"/>
  <c r="B2913" i="7"/>
  <c r="B1305" i="7"/>
  <c r="S145" i="2" s="1"/>
  <c r="B3388" i="7"/>
  <c r="B2763" i="7"/>
  <c r="B566" i="5"/>
  <c r="U156" i="2" s="1"/>
  <c r="B1184" i="14"/>
  <c r="B932" i="5"/>
  <c r="B2096" i="10"/>
  <c r="B1562" i="11"/>
  <c r="B1011" i="11"/>
  <c r="B510" i="14"/>
  <c r="B326" i="7"/>
  <c r="B2242" i="5"/>
  <c r="B958" i="14"/>
  <c r="B1578" i="14"/>
  <c r="E169" i="2" s="1"/>
  <c r="I169" i="2" s="1"/>
  <c r="B968" i="11"/>
  <c r="B1945" i="14"/>
  <c r="B307" i="14"/>
  <c r="T394" i="2" s="1"/>
  <c r="B36" i="7"/>
  <c r="B2367" i="11"/>
  <c r="B2343" i="10"/>
  <c r="B2855" i="7"/>
  <c r="B749" i="5"/>
  <c r="U339" i="2" s="1"/>
  <c r="B1552" i="6"/>
  <c r="B380" i="7"/>
  <c r="B991" i="5"/>
  <c r="B1607" i="6"/>
  <c r="B1443" i="6"/>
  <c r="B483" i="6"/>
  <c r="B1612" i="6"/>
  <c r="B1481" i="6"/>
  <c r="B1321" i="6"/>
  <c r="B1654" i="6"/>
  <c r="B20" i="6"/>
  <c r="D19" i="19" s="1"/>
  <c r="B1470" i="6"/>
  <c r="B409" i="5"/>
  <c r="B1411" i="6"/>
  <c r="B165" i="11"/>
  <c r="R252" i="2" s="1"/>
  <c r="B2014" i="7"/>
  <c r="B1636" i="5"/>
  <c r="B384" i="13"/>
  <c r="P471" i="2" s="1"/>
  <c r="B1454" i="6"/>
  <c r="B280" i="13"/>
  <c r="P367" i="2" s="1"/>
  <c r="B1264" i="6"/>
  <c r="B1610" i="7"/>
  <c r="S450" i="2" s="1"/>
  <c r="B382" i="6"/>
  <c r="B456" i="14"/>
  <c r="B1504" i="5"/>
  <c r="B1660" i="11"/>
  <c r="B1558" i="5"/>
  <c r="B792" i="11"/>
  <c r="B950" i="6"/>
  <c r="B319" i="6"/>
  <c r="B1836" i="14"/>
  <c r="B1785" i="5"/>
  <c r="B791" i="5"/>
  <c r="U381" i="2" s="1"/>
  <c r="B858" i="11"/>
  <c r="B2155" i="5"/>
  <c r="B1861" i="14"/>
  <c r="B225" i="11"/>
  <c r="R312" i="2" s="1"/>
  <c r="B595" i="5"/>
  <c r="U185" i="2" s="1"/>
  <c r="B954" i="5"/>
  <c r="B964" i="6"/>
  <c r="B2350" i="7"/>
  <c r="B357" i="11"/>
  <c r="R444" i="2" s="1"/>
  <c r="B820" i="5"/>
  <c r="U410" i="2" s="1"/>
  <c r="B1238" i="6"/>
  <c r="B317" i="13"/>
  <c r="P404" i="2" s="1"/>
  <c r="B288" i="13"/>
  <c r="P375" i="2" s="1"/>
  <c r="B123" i="11"/>
  <c r="R210" i="2" s="1"/>
  <c r="B1040" i="6"/>
  <c r="B1210" i="13"/>
  <c r="B1262" i="6"/>
  <c r="B432" i="14"/>
  <c r="B647" i="5"/>
  <c r="U237" i="2" s="1"/>
  <c r="B726" i="6"/>
  <c r="B698" i="5"/>
  <c r="U288" i="2" s="1"/>
  <c r="B183" i="11"/>
  <c r="R270" i="2" s="1"/>
  <c r="B1314" i="13"/>
  <c r="B1993" i="14"/>
  <c r="B1373" i="6"/>
  <c r="B1266" i="5"/>
  <c r="B421" i="10"/>
  <c r="Q508" i="2" s="1"/>
  <c r="B457" i="6"/>
  <c r="B1569" i="10"/>
  <c r="B565" i="11"/>
  <c r="B1542" i="14"/>
  <c r="E133" i="2" s="1"/>
  <c r="I133" i="2" s="1"/>
  <c r="B397" i="10"/>
  <c r="Q484" i="2" s="1"/>
  <c r="B339" i="6"/>
  <c r="B2309" i="7"/>
  <c r="B1776" i="5"/>
  <c r="B175" i="11"/>
  <c r="R262" i="2" s="1"/>
  <c r="B29" i="13"/>
  <c r="P116" i="2" s="1"/>
  <c r="B1181" i="11"/>
  <c r="B1415" i="14"/>
  <c r="B1148" i="5"/>
  <c r="B169" i="14"/>
  <c r="T256" i="2" s="1"/>
  <c r="B53" i="5"/>
  <c r="B2278" i="7"/>
  <c r="B2398" i="10"/>
  <c r="B163" i="6"/>
  <c r="B7" i="7"/>
  <c r="B1606" i="5"/>
  <c r="B688" i="14"/>
  <c r="B1695" i="11"/>
  <c r="B102" i="6"/>
  <c r="B486" i="5"/>
  <c r="B1290" i="5"/>
  <c r="B1655" i="6"/>
  <c r="B172" i="14"/>
  <c r="T259" i="2" s="1"/>
  <c r="B1453" i="7"/>
  <c r="S293" i="2" s="1"/>
  <c r="B2334" i="7"/>
  <c r="B1019" i="6"/>
  <c r="B2338" i="7"/>
  <c r="B466" i="14"/>
  <c r="B2226" i="7"/>
  <c r="B408" i="10"/>
  <c r="Q495" i="2" s="1"/>
  <c r="B213" i="6"/>
  <c r="B1578" i="6"/>
  <c r="B1995" i="14"/>
  <c r="B1177" i="10"/>
  <c r="B439" i="14"/>
  <c r="B1922" i="10"/>
  <c r="B3" i="11"/>
  <c r="R90" i="2" s="1"/>
  <c r="N90" i="2" s="1"/>
  <c r="F7" i="9" s="1"/>
  <c r="D811" i="15" s="1"/>
  <c r="B186" i="6"/>
  <c r="B676" i="6"/>
  <c r="B157" i="6"/>
  <c r="B145" i="6"/>
  <c r="B1295" i="5"/>
  <c r="B1376" i="11"/>
  <c r="B840" i="14"/>
  <c r="B105" i="11"/>
  <c r="R192" i="2" s="1"/>
  <c r="B1506" i="5"/>
  <c r="B863" i="14"/>
  <c r="B2928" i="7"/>
  <c r="B2033" i="10"/>
  <c r="B1279" i="14"/>
  <c r="B2792" i="7"/>
  <c r="B956" i="5"/>
  <c r="B75" i="6"/>
  <c r="B150" i="13"/>
  <c r="P237" i="2" s="1"/>
  <c r="B530" i="14"/>
  <c r="B2532" i="7"/>
  <c r="B469" i="13"/>
  <c r="B1531" i="14"/>
  <c r="E122" i="2" s="1"/>
  <c r="I122" i="2" s="1"/>
  <c r="B1219" i="5"/>
  <c r="B352" i="5"/>
  <c r="B2164" i="5"/>
  <c r="B2086" i="5"/>
  <c r="B472" i="7"/>
  <c r="B1142" i="6"/>
  <c r="B2764" i="7"/>
  <c r="B1809" i="11"/>
  <c r="B29" i="14"/>
  <c r="T116" i="2" s="1"/>
  <c r="B1477" i="14"/>
  <c r="B1577" i="7"/>
  <c r="S417" i="2" s="1"/>
  <c r="B1519" i="6"/>
  <c r="B1119" i="6"/>
  <c r="B220" i="6"/>
  <c r="B1779" i="7"/>
  <c r="B164" i="11"/>
  <c r="R251" i="2" s="1"/>
  <c r="B589" i="6"/>
  <c r="B2252" i="5"/>
  <c r="B925" i="6"/>
  <c r="B33" i="11"/>
  <c r="R120" i="2" s="1"/>
  <c r="B627" i="11"/>
  <c r="B563" i="14"/>
  <c r="B159" i="5"/>
  <c r="B1704" i="5"/>
  <c r="B1068" i="5"/>
  <c r="B150" i="11"/>
  <c r="R237" i="2" s="1"/>
  <c r="B1434" i="5"/>
  <c r="B527" i="6"/>
  <c r="B1676" i="7"/>
  <c r="B1480" i="10"/>
  <c r="B1508" i="5"/>
  <c r="B1908" i="5"/>
  <c r="B887" i="5"/>
  <c r="U477" i="2" s="1"/>
  <c r="B481" i="14"/>
  <c r="B381" i="10"/>
  <c r="Q468" i="2" s="1"/>
  <c r="B739" i="6"/>
  <c r="B1050" i="6"/>
  <c r="B1301" i="10"/>
  <c r="B977" i="6"/>
  <c r="B1504" i="14"/>
  <c r="E339" i="2" s="1"/>
  <c r="B1220" i="5"/>
  <c r="B1465" i="14"/>
  <c r="B198" i="6"/>
  <c r="B1267" i="5"/>
  <c r="B2404" i="11"/>
  <c r="B407" i="7"/>
  <c r="B1711" i="6"/>
  <c r="B1012" i="6"/>
  <c r="B3402" i="7"/>
  <c r="B287" i="10"/>
  <c r="Q374" i="2" s="1"/>
  <c r="B416" i="10"/>
  <c r="Q503" i="2" s="1"/>
  <c r="B945" i="14"/>
  <c r="B1541" i="10"/>
  <c r="B151" i="7"/>
  <c r="B2861" i="7"/>
  <c r="B3411" i="7"/>
  <c r="B288" i="10"/>
  <c r="Q375" i="2" s="1"/>
  <c r="B1569" i="7"/>
  <c r="S409" i="2" s="1"/>
  <c r="B1466" i="11"/>
  <c r="B1982" i="14"/>
  <c r="B121" i="6"/>
  <c r="B728" i="14"/>
  <c r="B954" i="6"/>
  <c r="B150" i="6"/>
  <c r="B2299" i="5"/>
  <c r="B1475" i="7"/>
  <c r="S315" i="2" s="1"/>
  <c r="B306" i="14"/>
  <c r="T393" i="2" s="1"/>
  <c r="B368" i="13"/>
  <c r="P455" i="2" s="1"/>
  <c r="B1202" i="14"/>
  <c r="B2067" i="5"/>
  <c r="B3313" i="7"/>
  <c r="B1370" i="6"/>
  <c r="B1703" i="6"/>
  <c r="B76" i="10"/>
  <c r="Q163" i="2" s="1"/>
  <c r="B1336" i="5"/>
  <c r="B1873" i="7"/>
  <c r="B2378" i="11"/>
  <c r="B1497" i="7"/>
  <c r="S337" i="2" s="1"/>
  <c r="B1362" i="11"/>
  <c r="B312" i="11"/>
  <c r="R399" i="2" s="1"/>
  <c r="B188" i="5"/>
  <c r="B2227" i="5"/>
  <c r="B1150" i="14"/>
  <c r="B373" i="11"/>
  <c r="R460" i="2" s="1"/>
  <c r="B880" i="6"/>
  <c r="B2587" i="7"/>
  <c r="B1506" i="6"/>
  <c r="B1519" i="14"/>
  <c r="E92" i="2" s="1"/>
  <c r="I92" i="2" s="1"/>
  <c r="B2277" i="5"/>
  <c r="B571" i="5"/>
  <c r="U161" i="2" s="1"/>
  <c r="B319" i="5"/>
  <c r="B511" i="11"/>
  <c r="B1247" i="14"/>
  <c r="B449" i="11"/>
  <c r="B1301" i="7"/>
  <c r="S141" i="2" s="1"/>
  <c r="B794" i="6"/>
  <c r="B1749" i="7"/>
  <c r="B1814" i="14"/>
  <c r="B3260" i="7"/>
  <c r="B2400" i="7"/>
  <c r="B2679" i="7"/>
  <c r="B2175" i="10"/>
  <c r="B1785" i="13"/>
  <c r="B104" i="11"/>
  <c r="R191" i="2" s="1"/>
  <c r="B2278" i="11"/>
  <c r="B1544" i="14"/>
  <c r="B2079" i="11"/>
  <c r="B1965" i="14"/>
  <c r="B1517" i="14"/>
  <c r="J21" i="8" s="1"/>
  <c r="K21" i="8" s="1"/>
  <c r="B510" i="5"/>
  <c r="U100" i="2" s="1"/>
  <c r="B1224" i="14"/>
  <c r="B19" i="6"/>
  <c r="D16" i="19" s="1"/>
  <c r="B302" i="14"/>
  <c r="T389" i="2" s="1"/>
  <c r="B912" i="14"/>
  <c r="B126" i="7"/>
  <c r="B2420" i="11"/>
  <c r="B186" i="13"/>
  <c r="P273" i="2" s="1"/>
  <c r="B14" i="6"/>
  <c r="E96" i="2" s="1"/>
  <c r="F96" i="2" s="1"/>
  <c r="G96" i="2" s="1"/>
  <c r="B1200" i="6"/>
  <c r="B1822" i="11"/>
  <c r="B438" i="6"/>
  <c r="B692" i="6"/>
  <c r="B1628" i="5"/>
  <c r="B2409" i="7"/>
  <c r="B2940" i="7"/>
  <c r="B633" i="6"/>
  <c r="B1971" i="5"/>
  <c r="B1608" i="5"/>
  <c r="B2187" i="7"/>
  <c r="B1691" i="11"/>
  <c r="B393" i="5"/>
  <c r="B724" i="6"/>
  <c r="B1498" i="6"/>
  <c r="B709" i="5"/>
  <c r="U299" i="2" s="1"/>
  <c r="B775" i="6"/>
  <c r="B480" i="6"/>
  <c r="B904" i="14"/>
  <c r="B309" i="14"/>
  <c r="T396" i="2" s="1"/>
  <c r="B1141" i="6"/>
  <c r="B120" i="7"/>
  <c r="B1139" i="6"/>
  <c r="B1172" i="11"/>
  <c r="B2473" i="7"/>
  <c r="B1353" i="5"/>
  <c r="B1159" i="5"/>
  <c r="B568" i="6"/>
  <c r="B844" i="5"/>
  <c r="U434" i="2" s="1"/>
  <c r="B344" i="13"/>
  <c r="P431" i="2" s="1"/>
  <c r="B3092" i="7"/>
  <c r="B125" i="7"/>
  <c r="B987" i="6"/>
  <c r="B239" i="11"/>
  <c r="R326" i="2" s="1"/>
  <c r="B1119" i="5"/>
  <c r="B33" i="10"/>
  <c r="Q120" i="2" s="1"/>
  <c r="B328" i="13"/>
  <c r="P415" i="2" s="1"/>
  <c r="B241" i="11"/>
  <c r="R328" i="2" s="1"/>
  <c r="B63" i="5"/>
  <c r="B1496" i="6"/>
  <c r="B1523" i="11"/>
  <c r="B1686" i="5"/>
  <c r="B325" i="10"/>
  <c r="Q412" i="2" s="1"/>
  <c r="B1677" i="10"/>
  <c r="B45" i="10"/>
  <c r="Q132" i="2" s="1"/>
  <c r="B547" i="5"/>
  <c r="U137" i="2" s="1"/>
  <c r="B467" i="6"/>
  <c r="B207" i="14"/>
  <c r="T294" i="2" s="1"/>
  <c r="B922" i="11"/>
  <c r="B737" i="5"/>
  <c r="U327" i="2" s="1"/>
  <c r="B1497" i="14"/>
  <c r="B1262" i="13"/>
  <c r="B1347" i="6"/>
  <c r="B33" i="7"/>
  <c r="B323" i="7"/>
  <c r="B2603" i="7"/>
  <c r="B1595" i="5"/>
  <c r="B908" i="5"/>
  <c r="U498" i="2" s="1"/>
  <c r="B32" i="14"/>
  <c r="B915" i="14"/>
  <c r="B2033" i="11"/>
  <c r="B365" i="13"/>
  <c r="P452" i="2" s="1"/>
  <c r="B132" i="13"/>
  <c r="P219" i="2" s="1"/>
  <c r="B923" i="11"/>
  <c r="B1411" i="14"/>
  <c r="B389" i="14"/>
  <c r="T476" i="2" s="1"/>
  <c r="B1614" i="10"/>
  <c r="B240" i="14"/>
  <c r="T327" i="2" s="1"/>
  <c r="B2159" i="11"/>
  <c r="B1741" i="7"/>
  <c r="B485" i="14"/>
  <c r="B1477" i="6"/>
  <c r="B764" i="11"/>
  <c r="B239" i="7"/>
  <c r="E316" i="2" s="1"/>
  <c r="I316" i="2" s="1"/>
  <c r="B367" i="6"/>
  <c r="B241" i="10"/>
  <c r="Q328" i="2" s="1"/>
  <c r="B566" i="6"/>
  <c r="B2181" i="11"/>
  <c r="B191" i="6"/>
  <c r="B2133" i="10"/>
  <c r="B1073" i="5"/>
  <c r="B1473" i="7"/>
  <c r="S313" i="2" s="1"/>
  <c r="B192" i="11"/>
  <c r="R279" i="2" s="1"/>
  <c r="B5" i="7"/>
  <c r="D18" i="8" s="1"/>
  <c r="B2228" i="10"/>
  <c r="B2508" i="7"/>
  <c r="B1897" i="14"/>
  <c r="B1137" i="14"/>
  <c r="B349" i="10"/>
  <c r="Q436" i="2" s="1"/>
  <c r="B1512" i="14"/>
  <c r="J6" i="8" s="1"/>
  <c r="B769" i="5"/>
  <c r="U359" i="2" s="1"/>
  <c r="B1350" i="14"/>
  <c r="B76" i="5"/>
  <c r="B1868" i="5"/>
  <c r="B299" i="5"/>
  <c r="B1690" i="10"/>
  <c r="B1042" i="5"/>
  <c r="B1528" i="7"/>
  <c r="S368" i="2" s="1"/>
  <c r="B1414" i="14"/>
  <c r="B3089" i="7"/>
  <c r="B1852" i="14"/>
  <c r="B2395" i="7"/>
  <c r="B223" i="14"/>
  <c r="T310" i="2" s="1"/>
  <c r="B1674" i="14"/>
  <c r="E265" i="2" s="1"/>
  <c r="I265" i="2" s="1"/>
  <c r="B1341" i="6"/>
  <c r="B1386" i="6"/>
  <c r="B376" i="11"/>
  <c r="R463" i="2" s="1"/>
  <c r="B1331" i="13"/>
  <c r="B711" i="6"/>
  <c r="B995" i="11"/>
  <c r="B313" i="5"/>
  <c r="B1334" i="14"/>
  <c r="B1253" i="6"/>
  <c r="B1646" i="5"/>
  <c r="B1511" i="11"/>
  <c r="B920" i="6"/>
  <c r="B1633" i="10"/>
  <c r="B72" i="6"/>
  <c r="B745" i="6"/>
  <c r="B223" i="7"/>
  <c r="B180" i="6"/>
  <c r="B191" i="10"/>
  <c r="Q278" i="2" s="1"/>
  <c r="B1339" i="14"/>
  <c r="B3493" i="7"/>
  <c r="B2219" i="5"/>
  <c r="B22" i="5"/>
  <c r="B120" i="10"/>
  <c r="Q207" i="2" s="1"/>
  <c r="B1653" i="6"/>
  <c r="B1299" i="6"/>
  <c r="B1019" i="10"/>
  <c r="B66" i="14"/>
  <c r="T153" i="2" s="1"/>
  <c r="B1028" i="5"/>
  <c r="B201" i="10"/>
  <c r="Q288" i="2" s="1"/>
  <c r="B2727" i="7"/>
  <c r="B367" i="14"/>
  <c r="T454" i="2" s="1"/>
  <c r="B1549" i="10"/>
  <c r="B1660" i="6"/>
  <c r="B2107" i="10"/>
  <c r="B1094" i="6"/>
  <c r="B1903" i="7"/>
  <c r="B320" i="11"/>
  <c r="R407" i="2" s="1"/>
  <c r="B1162" i="14"/>
  <c r="B228" i="11"/>
  <c r="R315" i="2" s="1"/>
  <c r="B1575" i="6"/>
  <c r="B1687" i="13"/>
  <c r="B1977" i="5"/>
  <c r="B165" i="6"/>
  <c r="B233" i="14"/>
  <c r="T320" i="2" s="1"/>
  <c r="B14" i="5"/>
  <c r="B348" i="13"/>
  <c r="P435" i="2" s="1"/>
  <c r="B2272" i="7"/>
  <c r="B678" i="5"/>
  <c r="U268" i="2" s="1"/>
  <c r="B1329" i="6"/>
  <c r="B566" i="14"/>
  <c r="B94" i="6"/>
  <c r="B1126" i="11"/>
  <c r="B1466" i="7"/>
  <c r="S306" i="2" s="1"/>
  <c r="B759" i="5"/>
  <c r="U349" i="2" s="1"/>
  <c r="B2323" i="11"/>
  <c r="B951" i="6"/>
  <c r="B1954" i="7"/>
  <c r="B1921" i="11"/>
  <c r="B3346" i="7"/>
  <c r="B1710" i="7"/>
  <c r="B82" i="7"/>
  <c r="E159" i="2" s="1"/>
  <c r="I159" i="2" s="1"/>
  <c r="B510" i="6"/>
  <c r="B1481" i="13"/>
  <c r="B1267" i="7"/>
  <c r="B2023" i="5"/>
  <c r="B335" i="7"/>
  <c r="B1434" i="14"/>
  <c r="B2617" i="7"/>
  <c r="B434" i="7"/>
  <c r="B656" i="5"/>
  <c r="U246" i="2" s="1"/>
  <c r="B44" i="6"/>
  <c r="E126" i="2" s="1"/>
  <c r="F126" i="2" s="1"/>
  <c r="G126" i="2" s="1"/>
  <c r="B74" i="14"/>
  <c r="T161" i="2" s="1"/>
  <c r="B1740" i="5"/>
  <c r="B389" i="10"/>
  <c r="Q476" i="2" s="1"/>
  <c r="B1057" i="5"/>
  <c r="B323" i="6"/>
  <c r="B707" i="6"/>
  <c r="B759" i="6"/>
  <c r="B935" i="11"/>
  <c r="B2221" i="11"/>
  <c r="B552" i="6"/>
  <c r="B553" i="5"/>
  <c r="U143" i="2" s="1"/>
  <c r="B65" i="13"/>
  <c r="P152" i="2" s="1"/>
  <c r="B246" i="5"/>
  <c r="B1444" i="14"/>
  <c r="B1054" i="6"/>
  <c r="B1333" i="7"/>
  <c r="S173" i="2" s="1"/>
  <c r="B1942" i="7"/>
  <c r="B1399" i="14"/>
  <c r="B118" i="7"/>
  <c r="E195" i="2" s="1"/>
  <c r="I195" i="2" s="1"/>
  <c r="B209" i="7"/>
  <c r="B1428" i="10"/>
  <c r="B386" i="14"/>
  <c r="T473" i="2" s="1"/>
  <c r="B2276" i="11"/>
  <c r="B129" i="11"/>
  <c r="R216" i="2" s="1"/>
  <c r="B2660" i="7"/>
  <c r="B206" i="10"/>
  <c r="Q293" i="2" s="1"/>
  <c r="B1295" i="7"/>
  <c r="S135" i="2" s="1"/>
  <c r="B799" i="11"/>
  <c r="B230" i="13"/>
  <c r="P317" i="2" s="1"/>
  <c r="B504" i="5"/>
  <c r="U94" i="2" s="1"/>
  <c r="B599" i="10"/>
  <c r="B102" i="10"/>
  <c r="Q189" i="2" s="1"/>
  <c r="B596" i="5"/>
  <c r="U186" i="2" s="1"/>
  <c r="B169" i="6"/>
  <c r="B1539" i="6"/>
  <c r="B585" i="6"/>
  <c r="B95" i="5"/>
  <c r="B1614" i="6"/>
  <c r="B1542" i="7"/>
  <c r="S382" i="2" s="1"/>
  <c r="B835" i="6"/>
  <c r="B217" i="14"/>
  <c r="T304" i="2" s="1"/>
  <c r="B1640" i="14"/>
  <c r="B840" i="5"/>
  <c r="U430" i="2" s="1"/>
  <c r="B1529" i="7"/>
  <c r="S369" i="2" s="1"/>
  <c r="B842" i="6"/>
  <c r="B269" i="10"/>
  <c r="Q356" i="2" s="1"/>
  <c r="B270" i="7"/>
  <c r="B1524" i="11"/>
  <c r="B2282" i="5"/>
  <c r="B374" i="11"/>
  <c r="R461" i="2" s="1"/>
  <c r="B443" i="7"/>
  <c r="B839" i="6"/>
  <c r="B2017" i="10"/>
  <c r="B1430" i="6"/>
  <c r="B1451" i="5"/>
  <c r="B3038" i="7"/>
  <c r="B1261" i="11"/>
  <c r="B2122" i="7"/>
  <c r="B1564" i="6"/>
  <c r="B1022" i="5"/>
  <c r="B2816" i="7"/>
  <c r="B2653" i="7"/>
  <c r="B273" i="6"/>
  <c r="B227" i="6"/>
  <c r="B221" i="6"/>
  <c r="B2949" i="7"/>
  <c r="B1041" i="5"/>
  <c r="B299" i="14"/>
  <c r="T386" i="2" s="1"/>
  <c r="B1219" i="6"/>
  <c r="B1299" i="7"/>
  <c r="S139" i="2" s="1"/>
  <c r="B2137" i="11"/>
  <c r="B1329" i="5"/>
  <c r="B1272" i="7"/>
  <c r="S112" i="2" s="1"/>
  <c r="B887" i="6"/>
  <c r="B276" i="5"/>
  <c r="B1825" i="5"/>
  <c r="B1300" i="6"/>
  <c r="B1050" i="14"/>
  <c r="B21" i="5"/>
  <c r="E113" i="2" s="1"/>
  <c r="I113" i="2" s="1"/>
  <c r="B387" i="6"/>
  <c r="B327" i="6"/>
  <c r="B1199" i="6"/>
  <c r="B342" i="5"/>
  <c r="B2895" i="7"/>
  <c r="B1439" i="6"/>
  <c r="B307" i="5"/>
  <c r="B1460" i="7"/>
  <c r="S300" i="2" s="1"/>
  <c r="B289" i="6"/>
  <c r="B390" i="11"/>
  <c r="R477" i="2" s="1"/>
  <c r="B293" i="10"/>
  <c r="Q380" i="2" s="1"/>
  <c r="B1079" i="5"/>
  <c r="B2618" i="7"/>
  <c r="B127" i="14"/>
  <c r="T214" i="2" s="1"/>
  <c r="B77" i="6"/>
  <c r="B1748" i="11"/>
  <c r="B1218" i="11"/>
  <c r="B703" i="14"/>
  <c r="B698" i="14"/>
  <c r="B1640" i="6"/>
  <c r="B1389" i="6"/>
  <c r="B643" i="10"/>
  <c r="B755" i="14"/>
  <c r="B242" i="6"/>
  <c r="B1714" i="10"/>
  <c r="B107" i="7"/>
  <c r="E184" i="2" s="1"/>
  <c r="I184" i="2" s="1"/>
  <c r="B732" i="6"/>
  <c r="B83" i="7"/>
  <c r="E160" i="2" s="1"/>
  <c r="I160" i="2" s="1"/>
  <c r="B1397" i="5"/>
  <c r="B1787" i="5"/>
  <c r="B341" i="13"/>
  <c r="P428" i="2" s="1"/>
  <c r="B374" i="14"/>
  <c r="T461" i="2" s="1"/>
  <c r="B1645" i="10"/>
  <c r="B591" i="6"/>
  <c r="B539" i="6"/>
  <c r="B545" i="14"/>
  <c r="B3250" i="7"/>
  <c r="B1758" i="6"/>
  <c r="B1383" i="6"/>
  <c r="B305" i="6"/>
  <c r="B555" i="5"/>
  <c r="U145" i="2" s="1"/>
  <c r="B888" i="5"/>
  <c r="U478" i="2" s="1"/>
  <c r="B124" i="7"/>
  <c r="B2173" i="5"/>
  <c r="B2837" i="7"/>
  <c r="B1962" i="14"/>
  <c r="B1749" i="6"/>
  <c r="B1380" i="6"/>
  <c r="B25" i="6"/>
  <c r="D34" i="19" s="1"/>
  <c r="B1229" i="6"/>
  <c r="B1490" i="5"/>
  <c r="B1801" i="7"/>
  <c r="B2090" i="11"/>
  <c r="B2293" i="5"/>
  <c r="B439" i="11"/>
  <c r="B575" i="11"/>
  <c r="B1661" i="11"/>
  <c r="B761" i="5"/>
  <c r="U351" i="2" s="1"/>
  <c r="B1048" i="6"/>
  <c r="B1377" i="6"/>
  <c r="B47" i="13"/>
  <c r="P134" i="2" s="1"/>
  <c r="B1673" i="14"/>
  <c r="B255" i="5"/>
  <c r="B635" i="11"/>
  <c r="B2089" i="10"/>
  <c r="B762" i="10"/>
  <c r="B817" i="5"/>
  <c r="U407" i="2" s="1"/>
  <c r="B473" i="7"/>
  <c r="B1348" i="7"/>
  <c r="S188" i="2" s="1"/>
  <c r="B123" i="10"/>
  <c r="Q210" i="2" s="1"/>
  <c r="B1766" i="11"/>
  <c r="B1928" i="5"/>
  <c r="B1593" i="10"/>
  <c r="B1701" i="5"/>
  <c r="B1878" i="5"/>
  <c r="B979" i="6"/>
  <c r="B3443" i="7"/>
  <c r="B715" i="11"/>
  <c r="B1993" i="11"/>
  <c r="B1889" i="7"/>
  <c r="B1476" i="11"/>
  <c r="B384" i="5"/>
  <c r="B461" i="6"/>
  <c r="B1534" i="5"/>
  <c r="B1385" i="11"/>
  <c r="B2197" i="7"/>
  <c r="B1181" i="14"/>
  <c r="B721" i="5"/>
  <c r="U311" i="2" s="1"/>
  <c r="B3118" i="7"/>
  <c r="B1358" i="6"/>
  <c r="B2161" i="7"/>
  <c r="B1234" i="5"/>
  <c r="B187" i="11"/>
  <c r="R274" i="2" s="1"/>
  <c r="B955" i="6"/>
  <c r="B2982" i="7"/>
  <c r="B2008" i="5"/>
  <c r="B411" i="14"/>
  <c r="T498" i="2" s="1"/>
  <c r="B1437" i="6"/>
  <c r="B808" i="6"/>
  <c r="B3234" i="7"/>
  <c r="B1013" i="6"/>
  <c r="B235" i="11"/>
  <c r="R322" i="2" s="1"/>
  <c r="B891" i="10"/>
  <c r="B244" i="14"/>
  <c r="T331" i="2" s="1"/>
  <c r="B112" i="7"/>
  <c r="B1021" i="6"/>
  <c r="B712" i="14"/>
  <c r="B3418" i="7"/>
  <c r="B1024" i="6"/>
  <c r="B1112" i="6"/>
  <c r="B475" i="14"/>
  <c r="B746" i="6"/>
  <c r="B1394" i="6"/>
  <c r="B37" i="5"/>
  <c r="B175" i="13"/>
  <c r="P262" i="2" s="1"/>
  <c r="B886" i="14"/>
  <c r="B1487" i="6"/>
  <c r="B594" i="5"/>
  <c r="U184" i="2" s="1"/>
  <c r="B1632" i="14"/>
  <c r="B1800" i="11"/>
  <c r="B309" i="13"/>
  <c r="P396" i="2" s="1"/>
  <c r="B1329" i="14"/>
  <c r="B1235" i="10"/>
  <c r="B237" i="14"/>
  <c r="T324" i="2" s="1"/>
  <c r="B383" i="6"/>
  <c r="B1280" i="14"/>
  <c r="B416" i="6"/>
  <c r="B2105" i="5"/>
  <c r="B1577" i="11"/>
  <c r="B1236" i="14"/>
  <c r="B636" i="11"/>
  <c r="B1487" i="11"/>
  <c r="B2739" i="7"/>
  <c r="B1291" i="11"/>
  <c r="B1566" i="11"/>
  <c r="B1128" i="6"/>
  <c r="B964" i="10"/>
  <c r="B1298" i="6"/>
  <c r="B1355" i="6"/>
  <c r="B130" i="6"/>
  <c r="B1615" i="14"/>
  <c r="E206" i="2" s="1"/>
  <c r="I206" i="2" s="1"/>
  <c r="B713" i="5"/>
  <c r="U303" i="2" s="1"/>
  <c r="B503" i="6"/>
  <c r="B2515" i="7"/>
  <c r="B357" i="13"/>
  <c r="P444" i="2" s="1"/>
  <c r="B397" i="13"/>
  <c r="P484" i="2" s="1"/>
  <c r="B1714" i="14"/>
  <c r="B1547" i="5"/>
  <c r="B285" i="6"/>
  <c r="B90" i="6"/>
  <c r="B416" i="5"/>
  <c r="B1775" i="11"/>
  <c r="B1352" i="6"/>
  <c r="B799" i="6"/>
  <c r="B446" i="6"/>
  <c r="B1353" i="14"/>
  <c r="B159" i="6"/>
  <c r="B700" i="6"/>
  <c r="B1973" i="5"/>
  <c r="B1449" i="11"/>
  <c r="B1374" i="7"/>
  <c r="S214" i="2" s="1"/>
  <c r="B107" i="13"/>
  <c r="P194" i="2" s="1"/>
  <c r="B1303" i="6"/>
  <c r="B3489" i="7"/>
  <c r="B412" i="6"/>
  <c r="B1869" i="7"/>
  <c r="B2919" i="7"/>
  <c r="B1574" i="10"/>
  <c r="B34" i="5"/>
  <c r="B235" i="14"/>
  <c r="T322" i="2" s="1"/>
  <c r="B1362" i="7"/>
  <c r="S202" i="2" s="1"/>
  <c r="B2065" i="7"/>
  <c r="B3087" i="7"/>
  <c r="B195" i="7"/>
  <c r="B1287" i="6"/>
  <c r="B1860" i="14"/>
  <c r="B862" i="14"/>
  <c r="B1781" i="5"/>
  <c r="B2549" i="7"/>
  <c r="B1297" i="6"/>
  <c r="B261" i="6"/>
  <c r="B540" i="6"/>
  <c r="B234" i="11"/>
  <c r="R321" i="2" s="1"/>
  <c r="B1746" i="7"/>
  <c r="B767" i="5"/>
  <c r="U357" i="2" s="1"/>
  <c r="B650" i="6"/>
  <c r="B663" i="6"/>
  <c r="B347" i="6"/>
  <c r="B1911" i="5"/>
  <c r="B357" i="6"/>
  <c r="B101" i="11"/>
  <c r="R188" i="2" s="1"/>
  <c r="B2783" i="7"/>
  <c r="B1988" i="14"/>
  <c r="B525" i="6"/>
  <c r="B1170" i="5"/>
  <c r="B1044" i="6"/>
  <c r="B853" i="6"/>
  <c r="B344" i="10"/>
  <c r="Q431" i="2" s="1"/>
  <c r="B446" i="14"/>
  <c r="B157" i="11"/>
  <c r="R244" i="2" s="1"/>
  <c r="B1474" i="14"/>
  <c r="B1644" i="14"/>
  <c r="B1382" i="14"/>
  <c r="B970" i="14"/>
  <c r="B1786" i="14"/>
  <c r="B1242" i="14"/>
  <c r="B1007" i="14"/>
  <c r="B323" i="14"/>
  <c r="T410" i="2" s="1"/>
  <c r="B1947" i="11"/>
  <c r="B2933" i="7"/>
  <c r="B2805" i="7"/>
  <c r="B1867" i="14"/>
  <c r="B744" i="5"/>
  <c r="U334" i="2" s="1"/>
  <c r="B1718" i="5"/>
  <c r="B457" i="10"/>
  <c r="B1213" i="11"/>
  <c r="B57" i="10"/>
  <c r="Q144" i="2" s="1"/>
  <c r="B2133" i="5"/>
  <c r="B2782" i="7"/>
  <c r="B858" i="6"/>
  <c r="B1805" i="5"/>
  <c r="B1545" i="6"/>
  <c r="B283" i="11"/>
  <c r="R370" i="2" s="1"/>
  <c r="B131" i="14"/>
  <c r="T218" i="2" s="1"/>
  <c r="B237" i="13"/>
  <c r="P324" i="2" s="1"/>
  <c r="B1708" i="7"/>
  <c r="B1934" i="7"/>
  <c r="B429" i="13"/>
  <c r="B1347" i="5"/>
  <c r="B1553" i="7"/>
  <c r="S393" i="2" s="1"/>
  <c r="B285" i="10"/>
  <c r="Q372" i="2" s="1"/>
  <c r="B1067" i="6"/>
  <c r="B965" i="11"/>
  <c r="B233" i="10"/>
  <c r="Q320" i="2" s="1"/>
  <c r="B335" i="11"/>
  <c r="R422" i="2" s="1"/>
  <c r="B28" i="14"/>
  <c r="D38" i="19" s="1"/>
  <c r="B1049" i="6"/>
  <c r="B273" i="7"/>
  <c r="B531" i="6"/>
  <c r="B1584" i="7"/>
  <c r="S424" i="2" s="1"/>
  <c r="B2082" i="5"/>
  <c r="B1562" i="14"/>
  <c r="B237" i="5"/>
  <c r="E329" i="2" s="1"/>
  <c r="I329" i="2" s="1"/>
  <c r="B158" i="7"/>
  <c r="B21" i="14"/>
  <c r="T108" i="2" s="1"/>
  <c r="B383" i="7"/>
  <c r="B871" i="6"/>
  <c r="B105" i="6"/>
  <c r="B1170" i="11"/>
  <c r="B1576" i="14"/>
  <c r="B1149" i="6"/>
  <c r="B1203" i="5"/>
  <c r="B2289" i="7"/>
  <c r="B267" i="11"/>
  <c r="R354" i="2" s="1"/>
  <c r="B916" i="11"/>
  <c r="B246" i="11"/>
  <c r="R333" i="2" s="1"/>
  <c r="B1380" i="7"/>
  <c r="S220" i="2" s="1"/>
  <c r="B1716" i="7"/>
  <c r="B3030" i="7"/>
  <c r="B840" i="11"/>
  <c r="B309" i="10"/>
  <c r="Q396" i="2" s="1"/>
  <c r="B1292" i="6"/>
  <c r="B779" i="6"/>
  <c r="B2565" i="7"/>
  <c r="B121" i="13"/>
  <c r="P208" i="2" s="1"/>
  <c r="B3373" i="7"/>
  <c r="B2566" i="7"/>
  <c r="B803" i="6"/>
  <c r="B113" i="6"/>
  <c r="B1354" i="14"/>
  <c r="B743" i="6"/>
  <c r="B914" i="6"/>
  <c r="B237" i="11"/>
  <c r="R324" i="2" s="1"/>
  <c r="B1469" i="5"/>
  <c r="B192" i="6"/>
  <c r="B1354" i="6"/>
  <c r="B1877" i="5"/>
  <c r="B70" i="7"/>
  <c r="E147" i="2" s="1"/>
  <c r="I147" i="2" s="1"/>
  <c r="B474" i="11"/>
  <c r="B993" i="6"/>
  <c r="B1439" i="5"/>
  <c r="B666" i="10"/>
  <c r="B169" i="13"/>
  <c r="P256" i="2" s="1"/>
  <c r="B1169" i="6"/>
  <c r="B868" i="6"/>
  <c r="B151" i="11"/>
  <c r="R238" i="2" s="1"/>
  <c r="B61" i="10"/>
  <c r="Q148" i="2" s="1"/>
  <c r="B1394" i="5"/>
  <c r="B1064" i="5"/>
  <c r="B2133" i="11"/>
  <c r="B1835" i="14"/>
  <c r="B1917" i="7"/>
  <c r="B1665" i="6"/>
  <c r="B486" i="10"/>
  <c r="B1965" i="5"/>
  <c r="B1371" i="7"/>
  <c r="S211" i="2" s="1"/>
  <c r="B358" i="14"/>
  <c r="T445" i="2" s="1"/>
  <c r="B3379" i="7"/>
  <c r="B196" i="10"/>
  <c r="Q283" i="2" s="1"/>
  <c r="B243" i="6"/>
  <c r="B1024" i="10"/>
  <c r="B440" i="5"/>
  <c r="B1920" i="11"/>
  <c r="B2265" i="7"/>
  <c r="B1381" i="5"/>
  <c r="B1726" i="6"/>
  <c r="B3478" i="7"/>
  <c r="B3178" i="7"/>
  <c r="B1459" i="5"/>
  <c r="B285" i="13"/>
  <c r="P372" i="2" s="1"/>
  <c r="B1551" i="6"/>
  <c r="B1656" i="7"/>
  <c r="S496" i="2" s="1"/>
  <c r="B738" i="5"/>
  <c r="U328" i="2" s="1"/>
  <c r="B109" i="5"/>
  <c r="B234" i="5"/>
  <c r="B1520" i="14"/>
  <c r="E110" i="2" s="1"/>
  <c r="I110" i="2" s="1"/>
  <c r="B841" i="6"/>
  <c r="B2806" i="7"/>
  <c r="B1783" i="5"/>
  <c r="B75" i="10"/>
  <c r="Q162" i="2" s="1"/>
  <c r="B129" i="7"/>
  <c r="B1779" i="10"/>
  <c r="B549" i="6"/>
  <c r="B1163" i="10"/>
  <c r="B1607" i="14"/>
  <c r="B962" i="5"/>
  <c r="B687" i="6"/>
  <c r="B3390" i="7"/>
  <c r="B3474" i="7"/>
  <c r="B1633" i="5"/>
  <c r="B822" i="14"/>
  <c r="B430" i="7"/>
  <c r="B1699" i="14"/>
  <c r="E290" i="2" s="1"/>
  <c r="I290" i="2" s="1"/>
  <c r="B2167" i="10"/>
  <c r="B820" i="14"/>
  <c r="B2661" i="7"/>
  <c r="B77" i="5"/>
  <c r="B283" i="5"/>
  <c r="B1133" i="6"/>
  <c r="B1402" i="14"/>
  <c r="B1912" i="14"/>
  <c r="B66" i="6"/>
  <c r="B170" i="6"/>
  <c r="B1600" i="5"/>
  <c r="B314" i="14"/>
  <c r="T401" i="2" s="1"/>
  <c r="B1304" i="7"/>
  <c r="S144" i="2" s="1"/>
  <c r="B1692" i="5"/>
  <c r="B1985" i="7"/>
  <c r="B1628" i="6"/>
  <c r="B1472" i="14"/>
  <c r="B1861" i="7"/>
  <c r="B1674" i="13"/>
  <c r="B3173" i="7"/>
  <c r="B177" i="10"/>
  <c r="Q264" i="2" s="1"/>
  <c r="B384" i="11"/>
  <c r="R471" i="2" s="1"/>
  <c r="B2215" i="10"/>
  <c r="B2048" i="10"/>
  <c r="B916" i="6"/>
  <c r="B1842" i="14"/>
  <c r="B1315" i="6"/>
  <c r="B3372" i="7"/>
  <c r="B426" i="6"/>
  <c r="B115" i="14"/>
  <c r="T202" i="2" s="1"/>
  <c r="B121" i="10"/>
  <c r="Q208" i="2" s="1"/>
  <c r="B1798" i="7"/>
  <c r="B2389" i="11"/>
  <c r="B1695" i="6"/>
  <c r="B2341" i="7"/>
  <c r="B1884" i="14"/>
  <c r="B847" i="6"/>
  <c r="B1970" i="7"/>
  <c r="B1270" i="5"/>
  <c r="B1109" i="11"/>
  <c r="B1008" i="6"/>
  <c r="B1961" i="5"/>
  <c r="B638" i="5"/>
  <c r="U228" i="2" s="1"/>
  <c r="B1475" i="6"/>
  <c r="B1850" i="14"/>
  <c r="B2225" i="5"/>
  <c r="B107" i="10"/>
  <c r="Q194" i="2" s="1"/>
  <c r="B1666" i="7"/>
  <c r="S506" i="2" s="1"/>
  <c r="B416" i="11"/>
  <c r="R503" i="2" s="1"/>
  <c r="B88" i="5"/>
  <c r="B899" i="6"/>
  <c r="B2212" i="11"/>
  <c r="B2193" i="11"/>
  <c r="B385" i="5"/>
  <c r="B1502" i="5"/>
  <c r="B96" i="6"/>
  <c r="B1126" i="6"/>
  <c r="B1853" i="5"/>
  <c r="B178" i="11"/>
  <c r="R265" i="2" s="1"/>
  <c r="B1938" i="5"/>
  <c r="B158" i="13"/>
  <c r="P245" i="2" s="1"/>
  <c r="B264" i="14"/>
  <c r="T351" i="2" s="1"/>
  <c r="B1746" i="14"/>
  <c r="B2076" i="10"/>
  <c r="B451" i="7"/>
  <c r="B224" i="10"/>
  <c r="Q311" i="2" s="1"/>
  <c r="B1313" i="14"/>
  <c r="B354" i="5"/>
  <c r="B405" i="7"/>
  <c r="B1839" i="10"/>
  <c r="B309" i="11"/>
  <c r="R396" i="2" s="1"/>
  <c r="B934" i="11"/>
  <c r="B165" i="10"/>
  <c r="Q252" i="2" s="1"/>
  <c r="B1663" i="7"/>
  <c r="S503" i="2" s="1"/>
  <c r="B1654" i="7"/>
  <c r="S494" i="2" s="1"/>
  <c r="B1130" i="14"/>
  <c r="B1582" i="14"/>
  <c r="B1483" i="5"/>
  <c r="B400" i="13"/>
  <c r="P487" i="2" s="1"/>
  <c r="B1193" i="14"/>
  <c r="B578" i="11"/>
  <c r="B1304" i="11"/>
  <c r="B1456" i="5"/>
  <c r="B917" i="5"/>
  <c r="U507" i="2" s="1"/>
  <c r="B378" i="6"/>
  <c r="B1321" i="14"/>
  <c r="B103" i="5"/>
  <c r="B3406" i="7"/>
  <c r="B347" i="5"/>
  <c r="B94" i="13"/>
  <c r="P181" i="2" s="1"/>
  <c r="B761" i="10"/>
  <c r="B1653" i="7"/>
  <c r="S493" i="2" s="1"/>
  <c r="B1973" i="14"/>
  <c r="B224" i="6"/>
  <c r="E306" i="2" s="1"/>
  <c r="F306" i="2" s="1"/>
  <c r="G306" i="2" s="1"/>
  <c r="B1389" i="10"/>
  <c r="B2178" i="11"/>
  <c r="B844" i="14"/>
  <c r="B823" i="11"/>
  <c r="B229" i="11"/>
  <c r="R316" i="2" s="1"/>
  <c r="B734" i="5"/>
  <c r="U324" i="2" s="1"/>
  <c r="B2028" i="7"/>
  <c r="B179" i="13"/>
  <c r="P266" i="2" s="1"/>
  <c r="B2190" i="10"/>
  <c r="B1440" i="10"/>
  <c r="B202" i="5"/>
  <c r="B818" i="5"/>
  <c r="U408" i="2" s="1"/>
  <c r="B1566" i="14"/>
  <c r="E157" i="2" s="1"/>
  <c r="I157" i="2" s="1"/>
  <c r="B1498" i="13"/>
  <c r="B592" i="14"/>
  <c r="B206" i="13"/>
  <c r="P293" i="2" s="1"/>
  <c r="B967" i="10"/>
  <c r="B2424" i="7"/>
  <c r="B344" i="6"/>
  <c r="B1026" i="11"/>
  <c r="B1196" i="14"/>
  <c r="B42" i="11"/>
  <c r="B189" i="10"/>
  <c r="Q276" i="2" s="1"/>
  <c r="B91" i="13"/>
  <c r="P178" i="2" s="1"/>
  <c r="B3095" i="7"/>
  <c r="B63" i="7"/>
  <c r="B200" i="14"/>
  <c r="T287" i="2" s="1"/>
  <c r="B1681" i="14"/>
  <c r="B626" i="11"/>
  <c r="B97" i="6"/>
  <c r="B1747" i="14"/>
  <c r="B3254" i="7"/>
  <c r="B1352" i="14"/>
  <c r="B1873" i="14"/>
  <c r="B1354" i="7"/>
  <c r="S194" i="2" s="1"/>
  <c r="B3362" i="7"/>
  <c r="B1405" i="14"/>
  <c r="B1735" i="11"/>
  <c r="B195" i="6"/>
  <c r="B1252" i="11"/>
  <c r="B710" i="5"/>
  <c r="U300" i="2" s="1"/>
  <c r="B527" i="5"/>
  <c r="B2115" i="5"/>
  <c r="B771" i="14"/>
  <c r="B742" i="14"/>
  <c r="B2831" i="7"/>
  <c r="B1453" i="14"/>
  <c r="B1855" i="7"/>
  <c r="B335" i="5"/>
  <c r="B1452" i="6"/>
  <c r="B2788" i="7"/>
  <c r="B1006" i="5"/>
  <c r="B135" i="10"/>
  <c r="Q222" i="2" s="1"/>
  <c r="B1957" i="14"/>
  <c r="B541" i="11"/>
  <c r="B1385" i="14"/>
  <c r="B1564" i="14"/>
  <c r="B95" i="7"/>
  <c r="E172" i="2" s="1"/>
  <c r="I172" i="2" s="1"/>
  <c r="B2386" i="10"/>
  <c r="B3270" i="7"/>
  <c r="B283" i="10"/>
  <c r="Q370" i="2" s="1"/>
  <c r="B1145" i="11"/>
  <c r="B1107" i="13"/>
  <c r="B704" i="11"/>
  <c r="B1837" i="11"/>
  <c r="B1089" i="10"/>
  <c r="B636" i="14"/>
  <c r="B1707" i="7"/>
  <c r="B1188" i="11"/>
  <c r="B1981" i="5"/>
  <c r="B149" i="13"/>
  <c r="P236" i="2" s="1"/>
  <c r="B1961" i="14"/>
  <c r="B479" i="14"/>
  <c r="B324" i="7"/>
  <c r="B2808" i="7"/>
  <c r="B296" i="11"/>
  <c r="R383" i="2" s="1"/>
  <c r="B3215" i="7"/>
  <c r="B614" i="14"/>
  <c r="B170" i="7"/>
  <c r="B1251" i="14"/>
  <c r="B1793" i="7"/>
  <c r="B206" i="14"/>
  <c r="T293" i="2" s="1"/>
  <c r="B3231" i="7"/>
  <c r="B2528" i="7"/>
  <c r="B2925" i="7"/>
  <c r="B2016" i="11"/>
  <c r="B680" i="5"/>
  <c r="U270" i="2" s="1"/>
  <c r="B1778" i="7"/>
  <c r="B2026" i="10"/>
  <c r="B992" i="5"/>
  <c r="B1500" i="14"/>
  <c r="E91" i="2" s="1"/>
  <c r="I91" i="2" s="1"/>
  <c r="B56" i="13"/>
  <c r="P143" i="2" s="1"/>
  <c r="B187" i="13"/>
  <c r="P274" i="2" s="1"/>
  <c r="B3218" i="7"/>
  <c r="B1306" i="11"/>
  <c r="B2115" i="11"/>
  <c r="B1838" i="10"/>
  <c r="B3236" i="7"/>
  <c r="B1427" i="5"/>
  <c r="B1186" i="14"/>
  <c r="B1071" i="11"/>
  <c r="B729" i="14"/>
  <c r="B149" i="7"/>
  <c r="B1207" i="14"/>
  <c r="B616" i="11"/>
  <c r="B1087" i="11"/>
  <c r="B142" i="7"/>
  <c r="E219" i="2" s="1"/>
  <c r="I219" i="2" s="1"/>
  <c r="B1280" i="6"/>
  <c r="B338" i="7"/>
  <c r="B82" i="13"/>
  <c r="P169" i="2" s="1"/>
  <c r="B2120" i="7"/>
  <c r="B440" i="6"/>
  <c r="B1285" i="5"/>
  <c r="B1845" i="7"/>
  <c r="B104" i="10"/>
  <c r="Q191" i="2" s="1"/>
  <c r="B1429" i="7"/>
  <c r="S269" i="2" s="1"/>
  <c r="B1485" i="5"/>
  <c r="B1516" i="5"/>
  <c r="B1850" i="10"/>
  <c r="B2225" i="7"/>
  <c r="B2738" i="7"/>
  <c r="B891" i="14"/>
  <c r="B1770" i="11"/>
  <c r="B1763" i="5"/>
  <c r="B1555" i="14"/>
  <c r="E146" i="2" s="1"/>
  <c r="I146" i="2" s="1"/>
  <c r="B11" i="10"/>
  <c r="Q98" i="2" s="1"/>
  <c r="B971" i="14"/>
  <c r="B1530" i="14"/>
  <c r="E121" i="2" s="1"/>
  <c r="I121" i="2" s="1"/>
  <c r="B2233" i="7"/>
  <c r="B1355" i="7"/>
  <c r="S195" i="2" s="1"/>
  <c r="B909" i="11"/>
  <c r="B203" i="11"/>
  <c r="R290" i="2" s="1"/>
  <c r="B1141" i="11"/>
  <c r="B824" i="14"/>
  <c r="B2376" i="10"/>
  <c r="B1984" i="11"/>
  <c r="B1622" i="11"/>
  <c r="B1205" i="13"/>
  <c r="B1444" i="7"/>
  <c r="S284" i="2" s="1"/>
  <c r="B1424" i="5"/>
  <c r="B95" i="14"/>
  <c r="T182" i="2" s="1"/>
  <c r="B153" i="11"/>
  <c r="R240" i="2" s="1"/>
  <c r="B3305" i="7"/>
  <c r="B855" i="14"/>
  <c r="B2237" i="5"/>
  <c r="B43" i="5"/>
  <c r="B166" i="5"/>
  <c r="B173" i="10"/>
  <c r="Q260" i="2" s="1"/>
  <c r="B202" i="11"/>
  <c r="R289" i="2" s="1"/>
  <c r="B86" i="11"/>
  <c r="R173" i="2" s="1"/>
  <c r="B1384" i="5"/>
  <c r="B1447" i="14"/>
  <c r="B2050" i="10"/>
  <c r="B1509" i="11"/>
  <c r="B422" i="7"/>
  <c r="B2125" i="5"/>
  <c r="B756" i="5"/>
  <c r="U346" i="2" s="1"/>
  <c r="B505" i="5"/>
  <c r="B401" i="5"/>
  <c r="B564" i="5"/>
  <c r="U154" i="2" s="1"/>
  <c r="B2106" i="7"/>
  <c r="B1804" i="14"/>
  <c r="B458" i="14"/>
  <c r="B1925" i="7"/>
  <c r="B1444" i="11"/>
  <c r="B1601" i="7"/>
  <c r="S441" i="2" s="1"/>
  <c r="B896" i="14"/>
  <c r="B44" i="13"/>
  <c r="P131" i="2" s="1"/>
  <c r="B3212" i="7"/>
  <c r="B1111" i="10"/>
  <c r="B2098" i="7"/>
  <c r="B1746" i="5"/>
  <c r="B825" i="6"/>
  <c r="B2432" i="7"/>
  <c r="B3108" i="7"/>
  <c r="B1756" i="5"/>
  <c r="B428" i="5"/>
  <c r="B1420" i="11"/>
  <c r="B2894" i="7"/>
  <c r="B1174" i="11"/>
  <c r="B613" i="14"/>
  <c r="B1093" i="10"/>
  <c r="B1926" i="5"/>
  <c r="B2461" i="7"/>
  <c r="B2625" i="7"/>
  <c r="B1644" i="5"/>
  <c r="B1374" i="5"/>
  <c r="B548" i="11"/>
  <c r="B636" i="5"/>
  <c r="U226" i="2" s="1"/>
  <c r="B575" i="5"/>
  <c r="U165" i="2" s="1"/>
  <c r="B152" i="6"/>
  <c r="E234" i="2" s="1"/>
  <c r="F234" i="2" s="1"/>
  <c r="G234" i="2" s="1"/>
  <c r="B120" i="11"/>
  <c r="R207" i="2" s="1"/>
  <c r="B2773" i="7"/>
  <c r="B83" i="5"/>
  <c r="B2116" i="7"/>
  <c r="B1899" i="14"/>
  <c r="B1567" i="11"/>
  <c r="B1120" i="11"/>
  <c r="B2516" i="7"/>
  <c r="B1611" i="7"/>
  <c r="S451" i="2" s="1"/>
  <c r="B1172" i="5"/>
  <c r="B1353" i="13"/>
  <c r="B1437" i="7"/>
  <c r="S277" i="2" s="1"/>
  <c r="B645" i="14"/>
  <c r="B2050" i="7"/>
  <c r="B1420" i="14"/>
  <c r="B1089" i="5"/>
  <c r="B2838" i="7"/>
  <c r="B541" i="14"/>
  <c r="B1617" i="10"/>
  <c r="B1934" i="14"/>
  <c r="B652" i="14"/>
  <c r="B553" i="6"/>
  <c r="B1799" i="14"/>
  <c r="B270" i="14"/>
  <c r="T357" i="2" s="1"/>
  <c r="B395" i="5"/>
  <c r="B62" i="7"/>
  <c r="B1431" i="14"/>
  <c r="B1092" i="11"/>
  <c r="B781" i="11"/>
  <c r="B1760" i="7"/>
  <c r="B3334" i="7"/>
  <c r="B2060" i="7"/>
  <c r="B1713" i="5"/>
  <c r="B588" i="11"/>
  <c r="B1464" i="11"/>
  <c r="B727" i="10"/>
  <c r="B956" i="11"/>
  <c r="B897" i="5"/>
  <c r="U487" i="2" s="1"/>
  <c r="B1370" i="5"/>
  <c r="B2863" i="7"/>
  <c r="B2787" i="7"/>
  <c r="B1244" i="14"/>
  <c r="B1222" i="5"/>
  <c r="B222" i="10"/>
  <c r="Q309" i="2" s="1"/>
  <c r="B142" i="10"/>
  <c r="Q229" i="2" s="1"/>
  <c r="B2867" i="7"/>
  <c r="B1929" i="14"/>
  <c r="B1615" i="10"/>
  <c r="B58" i="10"/>
  <c r="Q145" i="2" s="1"/>
  <c r="B3436" i="7"/>
  <c r="B2496" i="7"/>
  <c r="B1552" i="5"/>
  <c r="B301" i="10"/>
  <c r="Q388" i="2" s="1"/>
  <c r="B212" i="5"/>
  <c r="B1505" i="6"/>
  <c r="B1286" i="7"/>
  <c r="S126" i="2" s="1"/>
  <c r="B26" i="11"/>
  <c r="B1644" i="6"/>
  <c r="B1841" i="5"/>
  <c r="B31" i="7"/>
  <c r="B1684" i="7"/>
  <c r="B1195" i="5"/>
  <c r="B57" i="6"/>
  <c r="B7" i="5"/>
  <c r="B127" i="11"/>
  <c r="R214" i="2" s="1"/>
  <c r="B996" i="5"/>
  <c r="B133" i="6"/>
  <c r="B1834" i="5"/>
  <c r="B304" i="11"/>
  <c r="R391" i="2" s="1"/>
  <c r="B550" i="5"/>
  <c r="U140" i="2" s="1"/>
  <c r="B365" i="10"/>
  <c r="Q452" i="2" s="1"/>
  <c r="B254" i="7"/>
  <c r="B1612" i="5"/>
  <c r="B209" i="13"/>
  <c r="P296" i="2" s="1"/>
  <c r="B59" i="5"/>
  <c r="B740" i="5"/>
  <c r="U330" i="2" s="1"/>
  <c r="B1809" i="7"/>
  <c r="B1743" i="7"/>
  <c r="B1939" i="14"/>
  <c r="B377" i="7"/>
  <c r="B21" i="10"/>
  <c r="Q108" i="2" s="1"/>
  <c r="B185" i="10"/>
  <c r="Q272" i="2" s="1"/>
  <c r="B1986" i="14"/>
  <c r="B490" i="11"/>
  <c r="B87" i="13"/>
  <c r="P174" i="2" s="1"/>
  <c r="B1658" i="7"/>
  <c r="S498" i="2" s="1"/>
  <c r="B142" i="6"/>
  <c r="B576" i="11"/>
  <c r="B134" i="5"/>
  <c r="B250" i="5"/>
  <c r="B2678" i="7"/>
  <c r="B1293" i="11"/>
  <c r="B2893" i="7"/>
  <c r="B890" i="14"/>
  <c r="B96" i="14"/>
  <c r="T183" i="2" s="1"/>
  <c r="B1425" i="5"/>
  <c r="B817" i="6"/>
  <c r="B1153" i="5"/>
  <c r="B1532" i="6"/>
  <c r="B1438" i="7"/>
  <c r="S278" i="2" s="1"/>
  <c r="B1296" i="7"/>
  <c r="S136" i="2" s="1"/>
  <c r="B1721" i="11"/>
  <c r="B317" i="11"/>
  <c r="R404" i="2" s="1"/>
  <c r="B1653" i="14"/>
  <c r="B1863" i="11"/>
  <c r="B1978" i="5"/>
  <c r="B1238" i="5"/>
  <c r="B505" i="6"/>
  <c r="B2131" i="7"/>
  <c r="B288" i="11"/>
  <c r="R375" i="2" s="1"/>
  <c r="B335" i="14"/>
  <c r="T422" i="2" s="1"/>
  <c r="B280" i="14"/>
  <c r="T367" i="2" s="1"/>
  <c r="B1510" i="5"/>
  <c r="B1432" i="5"/>
  <c r="B12" i="7"/>
  <c r="B2102" i="7"/>
  <c r="B276" i="10"/>
  <c r="Q363" i="2" s="1"/>
  <c r="B286" i="14"/>
  <c r="T373" i="2" s="1"/>
  <c r="B1148" i="6"/>
  <c r="B1088" i="14"/>
  <c r="B1077" i="14"/>
  <c r="B1505" i="11"/>
  <c r="B3105" i="7"/>
  <c r="B1961" i="10"/>
  <c r="B868" i="14"/>
  <c r="B64" i="11"/>
  <c r="R151" i="2" s="1"/>
  <c r="B419" i="13"/>
  <c r="P506" i="2" s="1"/>
  <c r="B1470" i="14"/>
  <c r="B18" i="5"/>
  <c r="B622" i="5"/>
  <c r="U212" i="2" s="1"/>
  <c r="B2103" i="5"/>
  <c r="B1332" i="14"/>
  <c r="B328" i="7"/>
  <c r="B2239" i="11"/>
  <c r="B1370" i="11"/>
  <c r="B978" i="5"/>
  <c r="B603" i="11"/>
  <c r="B502" i="11"/>
  <c r="B266" i="5"/>
  <c r="B235" i="5"/>
  <c r="B1577" i="14"/>
  <c r="B17" i="13"/>
  <c r="P104" i="2" s="1"/>
  <c r="B941" i="5"/>
  <c r="B2167" i="5"/>
  <c r="B1664" i="7"/>
  <c r="S504" i="2" s="1"/>
  <c r="B1696" i="5"/>
  <c r="B662" i="6"/>
  <c r="B1843" i="7"/>
  <c r="B2398" i="7"/>
  <c r="B3059" i="7"/>
  <c r="B1308" i="6"/>
  <c r="B19" i="10"/>
  <c r="Q106" i="2" s="1"/>
  <c r="B2313" i="7"/>
  <c r="B859" i="11"/>
  <c r="B1554" i="7"/>
  <c r="S394" i="2" s="1"/>
  <c r="B3198" i="7"/>
  <c r="B1173" i="11"/>
  <c r="B1298" i="7"/>
  <c r="S138" i="2" s="1"/>
  <c r="B1223" i="5"/>
  <c r="B865" i="5"/>
  <c r="U455" i="2" s="1"/>
  <c r="B3196" i="7"/>
  <c r="B79" i="10"/>
  <c r="Q166" i="2" s="1"/>
  <c r="B1552" i="10"/>
  <c r="B68" i="6"/>
  <c r="E150" i="2" s="1"/>
  <c r="F150" i="2" s="1"/>
  <c r="G150" i="2" s="1"/>
  <c r="B1004" i="11"/>
  <c r="B3205" i="7"/>
  <c r="B3126" i="7"/>
  <c r="B1844" i="5"/>
  <c r="B3447" i="7"/>
  <c r="B55" i="13"/>
  <c r="P142" i="2" s="1"/>
  <c r="B1484" i="6"/>
  <c r="B498" i="11"/>
  <c r="B2322" i="10"/>
  <c r="B42" i="14"/>
  <c r="B2552" i="7"/>
  <c r="B1358" i="10"/>
  <c r="B2127" i="5"/>
  <c r="B1667" i="6"/>
  <c r="B239" i="14"/>
  <c r="T326" i="2" s="1"/>
  <c r="B2010" i="7"/>
  <c r="B454" i="5"/>
  <c r="B1291" i="7"/>
  <c r="S131" i="2" s="1"/>
  <c r="B233" i="11"/>
  <c r="R320" i="2" s="1"/>
  <c r="B972" i="6"/>
  <c r="B322" i="14"/>
  <c r="T409" i="2" s="1"/>
  <c r="B216" i="6"/>
  <c r="B2957" i="7"/>
  <c r="B1383" i="5"/>
  <c r="B92" i="11"/>
  <c r="R179" i="2" s="1"/>
  <c r="B2288" i="11"/>
  <c r="B2050" i="5"/>
  <c r="B1258" i="7"/>
  <c r="S98" i="2" s="1"/>
  <c r="B2795" i="7"/>
  <c r="B1373" i="7"/>
  <c r="S213" i="2" s="1"/>
  <c r="B18" i="14"/>
  <c r="D23" i="19" s="1"/>
  <c r="B1134" i="11"/>
  <c r="B213" i="7"/>
  <c r="B619" i="11"/>
  <c r="B1031" i="11"/>
  <c r="B190" i="6"/>
  <c r="B1482" i="7"/>
  <c r="S322" i="2" s="1"/>
  <c r="B1003" i="6"/>
  <c r="B649" i="14"/>
  <c r="B33" i="13"/>
  <c r="P120" i="2" s="1"/>
  <c r="B1753" i="7"/>
  <c r="B3432" i="7"/>
  <c r="B740" i="6"/>
  <c r="B657" i="11"/>
  <c r="B341" i="5"/>
  <c r="B1379" i="7"/>
  <c r="S219" i="2" s="1"/>
  <c r="B867" i="5"/>
  <c r="U457" i="2" s="1"/>
  <c r="B2005" i="5"/>
  <c r="B748" i="14"/>
  <c r="B2074" i="7"/>
  <c r="B1262" i="14"/>
  <c r="B406" i="7"/>
  <c r="B2381" i="10"/>
  <c r="B2844" i="7"/>
  <c r="B1438" i="5"/>
  <c r="B1767" i="5"/>
  <c r="B1657" i="5"/>
  <c r="B1332" i="11"/>
  <c r="B529" i="11"/>
  <c r="B366" i="7"/>
  <c r="B1184" i="11"/>
  <c r="B324" i="5"/>
  <c r="B839" i="14"/>
  <c r="B174" i="11"/>
  <c r="R261" i="2" s="1"/>
  <c r="B1261" i="6"/>
  <c r="B2172" i="7"/>
  <c r="B1782" i="13"/>
  <c r="B1191" i="6"/>
  <c r="B1102" i="11"/>
  <c r="B1173" i="5"/>
  <c r="B1211" i="5"/>
  <c r="B286" i="5"/>
  <c r="B1404" i="5"/>
  <c r="B1535" i="14"/>
  <c r="B1476" i="7"/>
  <c r="S316" i="2" s="1"/>
  <c r="B799" i="14"/>
  <c r="B1345" i="14"/>
  <c r="B1770" i="7"/>
  <c r="B1613" i="10"/>
  <c r="B942" i="14"/>
  <c r="B1334" i="5"/>
  <c r="B2280" i="5"/>
  <c r="B493" i="11"/>
  <c r="B167" i="7"/>
  <c r="E244" i="2" s="1"/>
  <c r="I244" i="2" s="1"/>
  <c r="B2296" i="11"/>
  <c r="B1041" i="11"/>
  <c r="B1300" i="14"/>
  <c r="B1517" i="10"/>
  <c r="B1156" i="11"/>
  <c r="B1635" i="14"/>
  <c r="B949" i="11"/>
  <c r="B52" i="14"/>
  <c r="T139" i="2" s="1"/>
  <c r="B671" i="14"/>
  <c r="B3161" i="7"/>
  <c r="B742" i="5"/>
  <c r="U332" i="2" s="1"/>
  <c r="B2119" i="5"/>
  <c r="B2355" i="7"/>
  <c r="B1849" i="5"/>
  <c r="B418" i="5"/>
  <c r="B478" i="11"/>
  <c r="B3221" i="7"/>
  <c r="B781" i="10"/>
  <c r="B511" i="14"/>
  <c r="B2475" i="7"/>
  <c r="B2616" i="7"/>
  <c r="B889" i="6"/>
  <c r="B273" i="14"/>
  <c r="T360" i="2" s="1"/>
  <c r="B1667" i="11"/>
  <c r="B2175" i="11"/>
  <c r="B1698" i="6"/>
  <c r="B1634" i="7"/>
  <c r="S474" i="2" s="1"/>
  <c r="B1979" i="11"/>
  <c r="B124" i="10"/>
  <c r="Q211" i="2" s="1"/>
  <c r="B1226" i="5"/>
  <c r="B1253" i="7"/>
  <c r="B1538" i="14"/>
  <c r="B1912" i="11"/>
  <c r="B138" i="7"/>
  <c r="B1055" i="14"/>
  <c r="B2305" i="10"/>
  <c r="B1706" i="14"/>
  <c r="B576" i="5"/>
  <c r="U166" i="2" s="1"/>
  <c r="B1636" i="11"/>
  <c r="B2777" i="7"/>
  <c r="B131" i="13"/>
  <c r="P218" i="2" s="1"/>
  <c r="B1143" i="14"/>
  <c r="B148" i="14"/>
  <c r="T235" i="2" s="1"/>
  <c r="B853" i="5"/>
  <c r="U443" i="2" s="1"/>
  <c r="B2815" i="7"/>
  <c r="B1602" i="5"/>
  <c r="B109" i="7"/>
  <c r="B705" i="5"/>
  <c r="U295" i="2" s="1"/>
  <c r="B1610" i="5"/>
  <c r="B1736" i="5"/>
  <c r="B1790" i="5"/>
  <c r="B1369" i="11"/>
  <c r="B356" i="5"/>
  <c r="B230" i="7"/>
  <c r="B1046" i="11"/>
  <c r="B838" i="6"/>
  <c r="B172" i="6"/>
  <c r="B1460" i="5"/>
  <c r="B914" i="11"/>
  <c r="B1724" i="5"/>
  <c r="B1609" i="7"/>
  <c r="S449" i="2" s="1"/>
  <c r="B261" i="13"/>
  <c r="P348" i="2" s="1"/>
  <c r="B1759" i="5"/>
  <c r="B2216" i="11"/>
  <c r="B1128" i="5"/>
  <c r="B1515" i="5"/>
  <c r="B290" i="14"/>
  <c r="T377" i="2" s="1"/>
  <c r="B1056" i="5"/>
  <c r="B1832" i="7"/>
  <c r="B1660" i="5"/>
  <c r="B2796" i="7"/>
  <c r="B1491" i="14"/>
  <c r="B968" i="5"/>
  <c r="B2273" i="7"/>
  <c r="B465" i="11"/>
  <c r="B563" i="5"/>
  <c r="U153" i="2" s="1"/>
  <c r="B98" i="7"/>
  <c r="B341" i="7"/>
  <c r="B1893" i="5"/>
  <c r="B1900" i="7"/>
  <c r="B55" i="10"/>
  <c r="Q142" i="2" s="1"/>
  <c r="B2374" i="11"/>
  <c r="B209" i="11"/>
  <c r="R296" i="2" s="1"/>
  <c r="B625" i="10"/>
  <c r="B658" i="5"/>
  <c r="U248" i="2" s="1"/>
  <c r="B2866" i="7"/>
  <c r="B922" i="5"/>
  <c r="B482" i="14"/>
  <c r="B1979" i="14"/>
  <c r="B905" i="11"/>
  <c r="B404" i="7"/>
  <c r="B826" i="11"/>
  <c r="B2243" i="11"/>
  <c r="B415" i="14"/>
  <c r="T502" i="2" s="1"/>
  <c r="B700" i="5"/>
  <c r="U290" i="2" s="1"/>
  <c r="B2335" i="10"/>
  <c r="B1034" i="5"/>
  <c r="B2472" i="7"/>
  <c r="B342" i="14"/>
  <c r="T429" i="2" s="1"/>
  <c r="B839" i="5"/>
  <c r="U429" i="2" s="1"/>
  <c r="B472" i="11"/>
  <c r="B426" i="14"/>
  <c r="B1773" i="14"/>
  <c r="B899" i="11"/>
  <c r="B999" i="6"/>
  <c r="B951" i="11"/>
  <c r="B875" i="6"/>
  <c r="B2186" i="5"/>
  <c r="B1372" i="7"/>
  <c r="S212" i="2" s="1"/>
  <c r="B298" i="6"/>
  <c r="B764" i="6"/>
  <c r="B1342" i="13"/>
  <c r="B16" i="7"/>
  <c r="E93" i="2" s="1"/>
  <c r="I93" i="2" s="1"/>
  <c r="B3008" i="7"/>
  <c r="B370" i="7"/>
  <c r="B1977" i="14"/>
  <c r="B2511" i="7"/>
  <c r="B2100" i="7"/>
  <c r="B1825" i="11"/>
  <c r="B793" i="5"/>
  <c r="U383" i="2" s="1"/>
  <c r="B1378" i="10"/>
  <c r="B940" i="10"/>
  <c r="B2096" i="5"/>
  <c r="B1768" i="10"/>
  <c r="B1880" i="10"/>
  <c r="B1371" i="14"/>
  <c r="B3201" i="7"/>
  <c r="B818" i="14"/>
  <c r="B1625" i="6"/>
  <c r="B423" i="7"/>
  <c r="B1256" i="7"/>
  <c r="S96" i="2" s="1"/>
  <c r="B298" i="7"/>
  <c r="B1933" i="10"/>
  <c r="B79" i="13"/>
  <c r="P166" i="2" s="1"/>
  <c r="B1700" i="6"/>
  <c r="B391" i="5"/>
  <c r="B641" i="11"/>
  <c r="B1783" i="14"/>
  <c r="B959" i="14"/>
  <c r="B2047" i="5"/>
  <c r="B488" i="14"/>
  <c r="B801" i="11"/>
  <c r="B2593" i="7"/>
  <c r="B1909" i="5"/>
  <c r="B2512" i="7"/>
  <c r="B1543" i="6"/>
  <c r="B242" i="7"/>
  <c r="B2243" i="5"/>
  <c r="B174" i="14"/>
  <c r="T261" i="2" s="1"/>
  <c r="B1592" i="14"/>
  <c r="B726" i="11"/>
  <c r="B947" i="5"/>
  <c r="B3441" i="7"/>
  <c r="B266" i="6"/>
  <c r="B1593" i="5"/>
  <c r="B1610" i="6"/>
  <c r="B1402" i="7"/>
  <c r="S242" i="2" s="1"/>
  <c r="B1513" i="7"/>
  <c r="S353" i="2" s="1"/>
  <c r="B1415" i="5"/>
  <c r="B2069" i="10"/>
  <c r="B1194" i="14"/>
  <c r="B901" i="14"/>
  <c r="B2667" i="7"/>
  <c r="B3483" i="7"/>
  <c r="B925" i="5"/>
  <c r="B562" i="5"/>
  <c r="U152" i="2" s="1"/>
  <c r="B448" i="5"/>
  <c r="B1367" i="10"/>
  <c r="B2182" i="7"/>
  <c r="B160" i="13"/>
  <c r="P247" i="2" s="1"/>
  <c r="B1716" i="5"/>
  <c r="B227" i="10"/>
  <c r="Q314" i="2" s="1"/>
  <c r="B2262" i="7"/>
  <c r="B2169" i="7"/>
  <c r="B657" i="5"/>
  <c r="U247" i="2" s="1"/>
  <c r="B2152" i="5"/>
  <c r="B2430" i="10"/>
  <c r="B2189" i="10"/>
  <c r="B1732" i="7"/>
  <c r="B1003" i="14"/>
  <c r="B2012" i="10"/>
  <c r="B1774" i="14"/>
  <c r="B2079" i="5"/>
  <c r="B1741" i="14"/>
  <c r="B1525" i="10"/>
  <c r="B950" i="11"/>
  <c r="B1224" i="10"/>
  <c r="B472" i="6"/>
  <c r="B2631" i="7"/>
  <c r="B1264" i="10"/>
  <c r="B1467" i="14"/>
  <c r="B1104" i="6"/>
  <c r="B381" i="14"/>
  <c r="T468" i="2" s="1"/>
  <c r="B449" i="14"/>
  <c r="B77" i="14"/>
  <c r="T164" i="2" s="1"/>
  <c r="B1501" i="14"/>
  <c r="E336" i="2" s="1"/>
  <c r="I336" i="2" s="1"/>
  <c r="B795" i="5"/>
  <c r="U385" i="2" s="1"/>
  <c r="B48" i="11"/>
  <c r="R135" i="2" s="1"/>
  <c r="B2548" i="7"/>
  <c r="B816" i="6"/>
  <c r="B664" i="6"/>
  <c r="B1122" i="14"/>
  <c r="B1100" i="11"/>
  <c r="B1318" i="14"/>
  <c r="B1554" i="5"/>
  <c r="B5" i="10"/>
  <c r="Q92" i="2" s="1"/>
  <c r="B2468" i="7"/>
  <c r="B73" i="14"/>
  <c r="T160" i="2" s="1"/>
  <c r="B1533" i="7"/>
  <c r="S373" i="2" s="1"/>
  <c r="B200" i="13"/>
  <c r="P287" i="2" s="1"/>
  <c r="B3439" i="7"/>
  <c r="B1359" i="5"/>
  <c r="B71" i="10"/>
  <c r="Q158" i="2" s="1"/>
  <c r="B9" i="7"/>
  <c r="B230" i="10"/>
  <c r="Q317" i="2" s="1"/>
  <c r="B1465" i="13"/>
  <c r="B1658" i="11"/>
  <c r="B1315" i="7"/>
  <c r="S155" i="2" s="1"/>
  <c r="B58" i="11"/>
  <c r="R145" i="2" s="1"/>
  <c r="B1249" i="14"/>
  <c r="B1683" i="11"/>
  <c r="B961" i="14"/>
  <c r="B468" i="11"/>
  <c r="B2347" i="7"/>
  <c r="B2924" i="7"/>
  <c r="B1907" i="14"/>
  <c r="B267" i="5"/>
  <c r="B78" i="14"/>
  <c r="T165" i="2" s="1"/>
  <c r="B910" i="5"/>
  <c r="U500" i="2" s="1"/>
  <c r="B669" i="5"/>
  <c r="U259" i="2" s="1"/>
  <c r="B682" i="6"/>
  <c r="B479" i="6"/>
  <c r="B1985" i="14"/>
  <c r="B715" i="5"/>
  <c r="U305" i="2" s="1"/>
  <c r="B161" i="7"/>
  <c r="B1464" i="6"/>
  <c r="B2211" i="10"/>
  <c r="B1142" i="14"/>
  <c r="B2446" i="7"/>
  <c r="B97" i="10"/>
  <c r="Q184" i="2" s="1"/>
  <c r="B1777" i="10"/>
  <c r="B201" i="6"/>
  <c r="B1398" i="6"/>
  <c r="B1564" i="7"/>
  <c r="S404" i="2" s="1"/>
  <c r="B2073" i="11"/>
  <c r="B744" i="14"/>
  <c r="B1098" i="13"/>
  <c r="B1276" i="11"/>
  <c r="B1601" i="14"/>
  <c r="B1755" i="5"/>
  <c r="B1876" i="7"/>
  <c r="B2355" i="11"/>
  <c r="B1523" i="7"/>
  <c r="S363" i="2" s="1"/>
  <c r="B1349" i="6"/>
  <c r="B947" i="10"/>
  <c r="B1187" i="14"/>
  <c r="B719" i="5"/>
  <c r="U309" i="2" s="1"/>
  <c r="B1679" i="7"/>
  <c r="B108" i="13"/>
  <c r="P195" i="2" s="1"/>
  <c r="B850" i="11"/>
  <c r="B264" i="11"/>
  <c r="R351" i="2" s="1"/>
  <c r="B2224" i="7"/>
  <c r="B1161" i="11"/>
  <c r="B109" i="11"/>
  <c r="R196" i="2" s="1"/>
  <c r="B176" i="14"/>
  <c r="T263" i="2" s="1"/>
  <c r="B363" i="6"/>
  <c r="B1174" i="5"/>
  <c r="B1530" i="5"/>
  <c r="B219" i="10"/>
  <c r="Q306" i="2" s="1"/>
  <c r="B1820" i="14"/>
  <c r="B1495" i="14"/>
  <c r="B487" i="5"/>
  <c r="B1366" i="14"/>
  <c r="B1879" i="5"/>
  <c r="B1598" i="5"/>
  <c r="B154" i="13"/>
  <c r="P241" i="2" s="1"/>
  <c r="B555" i="10"/>
  <c r="B1329" i="7"/>
  <c r="S169" i="2" s="1"/>
  <c r="B1442" i="14"/>
  <c r="B3498" i="7"/>
  <c r="B136" i="11"/>
  <c r="R223" i="2" s="1"/>
  <c r="B65" i="10"/>
  <c r="Q152" i="2" s="1"/>
  <c r="B1014" i="14"/>
  <c r="B1079" i="6"/>
  <c r="B394" i="6"/>
  <c r="B120" i="6"/>
  <c r="B1529" i="14"/>
  <c r="B1406" i="7"/>
  <c r="S246" i="2" s="1"/>
  <c r="B1799" i="7"/>
  <c r="B3012" i="7"/>
  <c r="B1492" i="14"/>
  <c r="B1189" i="11"/>
  <c r="B1181" i="5"/>
  <c r="B721" i="14"/>
  <c r="B2184" i="11"/>
  <c r="B1021" i="14"/>
  <c r="B48" i="13"/>
  <c r="P135" i="2" s="1"/>
  <c r="B1197" i="5"/>
  <c r="B2330" i="7"/>
  <c r="B198" i="7"/>
  <c r="B2152" i="10"/>
  <c r="B65" i="7"/>
  <c r="B1734" i="14"/>
  <c r="E325" i="2" s="1"/>
  <c r="I325" i="2" s="1"/>
  <c r="B298" i="5"/>
  <c r="B1340" i="7"/>
  <c r="S180" i="2" s="1"/>
  <c r="B2054" i="10"/>
  <c r="B192" i="10"/>
  <c r="Q279" i="2" s="1"/>
  <c r="B540" i="5"/>
  <c r="U130" i="2" s="1"/>
  <c r="B622" i="11"/>
  <c r="B1308" i="7"/>
  <c r="S148" i="2" s="1"/>
  <c r="B620" i="14"/>
  <c r="B255" i="10"/>
  <c r="Q342" i="2" s="1"/>
  <c r="B74" i="5"/>
  <c r="B1292" i="14"/>
  <c r="B720" i="11"/>
  <c r="B28" i="5"/>
  <c r="B2345" i="7"/>
  <c r="B914" i="14"/>
  <c r="B1553" i="14"/>
  <c r="B1046" i="10"/>
  <c r="B1521" i="7"/>
  <c r="S361" i="2" s="1"/>
  <c r="B1720" i="5"/>
  <c r="B145" i="13"/>
  <c r="P232" i="2" s="1"/>
  <c r="B1278" i="7"/>
  <c r="S118" i="2" s="1"/>
  <c r="B1866" i="7"/>
  <c r="B1254" i="7"/>
  <c r="S94" i="2" s="1"/>
  <c r="B1424" i="11"/>
  <c r="B469" i="14"/>
  <c r="B1458" i="5"/>
  <c r="B1360" i="14"/>
  <c r="B3082" i="7"/>
  <c r="B2328" i="11"/>
  <c r="B554" i="10"/>
  <c r="B643" i="6"/>
  <c r="B1520" i="5"/>
  <c r="B1969" i="14"/>
  <c r="B561" i="5"/>
  <c r="U151" i="2" s="1"/>
  <c r="B443" i="14"/>
  <c r="B2374" i="7"/>
  <c r="B826" i="14"/>
  <c r="B286" i="6"/>
  <c r="B1930" i="5"/>
  <c r="B2004" i="11"/>
  <c r="B675" i="5"/>
  <c r="U265" i="2" s="1"/>
  <c r="B262" i="5"/>
  <c r="B1413" i="7"/>
  <c r="S253" i="2" s="1"/>
  <c r="B2042" i="7"/>
  <c r="B943" i="11"/>
  <c r="B666" i="14"/>
  <c r="B75" i="5"/>
  <c r="B180" i="5"/>
  <c r="B101" i="10"/>
  <c r="Q188" i="2" s="1"/>
  <c r="B1542" i="5"/>
  <c r="B703" i="6"/>
  <c r="B2097" i="7"/>
  <c r="B56" i="11"/>
  <c r="R143" i="2" s="1"/>
  <c r="B1294" i="14"/>
  <c r="B2130" i="10"/>
  <c r="B3277" i="7"/>
  <c r="B1128" i="14"/>
  <c r="B573" i="14"/>
  <c r="B894" i="14"/>
  <c r="B1486" i="10"/>
  <c r="B274" i="5"/>
  <c r="B941" i="6"/>
  <c r="B2463" i="7"/>
  <c r="B173" i="14"/>
  <c r="T260" i="2" s="1"/>
  <c r="B2327" i="11"/>
  <c r="B1137" i="6"/>
  <c r="B1228" i="6"/>
  <c r="B1229" i="14"/>
  <c r="B627" i="5"/>
  <c r="U217" i="2" s="1"/>
  <c r="B1588" i="7"/>
  <c r="S428" i="2" s="1"/>
  <c r="B1615" i="6"/>
  <c r="B1016" i="6"/>
  <c r="B249" i="5"/>
  <c r="B2271" i="5"/>
  <c r="B1165" i="5"/>
  <c r="B234" i="14"/>
  <c r="T321" i="2" s="1"/>
  <c r="B1459" i="14"/>
  <c r="B1473" i="14"/>
  <c r="B263" i="11"/>
  <c r="R350" i="2" s="1"/>
  <c r="B2137" i="5"/>
  <c r="B1453" i="11"/>
  <c r="B2445" i="10"/>
  <c r="B2303" i="7"/>
  <c r="B180" i="11"/>
  <c r="R267" i="2" s="1"/>
  <c r="B659" i="5"/>
  <c r="U249" i="2" s="1"/>
  <c r="B1367" i="7"/>
  <c r="S207" i="2" s="1"/>
  <c r="B231" i="13"/>
  <c r="P318" i="2" s="1"/>
  <c r="B1337" i="6"/>
  <c r="B261" i="11"/>
  <c r="R348" i="2" s="1"/>
  <c r="B502" i="5"/>
  <c r="U92" i="2" s="1"/>
  <c r="B493" i="7"/>
  <c r="B740" i="14"/>
  <c r="B1316" i="7"/>
  <c r="S156" i="2" s="1"/>
  <c r="B2259" i="5"/>
  <c r="B184" i="14"/>
  <c r="T271" i="2" s="1"/>
  <c r="B60" i="10"/>
  <c r="Q147" i="2" s="1"/>
  <c r="B252" i="14"/>
  <c r="T339" i="2" s="1"/>
  <c r="B4" i="14"/>
  <c r="B53" i="14"/>
  <c r="T140" i="2" s="1"/>
  <c r="B770" i="11"/>
  <c r="B3476" i="7"/>
  <c r="B2171" i="11"/>
  <c r="B450" i="5"/>
  <c r="B2374" i="10"/>
  <c r="B142" i="13"/>
  <c r="P229" i="2" s="1"/>
  <c r="B1478" i="7"/>
  <c r="S318" i="2" s="1"/>
  <c r="B1570" i="14"/>
  <c r="B127" i="7"/>
  <c r="B1104" i="11"/>
  <c r="B1298" i="11"/>
  <c r="B700" i="11"/>
  <c r="B1039" i="11"/>
  <c r="B55" i="11"/>
  <c r="R142" i="2" s="1"/>
  <c r="B105" i="14"/>
  <c r="T192" i="2" s="1"/>
  <c r="B1337" i="14"/>
  <c r="B1814" i="5"/>
  <c r="B732" i="5"/>
  <c r="U322" i="2" s="1"/>
  <c r="B2249" i="11"/>
  <c r="B1518" i="5"/>
  <c r="B631" i="11"/>
  <c r="B1756" i="14"/>
  <c r="B2115" i="7"/>
  <c r="B1998" i="11"/>
  <c r="B2066" i="10"/>
  <c r="B1157" i="11"/>
  <c r="B1142" i="11"/>
  <c r="B2084" i="10"/>
  <c r="B1584" i="14"/>
  <c r="B857" i="14"/>
  <c r="B248" i="5"/>
  <c r="B271" i="6"/>
  <c r="B542" i="11"/>
  <c r="B600" i="11"/>
  <c r="B125" i="5"/>
  <c r="B1260" i="10"/>
  <c r="B508" i="14"/>
  <c r="B586" i="5"/>
  <c r="U176" i="2" s="1"/>
  <c r="B515" i="14"/>
  <c r="B584" i="11"/>
  <c r="B773" i="11"/>
  <c r="B50" i="13"/>
  <c r="P137" i="2" s="1"/>
  <c r="B2363" i="7"/>
  <c r="B1597" i="14"/>
  <c r="B513" i="14"/>
  <c r="B175" i="10"/>
  <c r="Q262" i="2" s="1"/>
  <c r="B1044" i="11"/>
  <c r="B980" i="14"/>
  <c r="B2037" i="7"/>
  <c r="B2990" i="7"/>
  <c r="B290" i="11"/>
  <c r="R377" i="2" s="1"/>
  <c r="B380" i="5"/>
  <c r="B1479" i="10"/>
  <c r="B185" i="14"/>
  <c r="T272" i="2" s="1"/>
  <c r="B1767" i="14"/>
  <c r="B1239" i="14"/>
  <c r="B2809" i="7"/>
  <c r="B1806" i="10"/>
  <c r="B1052" i="14"/>
  <c r="B499" i="5"/>
  <c r="B3188" i="7"/>
  <c r="B1355" i="14"/>
  <c r="B1164" i="14"/>
  <c r="B1737" i="10"/>
  <c r="B817" i="14"/>
  <c r="B2007" i="5"/>
  <c r="B1570" i="7"/>
  <c r="S410" i="2" s="1"/>
  <c r="B353" i="11"/>
  <c r="R440" i="2" s="1"/>
  <c r="B6" i="11"/>
  <c r="B2706" i="7"/>
  <c r="B2120" i="5"/>
  <c r="B1195" i="14"/>
  <c r="B177" i="14"/>
  <c r="T264" i="2" s="1"/>
  <c r="B781" i="6"/>
  <c r="B1271" i="6"/>
  <c r="B2012" i="11"/>
  <c r="B2597" i="7"/>
  <c r="B2143" i="5"/>
  <c r="B847" i="5"/>
  <c r="U437" i="2" s="1"/>
  <c r="B1943" i="7"/>
  <c r="B904" i="5"/>
  <c r="U494" i="2" s="1"/>
  <c r="B1421" i="11"/>
  <c r="B2121" i="5"/>
  <c r="B1157" i="14"/>
  <c r="B1198" i="5"/>
  <c r="B1929" i="11"/>
  <c r="B1746" i="10"/>
  <c r="B3301" i="7"/>
  <c r="B427" i="14"/>
  <c r="B1641" i="6"/>
  <c r="B1239" i="6"/>
  <c r="B50" i="14"/>
  <c r="T137" i="2" s="1"/>
  <c r="B1911" i="11"/>
  <c r="B1644" i="11"/>
  <c r="B599" i="14"/>
  <c r="B1282" i="7"/>
  <c r="S122" i="2" s="1"/>
  <c r="B518" i="5"/>
  <c r="U108" i="2" s="1"/>
  <c r="B1004" i="14"/>
  <c r="B1038" i="13"/>
  <c r="B320" i="14"/>
  <c r="T407" i="2" s="1"/>
  <c r="B1954" i="10"/>
  <c r="B81" i="14"/>
  <c r="T168" i="2" s="1"/>
  <c r="B3381" i="7"/>
  <c r="B1637" i="14"/>
  <c r="B1789" i="7"/>
  <c r="B1443" i="7"/>
  <c r="S283" i="2" s="1"/>
  <c r="B723" i="11"/>
  <c r="B3141" i="7"/>
  <c r="B1945" i="7"/>
  <c r="B213" i="13"/>
  <c r="P300" i="2" s="1"/>
  <c r="B3065" i="7"/>
  <c r="B366" i="5"/>
  <c r="B1677" i="7"/>
  <c r="B513" i="5"/>
  <c r="B1393" i="7"/>
  <c r="S233" i="2" s="1"/>
  <c r="B460" i="7"/>
  <c r="B290" i="7"/>
  <c r="B1188" i="5"/>
  <c r="B731" i="5"/>
  <c r="U321" i="2" s="1"/>
  <c r="B514" i="14"/>
  <c r="B188" i="11"/>
  <c r="R275" i="2" s="1"/>
  <c r="B279" i="7"/>
  <c r="B238" i="10"/>
  <c r="Q325" i="2" s="1"/>
  <c r="B1240" i="14"/>
  <c r="B1148" i="11"/>
  <c r="B1777" i="7"/>
  <c r="B1084" i="6"/>
  <c r="B3120" i="7"/>
  <c r="B422" i="5"/>
  <c r="B271" i="5"/>
  <c r="B1785" i="7"/>
  <c r="B2103" i="7"/>
  <c r="B949" i="5"/>
  <c r="B2581" i="7"/>
  <c r="B914" i="5"/>
  <c r="U504" i="2" s="1"/>
  <c r="B33" i="14"/>
  <c r="T120" i="2" s="1"/>
  <c r="B1331" i="6"/>
  <c r="B175" i="14"/>
  <c r="T262" i="2" s="1"/>
  <c r="B376" i="6"/>
  <c r="B1398" i="5"/>
  <c r="B1967" i="14"/>
  <c r="B1499" i="6"/>
  <c r="B1351" i="14"/>
  <c r="B2425" i="7"/>
  <c r="B408" i="11"/>
  <c r="R495" i="2" s="1"/>
  <c r="B62" i="5"/>
  <c r="B632" i="6"/>
  <c r="B1015" i="6"/>
  <c r="B1167" i="11"/>
  <c r="B2743" i="7"/>
  <c r="B2747" i="7"/>
  <c r="B1969" i="10"/>
  <c r="B1408" i="14"/>
  <c r="B2119" i="7"/>
  <c r="B289" i="5"/>
  <c r="B1545" i="11"/>
  <c r="B354" i="11"/>
  <c r="R441" i="2" s="1"/>
  <c r="B1168" i="14"/>
  <c r="B514" i="5"/>
  <c r="U104" i="2" s="1"/>
  <c r="B1291" i="5"/>
  <c r="B1639" i="14"/>
  <c r="E230" i="2" s="1"/>
  <c r="I230" i="2" s="1"/>
  <c r="B1950" i="14"/>
  <c r="B1080" i="14"/>
  <c r="B1357" i="7"/>
  <c r="S197" i="2" s="1"/>
  <c r="B1459" i="10"/>
  <c r="B2244" i="5"/>
  <c r="B2818" i="7"/>
  <c r="B1420" i="6"/>
  <c r="B3150" i="7"/>
  <c r="B2024" i="10"/>
  <c r="B2757" i="7"/>
  <c r="B1510" i="7"/>
  <c r="S350" i="2" s="1"/>
  <c r="B1498" i="14"/>
  <c r="B96" i="13"/>
  <c r="P183" i="2" s="1"/>
  <c r="B989" i="5"/>
  <c r="B1600" i="14"/>
  <c r="B248" i="6"/>
  <c r="E330" i="2" s="1"/>
  <c r="F330" i="2" s="1"/>
  <c r="G330" i="2" s="1"/>
  <c r="B122" i="6"/>
  <c r="B809" i="6"/>
  <c r="B1252" i="14"/>
  <c r="B1717" i="14"/>
  <c r="B1962" i="5"/>
  <c r="B1445" i="7"/>
  <c r="S285" i="2" s="1"/>
  <c r="B671" i="5"/>
  <c r="U261" i="2" s="1"/>
  <c r="B1881" i="5"/>
  <c r="B979" i="14"/>
  <c r="B285" i="11"/>
  <c r="R372" i="2" s="1"/>
  <c r="B12" i="14"/>
  <c r="D14" i="19" s="1"/>
  <c r="B559" i="14"/>
  <c r="B1684" i="14"/>
  <c r="B2036" i="11"/>
  <c r="B421" i="11"/>
  <c r="R508" i="2" s="1"/>
  <c r="B769" i="14"/>
  <c r="B359" i="5"/>
  <c r="B804" i="14"/>
  <c r="B890" i="10"/>
  <c r="B2334" i="11"/>
  <c r="B2102" i="5"/>
  <c r="B3060" i="7"/>
  <c r="B2929" i="7"/>
  <c r="B1803" i="7"/>
  <c r="B1253" i="10"/>
  <c r="B1099" i="14"/>
  <c r="B772" i="5"/>
  <c r="U362" i="2" s="1"/>
  <c r="B1709" i="7"/>
  <c r="B320" i="13"/>
  <c r="P407" i="2" s="1"/>
  <c r="B20" i="7"/>
  <c r="B1474" i="11"/>
  <c r="B1591" i="7"/>
  <c r="S431" i="2" s="1"/>
  <c r="B1538" i="7"/>
  <c r="S378" i="2" s="1"/>
  <c r="B111" i="14"/>
  <c r="T198" i="2" s="1"/>
  <c r="B1998" i="7"/>
  <c r="B190" i="7"/>
  <c r="E267" i="2" s="1"/>
  <c r="I267" i="2" s="1"/>
  <c r="B420" i="7"/>
  <c r="B3062" i="7"/>
  <c r="B195" i="11"/>
  <c r="R282" i="2" s="1"/>
  <c r="B2118" i="7"/>
  <c r="B69" i="11"/>
  <c r="R156" i="2" s="1"/>
  <c r="B1985" i="11"/>
  <c r="B1551" i="14"/>
  <c r="B116" i="10"/>
  <c r="Q203" i="2" s="1"/>
  <c r="B1119" i="10"/>
  <c r="B1667" i="14"/>
  <c r="B1037" i="11"/>
  <c r="B2158" i="11"/>
  <c r="B3351" i="7"/>
  <c r="B2544" i="7"/>
  <c r="B813" i="6"/>
  <c r="B1452" i="14"/>
  <c r="B91" i="5"/>
  <c r="B837" i="14"/>
  <c r="B653" i="6"/>
  <c r="B1143" i="5"/>
  <c r="B245" i="14"/>
  <c r="T332" i="2" s="1"/>
  <c r="B1578" i="11"/>
  <c r="B187" i="14"/>
  <c r="T274" i="2" s="1"/>
  <c r="B2955" i="7"/>
  <c r="B2339" i="10"/>
  <c r="B519" i="14"/>
  <c r="B47" i="11"/>
  <c r="R134" i="2" s="1"/>
  <c r="B2326" i="7"/>
  <c r="B624" i="5"/>
  <c r="U214" i="2" s="1"/>
  <c r="B2117" i="5"/>
  <c r="B15" i="14"/>
  <c r="T102" i="2" s="1"/>
  <c r="B1423" i="14"/>
  <c r="B3359" i="7"/>
  <c r="B2101" i="5"/>
  <c r="B313" i="7"/>
  <c r="B959" i="11"/>
  <c r="B256" i="14"/>
  <c r="T343" i="2" s="1"/>
  <c r="B1938" i="7"/>
  <c r="B284" i="5"/>
  <c r="B78" i="5"/>
  <c r="B1445" i="14"/>
  <c r="B712" i="5"/>
  <c r="U302" i="2" s="1"/>
  <c r="B2008" i="7"/>
  <c r="B1923" i="7"/>
  <c r="B694" i="14"/>
  <c r="B817" i="11"/>
  <c r="B183" i="10"/>
  <c r="Q270" i="2" s="1"/>
  <c r="B2358" i="7"/>
  <c r="B378" i="11"/>
  <c r="R465" i="2" s="1"/>
  <c r="B21" i="11"/>
  <c r="R108" i="2" s="1"/>
  <c r="B1775" i="7"/>
  <c r="B512" i="14"/>
  <c r="B158" i="5"/>
  <c r="B2590" i="7"/>
  <c r="B2164" i="11"/>
  <c r="B1949" i="14"/>
  <c r="B911" i="5"/>
  <c r="U501" i="2" s="1"/>
  <c r="B568" i="11"/>
  <c r="B2299" i="7"/>
  <c r="B311" i="6"/>
  <c r="B169" i="11"/>
  <c r="R256" i="2" s="1"/>
  <c r="B526" i="13"/>
  <c r="B501" i="6"/>
  <c r="B1378" i="7"/>
  <c r="S218" i="2" s="1"/>
  <c r="B1006" i="14"/>
  <c r="B574" i="11"/>
  <c r="B1830" i="5"/>
  <c r="B1049" i="14"/>
  <c r="B977" i="14"/>
  <c r="B223" i="13"/>
  <c r="P310" i="2" s="1"/>
  <c r="B2797" i="7"/>
  <c r="B403" i="11"/>
  <c r="R490" i="2" s="1"/>
  <c r="B167" i="10"/>
  <c r="Q254" i="2" s="1"/>
  <c r="B148" i="11"/>
  <c r="R235" i="2" s="1"/>
  <c r="B698" i="11"/>
  <c r="B161" i="14"/>
  <c r="T248" i="2" s="1"/>
  <c r="B1114" i="11"/>
  <c r="B604" i="6"/>
  <c r="B580" i="5"/>
  <c r="U170" i="2" s="1"/>
  <c r="B1603" i="14"/>
  <c r="E194" i="2" s="1"/>
  <c r="I194" i="2" s="1"/>
  <c r="B134" i="13"/>
  <c r="P221" i="2" s="1"/>
  <c r="B301" i="11"/>
  <c r="R388" i="2" s="1"/>
  <c r="B405" i="14"/>
  <c r="T492" i="2" s="1"/>
  <c r="B2397" i="7"/>
  <c r="B841" i="5"/>
  <c r="U431" i="2" s="1"/>
  <c r="B1670" i="5"/>
  <c r="B3097" i="7"/>
  <c r="B1273" i="5"/>
  <c r="B105" i="13"/>
  <c r="P192" i="2" s="1"/>
  <c r="B2029" i="5"/>
  <c r="B1510" i="13"/>
  <c r="B874" i="14"/>
  <c r="B195" i="13"/>
  <c r="P282" i="2" s="1"/>
  <c r="B3144" i="7"/>
  <c r="B1293" i="6"/>
  <c r="B3413" i="7"/>
  <c r="B350" i="5"/>
  <c r="B252" i="5"/>
  <c r="B1039" i="5"/>
  <c r="B924" i="14"/>
  <c r="B1225" i="14"/>
  <c r="B1325" i="14"/>
  <c r="B1375" i="6"/>
  <c r="B247" i="7"/>
  <c r="B2359" i="7"/>
  <c r="B198" i="14"/>
  <c r="T285" i="2" s="1"/>
  <c r="B2140" i="5"/>
  <c r="B1939" i="7"/>
  <c r="B2253" i="5"/>
  <c r="B1786" i="10"/>
  <c r="B1645" i="11"/>
  <c r="B125" i="11"/>
  <c r="R212" i="2" s="1"/>
  <c r="B186" i="14"/>
  <c r="T273" i="2" s="1"/>
  <c r="B42" i="10"/>
  <c r="B1830" i="7"/>
  <c r="B429" i="7"/>
  <c r="B1230" i="5"/>
  <c r="B1713" i="11"/>
  <c r="B2454" i="10"/>
  <c r="B1357" i="5"/>
  <c r="B1975" i="5"/>
  <c r="B1757" i="5"/>
  <c r="B1645" i="14"/>
  <c r="B1327" i="14"/>
  <c r="B819" i="11"/>
  <c r="B1865" i="11"/>
  <c r="B1581" i="5"/>
  <c r="B958" i="5"/>
  <c r="B1388" i="7"/>
  <c r="S228" i="2" s="1"/>
  <c r="B2821" i="7"/>
  <c r="B1134" i="13"/>
  <c r="B1878" i="10"/>
  <c r="B212" i="10"/>
  <c r="Q299" i="2" s="1"/>
  <c r="B3397" i="7"/>
  <c r="B955" i="14"/>
  <c r="B1484" i="14"/>
  <c r="B1667" i="5"/>
  <c r="B37" i="7"/>
  <c r="B200" i="10"/>
  <c r="Q287" i="2" s="1"/>
  <c r="B2177" i="5"/>
  <c r="B230" i="5"/>
  <c r="B1764" i="11"/>
  <c r="B2459" i="7"/>
  <c r="B1579" i="10"/>
  <c r="B1806" i="14"/>
  <c r="B64" i="7"/>
  <c r="B1280" i="10"/>
  <c r="B1191" i="11"/>
  <c r="B558" i="5"/>
  <c r="U148" i="2" s="1"/>
  <c r="B2258" i="7"/>
  <c r="B269" i="7"/>
  <c r="B438" i="7"/>
  <c r="B2253" i="7"/>
  <c r="B275" i="7"/>
  <c r="B609" i="14"/>
  <c r="B588" i="14"/>
  <c r="B68" i="13"/>
  <c r="P155" i="2" s="1"/>
  <c r="B2198" i="5"/>
  <c r="B2507" i="7"/>
  <c r="B1766" i="7"/>
  <c r="B2174" i="7"/>
  <c r="B980" i="5"/>
  <c r="B1916" i="14"/>
  <c r="B1024" i="5"/>
  <c r="B81" i="10"/>
  <c r="Q168" i="2" s="1"/>
  <c r="B1254" i="5"/>
  <c r="B2483" i="7"/>
  <c r="B1828" i="14"/>
  <c r="B2314" i="11"/>
  <c r="B2258" i="5"/>
  <c r="B731" i="14"/>
  <c r="B1338" i="11"/>
  <c r="B1146" i="14"/>
  <c r="B1439" i="7"/>
  <c r="S279" i="2" s="1"/>
  <c r="B182" i="7"/>
  <c r="B1964" i="14"/>
  <c r="B1863" i="14"/>
  <c r="B50" i="10"/>
  <c r="Q137" i="2" s="1"/>
  <c r="B2114" i="5"/>
  <c r="B2859" i="7"/>
  <c r="B1558" i="11"/>
  <c r="B1767" i="7"/>
  <c r="B1510" i="10"/>
  <c r="B936" i="14"/>
  <c r="B2018" i="7"/>
  <c r="B1206" i="14"/>
  <c r="B1922" i="11"/>
  <c r="B964" i="14"/>
  <c r="B1617" i="11"/>
  <c r="B681" i="11"/>
  <c r="B1758" i="5"/>
  <c r="B2220" i="7"/>
  <c r="B447" i="5"/>
  <c r="B1619" i="11"/>
  <c r="B2060" i="10"/>
  <c r="B1942" i="11"/>
  <c r="B202" i="7"/>
  <c r="E279" i="2" s="1"/>
  <c r="I279" i="2" s="1"/>
  <c r="B1151" i="13"/>
  <c r="B1731" i="14"/>
  <c r="B8" i="7"/>
  <c r="B2810" i="7"/>
  <c r="B3091" i="7"/>
  <c r="B78" i="11"/>
  <c r="R165" i="2" s="1"/>
  <c r="B2101" i="7"/>
  <c r="B1412" i="14"/>
  <c r="B1280" i="7"/>
  <c r="S120" i="2" s="1"/>
  <c r="B1900" i="14"/>
  <c r="B618" i="5"/>
  <c r="U208" i="2" s="1"/>
  <c r="B831" i="5"/>
  <c r="U421" i="2" s="1"/>
  <c r="B101" i="7"/>
  <c r="B2358" i="10"/>
  <c r="B2104" i="11"/>
  <c r="B1823" i="14"/>
  <c r="B1020" i="5"/>
  <c r="B1054" i="14"/>
  <c r="B3175" i="7"/>
  <c r="B254" i="5"/>
  <c r="B106" i="10"/>
  <c r="Q193" i="2" s="1"/>
  <c r="B1541" i="5"/>
  <c r="B1687" i="5"/>
  <c r="B3179" i="7"/>
  <c r="B2569" i="7"/>
  <c r="B1060" i="11"/>
  <c r="B156" i="14"/>
  <c r="T243" i="2" s="1"/>
  <c r="B1482" i="10"/>
  <c r="B218" i="13"/>
  <c r="P305" i="2" s="1"/>
  <c r="B343" i="14"/>
  <c r="T430" i="2" s="1"/>
  <c r="B1512" i="5"/>
  <c r="B394" i="5"/>
  <c r="B1946" i="5"/>
  <c r="B531" i="14"/>
  <c r="B1749" i="5"/>
  <c r="B1017" i="14"/>
  <c r="B1478" i="11"/>
  <c r="B1999" i="10"/>
  <c r="B2159" i="5"/>
  <c r="B2935" i="7"/>
  <c r="B507" i="14"/>
  <c r="B1263" i="5"/>
  <c r="B2056" i="7"/>
  <c r="B1620" i="7"/>
  <c r="S460" i="2" s="1"/>
  <c r="B1728" i="7"/>
  <c r="B1890" i="5"/>
  <c r="B2307" i="11"/>
  <c r="B2869" i="7"/>
  <c r="B1405" i="7"/>
  <c r="S245" i="2" s="1"/>
  <c r="B1858" i="14"/>
  <c r="B174" i="10"/>
  <c r="Q261" i="2" s="1"/>
  <c r="B639" i="11"/>
  <c r="B199" i="11"/>
  <c r="R286" i="2" s="1"/>
  <c r="B171" i="7"/>
  <c r="B3016" i="7"/>
  <c r="B660" i="11"/>
  <c r="B1833" i="5"/>
  <c r="B159" i="11"/>
  <c r="R246" i="2" s="1"/>
  <c r="B2142" i="10"/>
  <c r="B503" i="10"/>
  <c r="B145" i="14"/>
  <c r="T232" i="2" s="1"/>
  <c r="B946" i="5"/>
  <c r="B221" i="14"/>
  <c r="T308" i="2" s="1"/>
  <c r="B1569" i="11"/>
  <c r="B377" i="11"/>
  <c r="R464" i="2" s="1"/>
  <c r="B496" i="5"/>
  <c r="B1705" i="5"/>
  <c r="B233" i="13"/>
  <c r="P320" i="2" s="1"/>
  <c r="B129" i="5"/>
  <c r="E221" i="2" s="1"/>
  <c r="I221" i="2" s="1"/>
  <c r="B3058" i="7"/>
  <c r="B3454" i="7"/>
  <c r="B3309" i="7"/>
  <c r="B1365" i="11"/>
  <c r="B1135" i="11"/>
  <c r="B1049" i="5"/>
  <c r="B931" i="5"/>
  <c r="B1698" i="11"/>
  <c r="B1935" i="11"/>
  <c r="B1142" i="5"/>
  <c r="B667" i="11"/>
  <c r="B77" i="13"/>
  <c r="P164" i="2" s="1"/>
  <c r="B3486" i="7"/>
  <c r="B1881" i="7"/>
  <c r="B158" i="11"/>
  <c r="R245" i="2" s="1"/>
  <c r="B469" i="7"/>
  <c r="B1635" i="11"/>
  <c r="B2644" i="7"/>
  <c r="B1127" i="5"/>
  <c r="B707" i="5"/>
  <c r="U297" i="2" s="1"/>
  <c r="B1865" i="5"/>
  <c r="B1798" i="5"/>
  <c r="B1592" i="5"/>
  <c r="B1285" i="14"/>
  <c r="B607" i="11"/>
  <c r="B1304" i="5"/>
  <c r="B1909" i="10"/>
  <c r="B883" i="14"/>
  <c r="B303" i="5"/>
  <c r="B1135" i="10"/>
  <c r="B2524" i="7"/>
  <c r="B1230" i="14"/>
  <c r="B1001" i="14"/>
  <c r="B27" i="10"/>
  <c r="Q114" i="2" s="1"/>
  <c r="B3263" i="7"/>
  <c r="B18" i="7"/>
  <c r="B120" i="14"/>
  <c r="T207" i="2" s="1"/>
  <c r="B1232" i="5"/>
  <c r="B493" i="5"/>
  <c r="B499" i="14"/>
  <c r="B31" i="11"/>
  <c r="R118" i="2" s="1"/>
  <c r="B2390" i="11"/>
  <c r="B16" i="14"/>
  <c r="D20" i="19" s="1"/>
  <c r="E20" i="19" s="1"/>
  <c r="D1656" i="15" s="1"/>
  <c r="D1658" i="15" s="1"/>
  <c r="B649" i="11"/>
  <c r="B1832" i="5"/>
  <c r="B584" i="14"/>
  <c r="B923" i="5"/>
  <c r="B1948" i="7"/>
  <c r="B1717" i="5"/>
  <c r="B958" i="11"/>
  <c r="B3040" i="7"/>
  <c r="B3480" i="7"/>
  <c r="B68" i="5"/>
  <c r="B1863" i="10"/>
  <c r="B3073" i="7"/>
  <c r="B50" i="7"/>
  <c r="B1095" i="14"/>
  <c r="B131" i="10"/>
  <c r="Q218" i="2" s="1"/>
  <c r="B251" i="14"/>
  <c r="T338" i="2" s="1"/>
  <c r="B2882" i="7"/>
  <c r="B196" i="14"/>
  <c r="T283" i="2" s="1"/>
  <c r="B1376" i="5"/>
  <c r="B1653" i="5"/>
  <c r="B999" i="5"/>
  <c r="B3050" i="7"/>
  <c r="B1154" i="14"/>
  <c r="B1915" i="5"/>
  <c r="B854" i="14"/>
  <c r="B1670" i="7"/>
  <c r="B2085" i="11"/>
  <c r="B2670" i="7"/>
  <c r="B686" i="11"/>
  <c r="B503" i="5"/>
  <c r="B1668" i="14"/>
  <c r="B1789" i="11"/>
  <c r="B3433" i="7"/>
  <c r="B1322" i="7"/>
  <c r="S162" i="2" s="1"/>
  <c r="B1733" i="14"/>
  <c r="B1616" i="7"/>
  <c r="S456" i="2" s="1"/>
  <c r="B2241" i="5"/>
  <c r="B467" i="10"/>
  <c r="B529" i="14"/>
  <c r="B186" i="7"/>
  <c r="B582" i="11"/>
  <c r="B348" i="5"/>
  <c r="B752" i="5"/>
  <c r="U342" i="2" s="1"/>
  <c r="B1922" i="5"/>
  <c r="B2012" i="5"/>
  <c r="B1763" i="13"/>
  <c r="B2283" i="5"/>
  <c r="B97" i="11"/>
  <c r="R184" i="2" s="1"/>
  <c r="B1182" i="14"/>
  <c r="B177" i="5"/>
  <c r="E269" i="2" s="1"/>
  <c r="I269" i="2" s="1"/>
  <c r="B2286" i="10"/>
  <c r="B418" i="7"/>
  <c r="B1675" i="11"/>
  <c r="B1115" i="14"/>
  <c r="B1156" i="14"/>
  <c r="B397" i="5"/>
  <c r="B1382" i="5"/>
  <c r="B445" i="5"/>
  <c r="B41" i="10"/>
  <c r="Q128" i="2" s="1"/>
  <c r="B454" i="14"/>
  <c r="B798" i="5"/>
  <c r="U388" i="2" s="1"/>
  <c r="B3088" i="7"/>
  <c r="B833" i="5"/>
  <c r="U423" i="2" s="1"/>
  <c r="B1471" i="11"/>
  <c r="B17" i="14"/>
  <c r="T104" i="2" s="1"/>
  <c r="B2722" i="7"/>
  <c r="B1562" i="7"/>
  <c r="S402" i="2" s="1"/>
  <c r="B2699" i="7"/>
  <c r="B628" i="5"/>
  <c r="U218" i="2" s="1"/>
  <c r="B1486" i="11"/>
  <c r="B432" i="5"/>
  <c r="B575" i="14"/>
  <c r="B856" i="10"/>
  <c r="B2302" i="11"/>
  <c r="B116" i="11"/>
  <c r="R203" i="2" s="1"/>
  <c r="B244" i="5"/>
  <c r="B1098" i="14"/>
  <c r="B550" i="14"/>
  <c r="B2523" i="7"/>
  <c r="B1108" i="14"/>
  <c r="B711" i="14"/>
  <c r="B1309" i="14"/>
  <c r="B1493" i="7"/>
  <c r="S333" i="2" s="1"/>
  <c r="B1213" i="10"/>
  <c r="B1244" i="5"/>
  <c r="B66" i="5"/>
  <c r="B49" i="7"/>
  <c r="B1545" i="5"/>
  <c r="B2348" i="7"/>
  <c r="B179" i="14"/>
  <c r="T266" i="2" s="1"/>
  <c r="B1325" i="5"/>
  <c r="B1818" i="14"/>
  <c r="B80" i="14"/>
  <c r="T167" i="2" s="1"/>
  <c r="B1058" i="5"/>
  <c r="B940" i="14"/>
  <c r="B2189" i="7"/>
  <c r="B2826" i="7"/>
  <c r="B1883" i="10"/>
  <c r="B1876" i="5"/>
  <c r="B47" i="10"/>
  <c r="Q134" i="2" s="1"/>
  <c r="B127" i="10"/>
  <c r="Q214" i="2" s="1"/>
  <c r="B1220" i="14"/>
  <c r="B957" i="14"/>
  <c r="B241" i="14"/>
  <c r="T328" i="2" s="1"/>
  <c r="B51" i="10"/>
  <c r="Q138" i="2" s="1"/>
  <c r="B888" i="11"/>
  <c r="B506" i="11"/>
  <c r="B2054" i="5"/>
  <c r="B643" i="14"/>
  <c r="B1403" i="7"/>
  <c r="S243" i="2" s="1"/>
  <c r="B1588" i="11"/>
  <c r="B256" i="5"/>
  <c r="B2171" i="10"/>
  <c r="B755" i="11"/>
  <c r="B2259" i="7"/>
  <c r="B2718" i="7"/>
  <c r="B1948" i="5"/>
  <c r="B100" i="14"/>
  <c r="T187" i="2" s="1"/>
  <c r="B2852" i="7"/>
  <c r="B296" i="7"/>
  <c r="B1410" i="11"/>
  <c r="B259" i="5"/>
  <c r="B1257" i="5"/>
  <c r="B1479" i="14"/>
  <c r="B697" i="10"/>
  <c r="B3344" i="7"/>
  <c r="B128" i="7"/>
  <c r="B2347" i="11"/>
  <c r="B2295" i="5"/>
  <c r="B1426" i="14"/>
  <c r="B889" i="5"/>
  <c r="U479" i="2" s="1"/>
  <c r="B1649" i="7"/>
  <c r="S489" i="2" s="1"/>
  <c r="B2076" i="7"/>
  <c r="B2150" i="11"/>
  <c r="B8" i="14"/>
  <c r="D8" i="19" s="1"/>
  <c r="E8" i="19" s="1"/>
  <c r="E1651" i="15" s="1"/>
  <c r="E1653" i="15" s="1"/>
  <c r="B1319" i="5"/>
  <c r="B236" i="5"/>
  <c r="B751" i="14"/>
  <c r="B1428" i="5"/>
  <c r="B2182" i="11"/>
  <c r="B3325" i="7"/>
  <c r="B1004" i="10"/>
  <c r="B351" i="5"/>
  <c r="B1429" i="5"/>
  <c r="B637" i="11"/>
  <c r="B1394" i="11"/>
  <c r="B1651" i="5"/>
  <c r="B1168" i="5"/>
  <c r="B800" i="11"/>
  <c r="B1931" i="7"/>
  <c r="B1659" i="5"/>
  <c r="B693" i="11"/>
  <c r="B3484" i="7"/>
  <c r="B2865" i="7"/>
  <c r="B1642" i="6"/>
  <c r="B70" i="5"/>
  <c r="B153" i="10"/>
  <c r="Q240" i="2" s="1"/>
  <c r="B2155" i="7"/>
  <c r="B242" i="11"/>
  <c r="R329" i="2" s="1"/>
  <c r="B2414" i="7"/>
  <c r="B966" i="14"/>
  <c r="B1896" i="14"/>
  <c r="B359" i="11"/>
  <c r="R446" i="2" s="1"/>
  <c r="B2385" i="7"/>
  <c r="B117" i="13"/>
  <c r="P204" i="2" s="1"/>
  <c r="B11" i="13"/>
  <c r="P98" i="2" s="1"/>
  <c r="B489" i="14"/>
  <c r="B247" i="5"/>
  <c r="B824" i="5"/>
  <c r="U414" i="2" s="1"/>
  <c r="B1368" i="11"/>
  <c r="B632" i="5"/>
  <c r="U222" i="2" s="1"/>
  <c r="B1335" i="5"/>
  <c r="B205" i="11"/>
  <c r="R292" i="2" s="1"/>
  <c r="B496" i="11"/>
  <c r="B1118" i="5"/>
  <c r="B2345" i="10"/>
  <c r="B638" i="14"/>
  <c r="B1945" i="5"/>
  <c r="B2230" i="11"/>
  <c r="B1592" i="10"/>
  <c r="B310" i="14"/>
  <c r="T397" i="2" s="1"/>
  <c r="B1242" i="11"/>
  <c r="B2274" i="7"/>
  <c r="B1841" i="10"/>
  <c r="B273" i="5"/>
  <c r="B757" i="14"/>
  <c r="B310" i="5"/>
  <c r="B702" i="5"/>
  <c r="U292" i="2" s="1"/>
  <c r="B1386" i="10"/>
  <c r="B1914" i="14"/>
  <c r="B2172" i="10"/>
  <c r="B94" i="11"/>
  <c r="R181" i="2" s="1"/>
  <c r="B29" i="11"/>
  <c r="R116" i="2" s="1"/>
  <c r="B440" i="7"/>
  <c r="B519" i="10"/>
  <c r="B1432" i="13"/>
  <c r="B2123" i="5"/>
  <c r="B450" i="14"/>
  <c r="B2908" i="7"/>
  <c r="B1765" i="10"/>
  <c r="B1871" i="7"/>
  <c r="B352" i="7"/>
  <c r="B592" i="5"/>
  <c r="U182" i="2" s="1"/>
  <c r="B1284" i="14"/>
  <c r="B2495" i="7"/>
  <c r="B209" i="14"/>
  <c r="T296" i="2" s="1"/>
  <c r="B1361" i="11"/>
  <c r="B888" i="14"/>
  <c r="B921" i="11"/>
  <c r="B902" i="5"/>
  <c r="U492" i="2" s="1"/>
  <c r="B1777" i="5"/>
  <c r="B419" i="14"/>
  <c r="T506" i="2" s="1"/>
  <c r="B1899" i="7"/>
  <c r="B1311" i="11"/>
  <c r="B151" i="13"/>
  <c r="P238" i="2" s="1"/>
  <c r="B5" i="11"/>
  <c r="R92" i="2" s="1"/>
  <c r="N92" i="2" s="1"/>
  <c r="F8" i="9" s="1"/>
  <c r="B1461" i="10"/>
  <c r="B1431" i="5"/>
  <c r="B25" i="10"/>
  <c r="Q112" i="2" s="1"/>
  <c r="B1161" i="5"/>
  <c r="B338" i="10"/>
  <c r="Q425" i="2" s="1"/>
  <c r="B1756" i="11"/>
  <c r="B204" i="14"/>
  <c r="T291" i="2" s="1"/>
  <c r="B527" i="14"/>
  <c r="B2040" i="5"/>
  <c r="B198" i="10"/>
  <c r="Q285" i="2" s="1"/>
  <c r="B997" i="14"/>
  <c r="B1019" i="14"/>
  <c r="B1685" i="5"/>
  <c r="B167" i="14"/>
  <c r="T254" i="2" s="1"/>
  <c r="B1571" i="11"/>
  <c r="B1756" i="7"/>
  <c r="B1028" i="14"/>
  <c r="B1576" i="7"/>
  <c r="S416" i="2" s="1"/>
  <c r="B1046" i="5"/>
  <c r="B1337" i="5"/>
  <c r="B476" i="5"/>
  <c r="B562" i="14"/>
  <c r="B170" i="11"/>
  <c r="R257" i="2" s="1"/>
  <c r="B1412" i="7"/>
  <c r="S252" i="2" s="1"/>
  <c r="B677" i="14"/>
  <c r="B1777" i="11"/>
  <c r="B837" i="6"/>
  <c r="B1058" i="11"/>
  <c r="B2180" i="10"/>
  <c r="B72" i="7"/>
  <c r="B26" i="5"/>
  <c r="B2043" i="7"/>
  <c r="B1970" i="14"/>
  <c r="B1632" i="10"/>
  <c r="B1566" i="7"/>
  <c r="S406" i="2" s="1"/>
  <c r="B2238" i="7"/>
  <c r="B27" i="14"/>
  <c r="T114" i="2" s="1"/>
  <c r="B392" i="13"/>
  <c r="P479" i="2" s="1"/>
  <c r="B926" i="5"/>
  <c r="B2608" i="7"/>
  <c r="B1740" i="11"/>
  <c r="B1891" i="10"/>
  <c r="B966" i="5"/>
  <c r="B982" i="14"/>
  <c r="B2049" i="5"/>
  <c r="B1635" i="5"/>
  <c r="B795" i="10"/>
  <c r="B1613" i="5"/>
  <c r="B180" i="14"/>
  <c r="T267" i="2" s="1"/>
  <c r="B954" i="11"/>
  <c r="B1625" i="14"/>
  <c r="B2952" i="7"/>
  <c r="B200" i="11"/>
  <c r="R287" i="2" s="1"/>
  <c r="B533" i="5"/>
  <c r="B257" i="14"/>
  <c r="T344" i="2" s="1"/>
  <c r="B1068" i="14"/>
  <c r="B115" i="7"/>
  <c r="B1187" i="11"/>
  <c r="B154" i="10"/>
  <c r="Q241" i="2" s="1"/>
  <c r="B763" i="10"/>
  <c r="B802" i="14"/>
  <c r="B2383" i="11"/>
  <c r="B106" i="7"/>
  <c r="E183" i="2" s="1"/>
  <c r="I183" i="2" s="1"/>
  <c r="B3" i="5"/>
  <c r="E95" i="2" s="1"/>
  <c r="I95" i="2" s="1"/>
  <c r="B1256" i="14"/>
  <c r="B256" i="6"/>
  <c r="B3462" i="7"/>
  <c r="B2246" i="10"/>
  <c r="B258" i="14"/>
  <c r="T345" i="2" s="1"/>
  <c r="B241" i="13"/>
  <c r="P328" i="2" s="1"/>
  <c r="B1960" i="5"/>
  <c r="B1083" i="14"/>
  <c r="B2051" i="5"/>
  <c r="B1379" i="5"/>
  <c r="B2283" i="11"/>
  <c r="B1721" i="5"/>
  <c r="B1735" i="14"/>
  <c r="E326" i="2" s="1"/>
  <c r="I326" i="2" s="1"/>
  <c r="B1266" i="7"/>
  <c r="S106" i="2" s="1"/>
  <c r="B212" i="11"/>
  <c r="R299" i="2" s="1"/>
  <c r="B2168" i="5"/>
  <c r="B2055" i="5"/>
  <c r="B1565" i="5"/>
  <c r="B1730" i="14"/>
  <c r="B1288" i="7"/>
  <c r="S128" i="2" s="1"/>
  <c r="B1149" i="14"/>
  <c r="B1228" i="5"/>
  <c r="B2880" i="7"/>
  <c r="B131" i="5"/>
  <c r="B585" i="11"/>
  <c r="B1255" i="5"/>
  <c r="B1379" i="14"/>
  <c r="B1709" i="11"/>
  <c r="B3292" i="7"/>
  <c r="B1279" i="11"/>
  <c r="B1447" i="7"/>
  <c r="S287" i="2" s="1"/>
  <c r="B999" i="10"/>
  <c r="B885" i="11"/>
  <c r="B2708" i="7"/>
  <c r="B3148" i="7"/>
  <c r="B1902" i="14"/>
  <c r="B1051" i="5"/>
  <c r="B1247" i="11"/>
  <c r="B2903" i="7"/>
  <c r="B198" i="11"/>
  <c r="R285" i="2" s="1"/>
  <c r="B1486" i="5"/>
  <c r="B1939" i="5"/>
  <c r="B486" i="14"/>
  <c r="B2233" i="5"/>
  <c r="B500" i="10"/>
  <c r="B1388" i="14"/>
  <c r="B1981" i="7"/>
  <c r="B601" i="5"/>
  <c r="U191" i="2" s="1"/>
  <c r="B459" i="10"/>
  <c r="B163" i="7"/>
  <c r="B3152" i="7"/>
  <c r="B767" i="14"/>
  <c r="B1276" i="7"/>
  <c r="S116" i="2" s="1"/>
  <c r="B2840" i="7"/>
  <c r="B191" i="11"/>
  <c r="R278" i="2" s="1"/>
  <c r="B1409" i="14"/>
  <c r="B1534" i="14"/>
  <c r="B1970" i="5"/>
  <c r="B3" i="13"/>
  <c r="P90" i="2" s="1"/>
  <c r="B498" i="14"/>
  <c r="B1743" i="5"/>
  <c r="B1065" i="5"/>
  <c r="B354" i="14"/>
  <c r="T441" i="2" s="1"/>
  <c r="B591" i="14"/>
  <c r="B1624" i="14"/>
  <c r="B1870" i="5"/>
  <c r="B1309" i="7"/>
  <c r="S149" i="2" s="1"/>
  <c r="B2083" i="7"/>
  <c r="B1213" i="5"/>
  <c r="B1958" i="14"/>
  <c r="B875" i="5"/>
  <c r="U465" i="2" s="1"/>
  <c r="B1608" i="7"/>
  <c r="S448" i="2" s="1"/>
  <c r="B76" i="14"/>
  <c r="T163" i="2" s="1"/>
  <c r="B113" i="10"/>
  <c r="Q200" i="2" s="1"/>
  <c r="B1403" i="5"/>
  <c r="B1144" i="6"/>
  <c r="B2274" i="11"/>
  <c r="B1595" i="14"/>
  <c r="B1651" i="7"/>
  <c r="S491" i="2" s="1"/>
  <c r="B189" i="13"/>
  <c r="P276" i="2" s="1"/>
  <c r="B481" i="11"/>
  <c r="B144" i="13"/>
  <c r="P231" i="2" s="1"/>
  <c r="B2039" i="7"/>
  <c r="B1485" i="7"/>
  <c r="S325" i="2" s="1"/>
  <c r="B1065" i="14"/>
  <c r="B2736" i="7"/>
  <c r="B2009" i="5"/>
  <c r="B66" i="10"/>
  <c r="Q153" i="2" s="1"/>
  <c r="B2273" i="5"/>
  <c r="B1469" i="14"/>
  <c r="B259" i="14"/>
  <c r="T346" i="2" s="1"/>
  <c r="B517" i="14"/>
  <c r="B579" i="6"/>
  <c r="B931" i="13"/>
  <c r="B2069" i="11"/>
  <c r="B26" i="7"/>
  <c r="B1687" i="10"/>
  <c r="B1928" i="7"/>
  <c r="B2910" i="7"/>
  <c r="B1540" i="7"/>
  <c r="S380" i="2" s="1"/>
  <c r="B1891" i="5"/>
  <c r="B1871" i="14"/>
  <c r="B1774" i="7"/>
  <c r="B1038" i="14"/>
  <c r="B1941" i="7"/>
  <c r="B1474" i="7"/>
  <c r="S314" i="2" s="1"/>
  <c r="B429" i="10"/>
  <c r="B1947" i="14"/>
  <c r="B1484" i="11"/>
  <c r="B1888" i="7"/>
  <c r="B1564" i="5"/>
  <c r="B168" i="13"/>
  <c r="P255" i="2" s="1"/>
  <c r="B32" i="5"/>
  <c r="B649" i="5"/>
  <c r="U239" i="2" s="1"/>
  <c r="B2130" i="11"/>
  <c r="B1058" i="14"/>
  <c r="B176" i="7"/>
  <c r="B623" i="5"/>
  <c r="U213" i="2" s="1"/>
  <c r="B2083" i="10"/>
  <c r="B663" i="5"/>
  <c r="U253" i="2" s="1"/>
  <c r="B538" i="11"/>
  <c r="B3407" i="7"/>
  <c r="B462" i="14"/>
  <c r="B25" i="11"/>
  <c r="R112" i="2" s="1"/>
  <c r="B730" i="10"/>
  <c r="B455" i="7"/>
  <c r="B1577" i="10"/>
  <c r="B211" i="11"/>
  <c r="R298" i="2" s="1"/>
  <c r="B1552" i="7"/>
  <c r="S392" i="2" s="1"/>
  <c r="B915" i="6"/>
  <c r="B884" i="6"/>
  <c r="B764" i="14"/>
  <c r="B2842" i="7"/>
  <c r="B138" i="11"/>
  <c r="R225" i="2" s="1"/>
  <c r="B1241" i="11"/>
  <c r="B540" i="14"/>
  <c r="B1819" i="7"/>
  <c r="B577" i="5"/>
  <c r="U167" i="2" s="1"/>
  <c r="B1523" i="10"/>
  <c r="B81" i="13"/>
  <c r="P168" i="2" s="1"/>
  <c r="B2099" i="5"/>
  <c r="B1676" i="11"/>
  <c r="B1976" i="10"/>
  <c r="B741" i="14"/>
  <c r="B1811" i="7"/>
  <c r="B2216" i="5"/>
  <c r="B1987" i="5"/>
  <c r="B1204" i="5"/>
  <c r="B211" i="5"/>
  <c r="B1703" i="5"/>
  <c r="B720" i="5"/>
  <c r="U310" i="2" s="1"/>
  <c r="B2201" i="5"/>
  <c r="B892" i="5"/>
  <c r="U482" i="2" s="1"/>
  <c r="B1180" i="14"/>
  <c r="B1845" i="5"/>
  <c r="B1636" i="13"/>
  <c r="B1551" i="11"/>
  <c r="B2270" i="7"/>
  <c r="B1406" i="5"/>
  <c r="B268" i="14"/>
  <c r="T355" i="2" s="1"/>
  <c r="B203" i="14"/>
  <c r="T290" i="2" s="1"/>
  <c r="B1664" i="14"/>
  <c r="B1493" i="14"/>
  <c r="B2012" i="7"/>
  <c r="B1893" i="10"/>
  <c r="B2180" i="7"/>
  <c r="B1472" i="5"/>
  <c r="B784" i="11"/>
  <c r="B3366" i="7"/>
  <c r="B3213" i="7"/>
  <c r="B1004" i="5"/>
  <c r="B732" i="14"/>
  <c r="B487" i="14"/>
  <c r="B219" i="13"/>
  <c r="P306" i="2" s="1"/>
  <c r="B1210" i="10"/>
  <c r="B1403" i="14"/>
  <c r="B1338" i="5"/>
  <c r="B168" i="11"/>
  <c r="R255" i="2" s="1"/>
  <c r="B1811" i="14"/>
  <c r="B2363" i="10"/>
  <c r="B1772" i="10"/>
  <c r="B1368" i="7"/>
  <c r="S208" i="2" s="1"/>
  <c r="B181" i="5"/>
  <c r="B1847" i="10"/>
  <c r="B2178" i="5"/>
  <c r="B1180" i="13"/>
  <c r="B3451" i="7"/>
  <c r="B748" i="13"/>
  <c r="B617" i="5"/>
  <c r="U207" i="2" s="1"/>
  <c r="B3214" i="7"/>
  <c r="B1175" i="11"/>
  <c r="B3191" i="7"/>
  <c r="B2166" i="5"/>
  <c r="B1886" i="7"/>
  <c r="B815" i="5"/>
  <c r="U405" i="2" s="1"/>
  <c r="B999" i="14"/>
  <c r="B249" i="10"/>
  <c r="Q336" i="2" s="1"/>
  <c r="B2725" i="7"/>
  <c r="B1619" i="14"/>
  <c r="B57" i="14"/>
  <c r="T144" i="2" s="1"/>
  <c r="B373" i="5"/>
  <c r="B911" i="14"/>
  <c r="B1375" i="7"/>
  <c r="S215" i="2" s="1"/>
  <c r="B1479" i="5"/>
  <c r="B1074" i="11"/>
  <c r="B1041" i="14"/>
  <c r="B740" i="10"/>
  <c r="B3246" i="7"/>
  <c r="B1884" i="11"/>
  <c r="B3129" i="7"/>
  <c r="B935" i="14"/>
  <c r="B292" i="11"/>
  <c r="R379" i="2" s="1"/>
  <c r="B1908" i="10"/>
  <c r="B1709" i="5"/>
  <c r="B120" i="13"/>
  <c r="P207" i="2" s="1"/>
  <c r="B553" i="11"/>
  <c r="B993" i="14"/>
  <c r="B305" i="10"/>
  <c r="Q392" i="2" s="1"/>
  <c r="B1135" i="14"/>
  <c r="B2502" i="7"/>
  <c r="B2175" i="5"/>
  <c r="B226" i="11"/>
  <c r="R313" i="2" s="1"/>
  <c r="B2874" i="7"/>
  <c r="B20" i="11"/>
  <c r="B1352" i="5"/>
  <c r="B593" i="11"/>
  <c r="B1270" i="7"/>
  <c r="S110" i="2" s="1"/>
  <c r="B1924" i="14"/>
  <c r="B1278" i="5"/>
  <c r="B400" i="14"/>
  <c r="T487" i="2" s="1"/>
  <c r="B763" i="5"/>
  <c r="U353" i="2" s="1"/>
  <c r="B3071" i="7"/>
  <c r="B3452" i="7"/>
  <c r="B1265" i="11"/>
  <c r="B1475" i="5"/>
  <c r="B3467" i="7"/>
  <c r="B427" i="11"/>
  <c r="B754" i="10"/>
  <c r="B1592" i="7"/>
  <c r="S432" i="2" s="1"/>
  <c r="B640" i="14"/>
  <c r="B946" i="14"/>
  <c r="B955" i="5"/>
  <c r="B325" i="5"/>
  <c r="B1582" i="7"/>
  <c r="S422" i="2" s="1"/>
  <c r="B882" i="13"/>
  <c r="B1257" i="10"/>
  <c r="B1782" i="14"/>
  <c r="B63" i="14"/>
  <c r="T150" i="2" s="1"/>
  <c r="B2107" i="5"/>
  <c r="B643" i="5"/>
  <c r="U233" i="2" s="1"/>
  <c r="B635" i="14"/>
  <c r="B131" i="7"/>
  <c r="E208" i="2" s="1"/>
  <c r="I208" i="2" s="1"/>
  <c r="B1689" i="5"/>
  <c r="B56" i="7"/>
  <c r="B1830" i="10"/>
  <c r="B1463" i="14"/>
  <c r="B116" i="5"/>
  <c r="B1109" i="14"/>
  <c r="B2501" i="7"/>
  <c r="B1771" i="14"/>
  <c r="B1780" i="14"/>
  <c r="B2084" i="5"/>
  <c r="B1498" i="10"/>
  <c r="B1389" i="5"/>
  <c r="B1138" i="14"/>
  <c r="B2054" i="7"/>
  <c r="B2106" i="11"/>
  <c r="B789" i="5"/>
  <c r="U379" i="2" s="1"/>
  <c r="B969" i="5"/>
  <c r="B2361" i="7"/>
  <c r="B2340" i="7"/>
  <c r="B64" i="13"/>
  <c r="P151" i="2" s="1"/>
  <c r="B194" i="7"/>
  <c r="B2221" i="10"/>
  <c r="B987" i="5"/>
  <c r="B220" i="7"/>
  <c r="B1426" i="5"/>
  <c r="B1241" i="13"/>
  <c r="B35" i="13"/>
  <c r="P122" i="2" s="1"/>
  <c r="B2901" i="7"/>
  <c r="B221" i="5"/>
  <c r="B400" i="5"/>
  <c r="B1502" i="7"/>
  <c r="S342" i="2" s="1"/>
  <c r="B2422" i="11"/>
  <c r="B653" i="14"/>
  <c r="B2434" i="10"/>
  <c r="B2273" i="10"/>
  <c r="B2567" i="7"/>
  <c r="B2150" i="5"/>
  <c r="B1741" i="5"/>
  <c r="B395" i="14"/>
  <c r="T482" i="2" s="1"/>
  <c r="B2074" i="5"/>
  <c r="B2690" i="7"/>
  <c r="B1686" i="7"/>
  <c r="B1665" i="11"/>
  <c r="B757" i="5"/>
  <c r="U347" i="2" s="1"/>
  <c r="B429" i="5"/>
  <c r="B100" i="10"/>
  <c r="Q187" i="2" s="1"/>
  <c r="B1055" i="10"/>
  <c r="B1552" i="14"/>
  <c r="B1102" i="5"/>
  <c r="B119" i="7"/>
  <c r="E196" i="2" s="1"/>
  <c r="I196" i="2" s="1"/>
  <c r="B1128" i="10"/>
  <c r="B1621" i="6"/>
  <c r="B1018" i="5"/>
  <c r="B887" i="11"/>
  <c r="B1253" i="11"/>
  <c r="B1658" i="5"/>
  <c r="B345" i="14"/>
  <c r="T432" i="2" s="1"/>
  <c r="B504" i="14"/>
  <c r="B3288" i="7"/>
  <c r="B365" i="14"/>
  <c r="T452" i="2" s="1"/>
  <c r="B1062" i="5"/>
  <c r="B2965" i="7"/>
  <c r="B1784" i="7"/>
  <c r="B971" i="5"/>
  <c r="B1487" i="7"/>
  <c r="S327" i="2" s="1"/>
  <c r="B3074" i="7"/>
  <c r="B427" i="5"/>
  <c r="B2365" i="7"/>
  <c r="B723" i="13"/>
  <c r="B1636" i="14"/>
  <c r="B1283" i="11"/>
  <c r="B81" i="7"/>
  <c r="B8" i="5"/>
  <c r="B155" i="13"/>
  <c r="P242" i="2" s="1"/>
  <c r="B1162" i="5"/>
  <c r="B2263" i="7"/>
  <c r="B2132" i="5"/>
  <c r="B2193" i="5"/>
  <c r="B2053" i="5"/>
  <c r="B793" i="14"/>
  <c r="B1547" i="11"/>
  <c r="B1117" i="10"/>
  <c r="B1597" i="5"/>
  <c r="B1880" i="14"/>
  <c r="B1745" i="10"/>
  <c r="B905" i="10"/>
  <c r="B214" i="14"/>
  <c r="T301" i="2" s="1"/>
  <c r="B1376" i="14"/>
  <c r="B166" i="10"/>
  <c r="Q253" i="2" s="1"/>
  <c r="B321" i="14"/>
  <c r="T408" i="2" s="1"/>
  <c r="B762" i="11"/>
  <c r="B2136" i="5"/>
  <c r="B1352" i="10"/>
  <c r="B416" i="14"/>
  <c r="T503" i="2" s="1"/>
  <c r="B1579" i="7"/>
  <c r="S419" i="2" s="1"/>
  <c r="B3370" i="7"/>
  <c r="B24" i="5"/>
  <c r="B1338" i="7"/>
  <c r="S178" i="2" s="1"/>
  <c r="B1406" i="11"/>
  <c r="B1538" i="11"/>
  <c r="B3159" i="7"/>
  <c r="B977" i="5"/>
  <c r="B876" i="14"/>
  <c r="B589" i="11"/>
  <c r="B735" i="6"/>
  <c r="B1415" i="10"/>
  <c r="B683" i="14"/>
  <c r="B629" i="14"/>
  <c r="B1480" i="14"/>
  <c r="B309" i="5"/>
  <c r="B473" i="5"/>
  <c r="B338" i="5"/>
  <c r="B1081" i="14"/>
  <c r="B668" i="5"/>
  <c r="U258" i="2" s="1"/>
  <c r="B2898" i="7"/>
  <c r="B1300" i="7"/>
  <c r="S140" i="2" s="1"/>
  <c r="B1468" i="13"/>
  <c r="B1977" i="11"/>
  <c r="B2300" i="11"/>
  <c r="B193" i="13"/>
  <c r="P280" i="2" s="1"/>
  <c r="B486" i="11"/>
  <c r="B1754" i="5"/>
  <c r="B1953" i="14"/>
  <c r="B1152" i="5"/>
  <c r="B1234" i="14"/>
  <c r="B2144" i="5"/>
  <c r="B1604" i="11"/>
  <c r="B3281" i="7"/>
  <c r="B586" i="14"/>
  <c r="B1685" i="7"/>
  <c r="B2350" i="11"/>
  <c r="B1596" i="7"/>
  <c r="S436" i="2" s="1"/>
  <c r="B777" i="5"/>
  <c r="U367" i="2" s="1"/>
  <c r="B2268" i="11"/>
  <c r="B1893" i="11"/>
  <c r="B2147" i="5"/>
  <c r="B1238" i="14"/>
  <c r="B104" i="14"/>
  <c r="T191" i="2" s="1"/>
  <c r="B751" i="5"/>
  <c r="U341" i="2" s="1"/>
  <c r="B1747" i="7"/>
  <c r="B1071" i="5"/>
  <c r="B1037" i="5"/>
  <c r="B3417" i="7"/>
  <c r="B53" i="11"/>
  <c r="R140" i="2" s="1"/>
  <c r="B1831" i="14"/>
  <c r="B42" i="5"/>
  <c r="B205" i="7"/>
  <c r="B840" i="10"/>
  <c r="B3" i="10"/>
  <c r="Q90" i="2" s="1"/>
  <c r="B1038" i="11"/>
  <c r="B2265" i="5"/>
  <c r="B711" i="10"/>
  <c r="B1319" i="7"/>
  <c r="S159" i="2" s="1"/>
  <c r="B276" i="14"/>
  <c r="T363" i="2" s="1"/>
  <c r="B929" i="14"/>
  <c r="B480" i="7"/>
  <c r="B2197" i="11"/>
  <c r="B1224" i="11"/>
  <c r="B1464" i="14"/>
  <c r="B265" i="14"/>
  <c r="T352" i="2" s="1"/>
  <c r="B316" i="14"/>
  <c r="T403" i="2" s="1"/>
  <c r="B2986" i="7"/>
  <c r="B8" i="10"/>
  <c r="B1141" i="10"/>
  <c r="B27" i="13"/>
  <c r="P114" i="2" s="1"/>
  <c r="B2993" i="7"/>
  <c r="B1614" i="14"/>
  <c r="E205" i="2" s="1"/>
  <c r="I205" i="2" s="1"/>
  <c r="B2945" i="7"/>
  <c r="B46" i="13"/>
  <c r="P133" i="2" s="1"/>
  <c r="B590" i="14"/>
  <c r="B408" i="13"/>
  <c r="P495" i="2" s="1"/>
  <c r="B94" i="5"/>
  <c r="B1503" i="14"/>
  <c r="E338" i="2" s="1"/>
  <c r="I338" i="2" s="1"/>
  <c r="B881" i="10"/>
  <c r="B1742" i="5"/>
  <c r="B515" i="11"/>
  <c r="B1650" i="14"/>
  <c r="E241" i="2" s="1"/>
  <c r="I241" i="2" s="1"/>
  <c r="B357" i="5"/>
  <c r="B1663" i="5"/>
  <c r="B272" i="10"/>
  <c r="Q359" i="2" s="1"/>
  <c r="B3465" i="7"/>
  <c r="B951" i="14"/>
  <c r="B1407" i="7"/>
  <c r="S247" i="2" s="1"/>
  <c r="B564" i="14"/>
  <c r="B126" i="14"/>
  <c r="T213" i="2" s="1"/>
  <c r="B301" i="5"/>
  <c r="B1687" i="11"/>
  <c r="B369" i="7"/>
  <c r="B587" i="14"/>
  <c r="B383" i="14"/>
  <c r="T470" i="2" s="1"/>
  <c r="B1559" i="5"/>
  <c r="B1781" i="14"/>
  <c r="B1153" i="14"/>
  <c r="B1949" i="5"/>
  <c r="B2484" i="7"/>
  <c r="B929" i="5"/>
  <c r="B1327" i="7"/>
  <c r="S167" i="2" s="1"/>
  <c r="B1012" i="5"/>
  <c r="B859" i="14"/>
  <c r="B334" i="10"/>
  <c r="Q421" i="2" s="1"/>
  <c r="B1483" i="14"/>
  <c r="B433" i="11"/>
  <c r="B2975" i="7"/>
  <c r="B934" i="5"/>
  <c r="B44" i="7"/>
  <c r="B1354" i="5"/>
  <c r="B2218" i="5"/>
  <c r="B953" i="14"/>
  <c r="B2035" i="11"/>
  <c r="B1005" i="11"/>
  <c r="B1362" i="14"/>
  <c r="B816" i="11"/>
  <c r="B943" i="5"/>
  <c r="B2255" i="5"/>
  <c r="B2985" i="7"/>
  <c r="B497" i="14"/>
  <c r="B1494" i="5"/>
  <c r="B3124" i="7"/>
  <c r="B1847" i="7"/>
  <c r="B2551" i="7"/>
  <c r="B2510" i="7"/>
  <c r="B1496" i="7"/>
  <c r="S336" i="2" s="1"/>
  <c r="B1112" i="14"/>
  <c r="B108" i="11"/>
  <c r="R195" i="2" s="1"/>
  <c r="B855" i="5"/>
  <c r="U445" i="2" s="1"/>
  <c r="B114" i="14"/>
  <c r="T201" i="2" s="1"/>
  <c r="B390" i="5"/>
  <c r="B990" i="11"/>
  <c r="B1575" i="5"/>
  <c r="B638" i="11"/>
  <c r="B903" i="5"/>
  <c r="U493" i="2" s="1"/>
  <c r="B1968" i="5"/>
  <c r="B1603" i="11"/>
  <c r="B1345" i="5"/>
  <c r="B2000" i="5"/>
  <c r="B30" i="14"/>
  <c r="D41" i="19" s="1"/>
  <c r="E41" i="19" s="1"/>
  <c r="F1661" i="15" s="1"/>
  <c r="F1663" i="15" s="1"/>
  <c r="B1416" i="11"/>
  <c r="B411" i="5"/>
  <c r="B1641" i="14"/>
  <c r="B2425" i="11"/>
  <c r="B3272" i="7"/>
  <c r="B2220" i="10"/>
  <c r="B304" i="7"/>
  <c r="B1498" i="5"/>
  <c r="B2074" i="11"/>
  <c r="B1504" i="11"/>
  <c r="B1840" i="11"/>
  <c r="B1955" i="14"/>
  <c r="B237" i="7"/>
  <c r="B1260" i="7"/>
  <c r="S100" i="2" s="1"/>
  <c r="B794" i="11"/>
  <c r="B2403" i="10"/>
  <c r="B63" i="13"/>
  <c r="P150" i="2" s="1"/>
  <c r="B56" i="14"/>
  <c r="T143" i="2" s="1"/>
  <c r="B1715" i="11"/>
  <c r="B2380" i="10"/>
  <c r="B471" i="5"/>
  <c r="B1547" i="7"/>
  <c r="S387" i="2" s="1"/>
  <c r="B1604" i="5"/>
  <c r="B718" i="14"/>
  <c r="B1010" i="11"/>
  <c r="B3130" i="7"/>
  <c r="B601" i="13"/>
  <c r="B685" i="14"/>
  <c r="B3473" i="7"/>
  <c r="B169" i="10"/>
  <c r="Q256" i="2" s="1"/>
  <c r="B680" i="14"/>
  <c r="B2157" i="7"/>
  <c r="B480" i="11"/>
  <c r="B669" i="14"/>
  <c r="B1123" i="5"/>
  <c r="B285" i="14"/>
  <c r="T372" i="2" s="1"/>
  <c r="B1813" i="5"/>
  <c r="B696" i="14"/>
  <c r="B2036" i="7"/>
  <c r="B2256" i="10"/>
  <c r="B2300" i="7"/>
  <c r="B2084" i="7"/>
  <c r="B1398" i="7"/>
  <c r="S238" i="2" s="1"/>
  <c r="B369" i="5"/>
  <c r="B299" i="10"/>
  <c r="Q386" i="2" s="1"/>
  <c r="B292" i="7"/>
  <c r="B530" i="10"/>
  <c r="B1745" i="11"/>
  <c r="B1974" i="14"/>
  <c r="B1201" i="14"/>
  <c r="B195" i="14"/>
  <c r="T282" i="2" s="1"/>
  <c r="B3080" i="7"/>
  <c r="B1219" i="11"/>
  <c r="B388" i="11"/>
  <c r="R475" i="2" s="1"/>
  <c r="B2803" i="7"/>
  <c r="B943" i="14"/>
  <c r="B3491" i="7"/>
  <c r="B1473" i="11"/>
  <c r="B377" i="5"/>
  <c r="B3011" i="7"/>
  <c r="B481" i="5"/>
  <c r="B1599" i="7"/>
  <c r="S439" i="2" s="1"/>
  <c r="B553" i="14"/>
  <c r="B1872" i="5"/>
  <c r="B465" i="5"/>
  <c r="B114" i="13"/>
  <c r="P201" i="2" s="1"/>
  <c r="B1918" i="5"/>
  <c r="B186" i="10"/>
  <c r="Q273" i="2" s="1"/>
  <c r="B2107" i="11"/>
  <c r="B472" i="14"/>
  <c r="B195" i="5"/>
  <c r="B1612" i="10"/>
  <c r="B1800" i="14"/>
  <c r="B2997" i="7"/>
  <c r="B611" i="14"/>
  <c r="B1146" i="5"/>
  <c r="B558" i="14"/>
  <c r="B808" i="5"/>
  <c r="U398" i="2" s="1"/>
  <c r="B1981" i="11"/>
  <c r="B1315" i="5"/>
  <c r="B1475" i="14"/>
  <c r="B916" i="5"/>
  <c r="U506" i="2" s="1"/>
  <c r="B111" i="11"/>
  <c r="R198" i="2" s="1"/>
  <c r="B2402" i="11"/>
  <c r="B1594" i="5"/>
  <c r="B1861" i="5"/>
  <c r="B1131" i="14"/>
  <c r="B1776" i="14"/>
  <c r="B1665" i="7"/>
  <c r="S505" i="2" s="1"/>
  <c r="B1637" i="7"/>
  <c r="S477" i="2" s="1"/>
  <c r="B1436" i="7"/>
  <c r="S276" i="2" s="1"/>
  <c r="B199" i="14"/>
  <c r="T286" i="2" s="1"/>
  <c r="B1417" i="7"/>
  <c r="S257" i="2" s="1"/>
  <c r="B927" i="10"/>
  <c r="B484" i="14"/>
  <c r="B318" i="13"/>
  <c r="P405" i="2" s="1"/>
  <c r="B646" i="5"/>
  <c r="U236" i="2" s="1"/>
  <c r="B2092" i="7"/>
  <c r="B926" i="14"/>
  <c r="B616" i="14"/>
  <c r="B1330" i="10"/>
  <c r="B295" i="5"/>
  <c r="B441" i="14"/>
  <c r="B2217" i="5"/>
  <c r="B1747" i="13"/>
  <c r="B882" i="5"/>
  <c r="U472" i="2" s="1"/>
  <c r="B1888" i="11"/>
  <c r="B1862" i="7"/>
  <c r="B207" i="7"/>
  <c r="B3265" i="7"/>
  <c r="B1358" i="7"/>
  <c r="S198" i="2" s="1"/>
  <c r="B1802" i="7"/>
  <c r="B325" i="13"/>
  <c r="P412" i="2" s="1"/>
  <c r="B930" i="14"/>
  <c r="B543" i="11"/>
  <c r="B2192" i="5"/>
  <c r="B1308" i="5"/>
  <c r="B1387" i="5"/>
  <c r="B1135" i="5"/>
  <c r="B3457" i="7"/>
  <c r="B3228" i="7"/>
  <c r="B2269" i="11"/>
  <c r="B624" i="11"/>
  <c r="B1094" i="5"/>
  <c r="B1812" i="5"/>
  <c r="B1675" i="14"/>
  <c r="E266" i="2" s="1"/>
  <c r="I266" i="2" s="1"/>
  <c r="B2069" i="5"/>
  <c r="B3477" i="7"/>
  <c r="B1824" i="11"/>
  <c r="B2313" i="11"/>
  <c r="B58" i="14"/>
  <c r="T145" i="2" s="1"/>
  <c r="B3039" i="7"/>
  <c r="B407" i="5"/>
  <c r="B3342" i="7"/>
  <c r="B1857" i="11"/>
  <c r="B226" i="14"/>
  <c r="T313" i="2" s="1"/>
  <c r="B894" i="5"/>
  <c r="U484" i="2" s="1"/>
  <c r="B2578" i="7"/>
  <c r="B168" i="5"/>
  <c r="B2239" i="5"/>
  <c r="B547" i="14"/>
  <c r="B2028" i="5"/>
  <c r="B404" i="14"/>
  <c r="T491" i="2" s="1"/>
  <c r="B135" i="11"/>
  <c r="R222" i="2" s="1"/>
  <c r="B2212" i="7"/>
  <c r="B2389" i="10"/>
  <c r="B1528" i="14"/>
  <c r="B3041" i="7"/>
  <c r="B1059" i="14"/>
  <c r="B1555" i="7"/>
  <c r="S395" i="2" s="1"/>
  <c r="B2373" i="11"/>
  <c r="B439" i="5"/>
  <c r="B585" i="10"/>
  <c r="B734" i="14"/>
  <c r="B1222" i="14"/>
  <c r="B2391" i="11"/>
  <c r="B451" i="14"/>
  <c r="B1062" i="14"/>
  <c r="B1209" i="5"/>
  <c r="B3293" i="7"/>
  <c r="B520" i="14"/>
  <c r="B1809" i="14"/>
  <c r="B1683" i="14"/>
  <c r="B1553" i="11"/>
  <c r="B1843" i="14"/>
  <c r="B1110" i="5"/>
  <c r="B2062" i="7"/>
  <c r="B1138" i="11"/>
  <c r="B660" i="14"/>
  <c r="B2244" i="10"/>
  <c r="B1515" i="14"/>
  <c r="J15" i="8" s="1"/>
  <c r="K15" i="8" s="1"/>
  <c r="E12" i="3" s="1"/>
  <c r="R25" i="2" s="1"/>
  <c r="R27" i="2" s="1"/>
  <c r="B976" i="10"/>
  <c r="B302" i="7"/>
  <c r="B1702" i="14"/>
  <c r="B2141" i="11"/>
  <c r="B2630" i="7"/>
  <c r="B2675" i="7"/>
  <c r="B1300" i="13"/>
  <c r="B693" i="14"/>
  <c r="B15" i="13"/>
  <c r="P102" i="2" s="1"/>
  <c r="B2664" i="7"/>
  <c r="B993" i="5"/>
  <c r="B2235" i="11"/>
  <c r="B594" i="11"/>
  <c r="B2210" i="7"/>
  <c r="B1037" i="10"/>
  <c r="B1559" i="14"/>
  <c r="B1769" i="5"/>
  <c r="B833" i="14"/>
  <c r="B1470" i="7"/>
  <c r="S310" i="2" s="1"/>
  <c r="B1847" i="11"/>
  <c r="B94" i="10"/>
  <c r="Q181" i="2" s="1"/>
  <c r="B371" i="14"/>
  <c r="T458" i="2" s="1"/>
  <c r="B1810" i="5"/>
  <c r="B1258" i="5"/>
  <c r="B232" i="13"/>
  <c r="P319" i="2" s="1"/>
  <c r="B1905" i="7"/>
  <c r="B1707" i="5"/>
  <c r="B1795" i="14"/>
  <c r="B1740" i="10"/>
  <c r="B365" i="11"/>
  <c r="R452" i="2" s="1"/>
  <c r="B1796" i="7"/>
  <c r="B2098" i="5"/>
  <c r="B2240" i="11"/>
  <c r="B1139" i="11"/>
  <c r="B2492" i="7"/>
  <c r="B3135" i="7"/>
  <c r="B1675" i="5"/>
  <c r="B313" i="14"/>
  <c r="T400" i="2" s="1"/>
  <c r="B1623" i="5"/>
  <c r="B1827" i="14"/>
  <c r="B2205" i="5"/>
  <c r="B2129" i="7"/>
  <c r="B1305" i="14"/>
  <c r="B2707" i="7"/>
  <c r="B2027" i="5"/>
  <c r="B2693" i="7"/>
  <c r="B2862" i="7"/>
  <c r="B262" i="7"/>
  <c r="B2145" i="7"/>
  <c r="B1317" i="5"/>
  <c r="B939" i="14"/>
  <c r="B810" i="14"/>
  <c r="B1619" i="7"/>
  <c r="S459" i="2" s="1"/>
  <c r="B202" i="14"/>
  <c r="T289" i="2" s="1"/>
  <c r="B2315" i="10"/>
  <c r="B1245" i="13"/>
  <c r="B1762" i="5"/>
  <c r="B2101" i="10"/>
  <c r="B1792" i="7"/>
  <c r="B1488" i="5"/>
  <c r="B1606" i="14"/>
  <c r="B1827" i="10"/>
  <c r="B1865" i="14"/>
  <c r="B2324" i="7"/>
  <c r="B66" i="13"/>
  <c r="P153" i="2" s="1"/>
  <c r="B1377" i="11"/>
  <c r="B858" i="5"/>
  <c r="U448" i="2" s="1"/>
  <c r="B450" i="11"/>
  <c r="B2006" i="7"/>
  <c r="B2195" i="7"/>
  <c r="B625" i="5"/>
  <c r="U215" i="2" s="1"/>
  <c r="B111" i="10"/>
  <c r="Q198" i="2" s="1"/>
  <c r="B147" i="11"/>
  <c r="R234" i="2" s="1"/>
  <c r="B1672" i="11"/>
  <c r="B1751" i="14"/>
  <c r="B528" i="14"/>
  <c r="B2439" i="10"/>
  <c r="B2376" i="11"/>
  <c r="B1364" i="14"/>
  <c r="B1582" i="5"/>
  <c r="B1356" i="7"/>
  <c r="S196" i="2" s="1"/>
  <c r="B851" i="14"/>
  <c r="B3139" i="7"/>
  <c r="B236" i="7"/>
  <c r="B1525" i="11"/>
  <c r="B1719" i="11"/>
  <c r="B3448" i="7"/>
  <c r="B605" i="5"/>
  <c r="U195" i="2" s="1"/>
  <c r="B574" i="5"/>
  <c r="U164" i="2" s="1"/>
  <c r="B1465" i="7"/>
  <c r="S305" i="2" s="1"/>
  <c r="B1919" i="14"/>
  <c r="B2106" i="10"/>
  <c r="B1443" i="11"/>
  <c r="B245" i="11"/>
  <c r="R332" i="2" s="1"/>
  <c r="B695" i="11"/>
  <c r="B279" i="5"/>
  <c r="B224" i="13"/>
  <c r="P311" i="2" s="1"/>
  <c r="B630" i="11"/>
  <c r="B2271" i="7"/>
  <c r="B1025" i="5"/>
  <c r="B564" i="11"/>
  <c r="B1544" i="11"/>
  <c r="B696" i="11"/>
  <c r="B1247" i="5"/>
  <c r="B1296" i="5"/>
  <c r="B1392" i="14"/>
  <c r="B831" i="11"/>
  <c r="B104" i="7"/>
  <c r="B243" i="7"/>
  <c r="B428" i="14"/>
  <c r="B1376" i="10"/>
  <c r="B704" i="5"/>
  <c r="U294" i="2" s="1"/>
  <c r="B1391" i="13"/>
  <c r="B228" i="13"/>
  <c r="P315" i="2" s="1"/>
  <c r="B2093" i="5"/>
  <c r="B220" i="13"/>
  <c r="P307" i="2" s="1"/>
  <c r="B1643" i="11"/>
  <c r="B210" i="7"/>
  <c r="B870" i="5"/>
  <c r="U460" i="2" s="1"/>
  <c r="B662" i="10"/>
  <c r="B1766" i="14"/>
  <c r="B1531" i="7"/>
  <c r="S371" i="2" s="1"/>
  <c r="B692" i="5"/>
  <c r="U282" i="2" s="1"/>
  <c r="B210" i="11"/>
  <c r="R297" i="2" s="1"/>
  <c r="B512" i="11"/>
  <c r="B1883" i="7"/>
  <c r="B772" i="14"/>
  <c r="B1491" i="7"/>
  <c r="S331" i="2" s="1"/>
  <c r="B1278" i="14"/>
  <c r="B1198" i="13"/>
  <c r="B311" i="5"/>
  <c r="B186" i="5"/>
  <c r="B3332" i="7"/>
  <c r="B112" i="5"/>
  <c r="B1840" i="14"/>
  <c r="B1022" i="14"/>
  <c r="B2061" i="5"/>
  <c r="B1585" i="7"/>
  <c r="S425" i="2" s="1"/>
  <c r="B1663" i="10"/>
  <c r="B138" i="14"/>
  <c r="T225" i="2" s="1"/>
  <c r="B1802" i="14"/>
  <c r="B1812" i="7"/>
  <c r="B3046" i="7"/>
  <c r="B974" i="14"/>
  <c r="B483" i="14"/>
  <c r="B2386" i="11"/>
  <c r="B3010" i="7"/>
  <c r="B1315" i="14"/>
  <c r="B263" i="7"/>
  <c r="B1106" i="10"/>
  <c r="B281" i="14"/>
  <c r="T368" i="2" s="1"/>
  <c r="B1918" i="7"/>
  <c r="B46" i="10"/>
  <c r="Q133" i="2" s="1"/>
  <c r="B182" i="10"/>
  <c r="Q269" i="2" s="1"/>
  <c r="B1642" i="14"/>
  <c r="B1838" i="14"/>
  <c r="B1309" i="11"/>
  <c r="B2218" i="7"/>
  <c r="B457" i="14"/>
  <c r="B2139" i="7"/>
  <c r="B557" i="11"/>
  <c r="B815" i="10"/>
  <c r="B1677" i="14"/>
  <c r="B2081" i="7"/>
  <c r="B332" i="14"/>
  <c r="T419" i="2" s="1"/>
  <c r="B1152" i="14"/>
  <c r="B758" i="5"/>
  <c r="U348" i="2" s="1"/>
  <c r="B1738" i="7"/>
  <c r="B353" i="6"/>
  <c r="B336" i="13"/>
  <c r="P423" i="2" s="1"/>
  <c r="B3481" i="7"/>
  <c r="B739" i="5"/>
  <c r="U329" i="2" s="1"/>
  <c r="B1588" i="6"/>
  <c r="B2062" i="5"/>
  <c r="B2267" i="10"/>
  <c r="B1223" i="14"/>
  <c r="B2329" i="10"/>
  <c r="B2372" i="7"/>
  <c r="B3111" i="7"/>
  <c r="B90" i="10"/>
  <c r="Q177" i="2" s="1"/>
  <c r="B1309" i="10"/>
  <c r="B223" i="5"/>
  <c r="B1986" i="7"/>
  <c r="B1980" i="14"/>
  <c r="B140" i="14"/>
  <c r="T227" i="2" s="1"/>
  <c r="B941" i="11"/>
  <c r="B1541" i="14"/>
  <c r="B1431" i="7"/>
  <c r="S271" i="2" s="1"/>
  <c r="B138" i="10"/>
  <c r="Q225" i="2" s="1"/>
  <c r="B165" i="14"/>
  <c r="T252" i="2" s="1"/>
  <c r="B806" i="5"/>
  <c r="U396" i="2" s="1"/>
  <c r="B1549" i="11"/>
  <c r="B2709" i="7"/>
  <c r="B179" i="5"/>
  <c r="B94" i="7"/>
  <c r="E171" i="2" s="1"/>
  <c r="I171" i="2" s="1"/>
  <c r="B2196" i="5"/>
  <c r="B406" i="5"/>
  <c r="B389" i="7"/>
  <c r="B1346" i="11"/>
  <c r="B2071" i="11"/>
  <c r="B478" i="7"/>
  <c r="B123" i="13"/>
  <c r="P210" i="2" s="1"/>
  <c r="B565" i="10"/>
  <c r="B1032" i="14"/>
  <c r="B58" i="13"/>
  <c r="P145" i="2" s="1"/>
  <c r="B3248" i="7"/>
  <c r="B567" i="5"/>
  <c r="U157" i="2" s="1"/>
  <c r="B1906" i="11"/>
  <c r="B474" i="14"/>
  <c r="B1321" i="5"/>
  <c r="B162" i="10"/>
  <c r="Q249" i="2" s="1"/>
  <c r="B822" i="10"/>
  <c r="B2525" i="7"/>
  <c r="B617" i="14"/>
  <c r="B1537" i="10"/>
  <c r="B786" i="10"/>
  <c r="B2335" i="11"/>
  <c r="B97" i="14"/>
  <c r="T184" i="2" s="1"/>
  <c r="B1425" i="11"/>
  <c r="B1107" i="14"/>
  <c r="B1404" i="11"/>
  <c r="B2560" i="7"/>
  <c r="B570" i="5"/>
  <c r="U160" i="2" s="1"/>
  <c r="B2139" i="5"/>
  <c r="B2264" i="5"/>
  <c r="B980" i="13"/>
  <c r="B1561" i="14"/>
  <c r="B1108" i="11"/>
  <c r="B2148" i="5"/>
  <c r="B1329" i="13"/>
  <c r="B2260" i="7"/>
  <c r="B1275" i="11"/>
  <c r="B51" i="7"/>
  <c r="B1302" i="14"/>
  <c r="B118" i="5"/>
  <c r="B679" i="5"/>
  <c r="U269" i="2" s="1"/>
  <c r="B337" i="5"/>
  <c r="B64" i="10"/>
  <c r="Q151" i="2" s="1"/>
  <c r="B2970" i="7"/>
  <c r="B43" i="10"/>
  <c r="Q130" i="2" s="1"/>
  <c r="B1618" i="14"/>
  <c r="B154" i="14"/>
  <c r="T241" i="2" s="1"/>
  <c r="B48" i="7"/>
  <c r="B1850" i="5"/>
  <c r="B625" i="11"/>
  <c r="B477" i="7"/>
  <c r="B1426" i="11"/>
  <c r="B708" i="14"/>
  <c r="B141" i="5"/>
  <c r="E233" i="2" s="1"/>
  <c r="I233" i="2" s="1"/>
  <c r="B2282" i="11"/>
  <c r="B1244" i="11"/>
  <c r="B231" i="11"/>
  <c r="R318" i="2" s="1"/>
  <c r="B2064" i="11"/>
  <c r="B962" i="14"/>
  <c r="B927" i="11"/>
  <c r="B1031" i="14"/>
  <c r="B489" i="5"/>
  <c r="B15" i="10"/>
  <c r="Q102" i="2" s="1"/>
  <c r="B1495" i="5"/>
  <c r="B232" i="11"/>
  <c r="R319" i="2" s="1"/>
  <c r="B1808" i="14"/>
  <c r="B245" i="7"/>
  <c r="B1037" i="14"/>
  <c r="B78" i="13"/>
  <c r="P165" i="2" s="1"/>
  <c r="B960" i="11"/>
  <c r="B1589" i="5"/>
  <c r="B2458" i="7"/>
  <c r="B1742" i="13"/>
  <c r="B1451" i="7"/>
  <c r="S291" i="2" s="1"/>
  <c r="B441" i="5"/>
  <c r="B13" i="14"/>
  <c r="T100" i="2" s="1"/>
  <c r="B1501" i="7"/>
  <c r="S341" i="2" s="1"/>
  <c r="B3009" i="7"/>
  <c r="B1745" i="7"/>
  <c r="B1172" i="14"/>
  <c r="B420" i="14"/>
  <c r="T507" i="2" s="1"/>
  <c r="B3136" i="7"/>
  <c r="B1558" i="14"/>
  <c r="B983" i="14"/>
  <c r="B1556" i="5"/>
  <c r="B3403" i="7"/>
  <c r="B1986" i="5"/>
  <c r="B1634" i="14"/>
  <c r="B992" i="10"/>
  <c r="B877" i="14"/>
  <c r="B1484" i="10"/>
  <c r="B677" i="10"/>
  <c r="B1091" i="14"/>
  <c r="B1889" i="10"/>
  <c r="B1897" i="11"/>
  <c r="B630" i="5"/>
  <c r="U220" i="2" s="1"/>
  <c r="B1521" i="11"/>
  <c r="B1311" i="5"/>
  <c r="B1991" i="7"/>
  <c r="B485" i="7"/>
  <c r="B1778" i="14"/>
  <c r="B1740" i="13"/>
  <c r="B372" i="7"/>
  <c r="B2046" i="7"/>
  <c r="B161" i="10"/>
  <c r="Q248" i="2" s="1"/>
  <c r="B631" i="5"/>
  <c r="U221" i="2" s="1"/>
  <c r="B45" i="14"/>
  <c r="T132" i="2" s="1"/>
  <c r="B2456" i="7"/>
  <c r="B2209" i="7"/>
  <c r="B2040" i="10"/>
  <c r="B2936" i="7"/>
  <c r="B2485" i="7"/>
  <c r="B2656" i="7"/>
  <c r="B1237" i="5"/>
  <c r="B116" i="13"/>
  <c r="P203" i="2" s="1"/>
  <c r="B1090" i="5"/>
  <c r="B3314" i="7"/>
  <c r="B1728" i="14"/>
  <c r="B1467" i="7"/>
  <c r="S307" i="2" s="1"/>
  <c r="B2296" i="7"/>
  <c r="B859" i="5"/>
  <c r="U449" i="2" s="1"/>
  <c r="B2100" i="5"/>
  <c r="B2032" i="11"/>
  <c r="B2135" i="5"/>
  <c r="B1195" i="11"/>
  <c r="B302" i="5"/>
  <c r="B1441" i="14"/>
  <c r="B2176" i="5"/>
  <c r="B1838" i="11"/>
  <c r="B156" i="11"/>
  <c r="R243" i="2" s="1"/>
  <c r="B3096" i="7"/>
  <c r="B559" i="5"/>
  <c r="U149" i="2" s="1"/>
  <c r="B260" i="14"/>
  <c r="T347" i="2" s="1"/>
  <c r="B2785" i="7"/>
  <c r="B1772" i="14"/>
  <c r="B3330" i="7"/>
  <c r="B1232" i="14"/>
  <c r="B2293" i="7"/>
  <c r="B835" i="14"/>
  <c r="B128" i="5"/>
  <c r="B851" i="5"/>
  <c r="U441" i="2" s="1"/>
  <c r="B455" i="11"/>
  <c r="B89" i="7"/>
  <c r="B1974" i="11"/>
  <c r="B128" i="14"/>
  <c r="T215" i="2" s="1"/>
  <c r="B2342" i="10"/>
  <c r="B1082" i="5"/>
  <c r="B475" i="11"/>
  <c r="B2161" i="10"/>
  <c r="B1029" i="14"/>
  <c r="B188" i="10"/>
  <c r="Q275" i="2" s="1"/>
  <c r="B548" i="5"/>
  <c r="U138" i="2" s="1"/>
  <c r="B2174" i="5"/>
  <c r="B1430" i="5"/>
  <c r="B1788" i="14"/>
  <c r="B1263" i="14"/>
  <c r="B2075" i="7"/>
  <c r="B1901" i="14"/>
  <c r="B2272" i="5"/>
  <c r="B399" i="14"/>
  <c r="T486" i="2" s="1"/>
  <c r="B1589" i="11"/>
  <c r="B746" i="5"/>
  <c r="U336" i="2" s="1"/>
  <c r="B391" i="7"/>
  <c r="B1651" i="10"/>
  <c r="B2068" i="10"/>
  <c r="B1231" i="11"/>
  <c r="B945" i="11"/>
  <c r="B1053" i="14"/>
  <c r="B1529" i="11"/>
  <c r="B40" i="14"/>
  <c r="B1779" i="14"/>
  <c r="B1421" i="7"/>
  <c r="S261" i="2" s="1"/>
  <c r="B58" i="7"/>
  <c r="E135" i="2" s="1"/>
  <c r="I135" i="2" s="1"/>
  <c r="B1026" i="5"/>
  <c r="B1524" i="5"/>
  <c r="B1604" i="10"/>
  <c r="B156" i="7"/>
  <c r="B2917" i="7"/>
  <c r="B1694" i="10"/>
  <c r="B1885" i="14"/>
  <c r="B113" i="11"/>
  <c r="R200" i="2" s="1"/>
  <c r="B1378" i="11"/>
  <c r="B118" i="13"/>
  <c r="P205" i="2" s="1"/>
  <c r="B1246" i="14"/>
  <c r="B492" i="5"/>
  <c r="B3114" i="7"/>
  <c r="B2963" i="7"/>
  <c r="B192" i="5"/>
  <c r="B1250" i="7"/>
  <c r="S90" i="2" s="1"/>
  <c r="B146" i="10"/>
  <c r="Q233" i="2" s="1"/>
  <c r="B1355" i="5"/>
  <c r="B779" i="14"/>
  <c r="B2418" i="10"/>
  <c r="B1166" i="14"/>
  <c r="B2267" i="11"/>
  <c r="B74" i="10"/>
  <c r="Q161" i="2" s="1"/>
  <c r="B675" i="14"/>
  <c r="B3109" i="7"/>
  <c r="B2340" i="10"/>
  <c r="B2259" i="10"/>
  <c r="B1596" i="14"/>
  <c r="B1613" i="14"/>
  <c r="B1152" i="10"/>
  <c r="B345" i="5"/>
  <c r="B2317" i="11"/>
  <c r="B1020" i="14"/>
  <c r="B1507" i="14"/>
  <c r="B2138" i="10"/>
  <c r="B1313" i="5"/>
  <c r="B129" i="13"/>
  <c r="P216" i="2" s="1"/>
  <c r="B1405" i="11"/>
  <c r="B57" i="11"/>
  <c r="R144" i="2" s="1"/>
  <c r="B1805" i="11"/>
  <c r="B406" i="11"/>
  <c r="R493" i="2" s="1"/>
  <c r="B2772" i="7"/>
  <c r="B1848" i="14"/>
  <c r="B2201" i="7"/>
  <c r="B1323" i="7"/>
  <c r="S163" i="2" s="1"/>
  <c r="B2261" i="7"/>
  <c r="B717" i="5"/>
  <c r="U307" i="2" s="1"/>
  <c r="B842" i="14"/>
  <c r="B15" i="7"/>
  <c r="B2072" i="5"/>
  <c r="B203" i="10"/>
  <c r="Q290" i="2" s="1"/>
  <c r="B208" i="5"/>
  <c r="B1331" i="5"/>
  <c r="B2000" i="7"/>
  <c r="B654" i="5"/>
  <c r="U244" i="2" s="1"/>
  <c r="B1932" i="5"/>
  <c r="B3225" i="7"/>
  <c r="B2741" i="7"/>
  <c r="B1946" i="14"/>
  <c r="B503" i="11"/>
  <c r="B2224" i="5"/>
  <c r="B119" i="14"/>
  <c r="T206" i="2" s="1"/>
  <c r="B1703" i="10"/>
  <c r="B467" i="14"/>
  <c r="B339" i="7"/>
  <c r="B436" i="7"/>
  <c r="B2085" i="5"/>
  <c r="B72" i="11"/>
  <c r="R159" i="2" s="1"/>
  <c r="B1457" i="11"/>
  <c r="B424" i="11"/>
  <c r="B341" i="14"/>
  <c r="T428" i="2" s="1"/>
  <c r="B862" i="11"/>
  <c r="B1640" i="5"/>
  <c r="B260" i="5"/>
  <c r="B1040" i="14"/>
  <c r="B1167" i="5"/>
  <c r="B812" i="14"/>
  <c r="B2878" i="7"/>
  <c r="B481" i="7"/>
  <c r="B1785" i="14"/>
  <c r="B1327" i="5"/>
  <c r="B3017" i="7"/>
  <c r="B1000" i="10"/>
  <c r="B897" i="11"/>
  <c r="B615" i="5"/>
  <c r="U205" i="2" s="1"/>
  <c r="B819" i="5"/>
  <c r="U409" i="2" s="1"/>
  <c r="B1328" i="11"/>
  <c r="B486" i="7"/>
  <c r="B948" i="11"/>
  <c r="B1821" i="14"/>
  <c r="B1318" i="7"/>
  <c r="S158" i="2" s="1"/>
  <c r="B1212" i="5"/>
  <c r="B872" i="14"/>
  <c r="B644" i="11"/>
  <c r="B1637" i="11"/>
  <c r="B1449" i="7"/>
  <c r="S289" i="2" s="1"/>
  <c r="B278" i="14"/>
  <c r="T365" i="2" s="1"/>
  <c r="B1530" i="7"/>
  <c r="S370" i="2" s="1"/>
  <c r="B88" i="13"/>
  <c r="P175" i="2" s="1"/>
  <c r="B388" i="14"/>
  <c r="T475" i="2" s="1"/>
  <c r="B1952" i="14"/>
  <c r="B1123" i="14"/>
  <c r="B3" i="14"/>
  <c r="T90" i="2" s="1"/>
  <c r="B197" i="5"/>
  <c r="B2158" i="10"/>
  <c r="B1669" i="14"/>
  <c r="B1267" i="14"/>
  <c r="B233" i="5"/>
  <c r="B2602" i="7"/>
  <c r="B981" i="14"/>
  <c r="B159" i="7"/>
  <c r="B709" i="11"/>
  <c r="B382" i="7"/>
  <c r="B295" i="11"/>
  <c r="R382" i="2" s="1"/>
  <c r="B1593" i="11"/>
  <c r="B1200" i="5"/>
  <c r="B2535" i="7"/>
  <c r="B106" i="13"/>
  <c r="P193" i="2" s="1"/>
  <c r="B1384" i="14"/>
  <c r="B1598" i="11"/>
  <c r="B1477" i="5"/>
  <c r="B2170" i="5"/>
  <c r="B2212" i="5"/>
  <c r="B906" i="11"/>
  <c r="B2240" i="7"/>
  <c r="B2072" i="7"/>
  <c r="B1409" i="10"/>
  <c r="B1634" i="13"/>
  <c r="B442" i="14"/>
  <c r="B1442" i="13"/>
  <c r="B2382" i="11"/>
  <c r="B1448" i="14"/>
  <c r="B988" i="14"/>
  <c r="B1023" i="14"/>
  <c r="B226" i="5"/>
  <c r="B2346" i="11"/>
  <c r="B171" i="5"/>
  <c r="B600" i="5"/>
  <c r="U190" i="2" s="1"/>
  <c r="B414" i="7"/>
  <c r="B1391" i="5"/>
  <c r="B2977" i="7"/>
  <c r="B1319" i="13"/>
  <c r="B2076" i="11"/>
  <c r="B2086" i="7"/>
  <c r="B1492" i="7"/>
  <c r="S332" i="2" s="1"/>
  <c r="B205" i="13"/>
  <c r="P292" i="2" s="1"/>
  <c r="B7" i="11"/>
  <c r="R94" i="2" s="1"/>
  <c r="B990" i="5"/>
  <c r="B768" i="14"/>
  <c r="B37" i="13"/>
  <c r="P124" i="2" s="1"/>
  <c r="B7" i="10"/>
  <c r="Q94" i="2" s="1"/>
  <c r="B533" i="10"/>
  <c r="B344" i="14"/>
  <c r="T431" i="2" s="1"/>
  <c r="B814" i="5"/>
  <c r="U404" i="2" s="1"/>
  <c r="B192" i="13"/>
  <c r="P279" i="2" s="1"/>
  <c r="B2434" i="11"/>
  <c r="B207" i="11"/>
  <c r="R294" i="2" s="1"/>
  <c r="B2380" i="11"/>
  <c r="B1013" i="5"/>
  <c r="B2249" i="5"/>
  <c r="B1103" i="10"/>
  <c r="B1957" i="7"/>
  <c r="B1923" i="11"/>
  <c r="B422" i="14"/>
  <c r="T509" i="2" s="1"/>
  <c r="B435" i="14"/>
  <c r="B2054" i="11"/>
  <c r="B1766" i="10"/>
  <c r="B523" i="11"/>
  <c r="B3251" i="7"/>
  <c r="B2026" i="5"/>
  <c r="B419" i="7"/>
  <c r="B1048" i="5"/>
  <c r="B1719" i="5"/>
  <c r="B390" i="14"/>
  <c r="T477" i="2" s="1"/>
  <c r="B2451" i="10"/>
  <c r="B552" i="10"/>
  <c r="B2134" i="5"/>
  <c r="B337" i="11"/>
  <c r="R424" i="2" s="1"/>
  <c r="B551" i="5"/>
  <c r="U141" i="2" s="1"/>
  <c r="B1935" i="14"/>
  <c r="B1745" i="5"/>
  <c r="B215" i="13"/>
  <c r="P302" i="2" s="1"/>
  <c r="B1031" i="5"/>
  <c r="B1725" i="5"/>
  <c r="B1678" i="7"/>
  <c r="B1582" i="11"/>
  <c r="B309" i="7"/>
  <c r="B3186" i="7"/>
  <c r="B338" i="14"/>
  <c r="T425" i="2" s="1"/>
  <c r="B1693" i="5"/>
  <c r="B1348" i="14"/>
  <c r="B865" i="14"/>
  <c r="B348" i="7"/>
  <c r="B2160" i="11"/>
  <c r="B2083" i="5"/>
  <c r="B94" i="14"/>
  <c r="T181" i="2" s="1"/>
  <c r="B2436" i="7"/>
  <c r="B2243" i="10"/>
  <c r="B1401" i="5"/>
  <c r="B343" i="5"/>
  <c r="B1751" i="11"/>
  <c r="B146" i="7"/>
  <c r="B477" i="14"/>
  <c r="B2207" i="5"/>
  <c r="B173" i="11"/>
  <c r="R260" i="2" s="1"/>
  <c r="B2892" i="7"/>
  <c r="B2100" i="11"/>
  <c r="B190" i="11"/>
  <c r="R277" i="2" s="1"/>
  <c r="B1446" i="5"/>
  <c r="B92" i="13"/>
  <c r="P179" i="2" s="1"/>
  <c r="B2907" i="7"/>
  <c r="B140" i="5"/>
  <c r="B314" i="5"/>
  <c r="B1352" i="11"/>
  <c r="B881" i="14"/>
  <c r="B73" i="13"/>
  <c r="P160" i="2" s="1"/>
  <c r="B741" i="5"/>
  <c r="U331" i="2" s="1"/>
  <c r="B2262" i="5"/>
  <c r="B1366" i="7"/>
  <c r="S206" i="2" s="1"/>
  <c r="B646" i="14"/>
  <c r="B2646" i="7"/>
  <c r="B383" i="11"/>
  <c r="R470" i="2" s="1"/>
  <c r="B1175" i="14"/>
  <c r="B59" i="7"/>
  <c r="E136" i="2" s="1"/>
  <c r="I136" i="2" s="1"/>
  <c r="B1215" i="5"/>
  <c r="B1198" i="11"/>
  <c r="B1394" i="7"/>
  <c r="S234" i="2" s="1"/>
  <c r="B377" i="14"/>
  <c r="T464" i="2" s="1"/>
  <c r="B1005" i="14"/>
  <c r="B154" i="5"/>
  <c r="B271" i="7"/>
  <c r="B39" i="13"/>
  <c r="P126" i="2" s="1"/>
  <c r="B1519" i="5"/>
  <c r="B1804" i="11"/>
  <c r="B2227" i="7"/>
  <c r="B1927" i="7"/>
  <c r="B283" i="14"/>
  <c r="T370" i="2" s="1"/>
  <c r="B1436" i="5"/>
  <c r="B1671" i="5"/>
  <c r="B86" i="14"/>
  <c r="T173" i="2" s="1"/>
  <c r="B1733" i="5"/>
  <c r="B170" i="14"/>
  <c r="T257" i="2" s="1"/>
  <c r="B673" i="14"/>
  <c r="B2452" i="7"/>
  <c r="B211" i="10"/>
  <c r="Q298" i="2" s="1"/>
  <c r="B228" i="5"/>
  <c r="B2438" i="11"/>
  <c r="B320" i="5"/>
  <c r="B1816" i="10"/>
  <c r="B1375" i="14"/>
  <c r="B1338" i="14"/>
  <c r="B987" i="13"/>
  <c r="B2291" i="7"/>
  <c r="B1802" i="11"/>
  <c r="B1348" i="11"/>
  <c r="B2286" i="11"/>
  <c r="B1372" i="14"/>
  <c r="B633" i="14"/>
  <c r="B1997" i="7"/>
  <c r="B2531" i="7"/>
  <c r="B261" i="7"/>
  <c r="B880" i="5"/>
  <c r="U470" i="2" s="1"/>
  <c r="B1082" i="10"/>
  <c r="B1039" i="13"/>
  <c r="B239" i="13"/>
  <c r="P326" i="2" s="1"/>
  <c r="B1027" i="14"/>
  <c r="B991" i="14"/>
  <c r="B1459" i="11"/>
  <c r="B1296" i="14"/>
  <c r="B1643" i="13"/>
  <c r="B3002" i="7"/>
  <c r="B1127" i="14"/>
  <c r="B53" i="7"/>
  <c r="B750" i="11"/>
  <c r="B3167" i="7"/>
  <c r="B8" i="11"/>
  <c r="B1987" i="10"/>
  <c r="B684" i="14"/>
  <c r="B1384" i="7"/>
  <c r="S224" i="2" s="1"/>
  <c r="B1121" i="14"/>
  <c r="B428" i="7"/>
  <c r="B1322" i="5"/>
  <c r="B2173" i="11"/>
  <c r="B1042" i="10"/>
  <c r="B1314" i="10"/>
  <c r="B1534" i="13"/>
  <c r="B674" i="5"/>
  <c r="U264" i="2" s="1"/>
  <c r="B1312" i="10"/>
  <c r="B790" i="11"/>
  <c r="B1424" i="7"/>
  <c r="S264" i="2" s="1"/>
  <c r="B1008" i="5"/>
  <c r="B2108" i="11"/>
  <c r="B1034" i="14"/>
  <c r="B133" i="14"/>
  <c r="T220" i="2" s="1"/>
  <c r="B2645" i="7"/>
  <c r="B150" i="5"/>
  <c r="B3170" i="7"/>
  <c r="B1362" i="10"/>
  <c r="B1288" i="14"/>
  <c r="B347" i="14"/>
  <c r="T434" i="2" s="1"/>
  <c r="B1531" i="11"/>
  <c r="B1392" i="7"/>
  <c r="S232" i="2" s="1"/>
  <c r="B3449" i="7"/>
  <c r="B1357" i="13"/>
  <c r="B815" i="14"/>
  <c r="B1014" i="5"/>
  <c r="B2209" i="11"/>
  <c r="B1797" i="14"/>
  <c r="B1894" i="5"/>
  <c r="B1638" i="5"/>
  <c r="B1055" i="5"/>
  <c r="B2148" i="11"/>
  <c r="B1825" i="14"/>
  <c r="B2080" i="11"/>
  <c r="B1311" i="14"/>
  <c r="B2309" i="10"/>
  <c r="B1497" i="5"/>
  <c r="B2294" i="10"/>
  <c r="B1862" i="14"/>
  <c r="B334" i="7"/>
  <c r="B2871" i="7"/>
  <c r="B225" i="10"/>
  <c r="Q312" i="2" s="1"/>
  <c r="B959" i="5"/>
  <c r="B1512" i="7"/>
  <c r="S352" i="2" s="1"/>
  <c r="B1611" i="11"/>
  <c r="B621" i="14"/>
  <c r="B780" i="5"/>
  <c r="U370" i="2" s="1"/>
  <c r="B462" i="11"/>
  <c r="B200" i="5"/>
  <c r="B1477" i="7"/>
  <c r="S317" i="2" s="1"/>
  <c r="B1490" i="10"/>
  <c r="B628" i="14"/>
  <c r="B2905" i="7"/>
  <c r="B2130" i="7"/>
  <c r="B1723" i="5"/>
  <c r="B117" i="7"/>
  <c r="B610" i="10"/>
  <c r="B2778" i="7"/>
  <c r="B3220" i="7"/>
  <c r="B702" i="11"/>
  <c r="B555" i="14"/>
  <c r="B2541" i="7"/>
  <c r="B1169" i="14"/>
  <c r="B2145" i="11"/>
  <c r="B159" i="14"/>
  <c r="T246" i="2" s="1"/>
  <c r="B913" i="5"/>
  <c r="U503" i="2" s="1"/>
  <c r="B1722" i="14"/>
  <c r="E313" i="2" s="1"/>
  <c r="I313" i="2" s="1"/>
  <c r="B220" i="10"/>
  <c r="Q307" i="2" s="1"/>
  <c r="B2189" i="5"/>
  <c r="B214" i="7"/>
  <c r="E291" i="2" s="1"/>
  <c r="I291" i="2" s="1"/>
  <c r="B251" i="7"/>
  <c r="E328" i="2" s="1"/>
  <c r="I328" i="2" s="1"/>
  <c r="B2107" i="7"/>
  <c r="B2178" i="7"/>
  <c r="B555" i="11"/>
  <c r="B1275" i="14"/>
  <c r="B1563" i="14"/>
  <c r="B1265" i="14"/>
  <c r="B2494" i="7"/>
  <c r="B1935" i="7"/>
  <c r="B684" i="10"/>
  <c r="B2109" i="11"/>
  <c r="B849" i="13"/>
  <c r="B1855" i="11"/>
  <c r="B1812" i="11"/>
  <c r="B2371" i="10"/>
  <c r="B2007" i="11"/>
  <c r="B1448" i="5"/>
  <c r="B2055" i="11"/>
  <c r="B81" i="5"/>
  <c r="E173" i="2" s="1"/>
  <c r="I173" i="2" s="1"/>
  <c r="B2759" i="7"/>
  <c r="B287" i="14"/>
  <c r="T374" i="2" s="1"/>
  <c r="B1725" i="11"/>
  <c r="B1136" i="14"/>
  <c r="B1662" i="14"/>
  <c r="E253" i="2" s="1"/>
  <c r="I253" i="2" s="1"/>
  <c r="B1625" i="11"/>
  <c r="B2419" i="11"/>
  <c r="B1151" i="14"/>
  <c r="B1910" i="5"/>
  <c r="B1210" i="11"/>
  <c r="B1265" i="5"/>
  <c r="B1371" i="5"/>
  <c r="B1327" i="11"/>
  <c r="B1325" i="7"/>
  <c r="S165" i="2" s="1"/>
  <c r="B448" i="7"/>
  <c r="B1772" i="5"/>
  <c r="B3052" i="7"/>
  <c r="B1511" i="5"/>
  <c r="B204" i="10"/>
  <c r="Q291" i="2" s="1"/>
  <c r="B3335" i="7"/>
  <c r="B2037" i="5"/>
  <c r="B1645" i="7"/>
  <c r="S485" i="2" s="1"/>
  <c r="B2366" i="7"/>
  <c r="B2286" i="5"/>
  <c r="B2073" i="5"/>
  <c r="B1744" i="14"/>
  <c r="B583" i="14"/>
  <c r="B2056" i="11"/>
  <c r="B234" i="13"/>
  <c r="P321" i="2" s="1"/>
  <c r="B1253" i="14"/>
  <c r="B2166" i="10"/>
  <c r="B2153" i="11"/>
  <c r="B2458" i="10"/>
  <c r="B222" i="14"/>
  <c r="T309" i="2" s="1"/>
  <c r="B1672" i="5"/>
  <c r="B2431" i="10"/>
  <c r="B3354" i="7"/>
  <c r="B1700" i="5"/>
  <c r="B1844" i="11"/>
  <c r="B1324" i="5"/>
  <c r="B2379" i="11"/>
  <c r="B130" i="7"/>
  <c r="E207" i="2" s="1"/>
  <c r="I207" i="2" s="1"/>
  <c r="B166" i="14"/>
  <c r="T253" i="2" s="1"/>
  <c r="B1076" i="14"/>
  <c r="B2918" i="7"/>
  <c r="B2129" i="11"/>
  <c r="B60" i="14"/>
  <c r="T147" i="2" s="1"/>
  <c r="B604" i="5"/>
  <c r="U194" i="2" s="1"/>
  <c r="B3125" i="7"/>
  <c r="B1629" i="14"/>
  <c r="B167" i="13"/>
  <c r="P254" i="2" s="1"/>
  <c r="B2304" i="7"/>
  <c r="B868" i="5"/>
  <c r="U458" i="2" s="1"/>
  <c r="B2109" i="7"/>
  <c r="B1674" i="7"/>
  <c r="B673" i="5"/>
  <c r="U263" i="2" s="1"/>
  <c r="B2497" i="7"/>
  <c r="B2958" i="7"/>
  <c r="B1531" i="5"/>
  <c r="B736" i="11"/>
  <c r="B1666" i="10"/>
  <c r="B235" i="10"/>
  <c r="Q322" i="2" s="1"/>
  <c r="B133" i="10"/>
  <c r="Q220" i="2" s="1"/>
  <c r="B476" i="14"/>
  <c r="B1626" i="14"/>
  <c r="E217" i="2" s="1"/>
  <c r="I217" i="2" s="1"/>
  <c r="B782" i="11"/>
  <c r="B1989" i="14"/>
  <c r="B438" i="5"/>
  <c r="B2278" i="5"/>
  <c r="B1078" i="5"/>
  <c r="B1215" i="14"/>
  <c r="B869" i="11"/>
  <c r="B1442" i="11"/>
  <c r="B1992" i="7"/>
  <c r="B1203" i="10"/>
  <c r="B919" i="14"/>
  <c r="B1373" i="5"/>
  <c r="B147" i="14"/>
  <c r="T234" i="2" s="1"/>
  <c r="B2443" i="10"/>
  <c r="B1186" i="5"/>
  <c r="B2421" i="7"/>
  <c r="B814" i="10"/>
  <c r="B892" i="14"/>
  <c r="B1738" i="10"/>
  <c r="B3194" i="7"/>
  <c r="B1314" i="11"/>
  <c r="B2377" i="7"/>
  <c r="B2053" i="11"/>
  <c r="B2607" i="7"/>
  <c r="B1953" i="5"/>
  <c r="B2848" i="7"/>
  <c r="B1188" i="14"/>
  <c r="B864" i="11"/>
  <c r="B2246" i="5"/>
  <c r="B49" i="10"/>
  <c r="Q136" i="2" s="1"/>
  <c r="B3304" i="7"/>
  <c r="B1677" i="11"/>
  <c r="B1246" i="11"/>
  <c r="B1833" i="7"/>
  <c r="B1339" i="7"/>
  <c r="S179" i="2" s="1"/>
  <c r="B701" i="14"/>
  <c r="B2058" i="7"/>
  <c r="B1205" i="5"/>
  <c r="B2900" i="7"/>
  <c r="B2426" i="10"/>
  <c r="B112" i="13"/>
  <c r="P199" i="2" s="1"/>
  <c r="B2038" i="10"/>
  <c r="B3102" i="7"/>
  <c r="B1917" i="10"/>
  <c r="B3015" i="7"/>
  <c r="B1314" i="14"/>
  <c r="B225" i="7"/>
  <c r="B1149" i="5"/>
  <c r="B706" i="5"/>
  <c r="U296" i="2" s="1"/>
  <c r="B2222" i="7"/>
  <c r="B149" i="5"/>
  <c r="B2636" i="7"/>
  <c r="B1056" i="11"/>
  <c r="B2116" i="5"/>
  <c r="B1378" i="14"/>
  <c r="B957" i="5"/>
  <c r="B794" i="14"/>
  <c r="B2204" i="10"/>
  <c r="B125" i="13"/>
  <c r="P212" i="2" s="1"/>
  <c r="B2052" i="11"/>
  <c r="B1555" i="5"/>
  <c r="B866" i="14"/>
  <c r="B2655" i="7"/>
  <c r="B3268" i="7"/>
  <c r="B665" i="14"/>
  <c r="B412" i="7"/>
  <c r="B2839" i="7"/>
  <c r="B97" i="13"/>
  <c r="P184" i="2" s="1"/>
  <c r="B2104" i="5"/>
  <c r="B2329" i="7"/>
  <c r="B2442" i="7"/>
  <c r="B2769" i="7"/>
  <c r="B399" i="7"/>
  <c r="B1626" i="13"/>
  <c r="B189" i="14"/>
  <c r="T276" i="2" s="1"/>
  <c r="B2287" i="11"/>
  <c r="B1317" i="11"/>
  <c r="B1231" i="5"/>
  <c r="B132" i="14"/>
  <c r="T219" i="2" s="1"/>
  <c r="B2251" i="7"/>
  <c r="B1902" i="7"/>
  <c r="B632" i="14"/>
  <c r="B1266" i="11"/>
  <c r="B1689" i="7"/>
  <c r="B2005" i="7"/>
  <c r="B289" i="11"/>
  <c r="R376" i="2" s="1"/>
  <c r="B1116" i="5"/>
  <c r="B845" i="5"/>
  <c r="U435" i="2" s="1"/>
  <c r="B285" i="7"/>
  <c r="B3415" i="7"/>
  <c r="B1347" i="11"/>
  <c r="B137" i="11"/>
  <c r="R224" i="2" s="1"/>
  <c r="B2680" i="7"/>
  <c r="B765" i="10"/>
  <c r="B88" i="14"/>
  <c r="T175" i="2" s="1"/>
  <c r="B1066" i="5"/>
  <c r="B1840" i="5"/>
  <c r="B2158" i="5"/>
  <c r="B40" i="5"/>
  <c r="B119" i="5"/>
  <c r="B1114" i="14"/>
  <c r="B286" i="7"/>
  <c r="B1249" i="10"/>
  <c r="B348" i="14"/>
  <c r="T435" i="2" s="1"/>
  <c r="B122" i="11"/>
  <c r="R209" i="2" s="1"/>
  <c r="B262" i="11"/>
  <c r="R349" i="2" s="1"/>
  <c r="B444" i="5"/>
  <c r="B2781" i="7"/>
  <c r="B2196" i="11"/>
  <c r="B835" i="11"/>
  <c r="B1489" i="14"/>
  <c r="B1911" i="14"/>
  <c r="B1323" i="11"/>
  <c r="B2396" i="11"/>
  <c r="B379" i="7"/>
  <c r="B2304" i="10"/>
  <c r="B1873" i="11"/>
  <c r="B318" i="11"/>
  <c r="R405" i="2" s="1"/>
  <c r="B2263" i="11"/>
  <c r="B1546" i="10"/>
  <c r="B1952" i="5"/>
  <c r="B819" i="14"/>
  <c r="B1587" i="7"/>
  <c r="S427" i="2" s="1"/>
  <c r="B66" i="11"/>
  <c r="R153" i="2" s="1"/>
  <c r="B891" i="5"/>
  <c r="U481" i="2" s="1"/>
  <c r="B728" i="5"/>
  <c r="U318" i="2" s="1"/>
  <c r="B1108" i="5"/>
  <c r="B1817" i="11"/>
  <c r="B532" i="14"/>
  <c r="B139" i="13"/>
  <c r="P226" i="2" s="1"/>
  <c r="B3496" i="7"/>
  <c r="B2412" i="7"/>
  <c r="B787" i="11"/>
  <c r="B785" i="14"/>
  <c r="B2584" i="7"/>
  <c r="B895" i="5"/>
  <c r="U485" i="2" s="1"/>
  <c r="B315" i="13"/>
  <c r="P402" i="2" s="1"/>
  <c r="B272" i="5"/>
  <c r="B604" i="14"/>
  <c r="B228" i="10"/>
  <c r="Q315" i="2" s="1"/>
  <c r="B100" i="13"/>
  <c r="P187" i="2" s="1"/>
  <c r="B371" i="7"/>
  <c r="B526" i="10"/>
  <c r="B1250" i="14"/>
  <c r="B1640" i="11"/>
  <c r="B902" i="14"/>
  <c r="B1623" i="11"/>
  <c r="B596" i="11"/>
  <c r="B2099" i="10"/>
  <c r="B1873" i="5"/>
  <c r="B1281" i="10"/>
  <c r="B399" i="5"/>
  <c r="B996" i="11"/>
  <c r="B1417" i="5"/>
  <c r="B1872" i="7"/>
  <c r="B463" i="5"/>
  <c r="B321" i="11"/>
  <c r="R408" i="2" s="1"/>
  <c r="B397" i="7"/>
  <c r="B2143" i="11"/>
  <c r="B565" i="5"/>
  <c r="U155" i="2" s="1"/>
  <c r="B2724" i="7"/>
  <c r="B3423" i="7"/>
  <c r="B390" i="7"/>
  <c r="B1030" i="14"/>
  <c r="B1859" i="11"/>
  <c r="B2294" i="7"/>
  <c r="B650" i="5"/>
  <c r="U240" i="2" s="1"/>
  <c r="B359" i="14"/>
  <c r="T446" i="2" s="1"/>
  <c r="B2339" i="11"/>
  <c r="B1358" i="5"/>
  <c r="B403" i="7"/>
  <c r="B1341" i="7"/>
  <c r="S181" i="2" s="1"/>
  <c r="B349" i="14"/>
  <c r="T436" i="2" s="1"/>
  <c r="B231" i="7"/>
  <c r="B2045" i="7"/>
  <c r="B282" i="7"/>
  <c r="B672" i="5"/>
  <c r="U262" i="2" s="1"/>
  <c r="B1544" i="7"/>
  <c r="S384" i="2" s="1"/>
  <c r="B1073" i="11"/>
  <c r="B1583" i="13"/>
  <c r="B2113" i="7"/>
  <c r="B1820" i="10"/>
  <c r="B2068" i="11"/>
  <c r="B2204" i="11"/>
  <c r="B1019" i="5"/>
  <c r="B3353" i="7"/>
  <c r="B854" i="10"/>
  <c r="B3331" i="7"/>
  <c r="B86" i="13"/>
  <c r="P173" i="2" s="1"/>
  <c r="B1821" i="5"/>
  <c r="B1387" i="14"/>
  <c r="B176" i="5"/>
  <c r="B72" i="10"/>
  <c r="Q159" i="2" s="1"/>
  <c r="B340" i="5"/>
  <c r="B1965" i="11"/>
  <c r="B1846" i="5"/>
  <c r="B810" i="5"/>
  <c r="U400" i="2" s="1"/>
  <c r="B1256" i="5"/>
  <c r="B1426" i="7"/>
  <c r="S266" i="2" s="1"/>
  <c r="B3364" i="7"/>
  <c r="B217" i="5"/>
  <c r="B152" i="5"/>
  <c r="B1713" i="7"/>
  <c r="B853" i="14"/>
  <c r="B852" i="14"/>
  <c r="B3464" i="7"/>
  <c r="B383" i="5"/>
  <c r="B1994" i="14"/>
  <c r="B398" i="5"/>
  <c r="B1933" i="5"/>
  <c r="B365" i="7"/>
  <c r="B1659" i="7"/>
  <c r="S499" i="2" s="1"/>
  <c r="B455" i="5"/>
  <c r="B1913" i="14"/>
  <c r="B291" i="7"/>
  <c r="B19" i="14"/>
  <c r="T106" i="2" s="1"/>
  <c r="B2604" i="7"/>
  <c r="B745" i="5"/>
  <c r="U335" i="2" s="1"/>
  <c r="B111" i="13"/>
  <c r="P198" i="2" s="1"/>
  <c r="B1242" i="5"/>
  <c r="B342" i="7"/>
  <c r="B665" i="11"/>
  <c r="B1640" i="7"/>
  <c r="S480" i="2" s="1"/>
  <c r="B1803" i="14"/>
  <c r="B761" i="14"/>
  <c r="B1901" i="11"/>
  <c r="B796" i="14"/>
  <c r="B2577" i="7"/>
  <c r="B140" i="13"/>
  <c r="P227" i="2" s="1"/>
  <c r="B1112" i="5"/>
  <c r="B1383" i="14"/>
  <c r="B493" i="14"/>
  <c r="B500" i="11"/>
  <c r="B937" i="5"/>
  <c r="B760" i="5"/>
  <c r="U350" i="2" s="1"/>
  <c r="B1818" i="11"/>
  <c r="B771" i="5"/>
  <c r="U361" i="2" s="1"/>
  <c r="B1241" i="5"/>
  <c r="B1627" i="14"/>
  <c r="E218" i="2" s="1"/>
  <c r="I218" i="2" s="1"/>
  <c r="B1638" i="11"/>
  <c r="B1257" i="7"/>
  <c r="B1845" i="11"/>
  <c r="B714" i="5"/>
  <c r="U304" i="2" s="1"/>
  <c r="B137" i="10"/>
  <c r="Q224" i="2" s="1"/>
  <c r="B164" i="13"/>
  <c r="P251" i="2" s="1"/>
  <c r="B598" i="5"/>
  <c r="U188" i="2" s="1"/>
  <c r="B5" i="14"/>
  <c r="T92" i="2" s="1"/>
  <c r="B2230" i="10"/>
  <c r="B1467" i="11"/>
  <c r="B743" i="10"/>
  <c r="B1800" i="5"/>
  <c r="B3394" i="7"/>
  <c r="B39" i="10"/>
  <c r="Q126" i="2" s="1"/>
  <c r="B121" i="14"/>
  <c r="T208" i="2" s="1"/>
  <c r="B1468" i="14"/>
  <c r="B321" i="5"/>
  <c r="B406" i="14"/>
  <c r="T493" i="2" s="1"/>
  <c r="B424" i="7"/>
  <c r="B1427" i="7"/>
  <c r="S267" i="2" s="1"/>
  <c r="B1798" i="11"/>
  <c r="B916" i="13"/>
  <c r="B1580" i="7"/>
  <c r="S420" i="2" s="1"/>
  <c r="B212" i="7"/>
  <c r="B109" i="13"/>
  <c r="P196" i="2" s="1"/>
  <c r="B2814" i="7"/>
  <c r="B2574" i="7"/>
  <c r="B811" i="14"/>
  <c r="B1344" i="13"/>
  <c r="B1417" i="11"/>
  <c r="B2200" i="7"/>
  <c r="B70" i="10"/>
  <c r="Q157" i="2" s="1"/>
  <c r="B353" i="7"/>
  <c r="B1369" i="7"/>
  <c r="S209" i="2" s="1"/>
  <c r="B3066" i="7"/>
  <c r="B2206" i="5"/>
  <c r="B109" i="14"/>
  <c r="T196" i="2" s="1"/>
  <c r="B2561" i="7"/>
  <c r="B1422" i="14"/>
  <c r="B1380" i="10"/>
  <c r="B1097" i="11"/>
  <c r="B1012" i="11"/>
  <c r="B2319" i="11"/>
  <c r="B1300" i="5"/>
  <c r="B372" i="11"/>
  <c r="R459" i="2" s="1"/>
  <c r="B1249" i="11"/>
  <c r="B339" i="14"/>
  <c r="T426" i="2" s="1"/>
  <c r="B300" i="14"/>
  <c r="T387" i="2" s="1"/>
  <c r="B1400" i="5"/>
  <c r="B166" i="7"/>
  <c r="E243" i="2" s="1"/>
  <c r="I243" i="2" s="1"/>
  <c r="B807" i="14"/>
  <c r="B1602" i="14"/>
  <c r="E193" i="2" s="1"/>
  <c r="I193" i="2" s="1"/>
  <c r="B3204" i="7"/>
  <c r="B974" i="5"/>
  <c r="B1686" i="14"/>
  <c r="E277" i="2" s="1"/>
  <c r="I277" i="2" s="1"/>
  <c r="B1847" i="14"/>
  <c r="B1791" i="14"/>
  <c r="B2029" i="11"/>
  <c r="B1208" i="11"/>
  <c r="B671" i="10"/>
  <c r="B2075" i="5"/>
  <c r="B221" i="13"/>
  <c r="P308" i="2" s="1"/>
  <c r="B725" i="14"/>
  <c r="B920" i="5"/>
  <c r="B2154" i="5"/>
  <c r="B1762" i="7"/>
  <c r="B774" i="10"/>
  <c r="B330" i="7"/>
  <c r="B150" i="7"/>
  <c r="B2162" i="11"/>
  <c r="B1534" i="10"/>
  <c r="B1379" i="11"/>
  <c r="B2110" i="5"/>
  <c r="B529" i="5"/>
  <c r="B37" i="10"/>
  <c r="Q124" i="2" s="1"/>
  <c r="B2228" i="5"/>
  <c r="B226" i="7"/>
  <c r="E303" i="2" s="1"/>
  <c r="I303" i="2" s="1"/>
  <c r="B1628" i="11"/>
  <c r="B1662" i="11"/>
  <c r="B1963" i="10"/>
  <c r="B13" i="13"/>
  <c r="P100" i="2" s="1"/>
  <c r="B1265" i="7"/>
  <c r="B545" i="5"/>
  <c r="U135" i="2" s="1"/>
  <c r="B912" i="11"/>
  <c r="B2391" i="7"/>
  <c r="B2429" i="11"/>
  <c r="B2087" i="11"/>
  <c r="B633" i="5"/>
  <c r="U223" i="2" s="1"/>
  <c r="B284" i="14"/>
  <c r="T371" i="2" s="1"/>
  <c r="B1424" i="14"/>
  <c r="B31" i="14"/>
  <c r="T118" i="2" s="1"/>
  <c r="B938" i="14"/>
  <c r="B327" i="7"/>
  <c r="B1411" i="10"/>
  <c r="B1710" i="5"/>
  <c r="B1887" i="11"/>
  <c r="B1401" i="7"/>
  <c r="S241" i="2" s="1"/>
  <c r="B1973" i="7"/>
  <c r="B1192" i="11"/>
  <c r="B2974" i="7"/>
  <c r="B80" i="10"/>
  <c r="Q167" i="2" s="1"/>
  <c r="B1513" i="11"/>
  <c r="B1443" i="5"/>
  <c r="B1715" i="14"/>
  <c r="B521" i="11"/>
  <c r="B1557" i="14"/>
  <c r="B207" i="10"/>
  <c r="Q294" i="2" s="1"/>
  <c r="B200" i="7"/>
  <c r="B333" i="11"/>
  <c r="R420" i="2" s="1"/>
  <c r="B2419" i="7"/>
  <c r="B2451" i="7"/>
  <c r="B1840" i="7"/>
  <c r="B1871" i="11"/>
  <c r="B195" i="10"/>
  <c r="Q282" i="2" s="1"/>
  <c r="B132" i="11"/>
  <c r="R219" i="2" s="1"/>
  <c r="B1344" i="5"/>
  <c r="B2470" i="7"/>
  <c r="B100" i="5"/>
  <c r="B334" i="11"/>
  <c r="R421" i="2" s="1"/>
  <c r="B917" i="10"/>
  <c r="B1591" i="5"/>
  <c r="B2373" i="7"/>
  <c r="B1285" i="11"/>
  <c r="B84" i="5"/>
  <c r="B2265" i="11"/>
  <c r="B1760" i="11"/>
  <c r="B1734" i="7"/>
  <c r="B67" i="5"/>
  <c r="B1596" i="5"/>
  <c r="B542" i="13"/>
  <c r="B2498" i="7"/>
  <c r="B1460" i="14"/>
  <c r="B1044" i="5"/>
  <c r="B1859" i="7"/>
  <c r="B1048" i="10"/>
  <c r="B227" i="14"/>
  <c r="T314" i="2" s="1"/>
  <c r="B166" i="13"/>
  <c r="P253" i="2" s="1"/>
  <c r="B2500" i="7"/>
  <c r="B2353" i="7"/>
  <c r="B737" i="11"/>
  <c r="B213" i="5"/>
  <c r="E305" i="2" s="1"/>
  <c r="I305" i="2" s="1"/>
  <c r="B1277" i="11"/>
  <c r="B1794" i="13"/>
  <c r="B1501" i="10"/>
  <c r="B1188" i="10"/>
  <c r="B1291" i="14"/>
  <c r="B663" i="11"/>
  <c r="B293" i="14"/>
  <c r="T380" i="2" s="1"/>
  <c r="B1413" i="5"/>
  <c r="B1536" i="14"/>
  <c r="B2275" i="11"/>
  <c r="B246" i="7"/>
  <c r="B1140" i="14"/>
  <c r="B1495" i="7"/>
  <c r="S335" i="2" s="1"/>
  <c r="B1796" i="14"/>
  <c r="B187" i="5"/>
  <c r="B887" i="14"/>
  <c r="B2780" i="7"/>
  <c r="B1975" i="7"/>
  <c r="B2086" i="11"/>
  <c r="B1791" i="5"/>
  <c r="B1489" i="10"/>
  <c r="B1760" i="10"/>
  <c r="B3230" i="7"/>
  <c r="B1752" i="14"/>
  <c r="B1807" i="5"/>
  <c r="B1523" i="5"/>
  <c r="B602" i="14"/>
  <c r="B1724" i="10"/>
  <c r="B110" i="10"/>
  <c r="Q197" i="2" s="1"/>
  <c r="B1410" i="7"/>
  <c r="S250" i="2" s="1"/>
  <c r="B1661" i="5"/>
  <c r="B2046" i="11"/>
  <c r="B1117" i="11"/>
  <c r="B1828" i="10"/>
  <c r="B1526" i="5"/>
  <c r="B362" i="14"/>
  <c r="T449" i="2" s="1"/>
  <c r="B3023" i="7"/>
  <c r="B2371" i="11"/>
  <c r="B2031" i="7"/>
  <c r="B1368" i="5"/>
  <c r="B1606" i="13"/>
  <c r="B614" i="11"/>
  <c r="B146" i="5"/>
  <c r="B1517" i="7"/>
  <c r="S357" i="2" s="1"/>
  <c r="B912" i="5"/>
  <c r="U502" i="2" s="1"/>
  <c r="B184" i="5"/>
  <c r="B1221" i="14"/>
  <c r="B3338" i="7"/>
  <c r="B1556" i="14"/>
  <c r="B2215" i="5"/>
  <c r="B1119" i="14"/>
  <c r="B526" i="11"/>
  <c r="B2406" i="7"/>
  <c r="B1368" i="14"/>
  <c r="B970" i="5"/>
  <c r="B564" i="10"/>
  <c r="B144" i="7"/>
  <c r="B1321" i="13"/>
  <c r="B612" i="5"/>
  <c r="U202" i="2" s="1"/>
  <c r="B622" i="14"/>
  <c r="B1552" i="13"/>
  <c r="B1462" i="7"/>
  <c r="S302" i="2" s="1"/>
  <c r="B2864" i="7"/>
  <c r="B1710" i="10"/>
  <c r="B1078" i="14"/>
  <c r="B2536" i="7"/>
  <c r="B500" i="14"/>
  <c r="B2737" i="7"/>
  <c r="B666" i="5"/>
  <c r="U256" i="2" s="1"/>
  <c r="B2354" i="7"/>
  <c r="B140" i="7"/>
  <c r="B136" i="10"/>
  <c r="Q223" i="2" s="1"/>
  <c r="B1491" i="5"/>
  <c r="B1486" i="7"/>
  <c r="S326" i="2" s="1"/>
  <c r="B2025" i="5"/>
  <c r="B776" i="11"/>
  <c r="B1925" i="14"/>
  <c r="B883" i="5"/>
  <c r="U473" i="2" s="1"/>
  <c r="B2202" i="7"/>
  <c r="B1583" i="14"/>
  <c r="B1892" i="7"/>
  <c r="B858" i="14"/>
  <c r="B1804" i="5"/>
  <c r="B844" i="10"/>
  <c r="B2031" i="11"/>
  <c r="B1569" i="5"/>
  <c r="B2068" i="5"/>
  <c r="B1186" i="11"/>
  <c r="B568" i="14"/>
  <c r="B1410" i="14"/>
  <c r="B322" i="11"/>
  <c r="R409" i="2" s="1"/>
  <c r="B1500" i="10"/>
  <c r="B1016" i="11"/>
  <c r="B93" i="7"/>
  <c r="B1481" i="5"/>
  <c r="B1696" i="14"/>
  <c r="B2573" i="7"/>
  <c r="B305" i="11"/>
  <c r="R392" i="2" s="1"/>
  <c r="B155" i="5"/>
  <c r="B1087" i="13"/>
  <c r="B1906" i="5"/>
  <c r="B1995" i="7"/>
  <c r="B984" i="5"/>
  <c r="B143" i="11"/>
  <c r="R230" i="2" s="1"/>
  <c r="B3357" i="7"/>
  <c r="B1458" i="7"/>
  <c r="S298" i="2" s="1"/>
  <c r="B2269" i="7"/>
  <c r="B2020" i="11"/>
  <c r="B74" i="11"/>
  <c r="R161" i="2" s="1"/>
  <c r="B756" i="11"/>
  <c r="B1165" i="14"/>
  <c r="B2172" i="5"/>
  <c r="B1256" i="13"/>
  <c r="B1931" i="10"/>
  <c r="B216" i="5"/>
  <c r="B2030" i="5"/>
  <c r="B2303" i="10"/>
  <c r="B3356" i="7"/>
  <c r="B681" i="5"/>
  <c r="U271" i="2" s="1"/>
  <c r="B605" i="14"/>
  <c r="B388" i="7"/>
  <c r="B48" i="10"/>
  <c r="Q135" i="2" s="1"/>
  <c r="B1931" i="11"/>
  <c r="B803" i="14"/>
  <c r="B119" i="11"/>
  <c r="R206" i="2" s="1"/>
  <c r="B2332" i="7"/>
  <c r="B2131" i="5"/>
  <c r="B1034" i="11"/>
  <c r="B1719" i="13"/>
  <c r="B1574" i="14"/>
  <c r="B796" i="10"/>
  <c r="B1906" i="14"/>
  <c r="B1396" i="14"/>
  <c r="B1701" i="7"/>
  <c r="B1843" i="10"/>
  <c r="B764" i="5"/>
  <c r="U354" i="2" s="1"/>
  <c r="B1539" i="5"/>
  <c r="B1069" i="14"/>
  <c r="B355" i="14"/>
  <c r="T442" i="2" s="1"/>
  <c r="B2190" i="5"/>
  <c r="B1069" i="5"/>
  <c r="B2291" i="5"/>
  <c r="B979" i="5"/>
  <c r="B518" i="11"/>
  <c r="B1731" i="11"/>
  <c r="B2099" i="11"/>
  <c r="B2183" i="7"/>
  <c r="B3054" i="7"/>
  <c r="B1012" i="14"/>
  <c r="B247" i="14"/>
  <c r="T334" i="2" s="1"/>
  <c r="B1692" i="7"/>
  <c r="B204" i="11"/>
  <c r="R291" i="2" s="1"/>
  <c r="B1571" i="14"/>
  <c r="B1155" i="14"/>
  <c r="B52" i="10"/>
  <c r="Q139" i="2" s="1"/>
  <c r="B2415" i="11"/>
  <c r="B746" i="13"/>
  <c r="B2351" i="10"/>
  <c r="B2950" i="7"/>
  <c r="B1303" i="13"/>
  <c r="B2890" i="7"/>
  <c r="B1529" i="5"/>
  <c r="B434" i="14"/>
  <c r="B1812" i="14"/>
  <c r="B143" i="10"/>
  <c r="Q230" i="2" s="1"/>
  <c r="B1800" i="7"/>
  <c r="B1921" i="14"/>
  <c r="B665" i="10"/>
  <c r="B1852" i="7"/>
  <c r="B87" i="7"/>
  <c r="B370" i="10"/>
  <c r="Q457" i="2" s="1"/>
  <c r="B1992" i="11"/>
  <c r="B1102" i="14"/>
  <c r="B147" i="5"/>
  <c r="B526" i="5"/>
  <c r="U116" i="2" s="1"/>
  <c r="B2219" i="7"/>
  <c r="B41" i="13"/>
  <c r="P128" i="2" s="1"/>
  <c r="B788" i="14"/>
  <c r="B2295" i="11"/>
  <c r="B164" i="14"/>
  <c r="T251" i="2" s="1"/>
  <c r="B1533" i="5"/>
  <c r="B2383" i="7"/>
  <c r="B1336" i="7"/>
  <c r="S176" i="2" s="1"/>
  <c r="B2279" i="7"/>
  <c r="B60" i="11"/>
  <c r="R147" i="2" s="1"/>
  <c r="B1635" i="7"/>
  <c r="S475" i="2" s="1"/>
  <c r="B758" i="14"/>
  <c r="B2904" i="7"/>
  <c r="B2060" i="11"/>
  <c r="B2522" i="7"/>
  <c r="B911" i="13"/>
  <c r="B265" i="5"/>
  <c r="B1925" i="11"/>
  <c r="B541" i="5"/>
  <c r="U131" i="2" s="1"/>
  <c r="B578" i="5"/>
  <c r="U168" i="2" s="1"/>
  <c r="B1758" i="14"/>
  <c r="B1207" i="11"/>
  <c r="B398" i="11"/>
  <c r="R485" i="2" s="1"/>
  <c r="B201" i="11"/>
  <c r="R288" i="2" s="1"/>
  <c r="B2018" i="11"/>
  <c r="B1463" i="5"/>
  <c r="B2704" i="7"/>
  <c r="B387" i="11"/>
  <c r="R474" i="2" s="1"/>
  <c r="B1374" i="13"/>
  <c r="B1434" i="7"/>
  <c r="S274" i="2" s="1"/>
  <c r="B2978" i="7"/>
  <c r="B739" i="10"/>
  <c r="B2358" i="11"/>
  <c r="B1694" i="14"/>
  <c r="B3018" i="7"/>
  <c r="B1051" i="14"/>
  <c r="B647" i="14"/>
  <c r="B19" i="11"/>
  <c r="R106" i="2" s="1"/>
  <c r="B1750" i="14"/>
  <c r="B1742" i="14"/>
  <c r="B145" i="5"/>
  <c r="B2035" i="5"/>
  <c r="B2153" i="7"/>
  <c r="B782" i="14"/>
  <c r="B1917" i="14"/>
  <c r="B1080" i="11"/>
  <c r="B410" i="14"/>
  <c r="T497" i="2" s="1"/>
  <c r="B1697" i="14"/>
  <c r="B2209" i="5"/>
  <c r="B2171" i="7"/>
  <c r="B1734" i="10"/>
  <c r="B873" i="14"/>
  <c r="B2426" i="11"/>
  <c r="B226" i="10"/>
  <c r="Q313" i="2" s="1"/>
  <c r="B297" i="5"/>
  <c r="B2283" i="7"/>
  <c r="B1955" i="10"/>
  <c r="B1207" i="5"/>
  <c r="B201" i="5"/>
  <c r="E293" i="2" s="1"/>
  <c r="I293" i="2" s="1"/>
  <c r="B292" i="5"/>
  <c r="B1114" i="5"/>
  <c r="B789" i="11"/>
  <c r="B1152" i="11"/>
  <c r="B3284" i="7"/>
  <c r="B2149" i="5"/>
  <c r="B1762" i="11"/>
  <c r="B580" i="10"/>
  <c r="B2195" i="5"/>
  <c r="B468" i="7"/>
  <c r="B692" i="10"/>
  <c r="B1139" i="10"/>
  <c r="B1987" i="14"/>
  <c r="B773" i="14"/>
  <c r="B1421" i="5"/>
  <c r="B2052" i="10"/>
  <c r="B2217" i="7"/>
  <c r="B1775" i="14"/>
  <c r="B1815" i="5"/>
  <c r="B2160" i="5"/>
  <c r="B759" i="14"/>
  <c r="B2065" i="5"/>
  <c r="B1287" i="10"/>
  <c r="B2111" i="5"/>
  <c r="B1428" i="11"/>
  <c r="B191" i="14"/>
  <c r="T278" i="2" s="1"/>
  <c r="B1586" i="7"/>
  <c r="S426" i="2" s="1"/>
  <c r="B111" i="5"/>
  <c r="B109" i="10"/>
  <c r="Q196" i="2" s="1"/>
  <c r="B1262" i="5"/>
  <c r="B549" i="5"/>
  <c r="U139" i="2" s="1"/>
  <c r="B827" i="11"/>
  <c r="B140" i="11"/>
  <c r="R227" i="2" s="1"/>
  <c r="B1889" i="5"/>
  <c r="B9" i="11"/>
  <c r="R96" i="2" s="1"/>
  <c r="B1303" i="11"/>
  <c r="B2441" i="7"/>
  <c r="B1755" i="14"/>
  <c r="B3450" i="7"/>
  <c r="B804" i="13"/>
  <c r="B924" i="5"/>
  <c r="B2339" i="7"/>
  <c r="B368" i="14"/>
  <c r="T455" i="2" s="1"/>
  <c r="B1187" i="5"/>
  <c r="B778" i="14"/>
  <c r="B221" i="11"/>
  <c r="R308" i="2" s="1"/>
  <c r="B1264" i="7"/>
  <c r="S104" i="2" s="1"/>
  <c r="B972" i="10"/>
  <c r="B1273" i="11"/>
  <c r="B1964" i="10"/>
  <c r="B235" i="7"/>
  <c r="B648" i="13"/>
  <c r="B2132" i="11"/>
  <c r="B725" i="5"/>
  <c r="U315" i="2" s="1"/>
  <c r="B336" i="5"/>
  <c r="B634" i="5"/>
  <c r="U224" i="2" s="1"/>
  <c r="B2236" i="10"/>
  <c r="B835" i="5"/>
  <c r="U425" i="2" s="1"/>
  <c r="B1760" i="13"/>
  <c r="B1326" i="5"/>
  <c r="B701" i="11"/>
  <c r="B1091" i="11"/>
  <c r="B268" i="7"/>
  <c r="B1586" i="14"/>
  <c r="B1361" i="5"/>
  <c r="B2677" i="7"/>
  <c r="B92" i="14"/>
  <c r="T179" i="2" s="1"/>
  <c r="B785" i="5"/>
  <c r="U375" i="2" s="1"/>
  <c r="B1252" i="7"/>
  <c r="S92" i="2" s="1"/>
  <c r="B1076" i="13"/>
  <c r="B2413" i="7"/>
  <c r="B1395" i="5"/>
  <c r="B464" i="7"/>
  <c r="B874" i="5"/>
  <c r="U464" i="2" s="1"/>
  <c r="B2427" i="11"/>
  <c r="B50" i="5"/>
  <c r="B1917" i="5"/>
  <c r="B1271" i="11"/>
  <c r="B141" i="10"/>
  <c r="Q228" i="2" s="1"/>
  <c r="B1993" i="5"/>
  <c r="B865" i="10"/>
  <c r="B981" i="5"/>
  <c r="B337" i="10"/>
  <c r="Q424" i="2" s="1"/>
  <c r="B1382" i="7"/>
  <c r="S222" i="2" s="1"/>
  <c r="B1580" i="11"/>
  <c r="B615" i="10"/>
  <c r="B166" i="11"/>
  <c r="R253" i="2" s="1"/>
  <c r="B1489" i="11"/>
  <c r="B58" i="5"/>
  <c r="B2151" i="11"/>
  <c r="B2591" i="7"/>
  <c r="B1248" i="10"/>
  <c r="B217" i="13"/>
  <c r="P304" i="2" s="1"/>
  <c r="B1315" i="11"/>
  <c r="B48" i="14"/>
  <c r="T135" i="2" s="1"/>
  <c r="B1436" i="14"/>
  <c r="B2734" i="7"/>
  <c r="B1050" i="11"/>
  <c r="B1654" i="11"/>
  <c r="B1914" i="7"/>
  <c r="B2065" i="10"/>
  <c r="B1590" i="7"/>
  <c r="S430" i="2" s="1"/>
  <c r="B1765" i="5"/>
  <c r="B1342" i="7"/>
  <c r="S182" i="2" s="1"/>
  <c r="B805" i="11"/>
  <c r="B1505" i="14"/>
  <c r="B587" i="11"/>
  <c r="B270" i="11"/>
  <c r="R357" i="2" s="1"/>
  <c r="B1847" i="5"/>
  <c r="B2408" i="11"/>
  <c r="B1171" i="14"/>
  <c r="B1910" i="14"/>
  <c r="B1036" i="14"/>
  <c r="B3036" i="7"/>
  <c r="B1149" i="11"/>
  <c r="B1555" i="11"/>
  <c r="B2362" i="7"/>
  <c r="B2261" i="5"/>
  <c r="B141" i="14"/>
  <c r="T228" i="2" s="1"/>
  <c r="B2879" i="7"/>
  <c r="B973" i="14"/>
  <c r="B2343" i="11"/>
  <c r="B1765" i="11"/>
  <c r="B1667" i="7"/>
  <c r="S507" i="2" s="1"/>
  <c r="B845" i="11"/>
  <c r="B1322" i="14"/>
  <c r="B54" i="14"/>
  <c r="T141" i="2" s="1"/>
  <c r="B408" i="5"/>
  <c r="B1620" i="14"/>
  <c r="B802" i="10"/>
  <c r="B1441" i="7"/>
  <c r="S281" i="2" s="1"/>
  <c r="B327" i="5"/>
  <c r="B3145" i="7"/>
  <c r="B90" i="11"/>
  <c r="R177" i="2" s="1"/>
  <c r="B758" i="10"/>
  <c r="B748" i="11"/>
  <c r="B791" i="14"/>
  <c r="B444" i="14"/>
  <c r="B649" i="10"/>
  <c r="B1958" i="5"/>
  <c r="B1866" i="14"/>
  <c r="B1194" i="5"/>
  <c r="B1075" i="11"/>
  <c r="B1104" i="14"/>
  <c r="B593" i="5"/>
  <c r="U183" i="2" s="1"/>
  <c r="B651" i="11"/>
  <c r="B655" i="11"/>
  <c r="B117" i="10"/>
  <c r="Q204" i="2" s="1"/>
  <c r="B532" i="11"/>
  <c r="B1086" i="13"/>
  <c r="B432" i="10"/>
  <c r="B2112" i="5"/>
  <c r="B1945" i="11"/>
  <c r="B2177" i="11"/>
  <c r="B2300" i="5"/>
  <c r="B2384" i="11"/>
  <c r="B2181" i="5"/>
  <c r="B303" i="7"/>
  <c r="B686" i="5"/>
  <c r="U276" i="2" s="1"/>
  <c r="B255" i="14"/>
  <c r="T342" i="2" s="1"/>
  <c r="B2099" i="7"/>
  <c r="B2938" i="7"/>
  <c r="B549" i="14"/>
  <c r="B1613" i="7"/>
  <c r="S453" i="2" s="1"/>
  <c r="B2059" i="7"/>
  <c r="B664" i="5"/>
  <c r="U254" i="2" s="1"/>
  <c r="B1831" i="5"/>
  <c r="B1446" i="14"/>
  <c r="B1525" i="5"/>
  <c r="B1959" i="5"/>
  <c r="B546" i="11"/>
  <c r="B519" i="5"/>
  <c r="B879" i="5"/>
  <c r="U469" i="2" s="1"/>
  <c r="B1179" i="5"/>
  <c r="B621" i="5"/>
  <c r="U211" i="2" s="1"/>
  <c r="B1383" i="11"/>
  <c r="B163" i="5"/>
  <c r="B1077" i="10"/>
  <c r="B1765" i="14"/>
  <c r="B960" i="14"/>
  <c r="B986" i="5"/>
  <c r="B760" i="11"/>
  <c r="B1624" i="11"/>
  <c r="B862" i="5"/>
  <c r="U452" i="2" s="1"/>
  <c r="B393" i="14"/>
  <c r="T480" i="2" s="1"/>
  <c r="B1936" i="11"/>
  <c r="B1287" i="14"/>
  <c r="B317" i="7"/>
  <c r="B49" i="5"/>
  <c r="B1763" i="7"/>
  <c r="B1558" i="7"/>
  <c r="S398" i="2" s="1"/>
  <c r="B567" i="10"/>
  <c r="B2222" i="11"/>
  <c r="B3047" i="7"/>
  <c r="B1891" i="7"/>
  <c r="B324" i="14"/>
  <c r="T411" i="2" s="1"/>
  <c r="B948" i="14"/>
  <c r="B1248" i="14"/>
  <c r="B820" i="11"/>
  <c r="B179" i="11"/>
  <c r="R266" i="2" s="1"/>
  <c r="B1996" i="5"/>
  <c r="B2039" i="5"/>
  <c r="B964" i="5"/>
  <c r="B1808" i="11"/>
  <c r="B1101" i="5"/>
  <c r="B305" i="7"/>
  <c r="B2231" i="10"/>
  <c r="B598" i="14"/>
  <c r="B584" i="10"/>
  <c r="B130" i="14"/>
  <c r="T217" i="2" s="1"/>
  <c r="B1377" i="14"/>
  <c r="B203" i="7"/>
  <c r="E280" i="2" s="1"/>
  <c r="I280" i="2" s="1"/>
  <c r="B1823" i="10"/>
  <c r="B1717" i="13"/>
  <c r="B1711" i="7"/>
  <c r="B1091" i="13"/>
  <c r="B218" i="5"/>
  <c r="B137" i="14"/>
  <c r="T224" i="2" s="1"/>
  <c r="B1258" i="11"/>
  <c r="B1440" i="11"/>
  <c r="B1649" i="11"/>
  <c r="B1063" i="5"/>
  <c r="B1154" i="5"/>
  <c r="B1023" i="11"/>
  <c r="B1789" i="14"/>
  <c r="B1259" i="5"/>
  <c r="B534" i="14"/>
  <c r="B1792" i="13"/>
  <c r="B647" i="10"/>
  <c r="B1206" i="5"/>
  <c r="B508" i="5"/>
  <c r="U98" i="2" s="1"/>
  <c r="B1003" i="5"/>
  <c r="B2312" i="7"/>
  <c r="B2058" i="5"/>
  <c r="B1433" i="13"/>
  <c r="B3444" i="7"/>
  <c r="B3026" i="7"/>
  <c r="B1255" i="10"/>
  <c r="B2411" i="7"/>
  <c r="B2081" i="5"/>
  <c r="B1384" i="11"/>
  <c r="B971" i="10"/>
  <c r="B1363" i="14"/>
  <c r="B1603" i="7"/>
  <c r="S443" i="2" s="1"/>
  <c r="B25" i="7"/>
  <c r="B1904" i="5"/>
  <c r="B2437" i="11"/>
  <c r="B2984" i="7"/>
  <c r="B656" i="10"/>
  <c r="B2001" i="11"/>
  <c r="B467" i="5"/>
  <c r="B1946" i="11"/>
  <c r="B1465" i="10"/>
  <c r="B561" i="11"/>
  <c r="B357" i="14"/>
  <c r="T444" i="2" s="1"/>
  <c r="B1630" i="11"/>
  <c r="B1217" i="5"/>
  <c r="B227" i="11"/>
  <c r="R314" i="2" s="1"/>
  <c r="B1822" i="14"/>
  <c r="B1888" i="5"/>
  <c r="B1924" i="7"/>
  <c r="B2476" i="7"/>
  <c r="B181" i="13"/>
  <c r="P268" i="2" s="1"/>
  <c r="B17" i="5"/>
  <c r="B850" i="5"/>
  <c r="U440" i="2" s="1"/>
  <c r="B1556" i="7"/>
  <c r="S396" i="2" s="1"/>
  <c r="B1737" i="11"/>
  <c r="B1845" i="14"/>
  <c r="B1572" i="7"/>
  <c r="S412" i="2" s="1"/>
  <c r="B207" i="13"/>
  <c r="P294" i="2" s="1"/>
  <c r="B1874" i="5"/>
  <c r="B431" i="14"/>
  <c r="B72" i="5"/>
  <c r="B39" i="5"/>
  <c r="B560" i="14"/>
  <c r="B1372" i="5"/>
  <c r="B355" i="5"/>
  <c r="B3061" i="7"/>
  <c r="B47" i="14"/>
  <c r="T134" i="2" s="1"/>
  <c r="B59" i="11"/>
  <c r="R146" i="2" s="1"/>
  <c r="B1448" i="7"/>
  <c r="S288" i="2" s="1"/>
  <c r="B747" i="14"/>
  <c r="B342" i="10"/>
  <c r="Q429" i="2" s="1"/>
  <c r="B613" i="5"/>
  <c r="U203" i="2" s="1"/>
  <c r="B1834" i="10"/>
  <c r="B992" i="14"/>
  <c r="B1867" i="7"/>
  <c r="B1685" i="14"/>
  <c r="B1261" i="14"/>
  <c r="B3217" i="7"/>
  <c r="B137" i="5"/>
  <c r="B1537" i="5"/>
  <c r="B1641" i="10"/>
  <c r="B1757" i="14"/>
  <c r="B2140" i="7"/>
  <c r="B982" i="5"/>
  <c r="B98" i="5"/>
  <c r="B1279" i="5"/>
  <c r="B1970" i="11"/>
  <c r="B1999" i="5"/>
  <c r="B747" i="5"/>
  <c r="U337" i="2" s="1"/>
  <c r="B1354" i="11"/>
  <c r="B77" i="10"/>
  <c r="Q164" i="2" s="1"/>
  <c r="B958" i="10"/>
  <c r="B676" i="11"/>
  <c r="B379" i="14"/>
  <c r="T466" i="2" s="1"/>
  <c r="B1729" i="5"/>
  <c r="B2731" i="7"/>
  <c r="B1468" i="10"/>
  <c r="B437" i="11"/>
  <c r="B87" i="11"/>
  <c r="R174" i="2" s="1"/>
  <c r="B56" i="10"/>
  <c r="Q143" i="2" s="1"/>
  <c r="B2486" i="7"/>
  <c r="B1180" i="11"/>
  <c r="B885" i="5"/>
  <c r="U475" i="2" s="1"/>
  <c r="B804" i="11"/>
  <c r="B1452" i="11"/>
  <c r="B1949" i="10"/>
  <c r="B801" i="5"/>
  <c r="U391" i="2" s="1"/>
  <c r="B1764" i="5"/>
  <c r="B1404" i="7"/>
  <c r="S244" i="2" s="1"/>
  <c r="B531" i="11"/>
  <c r="B2266" i="11"/>
  <c r="B1359" i="11"/>
  <c r="B645" i="5"/>
  <c r="U235" i="2" s="1"/>
  <c r="B985" i="14"/>
  <c r="B67" i="11"/>
  <c r="R154" i="2" s="1"/>
  <c r="B1645" i="5"/>
  <c r="B146" i="14"/>
  <c r="T233" i="2" s="1"/>
  <c r="B480" i="14"/>
  <c r="B1312" i="7"/>
  <c r="S152" i="2" s="1"/>
  <c r="B396" i="14"/>
  <c r="T483" i="2" s="1"/>
  <c r="B610" i="5"/>
  <c r="U200" i="2" s="1"/>
  <c r="B520" i="11"/>
  <c r="B2922" i="7"/>
  <c r="B1827" i="11"/>
  <c r="B1753" i="5"/>
  <c r="B2817" i="7"/>
  <c r="B696" i="5"/>
  <c r="U286" i="2" s="1"/>
  <c r="B2435" i="11"/>
  <c r="B873" i="5"/>
  <c r="U463" i="2" s="1"/>
  <c r="B1269" i="14"/>
  <c r="B223" i="11"/>
  <c r="R310" i="2" s="1"/>
  <c r="B3117" i="7"/>
  <c r="B1996" i="10"/>
  <c r="B2637" i="7"/>
  <c r="B1689" i="11"/>
  <c r="B3003" i="7"/>
  <c r="B876" i="5"/>
  <c r="U466" i="2" s="1"/>
  <c r="B1401" i="10"/>
  <c r="B1588" i="5"/>
  <c r="B351" i="14"/>
  <c r="T438" i="2" s="1"/>
  <c r="B722" i="14"/>
  <c r="B101" i="14"/>
  <c r="T188" i="2" s="1"/>
  <c r="B1039" i="14"/>
  <c r="B80" i="13"/>
  <c r="P167" i="2" s="1"/>
  <c r="B2412" i="11"/>
  <c r="B2353" i="11"/>
  <c r="B1467" i="5"/>
  <c r="B824" i="10"/>
  <c r="B1070" i="5"/>
  <c r="B1652" i="14"/>
  <c r="B429" i="14"/>
  <c r="B522" i="13"/>
  <c r="B1860" i="5"/>
  <c r="B434" i="11"/>
  <c r="B2195" i="10"/>
  <c r="B2438" i="7"/>
  <c r="B1606" i="7"/>
  <c r="S446" i="2" s="1"/>
  <c r="B1001" i="5"/>
  <c r="B1294" i="11"/>
  <c r="B2771" i="7"/>
  <c r="B178" i="10"/>
  <c r="Q265" i="2" s="1"/>
  <c r="B616" i="5"/>
  <c r="U206" i="2" s="1"/>
  <c r="B302" i="11"/>
  <c r="R389" i="2" s="1"/>
  <c r="B257" i="5"/>
  <c r="B675" i="10"/>
  <c r="B695" i="14"/>
  <c r="B1471" i="14"/>
  <c r="B1386" i="14"/>
  <c r="B162" i="11"/>
  <c r="R249" i="2" s="1"/>
  <c r="B136" i="14"/>
  <c r="T223" i="2" s="1"/>
  <c r="B1457" i="10"/>
  <c r="B2992" i="7"/>
  <c r="B1927" i="14"/>
  <c r="B240" i="11"/>
  <c r="R327" i="2" s="1"/>
  <c r="B1745" i="14"/>
  <c r="B1715" i="5"/>
  <c r="B137" i="13"/>
  <c r="P224" i="2" s="1"/>
  <c r="B533" i="14"/>
  <c r="B103" i="13"/>
  <c r="P190" i="2" s="1"/>
  <c r="B2623" i="7"/>
  <c r="B981" i="11"/>
  <c r="B2416" i="7"/>
  <c r="B1664" i="10"/>
  <c r="B1239" i="5"/>
  <c r="B2633" i="7"/>
  <c r="B520" i="5"/>
  <c r="U110" i="2" s="1"/>
  <c r="B19" i="5"/>
  <c r="B538" i="14"/>
  <c r="B1832" i="14"/>
  <c r="B144" i="11"/>
  <c r="R231" i="2" s="1"/>
  <c r="B408" i="7"/>
  <c r="B867" i="14"/>
  <c r="B1780" i="11"/>
  <c r="B3463" i="7"/>
  <c r="B2487" i="7"/>
  <c r="B875" i="14"/>
  <c r="B2118" i="5"/>
  <c r="B67" i="7"/>
  <c r="B1263" i="7"/>
  <c r="B1902" i="5"/>
  <c r="B875" i="11"/>
  <c r="B644" i="5"/>
  <c r="U234" i="2" s="1"/>
  <c r="B494" i="7"/>
  <c r="B1740" i="14"/>
  <c r="B976" i="14"/>
  <c r="B332" i="7"/>
  <c r="B1776" i="7"/>
  <c r="B682" i="14"/>
  <c r="B2435" i="7"/>
  <c r="B951" i="5"/>
  <c r="B3466" i="7"/>
  <c r="B1367" i="14"/>
  <c r="B807" i="11"/>
  <c r="B2423" i="10"/>
  <c r="B1737" i="14"/>
  <c r="B2443" i="7"/>
  <c r="B52" i="13"/>
  <c r="P139" i="2" s="1"/>
  <c r="B1283" i="5"/>
  <c r="B1828" i="7"/>
  <c r="B1788" i="13"/>
  <c r="B2279" i="5"/>
  <c r="B2671" i="7"/>
  <c r="B39" i="7"/>
  <c r="B274" i="7"/>
  <c r="B673" i="11"/>
  <c r="B1872" i="14"/>
  <c r="B153" i="13"/>
  <c r="P240" i="2" s="1"/>
  <c r="B2042" i="5"/>
  <c r="B1628" i="7"/>
  <c r="S468" i="2" s="1"/>
  <c r="B1960" i="10"/>
  <c r="B1328" i="10"/>
  <c r="B1931" i="5"/>
  <c r="B45" i="7"/>
  <c r="B1683" i="13"/>
  <c r="B1497" i="11"/>
  <c r="B1941" i="5"/>
  <c r="B1928" i="14"/>
  <c r="B1436" i="11"/>
  <c r="B327" i="10"/>
  <c r="Q414" i="2" s="1"/>
  <c r="B1967" i="10"/>
  <c r="B219" i="11"/>
  <c r="R306" i="2" s="1"/>
  <c r="B1273" i="7"/>
  <c r="B1102" i="10"/>
  <c r="B687" i="14"/>
  <c r="B1693" i="14"/>
  <c r="B254" i="14"/>
  <c r="T341" i="2" s="1"/>
  <c r="B2665" i="7"/>
  <c r="B1375" i="5"/>
  <c r="B1966" i="5"/>
  <c r="B602" i="5"/>
  <c r="U192" i="2" s="1"/>
  <c r="B1284" i="11"/>
  <c r="B64" i="14"/>
  <c r="T151" i="2" s="1"/>
  <c r="B2288" i="10"/>
  <c r="B1353" i="10"/>
  <c r="B1892" i="14"/>
  <c r="B157" i="5"/>
  <c r="B1440" i="5"/>
  <c r="B1423" i="5"/>
  <c r="B1787" i="14"/>
  <c r="B2271" i="10"/>
  <c r="B2021" i="5"/>
  <c r="B43" i="14"/>
  <c r="T130" i="2" s="1"/>
  <c r="B99" i="10"/>
  <c r="Q186" i="2" s="1"/>
  <c r="B2948" i="7"/>
  <c r="B952" i="5"/>
  <c r="B2021" i="7"/>
  <c r="B102" i="14"/>
  <c r="T189" i="2" s="1"/>
  <c r="B2973" i="7"/>
  <c r="B961" i="5"/>
  <c r="B2156" i="5"/>
  <c r="B814" i="13"/>
  <c r="B1431" i="10"/>
  <c r="B1506" i="11"/>
  <c r="B1441" i="10"/>
  <c r="B44" i="5"/>
  <c r="B1414" i="7"/>
  <c r="S254" i="2" s="1"/>
  <c r="B488" i="13"/>
  <c r="B1348" i="5"/>
  <c r="B1980" i="7"/>
  <c r="B188" i="14"/>
  <c r="T275" i="2" s="1"/>
  <c r="B83" i="10"/>
  <c r="Q170" i="2" s="1"/>
  <c r="B1702" i="11"/>
  <c r="B1342" i="5"/>
  <c r="B2841" i="7"/>
  <c r="B381" i="5"/>
  <c r="B1120" i="13"/>
  <c r="B197" i="10"/>
  <c r="Q284" i="2" s="1"/>
  <c r="B181" i="14"/>
  <c r="T268" i="2" s="1"/>
  <c r="B294" i="14"/>
  <c r="T381" i="2" s="1"/>
  <c r="B598" i="10"/>
  <c r="B1991" i="11"/>
  <c r="B1839" i="7"/>
  <c r="B2331" i="11"/>
  <c r="B885" i="14"/>
  <c r="B1418" i="7"/>
  <c r="S258" i="2" s="1"/>
  <c r="B967" i="14"/>
  <c r="B761" i="11"/>
  <c r="B1349" i="7"/>
  <c r="S189" i="2" s="1"/>
  <c r="B620" i="11"/>
  <c r="B813" i="14"/>
  <c r="B1523" i="14"/>
  <c r="B2833" i="7"/>
  <c r="B1483" i="7"/>
  <c r="S323" i="2" s="1"/>
  <c r="B864" i="10"/>
  <c r="B2097" i="5"/>
  <c r="B1389" i="14"/>
  <c r="B3035" i="7"/>
  <c r="B133" i="7"/>
  <c r="B924" i="11"/>
  <c r="B3119" i="7"/>
  <c r="B2407" i="10"/>
  <c r="B1826" i="11"/>
  <c r="B2003" i="5"/>
  <c r="B2480" i="7"/>
  <c r="B1987" i="7"/>
  <c r="B2260" i="10"/>
  <c r="B974" i="10"/>
  <c r="B2364" i="10"/>
  <c r="B1720" i="14"/>
  <c r="B1964" i="5"/>
  <c r="B2413" i="11"/>
  <c r="B228" i="7"/>
  <c r="B439" i="7"/>
  <c r="B1920" i="10"/>
  <c r="B1366" i="10"/>
  <c r="B1822" i="5"/>
  <c r="B1575" i="13"/>
  <c r="B219" i="14"/>
  <c r="T306" i="2" s="1"/>
  <c r="B502" i="14"/>
  <c r="B277" i="14"/>
  <c r="T364" i="2" s="1"/>
  <c r="B1714" i="5"/>
  <c r="B206" i="5"/>
  <c r="B2371" i="7"/>
  <c r="B185" i="5"/>
  <c r="B1926" i="11"/>
  <c r="B1904" i="10"/>
  <c r="B1754" i="14"/>
  <c r="B976" i="5"/>
  <c r="B1238" i="13"/>
  <c r="B1377" i="10"/>
  <c r="B1671" i="7"/>
  <c r="B274" i="14"/>
  <c r="T361" i="2" s="1"/>
  <c r="B2545" i="7"/>
  <c r="B297" i="11"/>
  <c r="R384" i="2" s="1"/>
  <c r="B54" i="11"/>
  <c r="R141" i="2" s="1"/>
  <c r="B1524" i="14"/>
  <c r="B1029" i="13"/>
  <c r="B3306" i="7"/>
  <c r="B1430" i="11"/>
  <c r="B1853" i="14"/>
  <c r="B637" i="13"/>
  <c r="B171" i="13"/>
  <c r="P258" i="2" s="1"/>
  <c r="B20" i="14"/>
  <c r="D26" i="19" s="1"/>
  <c r="E26" i="19" s="1"/>
  <c r="B2740" i="7"/>
  <c r="B3005" i="7"/>
  <c r="B204" i="5"/>
  <c r="B3398" i="7"/>
  <c r="B1377" i="5"/>
  <c r="B618" i="11"/>
  <c r="B16" i="5"/>
  <c r="B889" i="10"/>
  <c r="B1052" i="5"/>
  <c r="B1374" i="14"/>
  <c r="B1172" i="10"/>
  <c r="B1111" i="11"/>
  <c r="B1858" i="5"/>
  <c r="B1784" i="5"/>
  <c r="B1355" i="11"/>
  <c r="B1259" i="7"/>
  <c r="B1361" i="7"/>
  <c r="S201" i="2" s="1"/>
  <c r="B475" i="7"/>
  <c r="B880" i="11"/>
  <c r="B650" i="11"/>
  <c r="B1332" i="5"/>
  <c r="B260" i="11"/>
  <c r="R347" i="2" s="1"/>
  <c r="B960" i="5"/>
  <c r="B125" i="14"/>
  <c r="T212" i="2" s="1"/>
  <c r="B1278" i="10"/>
  <c r="B1641" i="7"/>
  <c r="S481" i="2" s="1"/>
  <c r="B292" i="14"/>
  <c r="T379" i="2" s="1"/>
  <c r="B79" i="14"/>
  <c r="T166" i="2" s="1"/>
  <c r="B2378" i="10"/>
  <c r="B63" i="10"/>
  <c r="Q150" i="2" s="1"/>
  <c r="B2346" i="7"/>
  <c r="B1913" i="5"/>
  <c r="B3458" i="7"/>
  <c r="B854" i="13"/>
  <c r="B2235" i="7"/>
  <c r="B2509" i="7"/>
  <c r="B575" i="10"/>
  <c r="B2674" i="7"/>
  <c r="B1716" i="13"/>
  <c r="B236" i="14"/>
  <c r="T323" i="2" s="1"/>
  <c r="B689" i="5"/>
  <c r="U279" i="2" s="1"/>
  <c r="B2877" i="7"/>
  <c r="B2091" i="11"/>
  <c r="B1803" i="10"/>
  <c r="B206" i="7"/>
  <c r="B1547" i="14"/>
  <c r="B447" i="10"/>
  <c r="B1093" i="5"/>
  <c r="B143" i="14"/>
  <c r="T230" i="2" s="1"/>
  <c r="B3056" i="7"/>
  <c r="B1198" i="14"/>
  <c r="B124" i="14"/>
  <c r="T211" i="2" s="1"/>
  <c r="B2897" i="7"/>
  <c r="B135" i="13"/>
  <c r="P222" i="2" s="1"/>
  <c r="B3333" i="7"/>
  <c r="B2349" i="11"/>
  <c r="B2477" i="7"/>
  <c r="B816" i="14"/>
  <c r="B526" i="14"/>
  <c r="B1830" i="14"/>
  <c r="B407" i="11"/>
  <c r="R494" i="2" s="1"/>
  <c r="B213" i="10"/>
  <c r="Q300" i="2" s="1"/>
  <c r="B1111" i="14"/>
  <c r="B96" i="10"/>
  <c r="Q183" i="2" s="1"/>
  <c r="B236" i="10"/>
  <c r="Q323" i="2" s="1"/>
  <c r="B2440" i="11"/>
  <c r="B1271" i="14"/>
  <c r="B1317" i="13"/>
  <c r="B463" i="10"/>
  <c r="B467" i="7"/>
  <c r="B1993" i="7"/>
  <c r="B3320" i="7"/>
  <c r="B1705" i="11"/>
  <c r="B152" i="10"/>
  <c r="Q239" i="2" s="1"/>
  <c r="B2638" i="7"/>
  <c r="B143" i="7"/>
  <c r="E220" i="2" s="1"/>
  <c r="I220" i="2" s="1"/>
  <c r="B190" i="13"/>
  <c r="P277" i="2" s="1"/>
  <c r="B31" i="10"/>
  <c r="Q118" i="2" s="1"/>
  <c r="B879" i="14"/>
  <c r="B2240" i="10"/>
  <c r="B2002" i="7"/>
  <c r="B945" i="5"/>
  <c r="B193" i="10"/>
  <c r="Q280" i="2" s="1"/>
  <c r="B523" i="14"/>
  <c r="B1628" i="14"/>
  <c r="B7" i="13"/>
  <c r="P94" i="2" s="1"/>
  <c r="B2208" i="10"/>
  <c r="B3264" i="7"/>
  <c r="B1761" i="5"/>
  <c r="B2572" i="7"/>
  <c r="B2097" i="11"/>
  <c r="B181" i="10"/>
  <c r="Q268" i="2" s="1"/>
  <c r="B1581" i="7"/>
  <c r="S421" i="2" s="1"/>
  <c r="B1378" i="5"/>
  <c r="B1416" i="7"/>
  <c r="S256" i="2" s="1"/>
  <c r="B2114" i="7"/>
  <c r="B524" i="14"/>
  <c r="B2164" i="7"/>
  <c r="B1725" i="13"/>
  <c r="B2499" i="7"/>
  <c r="B2034" i="7"/>
  <c r="B716" i="14"/>
  <c r="B1211" i="14"/>
  <c r="B2906" i="7"/>
  <c r="B1243" i="5"/>
  <c r="B1100" i="5"/>
  <c r="B29" i="7"/>
  <c r="B1661" i="14"/>
  <c r="B3286" i="7"/>
  <c r="B2315" i="11"/>
  <c r="B2820" i="7"/>
  <c r="B525" i="14"/>
  <c r="B1599" i="10"/>
  <c r="B628" i="10"/>
  <c r="B1801" i="5"/>
  <c r="B1423" i="7"/>
  <c r="S263" i="2" s="1"/>
  <c r="B1611" i="14"/>
  <c r="B1853" i="7"/>
  <c r="B1671" i="13"/>
  <c r="B1253" i="5"/>
  <c r="B501" i="14"/>
  <c r="B740" i="11"/>
  <c r="B1675" i="10"/>
  <c r="B1938" i="14"/>
  <c r="B710" i="11"/>
  <c r="B1875" i="5"/>
  <c r="B3315" i="7"/>
  <c r="B1736" i="10"/>
  <c r="B1871" i="5"/>
  <c r="B1903" i="14"/>
  <c r="B2998" i="7"/>
  <c r="B1590" i="13"/>
  <c r="B2505" i="7"/>
  <c r="B2236" i="11"/>
  <c r="B1865" i="7"/>
  <c r="B1487" i="14"/>
  <c r="B1665" i="14"/>
  <c r="B137" i="7"/>
  <c r="B1536" i="11"/>
  <c r="B1382" i="10"/>
  <c r="B521" i="14"/>
  <c r="B1836" i="11"/>
  <c r="B1936" i="14"/>
  <c r="B1623" i="7"/>
  <c r="S463" i="2" s="1"/>
  <c r="B603" i="5"/>
  <c r="U193" i="2" s="1"/>
  <c r="B152" i="14"/>
  <c r="T239" i="2" s="1"/>
  <c r="B25" i="5"/>
  <c r="B2040" i="7"/>
  <c r="B2324" i="10"/>
  <c r="B803" i="5"/>
  <c r="U393" i="2" s="1"/>
  <c r="B849" i="14"/>
  <c r="B2090" i="5"/>
  <c r="B1010" i="14"/>
  <c r="B326" i="11"/>
  <c r="R413" i="2" s="1"/>
  <c r="B1673" i="11"/>
  <c r="B102" i="13"/>
  <c r="P189" i="2" s="1"/>
  <c r="B266" i="14"/>
  <c r="T353" i="2" s="1"/>
  <c r="B1170" i="10"/>
  <c r="B835" i="10"/>
  <c r="B3127" i="7"/>
  <c r="B85" i="13"/>
  <c r="P172" i="2" s="1"/>
  <c r="B2266" i="10"/>
  <c r="B2085" i="7"/>
  <c r="B802" i="13"/>
  <c r="B3078" i="7"/>
  <c r="B1956" i="14"/>
  <c r="B3020" i="7"/>
  <c r="B462" i="5"/>
  <c r="B2640" i="7"/>
  <c r="B849" i="5"/>
  <c r="U439" i="2" s="1"/>
  <c r="B1894" i="11"/>
  <c r="B842" i="5"/>
  <c r="U432" i="2" s="1"/>
  <c r="B1959" i="10"/>
  <c r="B582" i="5"/>
  <c r="U172" i="2" s="1"/>
  <c r="B977" i="10"/>
  <c r="B170" i="5"/>
  <c r="B987" i="10"/>
  <c r="B1463" i="7"/>
  <c r="S303" i="2" s="1"/>
  <c r="B2403" i="11"/>
  <c r="B1561" i="13"/>
  <c r="B2813" i="7"/>
  <c r="B765" i="14"/>
  <c r="B1291" i="13"/>
  <c r="B1611" i="5"/>
  <c r="B1302" i="7"/>
  <c r="S142" i="2" s="1"/>
  <c r="B407" i="14"/>
  <c r="T494" i="2" s="1"/>
  <c r="B319" i="7"/>
  <c r="B943" i="10"/>
  <c r="B68" i="14"/>
  <c r="T155" i="2" s="1"/>
  <c r="B2053" i="7"/>
  <c r="B1550" i="14"/>
  <c r="B208" i="11"/>
  <c r="R295" i="2" s="1"/>
  <c r="B697" i="11"/>
  <c r="B89" i="11"/>
  <c r="R176" i="2" s="1"/>
  <c r="B2117" i="11"/>
  <c r="B2774" i="7"/>
  <c r="B1154" i="10"/>
  <c r="B874" i="11"/>
  <c r="B1910" i="11"/>
  <c r="B83" i="13"/>
  <c r="P170" i="2" s="1"/>
  <c r="B167" i="11"/>
  <c r="R254" i="2" s="1"/>
  <c r="B84" i="14"/>
  <c r="T171" i="2" s="1"/>
  <c r="B1909" i="7"/>
  <c r="B2002" i="11"/>
  <c r="B119" i="10"/>
  <c r="Q206" i="2" s="1"/>
  <c r="B1602" i="10"/>
  <c r="B1320" i="7"/>
  <c r="S160" i="2" s="1"/>
  <c r="B2135" i="10"/>
  <c r="B501" i="5"/>
  <c r="B1374" i="10"/>
  <c r="B395" i="10"/>
  <c r="Q482" i="2" s="1"/>
  <c r="B1818" i="10"/>
  <c r="B194" i="13"/>
  <c r="P281" i="2" s="1"/>
  <c r="B2344" i="7"/>
  <c r="B573" i="5"/>
  <c r="U163" i="2" s="1"/>
  <c r="B1522" i="14"/>
  <c r="B793" i="10"/>
  <c r="B318" i="14"/>
  <c r="T405" i="2" s="1"/>
  <c r="B1934" i="5"/>
  <c r="B1212" i="14"/>
  <c r="B1936" i="10"/>
  <c r="B187" i="10"/>
  <c r="Q274" i="2" s="1"/>
  <c r="B44" i="11"/>
  <c r="R131" i="2" s="1"/>
  <c r="B766" i="11"/>
  <c r="B1616" i="14"/>
  <c r="B447" i="13"/>
  <c r="B123" i="7"/>
  <c r="B1681" i="5"/>
  <c r="B2205" i="11"/>
  <c r="B1456" i="14"/>
  <c r="B1705" i="14"/>
  <c r="B321" i="10"/>
  <c r="Q408" i="2" s="1"/>
  <c r="B2318" i="7"/>
  <c r="B1502" i="10"/>
  <c r="B492" i="14"/>
  <c r="B1017" i="5"/>
  <c r="B1435" i="14"/>
  <c r="B2134" i="10"/>
  <c r="B2293" i="11"/>
  <c r="B3428" i="7"/>
  <c r="B1282" i="13"/>
  <c r="B996" i="10"/>
  <c r="B2144" i="7"/>
  <c r="B1593" i="7"/>
  <c r="S433" i="2" s="1"/>
  <c r="B1577" i="5"/>
  <c r="B1881" i="14"/>
  <c r="B1604" i="14"/>
  <c r="B1253" i="13"/>
  <c r="B973" i="5"/>
  <c r="B2976" i="7"/>
  <c r="B1548" i="14"/>
  <c r="B1959" i="14"/>
  <c r="B536" i="5"/>
  <c r="U126" i="2" s="1"/>
  <c r="B1129" i="13"/>
  <c r="B3093" i="7"/>
  <c r="B2758" i="7"/>
  <c r="B1314" i="7"/>
  <c r="S154" i="2" s="1"/>
  <c r="B2000" i="10"/>
  <c r="B1965" i="7"/>
  <c r="B2622" i="7"/>
  <c r="B1081" i="5"/>
  <c r="B255" i="7"/>
  <c r="B1250" i="5"/>
  <c r="B437" i="10"/>
  <c r="B1312" i="5"/>
  <c r="B1848" i="11"/>
  <c r="B614" i="13"/>
  <c r="B540" i="10"/>
  <c r="B1406" i="14"/>
  <c r="B651" i="5"/>
  <c r="U241" i="2" s="1"/>
  <c r="B1303" i="14"/>
  <c r="B2168" i="7"/>
  <c r="B1046" i="14"/>
  <c r="B2015" i="11"/>
  <c r="B986" i="11"/>
  <c r="B3445" i="7"/>
  <c r="B973" i="10"/>
  <c r="B2128" i="7"/>
  <c r="B125" i="10"/>
  <c r="Q212" i="2" s="1"/>
  <c r="B3374" i="7"/>
  <c r="B159" i="10"/>
  <c r="Q246" i="2" s="1"/>
  <c r="B837" i="11"/>
  <c r="B735" i="5"/>
  <c r="U325" i="2" s="1"/>
  <c r="B1503" i="11"/>
  <c r="B2024" i="7"/>
  <c r="B1042" i="13"/>
  <c r="B1659" i="10"/>
  <c r="B1723" i="14"/>
  <c r="E314" i="2" s="1"/>
  <c r="I314" i="2" s="1"/>
  <c r="B161" i="11"/>
  <c r="R248" i="2" s="1"/>
  <c r="B1783" i="11"/>
  <c r="B863" i="11"/>
  <c r="B1190" i="14"/>
  <c r="B57" i="13"/>
  <c r="P144" i="2" s="1"/>
  <c r="B1954" i="11"/>
  <c r="B739" i="14"/>
  <c r="B181" i="11"/>
  <c r="R268" i="2" s="1"/>
  <c r="B1614" i="5"/>
  <c r="B1493" i="11"/>
  <c r="B2235" i="5"/>
  <c r="B112" i="10"/>
  <c r="Q199" i="2" s="1"/>
  <c r="B1809" i="5"/>
  <c r="B1658" i="10"/>
  <c r="B196" i="13"/>
  <c r="P283" i="2" s="1"/>
  <c r="B2770" i="7"/>
  <c r="B1877" i="14"/>
  <c r="B2568" i="7"/>
  <c r="B1216" i="5"/>
  <c r="B2064" i="5"/>
  <c r="B2384" i="7"/>
  <c r="B1782" i="11"/>
  <c r="B1509" i="5"/>
  <c r="B376" i="7"/>
  <c r="B907" i="14"/>
  <c r="B1398" i="14"/>
  <c r="B1130" i="11"/>
  <c r="B588" i="10"/>
  <c r="B306" i="7"/>
  <c r="B1643" i="5"/>
  <c r="B881" i="5"/>
  <c r="U471" i="2" s="1"/>
  <c r="B308" i="14"/>
  <c r="T395" i="2" s="1"/>
  <c r="B1084" i="13"/>
  <c r="B49" i="11"/>
  <c r="R136" i="2" s="1"/>
  <c r="B880" i="14"/>
  <c r="B1912" i="5"/>
  <c r="B2021" i="11"/>
  <c r="B1036" i="11"/>
  <c r="B661" i="5"/>
  <c r="U251" i="2" s="1"/>
  <c r="B730" i="5"/>
  <c r="U320" i="2" s="1"/>
  <c r="B1307" i="5"/>
  <c r="B2292" i="7"/>
  <c r="B131" i="11"/>
  <c r="R218" i="2" s="1"/>
  <c r="B2009" i="11"/>
  <c r="B258" i="11"/>
  <c r="R345" i="2" s="1"/>
  <c r="B690" i="13"/>
  <c r="B591" i="10"/>
  <c r="B1725" i="10"/>
  <c r="B1275" i="13"/>
  <c r="B509" i="5"/>
  <c r="B118" i="11"/>
  <c r="R205" i="2" s="1"/>
  <c r="B1551" i="5"/>
  <c r="B719" i="14"/>
  <c r="B1508" i="11"/>
  <c r="B321" i="7"/>
  <c r="B787" i="14"/>
  <c r="B2188" i="5"/>
  <c r="B175" i="7"/>
  <c r="B2091" i="7"/>
  <c r="B1652" i="11"/>
  <c r="B1755" i="13"/>
  <c r="B599" i="11"/>
  <c r="B1613" i="11"/>
  <c r="B777" i="14"/>
  <c r="B2896" i="7"/>
  <c r="B1484" i="7"/>
  <c r="S324" i="2" s="1"/>
  <c r="B232" i="7"/>
  <c r="B151" i="10"/>
  <c r="Q238" i="2" s="1"/>
  <c r="B212" i="14"/>
  <c r="T299" i="2" s="1"/>
  <c r="B25" i="14"/>
  <c r="T112" i="2" s="1"/>
  <c r="B2066" i="7"/>
  <c r="B443" i="13"/>
  <c r="B1786" i="7"/>
  <c r="B291" i="14"/>
  <c r="T378" i="2" s="1"/>
  <c r="B199" i="10"/>
  <c r="Q286" i="2" s="1"/>
  <c r="B557" i="10"/>
  <c r="B227" i="5"/>
  <c r="B2194" i="7"/>
  <c r="B1110" i="13"/>
  <c r="B1574" i="5"/>
  <c r="B1625" i="5"/>
  <c r="B2223" i="11"/>
  <c r="B2288" i="7"/>
  <c r="B554" i="11"/>
  <c r="B45" i="11"/>
  <c r="R132" i="2" s="1"/>
  <c r="B1773" i="7"/>
  <c r="B3438" i="7"/>
  <c r="B164" i="5"/>
  <c r="B1448" i="11"/>
  <c r="B1490" i="11"/>
  <c r="B425" i="14"/>
  <c r="B290" i="13"/>
  <c r="P377" i="2" s="1"/>
  <c r="B1556" i="13"/>
  <c r="B1225" i="13"/>
  <c r="B2319" i="10"/>
  <c r="B1177" i="5"/>
  <c r="B1521" i="5"/>
  <c r="B410" i="5"/>
  <c r="B1245" i="11"/>
  <c r="B1575" i="10"/>
  <c r="B1274" i="13"/>
  <c r="B1570" i="11"/>
  <c r="B2337" i="7"/>
  <c r="B1854" i="14"/>
  <c r="B1213" i="14"/>
  <c r="B2390" i="10"/>
  <c r="B955" i="10"/>
  <c r="B294" i="5"/>
  <c r="B456" i="7"/>
  <c r="B276" i="7"/>
  <c r="B101" i="5"/>
  <c r="B3308" i="7"/>
  <c r="B2211" i="5"/>
  <c r="B259" i="7"/>
  <c r="B1066" i="11"/>
  <c r="B2606" i="7"/>
  <c r="B67" i="14"/>
  <c r="T154" i="2" s="1"/>
  <c r="B2069" i="7"/>
  <c r="B329" i="5"/>
  <c r="B911" i="10"/>
  <c r="B517" i="10"/>
  <c r="B2036" i="10"/>
  <c r="B898" i="11"/>
  <c r="B2303" i="11"/>
  <c r="B1595" i="11"/>
  <c r="B1334" i="7"/>
  <c r="S174" i="2" s="1"/>
  <c r="B2147" i="10"/>
  <c r="B1670" i="10"/>
  <c r="B2081" i="11"/>
  <c r="B1855" i="14"/>
  <c r="B950" i="5"/>
  <c r="B1928" i="11"/>
  <c r="B1716" i="14"/>
  <c r="B3345" i="7"/>
  <c r="B1901" i="7"/>
  <c r="B2294" i="5"/>
  <c r="B215" i="10"/>
  <c r="Q302" i="2" s="1"/>
  <c r="B77" i="11"/>
  <c r="R164" i="2" s="1"/>
  <c r="B609" i="11"/>
  <c r="B124" i="5"/>
  <c r="B2280" i="11"/>
  <c r="B3497" i="7"/>
  <c r="B231" i="14"/>
  <c r="T318" i="2" s="1"/>
  <c r="B465" i="14"/>
  <c r="B23" i="5"/>
  <c r="B172" i="5"/>
  <c r="B1846" i="14"/>
  <c r="B1648" i="14"/>
  <c r="B693" i="10"/>
  <c r="B469" i="5"/>
  <c r="B3459" i="7"/>
  <c r="B215" i="14"/>
  <c r="T302" i="2" s="1"/>
  <c r="B1029" i="5"/>
  <c r="B1696" i="7"/>
  <c r="B2686" i="7"/>
  <c r="B990" i="14"/>
  <c r="B449" i="7"/>
  <c r="B436" i="10"/>
  <c r="B820" i="10"/>
  <c r="B612" i="10"/>
  <c r="B2228" i="7"/>
  <c r="B1811" i="5"/>
  <c r="B1267" i="10"/>
  <c r="B59" i="14"/>
  <c r="T146" i="2" s="1"/>
  <c r="B1211" i="11"/>
  <c r="B1904" i="7"/>
  <c r="B589" i="10"/>
  <c r="B3176" i="7"/>
  <c r="B126" i="10"/>
  <c r="Q213" i="2" s="1"/>
  <c r="B681" i="13"/>
  <c r="B162" i="14"/>
  <c r="T249" i="2" s="1"/>
  <c r="B941" i="10"/>
  <c r="B458" i="5"/>
  <c r="B2266" i="5"/>
  <c r="B17" i="10"/>
  <c r="Q104" i="2" s="1"/>
  <c r="B182" i="5"/>
  <c r="B1273" i="14"/>
  <c r="B2363" i="11"/>
  <c r="B2628" i="7"/>
  <c r="B1857" i="7"/>
  <c r="B1836" i="10"/>
  <c r="B1325" i="11"/>
  <c r="B1898" i="14"/>
  <c r="B189" i="5"/>
  <c r="E281" i="2" s="1"/>
  <c r="I281" i="2" s="1"/>
  <c r="B289" i="7"/>
  <c r="B2200" i="10"/>
  <c r="B54" i="7"/>
  <c r="B542" i="14"/>
  <c r="B2297" i="11"/>
  <c r="B1428" i="14"/>
  <c r="B53" i="10"/>
  <c r="Q140" i="2" s="1"/>
  <c r="B2394" i="10"/>
  <c r="B132" i="5"/>
  <c r="B830" i="11"/>
  <c r="B2789" i="7"/>
  <c r="B395" i="11"/>
  <c r="R482" i="2" s="1"/>
  <c r="B1827" i="7"/>
  <c r="B1463" i="11"/>
  <c r="B1537" i="13"/>
  <c r="B953" i="10"/>
  <c r="B2014" i="10"/>
  <c r="B1952" i="11"/>
  <c r="B319" i="14"/>
  <c r="T406" i="2" s="1"/>
  <c r="B140" i="10"/>
  <c r="Q227" i="2" s="1"/>
  <c r="B1478" i="5"/>
  <c r="B1428" i="7"/>
  <c r="S268" i="2" s="1"/>
  <c r="B1767" i="11"/>
  <c r="B1608" i="14"/>
  <c r="B1113" i="5"/>
  <c r="B463" i="7"/>
  <c r="B97" i="7"/>
  <c r="B3282" i="7"/>
  <c r="B85" i="14"/>
  <c r="T172" i="2" s="1"/>
  <c r="B2033" i="7"/>
  <c r="B2199" i="10"/>
  <c r="B534" i="5"/>
  <c r="U124" i="2" s="1"/>
  <c r="B340" i="10"/>
  <c r="Q427" i="2" s="1"/>
  <c r="B1202" i="11"/>
  <c r="B595" i="14"/>
  <c r="B1670" i="14"/>
  <c r="B103" i="14"/>
  <c r="T190" i="2" s="1"/>
  <c r="B1413" i="11"/>
  <c r="B272" i="7"/>
  <c r="B203" i="13"/>
  <c r="P290" i="2" s="1"/>
  <c r="B2868" i="7"/>
  <c r="B1951" i="7"/>
  <c r="B28" i="13"/>
  <c r="B145" i="11"/>
  <c r="R232" i="2" s="1"/>
  <c r="B2270" i="5"/>
  <c r="B1215" i="11"/>
  <c r="B745" i="11"/>
  <c r="B1813" i="14"/>
  <c r="B1790" i="14"/>
  <c r="B859" i="10"/>
  <c r="B1267" i="11"/>
  <c r="B573" i="11"/>
  <c r="B121" i="7"/>
  <c r="B1776" i="10"/>
  <c r="B939" i="5"/>
  <c r="B790" i="5"/>
  <c r="U380" i="2" s="1"/>
  <c r="B470" i="14"/>
  <c r="B410" i="10"/>
  <c r="Q497" i="2" s="1"/>
  <c r="B1496" i="11"/>
  <c r="B579" i="14"/>
  <c r="B1718" i="7"/>
  <c r="B1328" i="14"/>
  <c r="B745" i="14"/>
  <c r="B2200" i="11"/>
  <c r="B1656" i="14"/>
  <c r="B401" i="7"/>
  <c r="B1675" i="7"/>
  <c r="B454" i="11"/>
  <c r="B1578" i="13"/>
  <c r="B585" i="5"/>
  <c r="U175" i="2" s="1"/>
  <c r="B1607" i="5"/>
  <c r="B2455" i="10"/>
  <c r="B618" i="14"/>
  <c r="B2627" i="7"/>
  <c r="B743" i="5"/>
  <c r="U333" i="2" s="1"/>
  <c r="B1101" i="14"/>
  <c r="B1931" i="14"/>
  <c r="B3138" i="7"/>
  <c r="B1495" i="11"/>
  <c r="B856" i="11"/>
  <c r="B2122" i="11"/>
  <c r="B358" i="7"/>
  <c r="B2402" i="7"/>
  <c r="B1546" i="14"/>
  <c r="B898" i="10"/>
  <c r="B496" i="7"/>
  <c r="B1432" i="7"/>
  <c r="S272" i="2" s="1"/>
  <c r="B1643" i="14"/>
  <c r="B781" i="5"/>
  <c r="U371" i="2" s="1"/>
  <c r="B346" i="5"/>
  <c r="B1590" i="11"/>
  <c r="B93" i="10"/>
  <c r="Q180" i="2" s="1"/>
  <c r="B1647" i="14"/>
  <c r="B361" i="14"/>
  <c r="T448" i="2" s="1"/>
  <c r="B2280" i="7"/>
  <c r="B1147" i="5"/>
  <c r="B1429" i="14"/>
  <c r="B1573" i="11"/>
  <c r="B1074" i="5"/>
  <c r="B1918" i="10"/>
  <c r="B1358" i="14"/>
  <c r="B1618" i="11"/>
  <c r="B1133" i="11"/>
  <c r="B1839" i="14"/>
  <c r="B461" i="14"/>
  <c r="B570" i="11"/>
  <c r="B3321" i="7"/>
  <c r="B1943" i="11"/>
  <c r="B1735" i="7"/>
  <c r="B1584" i="11"/>
  <c r="B156" i="13"/>
  <c r="P243" i="2" s="1"/>
  <c r="B1462" i="14"/>
  <c r="B1274" i="7"/>
  <c r="S114" i="2" s="1"/>
  <c r="B2206" i="10"/>
  <c r="B54" i="5"/>
  <c r="B1271" i="5"/>
  <c r="B163" i="11"/>
  <c r="R250" i="2" s="1"/>
  <c r="B506" i="14"/>
  <c r="B3302" i="7"/>
  <c r="B568" i="5"/>
  <c r="U158" i="2" s="1"/>
  <c r="B1322" i="11"/>
  <c r="B1514" i="14"/>
  <c r="J12" i="8" s="1"/>
  <c r="B205" i="5"/>
  <c r="B845" i="14"/>
  <c r="B2452" i="10"/>
  <c r="B1511" i="10"/>
  <c r="B1519" i="7"/>
  <c r="S359" i="2" s="1"/>
  <c r="B1346" i="7"/>
  <c r="S186" i="2" s="1"/>
  <c r="B2156" i="7"/>
  <c r="B3430" i="7"/>
  <c r="B375" i="14"/>
  <c r="T462" i="2" s="1"/>
  <c r="B1086" i="14"/>
  <c r="B1416" i="5"/>
  <c r="B607" i="14"/>
  <c r="B1166" i="5"/>
  <c r="B172" i="13"/>
  <c r="P259" i="2" s="1"/>
  <c r="B1491" i="11"/>
  <c r="B1297" i="14"/>
  <c r="B1249" i="5"/>
  <c r="B317" i="5"/>
  <c r="B1827" i="5"/>
  <c r="B834" i="5"/>
  <c r="U424" i="2" s="1"/>
  <c r="B1044" i="10"/>
  <c r="B1663" i="11"/>
  <c r="B601" i="14"/>
  <c r="B147" i="10"/>
  <c r="Q234" i="2" s="1"/>
  <c r="B1351" i="13"/>
  <c r="B1729" i="7"/>
  <c r="B1583" i="11"/>
  <c r="B841" i="14"/>
  <c r="B99" i="14"/>
  <c r="T186" i="2" s="1"/>
  <c r="B1397" i="7"/>
  <c r="S237" i="2" s="1"/>
  <c r="B2959" i="7"/>
  <c r="B1138" i="10"/>
  <c r="B824" i="11"/>
  <c r="B1500" i="13"/>
  <c r="B2397" i="10"/>
  <c r="B2349" i="7"/>
  <c r="B1016" i="14"/>
  <c r="B1013" i="14"/>
  <c r="B176" i="13"/>
  <c r="P263" i="2" s="1"/>
  <c r="B1106" i="14"/>
  <c r="B489" i="11"/>
  <c r="B2111" i="7"/>
  <c r="B1035" i="5"/>
  <c r="B1177" i="14"/>
  <c r="B413" i="5"/>
  <c r="B1319" i="11"/>
  <c r="B2634" i="7"/>
  <c r="B2539" i="7"/>
  <c r="B363" i="10"/>
  <c r="Q450" i="2" s="1"/>
  <c r="B105" i="5"/>
  <c r="E197" i="2" s="1"/>
  <c r="I197" i="2" s="1"/>
  <c r="B1972" i="7"/>
  <c r="B285" i="5"/>
  <c r="B240" i="5"/>
  <c r="B1849" i="14"/>
  <c r="B2409" i="11"/>
  <c r="B614" i="5"/>
  <c r="U204" i="2" s="1"/>
  <c r="B2195" i="11"/>
  <c r="B1496" i="10"/>
  <c r="B1836" i="5"/>
  <c r="B1953" i="11"/>
  <c r="B3162" i="7"/>
  <c r="B918" i="14"/>
  <c r="B3211" i="7"/>
  <c r="B1071" i="10"/>
  <c r="B796" i="11"/>
  <c r="B1726" i="13"/>
  <c r="B235" i="13"/>
  <c r="P322" i="2" s="1"/>
  <c r="B1026" i="10"/>
  <c r="B192" i="14"/>
  <c r="T279" i="2" s="1"/>
  <c r="B1651" i="14"/>
  <c r="E242" i="2" s="1"/>
  <c r="I242" i="2" s="1"/>
  <c r="B473" i="14"/>
  <c r="B155" i="7"/>
  <c r="E232" i="2" s="1"/>
  <c r="I232" i="2" s="1"/>
  <c r="B1310" i="7"/>
  <c r="S150" i="2" s="1"/>
  <c r="B1882" i="11"/>
  <c r="B354" i="10"/>
  <c r="Q441" i="2" s="1"/>
  <c r="B1454" i="5"/>
  <c r="B1887" i="5"/>
  <c r="B1880" i="5"/>
  <c r="B1540" i="11"/>
  <c r="B144" i="10"/>
  <c r="Q231" i="2" s="1"/>
  <c r="B2013" i="5"/>
  <c r="B431" i="7"/>
  <c r="B1975" i="14"/>
  <c r="B1960" i="7"/>
  <c r="B3399" i="7"/>
  <c r="B329" i="7"/>
  <c r="B2176" i="7"/>
  <c r="B2260" i="5"/>
  <c r="B239" i="10"/>
  <c r="Q326" i="2" s="1"/>
  <c r="B1270" i="14"/>
  <c r="B2290" i="11"/>
  <c r="B2301" i="7"/>
  <c r="B1619" i="5"/>
  <c r="B1333" i="10"/>
  <c r="B401" i="11"/>
  <c r="R488" i="2" s="1"/>
  <c r="B2038" i="11"/>
  <c r="B2058" i="10"/>
  <c r="B1059" i="5"/>
  <c r="B551" i="10"/>
  <c r="B411" i="11"/>
  <c r="R498" i="2" s="1"/>
  <c r="B2268" i="5"/>
  <c r="B1223" i="11"/>
  <c r="B1918" i="11"/>
  <c r="B331" i="11"/>
  <c r="R418" i="2" s="1"/>
  <c r="B1388" i="11"/>
  <c r="B2001" i="7"/>
  <c r="B1357" i="10"/>
  <c r="B1695" i="14"/>
  <c r="B2994" i="7"/>
  <c r="B1286" i="14"/>
  <c r="B1134" i="10"/>
  <c r="B2482" i="7"/>
  <c r="B2946" i="7"/>
  <c r="B1488" i="7"/>
  <c r="S328" i="2" s="1"/>
  <c r="B178" i="7"/>
  <c r="E255" i="2" s="1"/>
  <c r="I255" i="2" s="1"/>
  <c r="B56" i="5"/>
  <c r="B3085" i="7"/>
  <c r="B1944" i="14"/>
  <c r="B1958" i="7"/>
  <c r="B2456" i="10"/>
  <c r="B2156" i="10"/>
  <c r="B2294" i="11"/>
  <c r="B2026" i="7"/>
  <c r="B403" i="5"/>
  <c r="B1002" i="11"/>
  <c r="B2615" i="7"/>
  <c r="B2104" i="7"/>
  <c r="B1208" i="10"/>
  <c r="B386" i="11"/>
  <c r="R473" i="2" s="1"/>
  <c r="B925" i="11"/>
  <c r="B160" i="7"/>
  <c r="B1858" i="10"/>
  <c r="B434" i="10"/>
  <c r="B1205" i="14"/>
  <c r="B420" i="5"/>
  <c r="B446" i="11"/>
  <c r="B430" i="5"/>
  <c r="B479" i="11"/>
  <c r="B1345" i="7"/>
  <c r="S185" i="2" s="1"/>
  <c r="B1182" i="5"/>
  <c r="B729" i="11"/>
  <c r="B540" i="11"/>
  <c r="B1967" i="7"/>
  <c r="B57" i="7"/>
  <c r="B950" i="10"/>
  <c r="B851" i="13"/>
  <c r="B1209" i="10"/>
  <c r="B2033" i="5"/>
  <c r="B2337" i="11"/>
  <c r="B861" i="5"/>
  <c r="U451" i="2" s="1"/>
  <c r="B99" i="11"/>
  <c r="R186" i="2" s="1"/>
  <c r="B1607" i="10"/>
  <c r="B1543" i="14"/>
  <c r="E134" i="2" s="1"/>
  <c r="I134" i="2" s="1"/>
  <c r="B1282" i="5"/>
  <c r="B61" i="14"/>
  <c r="T148" i="2" s="1"/>
  <c r="B1615" i="5"/>
  <c r="B2203" i="10"/>
  <c r="B1889" i="14"/>
  <c r="B1837" i="7"/>
  <c r="B1584" i="5"/>
  <c r="B727" i="14"/>
  <c r="B488" i="5"/>
  <c r="B423" i="5"/>
  <c r="B350" i="7"/>
  <c r="B1622" i="5"/>
  <c r="B3019" i="7"/>
  <c r="B749" i="13"/>
  <c r="B403" i="10"/>
  <c r="Q490" i="2" s="1"/>
  <c r="B1277" i="7"/>
  <c r="B2177" i="7"/>
  <c r="B1671" i="10"/>
  <c r="B560" i="5"/>
  <c r="U150" i="2" s="1"/>
  <c r="B1620" i="5"/>
  <c r="B1103" i="14"/>
  <c r="B1906" i="7"/>
  <c r="B295" i="14"/>
  <c r="T382" i="2" s="1"/>
  <c r="B2202" i="11"/>
  <c r="B1859" i="14"/>
  <c r="B975" i="11"/>
  <c r="B2249" i="7"/>
  <c r="B1474" i="5"/>
  <c r="B1243" i="14"/>
  <c r="B1455" i="14"/>
  <c r="B603" i="13"/>
  <c r="B1522" i="11"/>
  <c r="B3055" i="7"/>
  <c r="B1092" i="14"/>
  <c r="B1387" i="7"/>
  <c r="S227" i="2" s="1"/>
  <c r="B770" i="14"/>
  <c r="B699" i="5"/>
  <c r="U289" i="2" s="1"/>
  <c r="B1750" i="10"/>
  <c r="B884" i="11"/>
  <c r="B2392" i="7"/>
  <c r="B908" i="14"/>
  <c r="B2116" i="10"/>
  <c r="B334" i="14"/>
  <c r="T421" i="2" s="1"/>
  <c r="B1493" i="5"/>
  <c r="B1661" i="13"/>
  <c r="B2168" i="10"/>
  <c r="B191" i="7"/>
  <c r="E268" i="2" s="1"/>
  <c r="I268" i="2" s="1"/>
  <c r="B162" i="13"/>
  <c r="P249" i="2" s="1"/>
  <c r="B1120" i="5"/>
  <c r="B1293" i="7"/>
  <c r="S133" i="2" s="1"/>
  <c r="B2013" i="10"/>
  <c r="B1473" i="5"/>
  <c r="B1364" i="7"/>
  <c r="S204" i="2" s="1"/>
  <c r="B2188" i="7"/>
  <c r="B252" i="7"/>
  <c r="B1502" i="14"/>
  <c r="E337" i="2" s="1"/>
  <c r="I337" i="2" s="1"/>
  <c r="B2413" i="10"/>
  <c r="B2258" i="11"/>
  <c r="B193" i="5"/>
  <c r="B746" i="14"/>
  <c r="B571" i="10"/>
  <c r="B197" i="13"/>
  <c r="P284" i="2" s="1"/>
  <c r="B1349" i="11"/>
  <c r="B116" i="7"/>
  <c r="B1356" i="10"/>
  <c r="B130" i="10"/>
  <c r="Q217" i="2" s="1"/>
  <c r="B1994" i="10"/>
  <c r="B1561" i="7"/>
  <c r="S401" i="2" s="1"/>
  <c r="B713" i="14"/>
  <c r="B1834" i="11"/>
  <c r="B293" i="5"/>
  <c r="B1545" i="7"/>
  <c r="S385" i="2" s="1"/>
  <c r="B1478" i="10"/>
  <c r="B1229" i="5"/>
  <c r="B1351" i="10"/>
  <c r="B1646" i="11"/>
  <c r="B801" i="14"/>
  <c r="B1121" i="11"/>
  <c r="B962" i="11"/>
  <c r="B2987" i="7"/>
  <c r="B2028" i="11"/>
  <c r="B1807" i="7"/>
  <c r="B157" i="7"/>
  <c r="B1145" i="10"/>
  <c r="B396" i="5"/>
  <c r="B1996" i="14"/>
  <c r="B2326" i="10"/>
  <c r="B1097" i="14"/>
  <c r="B994" i="5"/>
  <c r="B1581" i="13"/>
  <c r="B1642" i="7"/>
  <c r="S482" i="2" s="1"/>
  <c r="B1855" i="5"/>
  <c r="B345" i="11"/>
  <c r="R432" i="2" s="1"/>
  <c r="B1396" i="5"/>
  <c r="B911" i="11"/>
  <c r="B2647" i="7"/>
  <c r="B1306" i="14"/>
  <c r="B2555" i="7"/>
  <c r="B3045" i="7"/>
  <c r="B1803" i="11"/>
  <c r="B1561" i="11"/>
  <c r="B1079" i="10"/>
  <c r="B23" i="7"/>
  <c r="B1824" i="7"/>
  <c r="B1922" i="14"/>
  <c r="B155" i="11"/>
  <c r="R242" i="2" s="1"/>
  <c r="B1509" i="7"/>
  <c r="S349" i="2" s="1"/>
  <c r="B3182" i="7"/>
  <c r="B196" i="7"/>
  <c r="B1269" i="5"/>
  <c r="B3298" i="7"/>
  <c r="B711" i="5"/>
  <c r="U301" i="2" s="1"/>
  <c r="B2124" i="11"/>
  <c r="B786" i="14"/>
  <c r="B1270" i="13"/>
  <c r="B1251" i="5"/>
  <c r="B1025" i="11"/>
  <c r="B1842" i="5"/>
  <c r="B1167" i="14"/>
  <c r="B1788" i="7"/>
  <c r="B1086" i="5"/>
  <c r="B726" i="10"/>
  <c r="B1085" i="10"/>
  <c r="B1524" i="10"/>
  <c r="B1022" i="11"/>
  <c r="B1118" i="14"/>
  <c r="B895" i="14"/>
  <c r="B1753" i="14"/>
  <c r="B916" i="14"/>
  <c r="B464" i="11"/>
  <c r="B1805" i="10"/>
  <c r="B1537" i="7"/>
  <c r="S377" i="2" s="1"/>
  <c r="B1393" i="14"/>
  <c r="B984" i="10"/>
  <c r="B1010" i="5"/>
  <c r="B652" i="5"/>
  <c r="U242" i="2" s="1"/>
  <c r="B1864" i="14"/>
  <c r="B1896" i="11"/>
  <c r="B1989" i="7"/>
  <c r="B416" i="7"/>
  <c r="B1296" i="11"/>
  <c r="B782" i="5"/>
  <c r="U372" i="2" s="1"/>
  <c r="B444" i="11"/>
  <c r="B1331" i="14"/>
  <c r="B1913" i="11"/>
  <c r="B375" i="7"/>
  <c r="B299" i="7"/>
  <c r="B490" i="5"/>
  <c r="B1964" i="7"/>
  <c r="B1937" i="7"/>
  <c r="B2257" i="11"/>
  <c r="B1980" i="10"/>
  <c r="B3324" i="7"/>
  <c r="B107" i="5"/>
  <c r="B2031" i="10"/>
  <c r="B1598" i="7"/>
  <c r="S438" i="2" s="1"/>
  <c r="B1462" i="5"/>
  <c r="B1811" i="11"/>
  <c r="B215" i="11"/>
  <c r="R302" i="2" s="1"/>
  <c r="B2336" i="7"/>
  <c r="B79" i="11"/>
  <c r="R166" i="2" s="1"/>
  <c r="B114" i="10"/>
  <c r="Q201" i="2" s="1"/>
  <c r="B2020" i="5"/>
  <c r="B1148" i="14"/>
  <c r="B1402" i="5"/>
  <c r="B2036" i="5"/>
  <c r="B2732" i="7"/>
  <c r="B2730" i="7"/>
  <c r="B1109" i="10"/>
  <c r="B3329" i="7"/>
  <c r="B738" i="14"/>
  <c r="B2932" i="7"/>
  <c r="B392" i="7"/>
  <c r="B2087" i="7"/>
  <c r="B1491" i="10"/>
  <c r="B1386" i="13"/>
  <c r="B90" i="7"/>
  <c r="B1884" i="5"/>
  <c r="B1393" i="5"/>
  <c r="B750" i="13"/>
  <c r="B2137" i="7"/>
  <c r="B682" i="5"/>
  <c r="U272" i="2" s="1"/>
  <c r="B1464" i="5"/>
  <c r="B1385" i="10"/>
  <c r="B3348" i="7"/>
  <c r="B2702" i="7"/>
  <c r="B891" i="11"/>
  <c r="B783" i="14"/>
  <c r="B998" i="11"/>
  <c r="B2162" i="7"/>
  <c r="B1998" i="14"/>
  <c r="B1516" i="10"/>
  <c r="B487" i="7"/>
  <c r="B2093" i="11"/>
  <c r="B1337" i="11"/>
  <c r="B780" i="11"/>
  <c r="B1516" i="14"/>
  <c r="J18" i="8" s="1"/>
  <c r="K18" i="8" s="1"/>
  <c r="D1696" i="15" s="1"/>
  <c r="D1698" i="15" s="1"/>
  <c r="B777" i="11"/>
  <c r="B2010" i="5"/>
  <c r="B2112" i="7"/>
  <c r="B1844" i="10"/>
  <c r="B2264" i="7"/>
  <c r="B1669" i="11"/>
  <c r="B630" i="14"/>
  <c r="B511" i="10"/>
  <c r="B183" i="5"/>
  <c r="B1193" i="5"/>
  <c r="B2141" i="10"/>
  <c r="B1734" i="11"/>
  <c r="B381" i="7"/>
  <c r="B1483" i="10"/>
  <c r="B1072" i="14"/>
  <c r="B152" i="13"/>
  <c r="P239" i="2" s="1"/>
  <c r="B1894" i="10"/>
  <c r="B909" i="5"/>
  <c r="U499" i="2" s="1"/>
  <c r="B61" i="13"/>
  <c r="P148" i="2" s="1"/>
  <c r="B2829" i="7"/>
  <c r="B1937" i="14"/>
  <c r="B1144" i="5"/>
  <c r="B1816" i="11"/>
  <c r="B641" i="5"/>
  <c r="U231" i="2" s="1"/>
  <c r="B157" i="14"/>
  <c r="T244" i="2" s="1"/>
  <c r="B201" i="13"/>
  <c r="P288" i="2" s="1"/>
  <c r="B484" i="11"/>
  <c r="B672" i="14"/>
  <c r="B1280" i="5"/>
  <c r="B3116" i="7"/>
  <c r="B351" i="11"/>
  <c r="R438" i="2" s="1"/>
  <c r="B1762" i="13"/>
  <c r="B829" i="11"/>
  <c r="B2095" i="10"/>
  <c r="B672" i="11"/>
  <c r="B1011" i="13"/>
  <c r="B3072" i="7"/>
  <c r="B1514" i="7"/>
  <c r="S354" i="2" s="1"/>
  <c r="B3492" i="7"/>
  <c r="B91" i="14"/>
  <c r="T178" i="2" s="1"/>
  <c r="B119" i="13"/>
  <c r="P206" i="2" s="1"/>
  <c r="B338" i="11"/>
  <c r="R425" i="2" s="1"/>
  <c r="B1573" i="14"/>
  <c r="B1060" i="5"/>
  <c r="B2236" i="5"/>
  <c r="B2672" i="7"/>
  <c r="B1240" i="5"/>
  <c r="B848" i="13"/>
  <c r="B2211" i="11"/>
  <c r="B2858" i="7"/>
  <c r="B3387" i="7"/>
  <c r="B2076" i="5"/>
  <c r="B1769" i="7"/>
  <c r="B1070" i="11"/>
  <c r="B1580" i="14"/>
  <c r="B1588" i="14"/>
  <c r="B644" i="14"/>
  <c r="B642" i="5"/>
  <c r="U232" i="2" s="1"/>
  <c r="B1560" i="5"/>
  <c r="B624" i="14"/>
  <c r="B502" i="13"/>
  <c r="B1748" i="14"/>
  <c r="B282" i="14"/>
  <c r="T369" i="2" s="1"/>
  <c r="B193" i="7"/>
  <c r="B1983" i="10"/>
  <c r="B2649" i="7"/>
  <c r="B117" i="14"/>
  <c r="T204" i="2" s="1"/>
  <c r="B1510" i="11"/>
  <c r="B2132" i="10"/>
  <c r="B783" i="5"/>
  <c r="U373" i="2" s="1"/>
  <c r="B1560" i="10"/>
  <c r="B2217" i="10"/>
  <c r="B1851" i="7"/>
  <c r="B3200" i="7"/>
  <c r="B2235" i="10"/>
  <c r="B380" i="11"/>
  <c r="R467" i="2" s="1"/>
  <c r="B720" i="14"/>
  <c r="B1972" i="14"/>
  <c r="B826" i="5"/>
  <c r="U416" i="2" s="1"/>
  <c r="B1201" i="5"/>
  <c r="B1401" i="11"/>
  <c r="B492" i="11"/>
  <c r="B276" i="11"/>
  <c r="R363" i="2" s="1"/>
  <c r="B304" i="5"/>
  <c r="B1299" i="13"/>
  <c r="B1125" i="14"/>
  <c r="B1499" i="14"/>
  <c r="B93" i="11"/>
  <c r="R180" i="2" s="1"/>
  <c r="B484" i="7"/>
  <c r="B2556" i="7"/>
  <c r="B2025" i="10"/>
  <c r="B412" i="14"/>
  <c r="T499" i="2" s="1"/>
  <c r="B1339" i="10"/>
  <c r="B2382" i="10"/>
  <c r="B1801" i="14"/>
  <c r="B829" i="13"/>
  <c r="B2624" i="7"/>
  <c r="B722" i="11"/>
  <c r="B1406" i="13"/>
  <c r="B2112" i="11"/>
  <c r="B447" i="14"/>
  <c r="B1191" i="10"/>
  <c r="B2775" i="7"/>
  <c r="B552" i="14"/>
  <c r="B978" i="13"/>
  <c r="B1905" i="5"/>
  <c r="B1227" i="14"/>
  <c r="B1599" i="11"/>
  <c r="B1064" i="10"/>
  <c r="B190" i="5"/>
  <c r="B1711" i="5"/>
  <c r="B35" i="14"/>
  <c r="T122" i="2" s="1"/>
  <c r="B37" i="11"/>
  <c r="R124" i="2" s="1"/>
  <c r="B1043" i="11"/>
  <c r="B1236" i="5"/>
  <c r="B1357" i="11"/>
  <c r="B155" i="14"/>
  <c r="T242" i="2" s="1"/>
  <c r="B1574" i="7"/>
  <c r="S414" i="2" s="1"/>
  <c r="B201" i="14"/>
  <c r="T288" i="2" s="1"/>
  <c r="B707" i="11"/>
  <c r="B2180" i="5"/>
  <c r="B876" i="11"/>
  <c r="B153" i="5"/>
  <c r="E245" i="2" s="1"/>
  <c r="I245" i="2" s="1"/>
  <c r="B73" i="5"/>
  <c r="B2299" i="11"/>
  <c r="B1587" i="10"/>
  <c r="B1504" i="7"/>
  <c r="S344" i="2" s="1"/>
  <c r="B993" i="13"/>
  <c r="B1652" i="5"/>
  <c r="B268" i="5"/>
  <c r="B797" i="14"/>
  <c r="B426" i="5"/>
  <c r="B1627" i="7"/>
  <c r="S467" i="2" s="1"/>
  <c r="B1610" i="14"/>
  <c r="B1479" i="7"/>
  <c r="S319" i="2" s="1"/>
  <c r="B2447" i="7"/>
  <c r="B150" i="14"/>
  <c r="T237" i="2" s="1"/>
  <c r="B2030" i="7"/>
  <c r="B1357" i="14"/>
  <c r="B1656" i="13"/>
  <c r="B900" i="5"/>
  <c r="U490" i="2" s="1"/>
  <c r="B222" i="7"/>
  <c r="B3151" i="7"/>
  <c r="B2742" i="7"/>
  <c r="B3044" i="7"/>
  <c r="B218" i="7"/>
  <c r="B1837" i="5"/>
  <c r="B1716" i="10"/>
  <c r="B261" i="14"/>
  <c r="T348" i="2" s="1"/>
  <c r="B619" i="14"/>
  <c r="B843" i="11"/>
  <c r="B2052" i="5"/>
  <c r="B2385" i="10"/>
  <c r="B1009" i="5"/>
  <c r="B100" i="11"/>
  <c r="R187" i="2" s="1"/>
  <c r="B932" i="11"/>
  <c r="B1860" i="7"/>
  <c r="B1137" i="5"/>
  <c r="B2752" i="7"/>
  <c r="B3405" i="7"/>
  <c r="B2146" i="7"/>
  <c r="B1391" i="14"/>
  <c r="B623" i="14"/>
  <c r="B2489" i="7"/>
  <c r="B139" i="14"/>
  <c r="T226" i="2" s="1"/>
  <c r="B1816" i="5"/>
  <c r="B1565" i="14"/>
  <c r="B1967" i="5"/>
  <c r="B1586" i="5"/>
  <c r="B483" i="7"/>
  <c r="B974" i="11"/>
  <c r="B1295" i="14"/>
  <c r="B813" i="13"/>
  <c r="B792" i="14"/>
  <c r="B90" i="5"/>
  <c r="B1472" i="7"/>
  <c r="S312" i="2" s="1"/>
  <c r="B950" i="14"/>
  <c r="B1646" i="14"/>
  <c r="B2000" i="14"/>
  <c r="B217" i="10"/>
  <c r="Q304" i="2" s="1"/>
  <c r="B2230" i="5"/>
  <c r="B1204" i="14"/>
  <c r="B2035" i="7"/>
  <c r="B2152" i="7"/>
  <c r="B1736" i="14"/>
  <c r="B1761" i="11"/>
  <c r="B63" i="11"/>
  <c r="R150" i="2" s="1"/>
  <c r="N150" i="2" s="1"/>
  <c r="V7" i="9" s="1"/>
  <c r="B371" i="11"/>
  <c r="R458" i="2" s="1"/>
  <c r="B1882" i="5"/>
  <c r="B1359" i="13"/>
  <c r="B1744" i="11"/>
  <c r="B3312" i="7"/>
  <c r="B185" i="11"/>
  <c r="R272" i="2" s="1"/>
  <c r="B2754" i="7"/>
  <c r="B834" i="14"/>
  <c r="B655" i="5"/>
  <c r="U245" i="2" s="1"/>
  <c r="B2366" i="10"/>
  <c r="B1251" i="7"/>
  <c r="B2006" i="5"/>
  <c r="B1189" i="5"/>
  <c r="B1151" i="10"/>
  <c r="B386" i="5"/>
  <c r="B6" i="10"/>
  <c r="B935" i="5"/>
  <c r="B1328" i="7"/>
  <c r="S168" i="2" s="1"/>
  <c r="B1419" i="11"/>
  <c r="B2147" i="7"/>
  <c r="B3208" i="7"/>
  <c r="B1490" i="13"/>
  <c r="B849" i="11"/>
  <c r="B1045" i="14"/>
  <c r="B163" i="13"/>
  <c r="P250" i="2" s="1"/>
  <c r="B2830" i="7"/>
  <c r="B184" i="10"/>
  <c r="Q271" i="2" s="1"/>
  <c r="B1494" i="10"/>
  <c r="B1955" i="5"/>
  <c r="B1709" i="13"/>
  <c r="B2436" i="11"/>
  <c r="B65" i="14"/>
  <c r="T152" i="2" s="1"/>
  <c r="B1894" i="14"/>
  <c r="B95" i="13"/>
  <c r="P182" i="2" s="1"/>
  <c r="B1403" i="11"/>
  <c r="B1627" i="5"/>
  <c r="B603" i="10"/>
  <c r="B1806" i="5"/>
  <c r="B1410" i="5"/>
  <c r="B1179" i="14"/>
  <c r="B1503" i="5"/>
  <c r="B1872" i="11"/>
  <c r="B1313" i="7"/>
  <c r="S153" i="2" s="1"/>
  <c r="B470" i="7"/>
  <c r="B748" i="5"/>
  <c r="U338" i="2" s="1"/>
  <c r="B2692" i="7"/>
  <c r="B863" i="5"/>
  <c r="U453" i="2" s="1"/>
  <c r="B1324" i="11"/>
  <c r="B3128" i="7"/>
  <c r="B2046" i="5"/>
  <c r="B1029" i="11"/>
  <c r="B144" i="14"/>
  <c r="T231" i="2" s="1"/>
  <c r="B1720" i="11"/>
  <c r="B2129" i="5"/>
  <c r="B2183" i="5"/>
  <c r="B1412" i="11"/>
  <c r="B3024" i="7"/>
  <c r="B704" i="14"/>
  <c r="B442" i="11"/>
  <c r="B1738" i="11"/>
  <c r="B247" i="11"/>
  <c r="R334" i="2" s="1"/>
  <c r="B278" i="10"/>
  <c r="Q365" i="2" s="1"/>
  <c r="B1955" i="7"/>
  <c r="B437" i="14"/>
  <c r="B1259" i="11"/>
  <c r="B1677" i="5"/>
  <c r="B612" i="14"/>
  <c r="B1768" i="11"/>
  <c r="B668" i="11"/>
  <c r="B1802" i="5"/>
  <c r="B163" i="10"/>
  <c r="Q250" i="2" s="1"/>
  <c r="B691" i="11"/>
  <c r="B4" i="7"/>
  <c r="D15" i="8" s="1"/>
  <c r="B749" i="10"/>
  <c r="B1692" i="11"/>
  <c r="B2048" i="7"/>
  <c r="B2364" i="7"/>
  <c r="B554" i="5"/>
  <c r="U144" i="2" s="1"/>
  <c r="B1365" i="14"/>
  <c r="B934" i="14"/>
  <c r="B1456" i="11"/>
  <c r="B678" i="11"/>
  <c r="B1285" i="7"/>
  <c r="B674" i="14"/>
  <c r="B807" i="5"/>
  <c r="U397" i="2" s="1"/>
  <c r="B2582" i="7"/>
  <c r="B2059" i="10"/>
  <c r="B117" i="5"/>
  <c r="E209" i="2" s="1"/>
  <c r="I209" i="2" s="1"/>
  <c r="B1898" i="5"/>
  <c r="B1676" i="10"/>
  <c r="B1447" i="5"/>
  <c r="B1116" i="11"/>
  <c r="B2115" i="10"/>
  <c r="B963" i="14"/>
  <c r="B160" i="11"/>
  <c r="R247" i="2" s="1"/>
  <c r="B579" i="11"/>
  <c r="B3034" i="7"/>
  <c r="B542" i="5"/>
  <c r="U132" i="2" s="1"/>
  <c r="B76" i="13"/>
  <c r="P163" i="2" s="1"/>
  <c r="B1819" i="14"/>
  <c r="B462" i="7"/>
  <c r="B1705" i="10"/>
  <c r="B1585" i="5"/>
  <c r="B230" i="11"/>
  <c r="R317" i="2" s="1"/>
  <c r="B1360" i="10"/>
  <c r="B1303" i="5"/>
  <c r="B76" i="7"/>
  <c r="B755" i="5"/>
  <c r="U345" i="2" s="1"/>
  <c r="B1515" i="7"/>
  <c r="S355" i="2" s="1"/>
  <c r="B1579" i="14"/>
  <c r="E170" i="2" s="1"/>
  <c r="I170" i="2" s="1"/>
  <c r="B1252" i="13"/>
  <c r="B715" i="14"/>
  <c r="B3069" i="7"/>
  <c r="B2696" i="7"/>
  <c r="B253" i="5"/>
  <c r="B2717" i="7"/>
  <c r="B2991" i="7"/>
  <c r="B3470" i="7"/>
  <c r="B1347" i="10"/>
  <c r="B1889" i="11"/>
  <c r="B909" i="14"/>
  <c r="B3393" i="7"/>
  <c r="B1691" i="7"/>
  <c r="B988" i="5"/>
  <c r="B229" i="10"/>
  <c r="Q316" i="2" s="1"/>
  <c r="B1450" i="10"/>
  <c r="B1002" i="13"/>
  <c r="B1433" i="7"/>
  <c r="S273" i="2" s="1"/>
  <c r="B498" i="7"/>
  <c r="B1133" i="14"/>
  <c r="B505" i="14"/>
  <c r="B839" i="10"/>
  <c r="B1335" i="14"/>
  <c r="B80" i="11"/>
  <c r="R167" i="2" s="1"/>
  <c r="B1650" i="7"/>
  <c r="S490" i="2" s="1"/>
  <c r="B808" i="11"/>
  <c r="B2450" i="10"/>
  <c r="B565" i="14"/>
  <c r="B1522" i="5"/>
  <c r="B448" i="14"/>
  <c r="B211" i="7"/>
  <c r="B534" i="11"/>
  <c r="B448" i="10"/>
  <c r="B908" i="10"/>
  <c r="B1062" i="13"/>
  <c r="B459" i="14"/>
  <c r="B944" i="14"/>
  <c r="B1583" i="7"/>
  <c r="S423" i="2" s="1"/>
  <c r="B1121" i="5"/>
  <c r="B1909" i="11"/>
  <c r="B411" i="7"/>
  <c r="B3022" i="7"/>
  <c r="B634" i="14"/>
  <c r="B762" i="5"/>
  <c r="U352" i="2" s="1"/>
  <c r="B1435" i="7"/>
  <c r="S275" i="2" s="1"/>
  <c r="B3336" i="7"/>
  <c r="B1441" i="5"/>
  <c r="B1201" i="10"/>
  <c r="B829" i="14"/>
  <c r="B97" i="5"/>
  <c r="B852" i="11"/>
  <c r="B516" i="5"/>
  <c r="U106" i="2" s="1"/>
  <c r="B353" i="5"/>
  <c r="B1145" i="5"/>
  <c r="B2410" i="10"/>
  <c r="B1778" i="10"/>
  <c r="B968" i="13"/>
  <c r="B208" i="7"/>
  <c r="B2343" i="7"/>
  <c r="B670" i="11"/>
  <c r="B85" i="10"/>
  <c r="Q172" i="2" s="1"/>
  <c r="B2710" i="7"/>
  <c r="B2016" i="5"/>
  <c r="B177" i="7"/>
  <c r="B51" i="5"/>
  <c r="B1381" i="11"/>
  <c r="B2027" i="11"/>
  <c r="B816" i="5"/>
  <c r="U406" i="2" s="1"/>
  <c r="B2469" i="7"/>
  <c r="B1560" i="7"/>
  <c r="S400" i="2" s="1"/>
  <c r="B1900" i="11"/>
  <c r="B438" i="14"/>
  <c r="B1739" i="14"/>
  <c r="B158" i="14"/>
  <c r="T245" i="2" s="1"/>
  <c r="B1056" i="14"/>
  <c r="B2493" i="7"/>
  <c r="B1644" i="10"/>
  <c r="B1450" i="14"/>
  <c r="B640" i="11"/>
  <c r="B2038" i="5"/>
  <c r="B39" i="14"/>
  <c r="T126" i="2" s="1"/>
  <c r="B1843" i="5"/>
  <c r="B3067" i="7"/>
  <c r="B1131" i="10"/>
  <c r="B3376" i="7"/>
  <c r="B441" i="7"/>
  <c r="B1360" i="13"/>
  <c r="B41" i="11"/>
  <c r="R128" i="2" s="1"/>
  <c r="B3446" i="7"/>
  <c r="B2016" i="7"/>
  <c r="B1636" i="10"/>
  <c r="B757" i="11"/>
  <c r="B1217" i="14"/>
  <c r="B418" i="11"/>
  <c r="R505" i="2" s="1"/>
  <c r="B363" i="5"/>
  <c r="B146" i="13"/>
  <c r="P233" i="2" s="1"/>
  <c r="B1117" i="5"/>
  <c r="B1174" i="14"/>
  <c r="B1850" i="11"/>
  <c r="B337" i="14"/>
  <c r="T424" i="2" s="1"/>
  <c r="B123" i="5"/>
  <c r="B2392" i="10"/>
  <c r="B1026" i="14"/>
  <c r="B1209" i="14"/>
  <c r="B2538" i="7"/>
  <c r="B2184" i="5"/>
  <c r="B1791" i="7"/>
  <c r="B523" i="5"/>
  <c r="B96" i="11"/>
  <c r="R183" i="2" s="1"/>
  <c r="B1990" i="14"/>
  <c r="B2953" i="7"/>
  <c r="B1541" i="13"/>
  <c r="B1385" i="7"/>
  <c r="S225" i="2" s="1"/>
  <c r="B2322" i="11"/>
  <c r="B2446" i="10"/>
  <c r="B2128" i="10"/>
  <c r="B3137" i="7"/>
  <c r="B1151" i="5"/>
  <c r="B2356" i="7"/>
  <c r="B680" i="11"/>
  <c r="B1072" i="11"/>
  <c r="B218" i="14"/>
  <c r="T305" i="2" s="1"/>
  <c r="B716" i="5"/>
  <c r="U306" i="2" s="1"/>
  <c r="B1087" i="5"/>
  <c r="B2149" i="7"/>
  <c r="B3378" i="7"/>
  <c r="B2162" i="10"/>
  <c r="B1895" i="7"/>
  <c r="B1040" i="5"/>
  <c r="B800" i="5"/>
  <c r="U390" i="2" s="1"/>
  <c r="B1685" i="11"/>
  <c r="B1408" i="11"/>
  <c r="B1359" i="7"/>
  <c r="S199" i="2" s="1"/>
  <c r="B346" i="11"/>
  <c r="R433" i="2" s="1"/>
  <c r="B3291" i="7"/>
  <c r="B1808" i="7"/>
  <c r="B288" i="14"/>
  <c r="T375" i="2" s="1"/>
  <c r="B788" i="5"/>
  <c r="U378" i="2" s="1"/>
  <c r="B62" i="10"/>
  <c r="Q149" i="2" s="1"/>
  <c r="B1639" i="7"/>
  <c r="S479" i="2" s="1"/>
  <c r="B1511" i="14"/>
  <c r="J3" i="8" s="1"/>
  <c r="K3" i="8" s="1"/>
  <c r="E8" i="3" s="1"/>
  <c r="B991" i="11"/>
  <c r="B1973" i="11"/>
  <c r="B1909" i="14"/>
  <c r="B59" i="13"/>
  <c r="P146" i="2" s="1"/>
  <c r="B1600" i="13"/>
  <c r="B382" i="5"/>
  <c r="B1313" i="11"/>
  <c r="B1061" i="14"/>
  <c r="B1801" i="11"/>
  <c r="B2139" i="10"/>
  <c r="B995" i="5"/>
  <c r="B1803" i="5"/>
  <c r="B2191" i="10"/>
  <c r="B2138" i="7"/>
  <c r="B191" i="13"/>
  <c r="P278" i="2" s="1"/>
  <c r="B489" i="7"/>
  <c r="B1305" i="5"/>
  <c r="B3327" i="7"/>
  <c r="B1522" i="7"/>
  <c r="S362" i="2" s="1"/>
  <c r="B1704" i="10"/>
  <c r="B75" i="7"/>
  <c r="B3237" i="7"/>
  <c r="B857" i="13"/>
  <c r="B750" i="5"/>
  <c r="U340" i="2" s="1"/>
  <c r="B1156" i="5"/>
  <c r="B322" i="7"/>
  <c r="B1107" i="11"/>
  <c r="B997" i="11"/>
  <c r="B148" i="7"/>
  <c r="B1231" i="14"/>
  <c r="B1337" i="7"/>
  <c r="S177" i="2" s="1"/>
  <c r="B3323" i="7"/>
  <c r="B903" i="11"/>
  <c r="B531" i="5"/>
  <c r="B1639" i="5"/>
  <c r="B116" i="14"/>
  <c r="T203" i="2" s="1"/>
  <c r="B1711" i="14"/>
  <c r="E302" i="2" s="1"/>
  <c r="I302" i="2" s="1"/>
  <c r="B1560" i="14"/>
  <c r="B241" i="7"/>
  <c r="B3440" i="7"/>
  <c r="B23" i="10"/>
  <c r="Q110" i="2" s="1"/>
  <c r="B753" i="5"/>
  <c r="U343" i="2" s="1"/>
  <c r="B749" i="11"/>
  <c r="B13" i="11"/>
  <c r="R100" i="2" s="1"/>
  <c r="B156" i="10"/>
  <c r="Q243" i="2" s="1"/>
  <c r="B1824" i="14"/>
  <c r="B957" i="11"/>
  <c r="B1944" i="7"/>
  <c r="B2613" i="7"/>
  <c r="B1011" i="5"/>
  <c r="B1332" i="7"/>
  <c r="S172" i="2" s="1"/>
  <c r="B1722" i="11"/>
  <c r="B1841" i="14"/>
  <c r="B24" i="11"/>
  <c r="B3227" i="7"/>
  <c r="B1392" i="11"/>
  <c r="B113" i="13"/>
  <c r="P200" i="2" s="1"/>
  <c r="B1950" i="5"/>
  <c r="B1891" i="14"/>
  <c r="B1712" i="10"/>
  <c r="B2313" i="10"/>
  <c r="B1539" i="11"/>
  <c r="B710" i="14"/>
  <c r="B1627" i="10"/>
  <c r="B210" i="5"/>
  <c r="B2127" i="7"/>
  <c r="B1826" i="10"/>
  <c r="B1554" i="11"/>
  <c r="B1739" i="5"/>
  <c r="B151" i="14"/>
  <c r="T238" i="2" s="1"/>
  <c r="B1411" i="7"/>
  <c r="S251" i="2" s="1"/>
  <c r="B32" i="7"/>
  <c r="B469" i="10"/>
  <c r="B1671" i="11"/>
  <c r="B3352" i="7"/>
  <c r="B1438" i="14"/>
  <c r="B794" i="10"/>
  <c r="B216" i="14"/>
  <c r="T303" i="2" s="1"/>
  <c r="B1526" i="14"/>
  <c r="B2281" i="10"/>
  <c r="B1689" i="14"/>
  <c r="B275" i="14"/>
  <c r="T362" i="2" s="1"/>
  <c r="B1709" i="14"/>
  <c r="B2261" i="10"/>
  <c r="B1540" i="14"/>
  <c r="B1818" i="7"/>
  <c r="B1991" i="10"/>
  <c r="B242" i="14"/>
  <c r="T329" i="2" s="1"/>
  <c r="B1556" i="11"/>
  <c r="B1356" i="13"/>
  <c r="B1383" i="10"/>
  <c r="B156" i="5"/>
  <c r="B1372" i="10"/>
  <c r="B713" i="11"/>
  <c r="B1470" i="5"/>
  <c r="B1305" i="10"/>
  <c r="B1630" i="5"/>
  <c r="B2478" i="7"/>
  <c r="B1637" i="5"/>
  <c r="B1131" i="11"/>
  <c r="B1758" i="11"/>
  <c r="B1129" i="5"/>
  <c r="B1598" i="14"/>
  <c r="B513" i="10"/>
  <c r="B736" i="5"/>
  <c r="U326" i="2" s="1"/>
  <c r="B1124" i="10"/>
  <c r="B19" i="7"/>
  <c r="B124" i="13"/>
  <c r="P211" i="2" s="1"/>
  <c r="B180" i="7"/>
  <c r="B2152" i="11"/>
  <c r="B2064" i="7"/>
  <c r="B240" i="10"/>
  <c r="Q327" i="2" s="1"/>
  <c r="B2138" i="11"/>
  <c r="B238" i="5"/>
  <c r="B2143" i="10"/>
  <c r="B256" i="7"/>
  <c r="B572" i="5"/>
  <c r="U162" i="2" s="1"/>
  <c r="B1363" i="5"/>
  <c r="B3099" i="7"/>
  <c r="B2352" i="10"/>
  <c r="B530" i="11"/>
  <c r="B1632" i="5"/>
  <c r="B1782" i="7"/>
  <c r="B668" i="10"/>
  <c r="B2089" i="7"/>
  <c r="B1995" i="10"/>
  <c r="B886" i="10"/>
  <c r="B926" i="13"/>
  <c r="B3084" i="7"/>
  <c r="B1160" i="13"/>
  <c r="B1988" i="11"/>
  <c r="B661" i="11"/>
  <c r="B1013" i="11"/>
  <c r="B3001" i="7"/>
  <c r="B599" i="13"/>
  <c r="B1385" i="5"/>
  <c r="B1407" i="11"/>
  <c r="B654" i="14"/>
  <c r="B1154" i="11"/>
  <c r="B2432" i="10"/>
  <c r="B418" i="10"/>
  <c r="Q505" i="2" s="1"/>
  <c r="B1733" i="10"/>
  <c r="B591" i="11"/>
  <c r="B1767" i="13"/>
  <c r="B1713" i="13"/>
  <c r="B1425" i="7"/>
  <c r="S265" i="2" s="1"/>
  <c r="B1278" i="11"/>
  <c r="B1532" i="14"/>
  <c r="B1143" i="13"/>
  <c r="B1481" i="10"/>
  <c r="B856" i="5"/>
  <c r="U446" i="2" s="1"/>
  <c r="B3420" i="7"/>
  <c r="B2089" i="5"/>
  <c r="B127" i="5"/>
  <c r="B414" i="11"/>
  <c r="R501" i="2" s="1"/>
  <c r="B1533" i="11"/>
  <c r="B2248" i="11"/>
  <c r="B1141" i="5"/>
  <c r="B213" i="11"/>
  <c r="R300" i="2" s="1"/>
  <c r="B2899" i="7"/>
  <c r="B1525" i="7"/>
  <c r="S365" i="2" s="1"/>
  <c r="B965" i="14"/>
  <c r="B2683" i="7"/>
  <c r="B1902" i="11"/>
  <c r="B1549" i="5"/>
  <c r="B370" i="11"/>
  <c r="R457" i="2" s="1"/>
  <c r="B929" i="11"/>
  <c r="B328" i="5"/>
  <c r="B1726" i="11"/>
  <c r="B214" i="10"/>
  <c r="Q301" i="2" s="1"/>
  <c r="B1984" i="5"/>
  <c r="B2224" i="11"/>
  <c r="B787" i="10"/>
  <c r="B98" i="13"/>
  <c r="P185" i="2" s="1"/>
  <c r="B225" i="14"/>
  <c r="T312" i="2" s="1"/>
  <c r="B1374" i="11"/>
  <c r="B2642" i="7"/>
  <c r="B2182" i="10"/>
  <c r="B579" i="13"/>
  <c r="B1161" i="14"/>
  <c r="B173" i="7"/>
  <c r="B2402" i="10"/>
  <c r="B52" i="5"/>
  <c r="B2980" i="7"/>
  <c r="B1648" i="11"/>
  <c r="B2157" i="11"/>
  <c r="B22" i="7"/>
  <c r="B2039" i="11"/>
  <c r="B2726" i="7"/>
  <c r="B1013" i="10"/>
  <c r="B1998" i="5"/>
  <c r="B466" i="7"/>
  <c r="B655" i="13"/>
  <c r="B1925" i="5"/>
  <c r="B1744" i="10"/>
  <c r="B2465" i="7"/>
  <c r="B1021" i="11"/>
  <c r="B482" i="7"/>
  <c r="B1184" i="10"/>
  <c r="B2659" i="7"/>
  <c r="B1771" i="13"/>
  <c r="B2278" i="10"/>
  <c r="B747" i="11"/>
  <c r="B34" i="14"/>
  <c r="B308" i="5"/>
  <c r="B1647" i="10"/>
  <c r="B1418" i="14"/>
  <c r="B190" i="14"/>
  <c r="T277" i="2" s="1"/>
  <c r="B2964" i="7"/>
  <c r="B650" i="10"/>
  <c r="B1869" i="5"/>
  <c r="B1140" i="10"/>
  <c r="B601" i="10"/>
  <c r="B598" i="13"/>
  <c r="B96" i="7"/>
  <c r="B121" i="5"/>
  <c r="B1972" i="5"/>
  <c r="B767" i="10"/>
  <c r="B814" i="14"/>
  <c r="B228" i="14"/>
  <c r="T315" i="2" s="1"/>
  <c r="B2851" i="7"/>
  <c r="B1690" i="14"/>
  <c r="B1027" i="13"/>
  <c r="B1464" i="10"/>
  <c r="B212" i="13"/>
  <c r="P299" i="2" s="1"/>
  <c r="B2234" i="11"/>
  <c r="B1971" i="10"/>
  <c r="B591" i="5"/>
  <c r="U181" i="2" s="1"/>
  <c r="B325" i="7"/>
  <c r="B2521" i="7"/>
  <c r="B518" i="10"/>
  <c r="B154" i="11"/>
  <c r="R241" i="2" s="1"/>
  <c r="B242" i="13"/>
  <c r="P329" i="2" s="1"/>
  <c r="B1749" i="11"/>
  <c r="B3434" i="7"/>
  <c r="B448" i="13"/>
  <c r="B2310" i="7"/>
  <c r="B1744" i="7"/>
  <c r="B1420" i="7"/>
  <c r="S260" i="2" s="1"/>
  <c r="B587" i="10"/>
  <c r="B1875" i="11"/>
  <c r="B2247" i="5"/>
  <c r="B1100" i="10"/>
  <c r="B1454" i="10"/>
  <c r="B1698" i="7"/>
  <c r="B982" i="11"/>
  <c r="B1288" i="11"/>
  <c r="B1567" i="7"/>
  <c r="S407" i="2" s="1"/>
  <c r="B3134" i="7"/>
  <c r="B1668" i="11"/>
  <c r="B642" i="11"/>
  <c r="B905" i="5"/>
  <c r="U495" i="2" s="1"/>
  <c r="B61" i="7"/>
  <c r="B3485" i="7"/>
  <c r="B867" i="10"/>
  <c r="B330" i="5"/>
  <c r="B3037" i="7"/>
  <c r="B2132" i="7"/>
  <c r="B2215" i="7"/>
  <c r="B84" i="13"/>
  <c r="P171" i="2" s="1"/>
  <c r="B364" i="14"/>
  <c r="T451" i="2" s="1"/>
  <c r="B1518" i="7"/>
  <c r="S358" i="2" s="1"/>
  <c r="B1455" i="5"/>
  <c r="B155" i="10"/>
  <c r="Q242" i="2" s="1"/>
  <c r="B836" i="14"/>
  <c r="B306" i="10"/>
  <c r="Q393" i="2" s="1"/>
  <c r="B1620" i="11"/>
  <c r="B322" i="13"/>
  <c r="P409" i="2" s="1"/>
  <c r="B1371" i="10"/>
  <c r="B1303" i="7"/>
  <c r="S143" i="2" s="1"/>
  <c r="B754" i="14"/>
  <c r="B884" i="13"/>
  <c r="B640" i="5"/>
  <c r="U230" i="2" s="1"/>
  <c r="B1615" i="7"/>
  <c r="S455" i="2" s="1"/>
  <c r="B1682" i="13"/>
  <c r="B1514" i="11"/>
  <c r="B1280" i="11"/>
  <c r="B1521" i="14"/>
  <c r="B1316" i="11"/>
  <c r="B637" i="10"/>
  <c r="B1660" i="14"/>
  <c r="B138" i="5"/>
  <c r="B2340" i="11"/>
  <c r="B29" i="5"/>
  <c r="B2827" i="7"/>
  <c r="B723" i="14"/>
  <c r="B2370" i="7"/>
  <c r="B2361" i="10"/>
  <c r="B1874" i="10"/>
  <c r="B1533" i="10"/>
  <c r="B51" i="14"/>
  <c r="T138" i="2" s="1"/>
  <c r="B1299" i="14"/>
  <c r="B1520" i="7"/>
  <c r="S360" i="2" s="1"/>
  <c r="B1703" i="11"/>
  <c r="B1791" i="10"/>
  <c r="B3155" i="7"/>
  <c r="B1435" i="11"/>
  <c r="B2366" i="11"/>
  <c r="B2025" i="11"/>
  <c r="B601" i="11"/>
  <c r="B1710" i="14"/>
  <c r="E301" i="2" s="1"/>
  <c r="I301" i="2" s="1"/>
  <c r="B3368" i="7"/>
  <c r="B518" i="14"/>
  <c r="B998" i="14"/>
  <c r="B2240" i="5"/>
  <c r="B457" i="5"/>
  <c r="B1399" i="10"/>
  <c r="B544" i="14"/>
  <c r="B1030" i="5"/>
  <c r="B535" i="14"/>
  <c r="B1458" i="13"/>
  <c r="B644" i="10"/>
  <c r="B2422" i="7"/>
  <c r="B130" i="11"/>
  <c r="R217" i="2" s="1"/>
  <c r="B1686" i="11"/>
  <c r="B757" i="10"/>
  <c r="B2562" i="7"/>
  <c r="B1186" i="13"/>
  <c r="B1669" i="5"/>
  <c r="B560" i="11"/>
  <c r="B847" i="14"/>
  <c r="B445" i="14"/>
  <c r="B2298" i="10"/>
  <c r="B358" i="5"/>
  <c r="B310" i="11"/>
  <c r="R397" i="2" s="1"/>
  <c r="B2131" i="11"/>
  <c r="B1641" i="11"/>
  <c r="B1712" i="7"/>
  <c r="B1395" i="13"/>
  <c r="B289" i="13"/>
  <c r="P376" i="2" s="1"/>
  <c r="B105" i="10"/>
  <c r="Q192" i="2" s="1"/>
  <c r="B2297" i="10"/>
  <c r="B2172" i="11"/>
  <c r="B422" i="11"/>
  <c r="R509" i="2" s="1"/>
  <c r="B1450" i="11"/>
  <c r="B1511" i="7"/>
  <c r="S351" i="2" s="1"/>
  <c r="B1768" i="7"/>
  <c r="B90" i="13"/>
  <c r="P177" i="2" s="1"/>
  <c r="B1079" i="11"/>
  <c r="B1834" i="14"/>
  <c r="B1596" i="11"/>
  <c r="B480" i="5"/>
  <c r="B2669" i="7"/>
  <c r="B1921" i="5"/>
  <c r="B781" i="13"/>
  <c r="B20" i="13"/>
  <c r="B932" i="13"/>
  <c r="B2802" i="7"/>
  <c r="B178" i="5"/>
  <c r="B1750" i="7"/>
  <c r="B1612" i="14"/>
  <c r="B316" i="7"/>
  <c r="B556" i="5"/>
  <c r="U146" i="2" s="1"/>
  <c r="B804" i="5"/>
  <c r="U394" i="2" s="1"/>
  <c r="B1157" i="10"/>
  <c r="B1024" i="14"/>
  <c r="B1915" i="14"/>
  <c r="B145" i="10"/>
  <c r="Q232" i="2" s="1"/>
  <c r="B1735" i="5"/>
  <c r="B1976" i="11"/>
  <c r="B249" i="14"/>
  <c r="T336" i="2" s="1"/>
  <c r="B1458" i="14"/>
  <c r="B2694" i="7"/>
  <c r="B730" i="14"/>
  <c r="B961" i="11"/>
  <c r="B463" i="14"/>
  <c r="B1655" i="11"/>
  <c r="B2011" i="5"/>
  <c r="B895" i="10"/>
  <c r="B1722" i="7"/>
  <c r="B1373" i="10"/>
  <c r="B587" i="5"/>
  <c r="U177" i="2" s="1"/>
  <c r="B632" i="11"/>
  <c r="B1647" i="7"/>
  <c r="S487" i="2" s="1"/>
  <c r="B2961" i="7"/>
  <c r="B1877" i="7"/>
  <c r="B1976" i="7"/>
  <c r="B3273" i="7"/>
  <c r="B1266" i="10"/>
  <c r="B243" i="14"/>
  <c r="T330" i="2" s="1"/>
  <c r="B3275" i="7"/>
  <c r="B3174" i="7"/>
  <c r="B3422" i="7"/>
  <c r="B2229" i="10"/>
  <c r="B1727" i="7"/>
  <c r="B2307" i="7"/>
  <c r="B1450" i="13"/>
  <c r="B1726" i="14"/>
  <c r="B1223" i="10"/>
  <c r="B856" i="14"/>
  <c r="B1994" i="11"/>
  <c r="B2095" i="7"/>
  <c r="B1094" i="10"/>
  <c r="B763" i="14"/>
  <c r="B1671" i="14"/>
  <c r="B3427" i="7"/>
  <c r="B331" i="14"/>
  <c r="T418" i="2" s="1"/>
  <c r="B2410" i="7"/>
  <c r="B2983" i="7"/>
  <c r="B392" i="5"/>
  <c r="B226" i="13"/>
  <c r="P313" i="2" s="1"/>
  <c r="B1712" i="11"/>
  <c r="B2281" i="11"/>
  <c r="B920" i="11"/>
  <c r="B2942" i="7"/>
  <c r="B956" i="14"/>
  <c r="B69" i="13"/>
  <c r="P156" i="2" s="1"/>
  <c r="B3101" i="7"/>
  <c r="B1721" i="14"/>
  <c r="B1492" i="11"/>
  <c r="B1214" i="5"/>
  <c r="B3349" i="7"/>
  <c r="B453" i="7"/>
  <c r="B1133" i="10"/>
  <c r="B561" i="14"/>
  <c r="B1815" i="11"/>
  <c r="B1046" i="13"/>
  <c r="B1781" i="10"/>
  <c r="B442" i="5"/>
  <c r="B760" i="14"/>
  <c r="B1494" i="14"/>
  <c r="B1417" i="14"/>
  <c r="B494" i="11"/>
  <c r="B910" i="14"/>
  <c r="B978" i="14"/>
  <c r="B2203" i="11"/>
  <c r="B1281" i="5"/>
  <c r="B646" i="11"/>
  <c r="B1795" i="5"/>
  <c r="B2260" i="11"/>
  <c r="B2214" i="5"/>
  <c r="B1484" i="5"/>
  <c r="B1925" i="10"/>
  <c r="B3192" i="7"/>
  <c r="B139" i="5"/>
  <c r="B1076" i="10"/>
  <c r="B1184" i="5"/>
  <c r="B342" i="11"/>
  <c r="R429" i="2" s="1"/>
  <c r="B3158" i="7"/>
  <c r="B290" i="5"/>
  <c r="B280" i="5"/>
  <c r="B654" i="11"/>
  <c r="B1964" i="11"/>
  <c r="B1957" i="5"/>
  <c r="B1890" i="7"/>
  <c r="B1290" i="14"/>
  <c r="B2396" i="7"/>
  <c r="B565" i="13"/>
  <c r="B1341" i="13"/>
  <c r="B180" i="13"/>
  <c r="P267" i="2" s="1"/>
  <c r="B507" i="10"/>
  <c r="B1272" i="11"/>
  <c r="B997" i="10"/>
  <c r="B333" i="7"/>
  <c r="B110" i="13"/>
  <c r="P197" i="2" s="1"/>
  <c r="B1380" i="5"/>
  <c r="B600" i="14"/>
  <c r="B2179" i="5"/>
  <c r="B3240" i="7"/>
  <c r="B701" i="5"/>
  <c r="U291" i="2" s="1"/>
  <c r="B1712" i="14"/>
  <c r="B1001" i="11"/>
  <c r="B841" i="11"/>
  <c r="B2085" i="10"/>
  <c r="B1496" i="14"/>
  <c r="B1736" i="7"/>
  <c r="B2962" i="7"/>
  <c r="B2295" i="7"/>
  <c r="B2163" i="11"/>
  <c r="B19" i="13"/>
  <c r="P106" i="2" s="1"/>
  <c r="B1750" i="13"/>
  <c r="B1617" i="5"/>
  <c r="B2244" i="11"/>
  <c r="B626" i="5"/>
  <c r="U216" i="2" s="1"/>
  <c r="B1912" i="7"/>
  <c r="B546" i="5"/>
  <c r="U136" i="2" s="1"/>
  <c r="B3184" i="7"/>
  <c r="B384" i="14"/>
  <c r="T471" i="2" s="1"/>
  <c r="B3410" i="7"/>
  <c r="B2279" i="11"/>
  <c r="B1966" i="14"/>
  <c r="B2163" i="7"/>
  <c r="B1271" i="7"/>
  <c r="B918" i="10"/>
  <c r="B1057" i="14"/>
  <c r="B1631" i="14"/>
  <c r="B1450" i="5"/>
  <c r="B1513" i="5"/>
  <c r="B2405" i="11"/>
  <c r="B87" i="14"/>
  <c r="T174" i="2" s="1"/>
  <c r="B1562" i="5"/>
  <c r="B1220" i="10"/>
  <c r="B2017" i="11"/>
  <c r="B2884" i="7"/>
  <c r="B803" i="10"/>
  <c r="B1138" i="5"/>
  <c r="B1544" i="5"/>
  <c r="B1407" i="14"/>
  <c r="B2098" i="11"/>
  <c r="B1470" i="11"/>
  <c r="B466" i="10"/>
  <c r="B2219" i="11"/>
  <c r="B1163" i="13"/>
  <c r="B2146" i="10"/>
  <c r="B2401" i="7"/>
  <c r="B2326" i="11"/>
  <c r="B177" i="11"/>
  <c r="R264" i="2" s="1"/>
  <c r="B1751" i="5"/>
  <c r="B1796" i="5"/>
  <c r="B1778" i="5"/>
  <c r="B2118" i="11"/>
  <c r="B1351" i="5"/>
  <c r="B2251" i="11"/>
  <c r="B878" i="5"/>
  <c r="U468" i="2" s="1"/>
  <c r="B826" i="10"/>
  <c r="B3377" i="7"/>
  <c r="B1742" i="10"/>
  <c r="B3404" i="7"/>
  <c r="B1708" i="13"/>
  <c r="B1222" i="10"/>
  <c r="B1290" i="10"/>
  <c r="B940" i="11"/>
  <c r="B2336" i="10"/>
  <c r="B1332" i="10"/>
  <c r="B933" i="14"/>
  <c r="B763" i="13"/>
  <c r="B224" i="14"/>
  <c r="T311" i="2" s="1"/>
  <c r="B1565" i="10"/>
  <c r="B2409" i="10"/>
  <c r="B878" i="10"/>
  <c r="B2223" i="7"/>
  <c r="B62" i="13"/>
  <c r="P149" i="2" s="1"/>
  <c r="B1235" i="11"/>
  <c r="B1704" i="13"/>
  <c r="B1421" i="14"/>
  <c r="B2308" i="7"/>
  <c r="B809" i="10"/>
  <c r="B1706" i="10"/>
  <c r="B35" i="5"/>
  <c r="B1076" i="5"/>
  <c r="B2254" i="5"/>
  <c r="B1287" i="7"/>
  <c r="B1620" i="10"/>
  <c r="B1788" i="10"/>
  <c r="B1461" i="11"/>
  <c r="B1896" i="10"/>
  <c r="B848" i="11"/>
  <c r="B1926" i="14"/>
  <c r="B2418" i="11"/>
  <c r="B375" i="11"/>
  <c r="R462" i="2" s="1"/>
  <c r="B1938" i="11"/>
  <c r="B2227" i="11"/>
  <c r="B773" i="5"/>
  <c r="U363" i="2" s="1"/>
  <c r="B457" i="11"/>
  <c r="B1870" i="7"/>
  <c r="B2078" i="5"/>
  <c r="B854" i="11"/>
  <c r="B695" i="13"/>
  <c r="B1655" i="5"/>
  <c r="B149" i="11"/>
  <c r="R236" i="2" s="1"/>
  <c r="B2015" i="5"/>
  <c r="B303" i="14"/>
  <c r="T390" i="2" s="1"/>
  <c r="B578" i="14"/>
  <c r="B2264" i="10"/>
  <c r="B528" i="5"/>
  <c r="U118" i="2" s="1"/>
  <c r="B1541" i="11"/>
  <c r="B459" i="11"/>
  <c r="B2819" i="7"/>
  <c r="B1623" i="14"/>
  <c r="B736" i="14"/>
  <c r="B1587" i="13"/>
  <c r="B1446" i="7"/>
  <c r="S286" i="2" s="1"/>
  <c r="B784" i="5"/>
  <c r="U374" i="2" s="1"/>
  <c r="B1646" i="7"/>
  <c r="S486" i="2" s="1"/>
  <c r="B1446" i="10"/>
  <c r="B1119" i="11"/>
  <c r="B1634" i="10"/>
  <c r="B1550" i="11"/>
  <c r="B308" i="7"/>
  <c r="B2075" i="11"/>
  <c r="B1929" i="7"/>
  <c r="B1018" i="14"/>
  <c r="B3256" i="7"/>
  <c r="B152" i="11"/>
  <c r="R239" i="2" s="1"/>
  <c r="B733" i="5"/>
  <c r="U323" i="2" s="1"/>
  <c r="B92" i="10"/>
  <c r="Q179" i="2" s="1"/>
  <c r="B2256" i="5"/>
  <c r="B3401" i="7"/>
  <c r="B1251" i="10"/>
  <c r="B2026" i="11"/>
  <c r="B2247" i="10"/>
  <c r="B1954" i="5"/>
  <c r="B2329" i="11"/>
  <c r="B393" i="7"/>
  <c r="B821" i="11"/>
  <c r="B714" i="11"/>
  <c r="B115" i="13"/>
  <c r="P202" i="2" s="1"/>
  <c r="B2310" i="11"/>
  <c r="B3328" i="7"/>
  <c r="B3143" i="7"/>
  <c r="B1059" i="11"/>
  <c r="B1919" i="5"/>
  <c r="B1021" i="13"/>
  <c r="B1984" i="10"/>
  <c r="B172" i="10"/>
  <c r="Q259" i="2" s="1"/>
  <c r="B1060" i="14"/>
  <c r="B2262" i="11"/>
  <c r="B1808" i="5"/>
  <c r="B1008" i="10"/>
  <c r="B2401" i="11"/>
  <c r="B464" i="14"/>
  <c r="B809" i="5"/>
  <c r="U399" i="2" s="1"/>
  <c r="B2270" i="11"/>
  <c r="B2455" i="7"/>
  <c r="B1201" i="11"/>
  <c r="B1259" i="14"/>
  <c r="B1293" i="10"/>
  <c r="B1647" i="5"/>
  <c r="B544" i="10"/>
  <c r="B1747" i="10"/>
  <c r="B1433" i="5"/>
  <c r="B1079" i="14"/>
  <c r="B103" i="7"/>
  <c r="B2071" i="10"/>
  <c r="B1106" i="5"/>
  <c r="B184" i="7"/>
  <c r="B1704" i="7"/>
  <c r="B2926" i="7"/>
  <c r="B662" i="5"/>
  <c r="U252" i="2" s="1"/>
  <c r="B168" i="14"/>
  <c r="T255" i="2" s="1"/>
  <c r="B1867" i="10"/>
  <c r="B1614" i="13"/>
  <c r="B2387" i="11"/>
  <c r="B1330" i="11"/>
  <c r="B1731" i="5"/>
  <c r="B35" i="11"/>
  <c r="R122" i="2" s="1"/>
  <c r="B2453" i="10"/>
  <c r="B1134" i="5"/>
  <c r="B1218" i="5"/>
  <c r="B1793" i="11"/>
  <c r="B1369" i="10"/>
  <c r="B510" i="11"/>
  <c r="B577" i="11"/>
  <c r="B412" i="13"/>
  <c r="P499" i="2" s="1"/>
  <c r="B2585" i="7"/>
  <c r="B1833" i="14"/>
  <c r="B971" i="11"/>
  <c r="B1565" i="11"/>
  <c r="B725" i="13"/>
  <c r="B71" i="11"/>
  <c r="R158" i="2" s="1"/>
  <c r="B1095" i="13"/>
  <c r="B433" i="5"/>
  <c r="B1219" i="14"/>
  <c r="B2059" i="11"/>
  <c r="B81" i="11"/>
  <c r="R168" i="2" s="1"/>
  <c r="B2514" i="7"/>
  <c r="B1834" i="7"/>
  <c r="B2199" i="7"/>
  <c r="B536" i="14"/>
  <c r="B1127" i="11"/>
  <c r="B1937" i="10"/>
  <c r="B1015" i="10"/>
  <c r="B1002" i="14"/>
  <c r="B1572" i="14"/>
  <c r="B339" i="11"/>
  <c r="R426" i="2" s="1"/>
  <c r="B1804" i="10"/>
  <c r="B433" i="14"/>
  <c r="B1823" i="5"/>
  <c r="B2542" i="7"/>
  <c r="B2668" i="7"/>
  <c r="B2257" i="7"/>
  <c r="B1975" i="10"/>
  <c r="B1288" i="10"/>
  <c r="B385" i="13"/>
  <c r="P472" i="2" s="1"/>
  <c r="B1193" i="11"/>
  <c r="B2547" i="7"/>
  <c r="B2835" i="7"/>
  <c r="B1147" i="14"/>
  <c r="B1564" i="11"/>
  <c r="B842" i="11"/>
  <c r="B1390" i="5"/>
  <c r="B942" i="5"/>
  <c r="B2267" i="5"/>
  <c r="B2885" i="7"/>
  <c r="B168" i="10"/>
  <c r="Q255" i="2" s="1"/>
  <c r="B1974" i="5"/>
  <c r="B1575" i="11"/>
  <c r="B1239" i="11"/>
  <c r="B1414" i="5"/>
  <c r="B2018" i="5"/>
  <c r="B606" i="14"/>
  <c r="B1335" i="11"/>
  <c r="B1433" i="10"/>
  <c r="B145" i="7"/>
  <c r="B656" i="14"/>
  <c r="B1274" i="10"/>
  <c r="B1601" i="11"/>
  <c r="B1471" i="7"/>
  <c r="S311" i="2" s="1"/>
  <c r="B1015" i="14"/>
  <c r="B1440" i="14"/>
  <c r="B2729" i="7"/>
  <c r="B1861" i="11"/>
  <c r="B1071" i="14"/>
  <c r="B1430" i="7"/>
  <c r="S270" i="2" s="1"/>
  <c r="B319" i="11"/>
  <c r="R406" i="2" s="1"/>
  <c r="B2657" i="7"/>
  <c r="B35" i="10"/>
  <c r="Q122" i="2" s="1"/>
  <c r="B1910" i="10"/>
  <c r="B1469" i="11"/>
  <c r="B470" i="11"/>
  <c r="B2057" i="7"/>
  <c r="B2377" i="11"/>
  <c r="B2058" i="11"/>
  <c r="B528" i="11"/>
  <c r="B86" i="10"/>
  <c r="Q173" i="2" s="1"/>
  <c r="B2438" i="10"/>
  <c r="B670" i="14"/>
  <c r="B2576" i="7"/>
  <c r="B180" i="10"/>
  <c r="Q267" i="2" s="1"/>
  <c r="B2080" i="5"/>
  <c r="B1804" i="7"/>
  <c r="B1050" i="13"/>
  <c r="B2375" i="10"/>
  <c r="B3316" i="7"/>
  <c r="B1475" i="11"/>
  <c r="B1199" i="14"/>
  <c r="B1193" i="10"/>
  <c r="B1471" i="5"/>
  <c r="B251" i="11"/>
  <c r="R338" i="2" s="1"/>
  <c r="B1729" i="11"/>
  <c r="B901" i="5"/>
  <c r="U491" i="2" s="1"/>
  <c r="B2386" i="7"/>
  <c r="B350" i="11"/>
  <c r="R437" i="2" s="1"/>
  <c r="B2875" i="7"/>
  <c r="B1202" i="5"/>
  <c r="B2756" i="7"/>
  <c r="B2654" i="7"/>
  <c r="B3386" i="7"/>
  <c r="B2166" i="11"/>
  <c r="B1842" i="10"/>
  <c r="B2320" i="7"/>
  <c r="B1614" i="7"/>
  <c r="S454" i="2" s="1"/>
  <c r="B1125" i="11"/>
  <c r="B2431" i="7"/>
  <c r="B1926" i="7"/>
  <c r="B972" i="5"/>
  <c r="B370" i="5"/>
  <c r="B1494" i="7"/>
  <c r="S334" i="2" s="1"/>
  <c r="B108" i="7"/>
  <c r="B1960" i="14"/>
  <c r="B606" i="11"/>
  <c r="B2745" i="7"/>
  <c r="B855" i="11"/>
  <c r="B1488" i="11"/>
  <c r="B1481" i="7"/>
  <c r="S321" i="2" s="1"/>
  <c r="B3081" i="7"/>
  <c r="B1316" i="13"/>
  <c r="B1352" i="7"/>
  <c r="S192" i="2" s="1"/>
  <c r="B1568" i="5"/>
  <c r="B627" i="14"/>
  <c r="B1454" i="11"/>
  <c r="B2881" i="7"/>
  <c r="B1290" i="13"/>
  <c r="B2794" i="7"/>
  <c r="B229" i="7"/>
  <c r="B2217" i="11"/>
  <c r="B804" i="10"/>
  <c r="B1988" i="5"/>
  <c r="B1859" i="5"/>
  <c r="B2697" i="7"/>
  <c r="B560" i="10"/>
  <c r="B2658" i="7"/>
  <c r="B82" i="14"/>
  <c r="T169" i="2" s="1"/>
  <c r="B1882" i="14"/>
  <c r="B3232" i="7"/>
  <c r="B6" i="5"/>
  <c r="D6" i="8" s="1"/>
  <c r="E6" i="8" s="1"/>
  <c r="B581" i="5"/>
  <c r="U171" i="2" s="1"/>
  <c r="B2223" i="5"/>
  <c r="B2857" i="7"/>
  <c r="B1157" i="13"/>
  <c r="B446" i="5"/>
  <c r="B1063" i="14"/>
  <c r="B2853" i="7"/>
  <c r="B1456" i="13"/>
  <c r="B815" i="13"/>
  <c r="B2311" i="10"/>
  <c r="B171" i="10"/>
  <c r="Q258" i="2" s="1"/>
  <c r="B1459" i="7"/>
  <c r="S299" i="2" s="1"/>
  <c r="B1665" i="13"/>
  <c r="B2380" i="7"/>
  <c r="B503" i="14"/>
  <c r="B1299" i="5"/>
  <c r="B1075" i="13"/>
  <c r="B2298" i="11"/>
  <c r="B732" i="11"/>
  <c r="B2287" i="10"/>
  <c r="B1852" i="5"/>
  <c r="B1396" i="11"/>
  <c r="B1711" i="11"/>
  <c r="B1132" i="5"/>
  <c r="B1196" i="11"/>
  <c r="B176" i="10"/>
  <c r="Q263" i="2" s="1"/>
  <c r="B2296" i="5"/>
  <c r="B919" i="10"/>
  <c r="B165" i="5"/>
  <c r="E257" i="2" s="1"/>
  <c r="I257" i="2" s="1"/>
  <c r="B477" i="5"/>
  <c r="B22" i="13"/>
  <c r="B2169" i="5"/>
  <c r="B980" i="11"/>
  <c r="B2057" i="10"/>
  <c r="B1895" i="14"/>
  <c r="B1191" i="5"/>
  <c r="B1962" i="10"/>
  <c r="B1951" i="5"/>
  <c r="B1395" i="14"/>
  <c r="B2350" i="10"/>
  <c r="B301" i="14"/>
  <c r="T388" i="2" s="1"/>
  <c r="B1923" i="5"/>
  <c r="B194" i="10"/>
  <c r="Q281" i="2" s="1"/>
  <c r="B694" i="5"/>
  <c r="U284" i="2" s="1"/>
  <c r="B2395" i="11"/>
  <c r="B1654" i="13"/>
  <c r="B163" i="14"/>
  <c r="T250" i="2" s="1"/>
  <c r="B227" i="7"/>
  <c r="E304" i="2" s="1"/>
  <c r="I304" i="2" s="1"/>
  <c r="B1723" i="7"/>
  <c r="B1508" i="14"/>
  <c r="B2711" i="7"/>
  <c r="B1718" i="10"/>
  <c r="B3123" i="7"/>
  <c r="B2144" i="11"/>
  <c r="B2041" i="5"/>
  <c r="B1129" i="11"/>
  <c r="B1796" i="11"/>
  <c r="B2328" i="7"/>
  <c r="B2537" i="7"/>
  <c r="B850" i="13"/>
  <c r="B1923" i="10"/>
  <c r="B1961" i="11"/>
  <c r="B2078" i="10"/>
  <c r="B3290" i="7"/>
  <c r="B699" i="14"/>
  <c r="B557" i="14"/>
  <c r="B1310" i="14"/>
  <c r="B991" i="10"/>
  <c r="B485" i="5"/>
  <c r="B1915" i="11"/>
  <c r="B921" i="13"/>
  <c r="B122" i="7"/>
  <c r="B1634" i="11"/>
  <c r="B305" i="14"/>
  <c r="T392" i="2" s="1"/>
  <c r="B1096" i="5"/>
  <c r="B737" i="14"/>
  <c r="B2199" i="11"/>
  <c r="B901" i="11"/>
  <c r="B3210" i="7"/>
  <c r="B148" i="5"/>
  <c r="B1751" i="13"/>
  <c r="B128" i="13"/>
  <c r="P215" i="2" s="1"/>
  <c r="B245" i="5"/>
  <c r="B2723" i="7"/>
  <c r="B1575" i="14"/>
  <c r="B1205" i="11"/>
  <c r="B2121" i="7"/>
  <c r="B2580" i="7"/>
  <c r="B1934" i="10"/>
  <c r="B1559" i="7"/>
  <c r="S399" i="2" s="1"/>
  <c r="B968" i="14"/>
  <c r="B792" i="10"/>
  <c r="B660" i="5"/>
  <c r="U250" i="2" s="1"/>
  <c r="B346" i="10"/>
  <c r="Q433" i="2" s="1"/>
  <c r="B279" i="11"/>
  <c r="R366" i="2" s="1"/>
  <c r="B3057" i="7"/>
  <c r="B1349" i="10"/>
  <c r="B646" i="10"/>
  <c r="B1680" i="10"/>
  <c r="B1532" i="11"/>
  <c r="B398" i="7"/>
  <c r="B3318" i="7"/>
  <c r="B1112" i="13"/>
  <c r="B1540" i="5"/>
  <c r="B1512" i="10"/>
  <c r="B1703" i="13"/>
  <c r="B1113" i="10"/>
  <c r="B3319" i="7"/>
  <c r="B102" i="7"/>
  <c r="B1434" i="13"/>
  <c r="B1509" i="14"/>
  <c r="B2445" i="7"/>
  <c r="B2014" i="5"/>
  <c r="B2128" i="5"/>
  <c r="B2094" i="5"/>
  <c r="B1346" i="10"/>
  <c r="B157" i="13"/>
  <c r="P244" i="2" s="1"/>
  <c r="B1469" i="10"/>
  <c r="B420" i="11"/>
  <c r="R507" i="2" s="1"/>
  <c r="B3242" i="7"/>
  <c r="B1054" i="11"/>
  <c r="B1496" i="13"/>
  <c r="B1445" i="10"/>
  <c r="B713" i="10"/>
  <c r="B16" i="11"/>
  <c r="B2065" i="11"/>
  <c r="B60" i="13"/>
  <c r="P147" i="2" s="1"/>
  <c r="B1137" i="11"/>
  <c r="B2293" i="10"/>
  <c r="B763" i="11"/>
  <c r="B722" i="5"/>
  <c r="U312" i="2" s="1"/>
  <c r="B3224" i="7"/>
  <c r="B2306" i="10"/>
  <c r="B669" i="11"/>
  <c r="B1563" i="11"/>
  <c r="B1453" i="5"/>
  <c r="B1703" i="7"/>
  <c r="B1488" i="14"/>
  <c r="B1005" i="10"/>
  <c r="B769" i="11"/>
  <c r="B208" i="13"/>
  <c r="P295" i="2" s="1"/>
  <c r="B1415" i="11"/>
  <c r="B2124" i="7"/>
  <c r="B1444" i="10"/>
  <c r="B1289" i="11"/>
  <c r="B963" i="11"/>
  <c r="B1040" i="13"/>
  <c r="B3165" i="7"/>
  <c r="B770" i="10"/>
  <c r="B2185" i="11"/>
  <c r="B1395" i="7"/>
  <c r="S235" i="2" s="1"/>
  <c r="B1255" i="13"/>
  <c r="B691" i="5"/>
  <c r="U281" i="2" s="1"/>
  <c r="B1176" i="14"/>
  <c r="B1693" i="11"/>
  <c r="B1292" i="5"/>
  <c r="B3172" i="7"/>
  <c r="B343" i="11"/>
  <c r="R430" i="2" s="1"/>
  <c r="B1397" i="14"/>
  <c r="B232" i="10"/>
  <c r="Q319" i="2" s="1"/>
  <c r="B96" i="5"/>
  <c r="B936" i="10"/>
  <c r="B468" i="14"/>
  <c r="B1307" i="14"/>
  <c r="B2204" i="5"/>
  <c r="B238" i="11"/>
  <c r="R325" i="2" s="1"/>
  <c r="B2376" i="7"/>
  <c r="B2010" i="10"/>
  <c r="B2325" i="7"/>
  <c r="B1075" i="14"/>
  <c r="B771" i="11"/>
  <c r="B1707" i="14"/>
  <c r="B818" i="13"/>
  <c r="B588" i="13"/>
  <c r="B967" i="11"/>
  <c r="B1787" i="7"/>
  <c r="B114" i="5"/>
  <c r="B1586" i="13"/>
  <c r="B610" i="14"/>
  <c r="B2022" i="5"/>
  <c r="B11" i="7"/>
  <c r="B278" i="13"/>
  <c r="P365" i="2" s="1"/>
  <c r="B1310" i="5"/>
  <c r="B1539" i="7"/>
  <c r="S379" i="2" s="1"/>
  <c r="B1678" i="13"/>
  <c r="B1435" i="10"/>
  <c r="B789" i="13"/>
  <c r="B424" i="5"/>
  <c r="B141" i="11"/>
  <c r="R228" i="2" s="1"/>
  <c r="B674" i="11"/>
  <c r="B332" i="5"/>
  <c r="B1128" i="11"/>
  <c r="B2387" i="10"/>
  <c r="B2791" i="7"/>
  <c r="B733" i="13"/>
  <c r="B1690" i="5"/>
  <c r="B1539" i="14"/>
  <c r="B608" i="13"/>
  <c r="B1321" i="7"/>
  <c r="S161" i="2" s="1"/>
  <c r="B1376" i="7"/>
  <c r="S216" i="2" s="1"/>
  <c r="B1976" i="5"/>
  <c r="B2889" i="7"/>
  <c r="B14" i="7"/>
  <c r="B1490" i="7"/>
  <c r="S330" i="2" s="1"/>
  <c r="B459" i="5"/>
  <c r="B1522" i="10"/>
  <c r="B31" i="13"/>
  <c r="P118" i="2" s="1"/>
  <c r="B638" i="10"/>
  <c r="B1318" i="5"/>
  <c r="B828" i="13"/>
  <c r="B349" i="5"/>
  <c r="B2192" i="7"/>
  <c r="B108" i="14"/>
  <c r="T195" i="2" s="1"/>
  <c r="B1680" i="14"/>
  <c r="B350" i="14"/>
  <c r="T437" i="2" s="1"/>
  <c r="B1648" i="5"/>
  <c r="B1178" i="5"/>
  <c r="B1453" i="10"/>
  <c r="B1784" i="13"/>
  <c r="B250" i="7"/>
  <c r="E327" i="2" s="1"/>
  <c r="I327" i="2" s="1"/>
  <c r="B1854" i="10"/>
  <c r="B1047" i="14"/>
  <c r="B1614" i="11"/>
  <c r="B581" i="14"/>
  <c r="B1607" i="11"/>
  <c r="B1825" i="10"/>
  <c r="B1514" i="5"/>
  <c r="B1679" i="11"/>
  <c r="B1603" i="5"/>
  <c r="B1590" i="5"/>
  <c r="B402" i="7"/>
  <c r="B464" i="5"/>
  <c r="B880" i="10"/>
  <c r="B248" i="7"/>
  <c r="B1084" i="11"/>
  <c r="B3258" i="7"/>
  <c r="B1408" i="5"/>
  <c r="B347" i="11"/>
  <c r="R434" i="2" s="1"/>
  <c r="B2160" i="10"/>
  <c r="B823" i="14"/>
  <c r="B393" i="13"/>
  <c r="P480" i="2" s="1"/>
  <c r="B2254" i="10"/>
  <c r="B455" i="10"/>
  <c r="B491" i="5"/>
  <c r="B2255" i="7"/>
  <c r="B1557" i="13"/>
  <c r="B2305" i="7"/>
  <c r="B478" i="13"/>
  <c r="B1568" i="10"/>
  <c r="B1425" i="10"/>
  <c r="B1074" i="13"/>
  <c r="B776" i="10"/>
  <c r="B154" i="7"/>
  <c r="E231" i="2" s="1"/>
  <c r="I231" i="2" s="1"/>
  <c r="B1505" i="5"/>
  <c r="B1237" i="13"/>
  <c r="B333" i="5"/>
  <c r="B2635" i="7"/>
  <c r="B144" i="5"/>
  <c r="B2232" i="11"/>
  <c r="B1448" i="13"/>
  <c r="B1259" i="13"/>
  <c r="B3133" i="7"/>
  <c r="B1057" i="11"/>
  <c r="B3207" i="7"/>
  <c r="B760" i="10"/>
  <c r="B886" i="5"/>
  <c r="U476" i="2" s="1"/>
  <c r="B327" i="11"/>
  <c r="R414" i="2" s="1"/>
  <c r="B1674" i="11"/>
  <c r="B470" i="10"/>
  <c r="B3107" i="7"/>
  <c r="B215" i="7"/>
  <c r="E292" i="2" s="1"/>
  <c r="I292" i="2" s="1"/>
  <c r="B1968" i="10"/>
  <c r="B364" i="11"/>
  <c r="R451" i="2" s="1"/>
  <c r="B159" i="13"/>
  <c r="P246" i="2" s="1"/>
  <c r="B522" i="5"/>
  <c r="U112" i="2" s="1"/>
  <c r="B754" i="13"/>
  <c r="B2214" i="11"/>
  <c r="B51" i="11"/>
  <c r="R138" i="2" s="1"/>
  <c r="B693" i="5"/>
  <c r="U283" i="2" s="1"/>
  <c r="B80" i="7"/>
  <c r="B1532" i="7"/>
  <c r="S372" i="2" s="1"/>
  <c r="B1663" i="14"/>
  <c r="E254" i="2" s="1"/>
  <c r="I254" i="2" s="1"/>
  <c r="B55" i="14"/>
  <c r="T142" i="2" s="1"/>
  <c r="B866" i="11"/>
  <c r="B59" i="10"/>
  <c r="Q146" i="2" s="1"/>
  <c r="B1122" i="5"/>
  <c r="B1528" i="5"/>
  <c r="B2318" i="11"/>
  <c r="B3490" i="7"/>
  <c r="B1099" i="11"/>
  <c r="B40" i="11"/>
  <c r="B1543" i="5"/>
  <c r="B1798" i="10"/>
  <c r="B1969" i="7"/>
  <c r="B50" i="11"/>
  <c r="R137" i="2" s="1"/>
  <c r="B1942" i="5"/>
  <c r="B1480" i="7"/>
  <c r="S320" i="2" s="1"/>
  <c r="B776" i="5"/>
  <c r="U366" i="2" s="1"/>
  <c r="B1349" i="5"/>
  <c r="B1394" i="10"/>
  <c r="B613" i="13"/>
  <c r="B117" i="11"/>
  <c r="R204" i="2" s="1"/>
  <c r="B964" i="11"/>
  <c r="B2265" i="10"/>
  <c r="B478" i="5"/>
  <c r="B2029" i="10"/>
  <c r="B2049" i="10"/>
  <c r="B3295" i="7"/>
  <c r="B3103" i="7"/>
  <c r="B17" i="11"/>
  <c r="R104" i="2" s="1"/>
  <c r="B1861" i="10"/>
  <c r="B1898" i="7"/>
  <c r="B1719" i="14"/>
  <c r="B62" i="11"/>
  <c r="R149" i="2" s="1"/>
  <c r="B1900" i="5"/>
  <c r="B1844" i="7"/>
  <c r="B1780" i="5"/>
  <c r="B1718" i="14"/>
  <c r="B2186" i="7"/>
  <c r="B260" i="13"/>
  <c r="P347" i="2" s="1"/>
  <c r="B1980" i="5"/>
  <c r="B1602" i="11"/>
  <c r="B2384" i="10"/>
  <c r="B2375" i="7"/>
  <c r="B1676" i="13"/>
  <c r="B1691" i="14"/>
  <c r="B2292" i="10"/>
  <c r="B1216" i="10"/>
  <c r="B1757" i="10"/>
  <c r="B2037" i="11"/>
  <c r="B832" i="5"/>
  <c r="U422" i="2" s="1"/>
  <c r="B1399" i="7"/>
  <c r="S239" i="2" s="1"/>
  <c r="B1433" i="11"/>
  <c r="B809" i="11"/>
  <c r="B1605" i="11"/>
  <c r="B781" i="14"/>
  <c r="B961" i="10"/>
  <c r="B1555" i="13"/>
  <c r="B3153" i="7"/>
  <c r="B898" i="5"/>
  <c r="U488" i="2" s="1"/>
  <c r="B2190" i="11"/>
  <c r="B1364" i="11"/>
  <c r="B1625" i="13"/>
  <c r="B1137" i="13"/>
  <c r="B2620" i="7"/>
  <c r="B2529" i="7"/>
  <c r="B1688" i="7"/>
  <c r="B1350" i="10"/>
  <c r="B88" i="11"/>
  <c r="R175" i="2" s="1"/>
  <c r="B1307" i="10"/>
  <c r="B463" i="13"/>
  <c r="B1052" i="11"/>
  <c r="B1113" i="11"/>
  <c r="B1956" i="11"/>
  <c r="B2123" i="10"/>
  <c r="B1901" i="5"/>
  <c r="B953" i="11"/>
  <c r="B2337" i="10"/>
  <c r="B848" i="5"/>
  <c r="U438" i="2" s="1"/>
  <c r="B975" i="5"/>
  <c r="B688" i="5"/>
  <c r="U278" i="2" s="1"/>
  <c r="B428" i="11"/>
  <c r="B787" i="5"/>
  <c r="U377" i="2" s="1"/>
  <c r="B1790" i="11"/>
  <c r="B962" i="10"/>
  <c r="B933" i="11"/>
  <c r="B853" i="10"/>
  <c r="B1875" i="14"/>
  <c r="B86" i="5"/>
  <c r="B2246" i="11"/>
  <c r="B1581" i="10"/>
  <c r="B939" i="10"/>
  <c r="B2748" i="7"/>
  <c r="B1629" i="7"/>
  <c r="S469" i="2" s="1"/>
  <c r="B250" i="14"/>
  <c r="T337" i="2" s="1"/>
  <c r="B49" i="13"/>
  <c r="P136" i="2" s="1"/>
  <c r="B1771" i="7"/>
  <c r="B30" i="11"/>
  <c r="B1689" i="13"/>
  <c r="B1014" i="11"/>
  <c r="B1307" i="7"/>
  <c r="S147" i="2" s="1"/>
  <c r="B1366" i="5"/>
  <c r="B657" i="14"/>
  <c r="B3181" i="7"/>
  <c r="B1001" i="10"/>
  <c r="B712" i="10"/>
  <c r="B2425" i="10"/>
  <c r="B185" i="13"/>
  <c r="P272" i="2" s="1"/>
  <c r="B1557" i="5"/>
  <c r="B2381" i="11"/>
  <c r="B2379" i="7"/>
  <c r="B376" i="5"/>
  <c r="B525" i="10"/>
  <c r="B278" i="5"/>
  <c r="B1158" i="5"/>
  <c r="B2592" i="7"/>
  <c r="B1810" i="10"/>
  <c r="B731" i="11"/>
  <c r="B1991" i="14"/>
  <c r="B866" i="5"/>
  <c r="U456" i="2" s="1"/>
  <c r="B239" i="5"/>
  <c r="B1828" i="11"/>
  <c r="B1922" i="7"/>
  <c r="B2281" i="7"/>
  <c r="B3209" i="7"/>
  <c r="B1855" i="10"/>
  <c r="B1883" i="14"/>
  <c r="B973" i="13"/>
  <c r="B428" i="10"/>
  <c r="B2295" i="10"/>
  <c r="B1146" i="11"/>
  <c r="B1506" i="7"/>
  <c r="S346" i="2" s="1"/>
  <c r="B1864" i="11"/>
  <c r="B2954" i="7"/>
  <c r="B1832" i="11"/>
  <c r="B211" i="14"/>
  <c r="T298" i="2" s="1"/>
  <c r="B559" i="11"/>
  <c r="B1886" i="10"/>
  <c r="B1800" i="13"/>
  <c r="B522" i="14"/>
  <c r="B1507" i="11"/>
  <c r="B2431" i="11"/>
  <c r="B199" i="7"/>
  <c r="B257" i="13"/>
  <c r="P344" i="2" s="1"/>
  <c r="B2090" i="7"/>
  <c r="B1194" i="10"/>
  <c r="B1672" i="7"/>
  <c r="B183" i="7"/>
  <c r="B1606" i="11"/>
  <c r="B2570" i="7"/>
  <c r="B513" i="11"/>
  <c r="B797" i="5"/>
  <c r="U387" i="2" s="1"/>
  <c r="B1171" i="11"/>
  <c r="B1298" i="13"/>
  <c r="B1016" i="10"/>
  <c r="B458" i="7"/>
  <c r="B1314" i="5"/>
  <c r="B909" i="10"/>
  <c r="B1981" i="14"/>
  <c r="B1899" i="10"/>
  <c r="B790" i="10"/>
  <c r="B1700" i="14"/>
  <c r="B2241" i="11"/>
  <c r="B1643" i="7"/>
  <c r="S483" i="2" s="1"/>
  <c r="B716" i="11"/>
  <c r="B1340" i="10"/>
  <c r="B9" i="13"/>
  <c r="P96" i="2" s="1"/>
  <c r="B95" i="11"/>
  <c r="R182" i="2" s="1"/>
  <c r="B2248" i="10"/>
  <c r="B1598" i="10"/>
  <c r="B3013" i="7"/>
  <c r="B110" i="11"/>
  <c r="R197" i="2" s="1"/>
  <c r="B3247" i="7"/>
  <c r="B1183" i="5"/>
  <c r="B1712" i="13"/>
  <c r="B2157" i="5"/>
  <c r="B595" i="13"/>
  <c r="B24" i="14"/>
  <c r="D32" i="19" s="1"/>
  <c r="E32" i="19" s="1"/>
  <c r="H1656" i="15" s="1"/>
  <c r="H1658" i="15" s="1"/>
  <c r="B1885" i="11"/>
  <c r="B809" i="14"/>
  <c r="B394" i="14"/>
  <c r="T481" i="2" s="1"/>
  <c r="B1048" i="14"/>
  <c r="B1398" i="10"/>
  <c r="B708" i="5"/>
  <c r="U298" i="2" s="1"/>
  <c r="B2557" i="7"/>
  <c r="B2203" i="5"/>
  <c r="B1342" i="14"/>
  <c r="B2632" i="7"/>
  <c r="B753" i="11"/>
  <c r="B828" i="14"/>
  <c r="B129" i="10"/>
  <c r="Q216" i="2" s="1"/>
  <c r="B1449" i="14"/>
  <c r="B848" i="14"/>
  <c r="B3396" i="7"/>
  <c r="B2096" i="11"/>
  <c r="B71" i="5"/>
  <c r="B1732" i="5"/>
  <c r="B398" i="14"/>
  <c r="T485" i="2" s="1"/>
  <c r="B345" i="7"/>
  <c r="B433" i="7"/>
  <c r="B211" i="13"/>
  <c r="P298" i="2" s="1"/>
  <c r="B75" i="14"/>
  <c r="T162" i="2" s="1"/>
  <c r="B2090" i="10"/>
  <c r="B1843" i="11"/>
  <c r="B724" i="14"/>
  <c r="B2385" i="11"/>
  <c r="B2306" i="11"/>
  <c r="B1750" i="11"/>
  <c r="B356" i="14"/>
  <c r="T443" i="2" s="1"/>
  <c r="B1320" i="14"/>
  <c r="B2199" i="5"/>
  <c r="B1863" i="7"/>
  <c r="B1537" i="11"/>
  <c r="B312" i="14"/>
  <c r="T399" i="2" s="1"/>
  <c r="B577" i="14"/>
  <c r="B1527" i="11"/>
  <c r="B1115" i="13"/>
  <c r="B135" i="7"/>
  <c r="B1106" i="11"/>
  <c r="B774" i="5"/>
  <c r="U364" i="2" s="1"/>
  <c r="B1680" i="7"/>
  <c r="B1089" i="13"/>
  <c r="B666" i="11"/>
  <c r="B2100" i="10"/>
  <c r="B476" i="7"/>
  <c r="B1585" i="11"/>
  <c r="B633" i="11"/>
  <c r="B658" i="10"/>
  <c r="B2251" i="10"/>
  <c r="B1611" i="13"/>
  <c r="B452" i="14"/>
  <c r="B1753" i="11"/>
  <c r="B1796" i="10"/>
  <c r="B1828" i="5"/>
  <c r="B1774" i="10"/>
  <c r="B112" i="14"/>
  <c r="T199" i="2" s="1"/>
  <c r="B2305" i="11"/>
  <c r="B2070" i="7"/>
  <c r="B2223" i="10"/>
  <c r="B615" i="14"/>
  <c r="B322" i="10"/>
  <c r="Q409" i="2" s="1"/>
  <c r="B1199" i="13"/>
  <c r="B467" i="11"/>
  <c r="B79" i="7"/>
  <c r="B3086" i="7"/>
  <c r="B367" i="13"/>
  <c r="P454" i="2" s="1"/>
  <c r="B1731" i="13"/>
  <c r="B1978" i="14"/>
  <c r="B368" i="5"/>
  <c r="B836" i="11"/>
  <c r="B2174" i="10"/>
  <c r="B1124" i="11"/>
  <c r="B1678" i="11"/>
  <c r="B333" i="10"/>
  <c r="Q420" i="2" s="1"/>
  <c r="B2179" i="11"/>
  <c r="B1342" i="10"/>
  <c r="B2041" i="10"/>
  <c r="B1880" i="7"/>
  <c r="B437" i="7"/>
  <c r="B657" i="10"/>
  <c r="B210" i="14"/>
  <c r="T297" i="2" s="1"/>
  <c r="B2414" i="11"/>
  <c r="B204" i="13"/>
  <c r="P291" i="2" s="1"/>
  <c r="B1238" i="11"/>
  <c r="B1177" i="13"/>
  <c r="B177" i="13"/>
  <c r="P264" i="2" s="1"/>
  <c r="B203" i="5"/>
  <c r="B283" i="13"/>
  <c r="P370" i="2" s="1"/>
  <c r="B1244" i="13"/>
  <c r="B3414" i="7"/>
  <c r="B2296" i="10"/>
  <c r="B115" i="10"/>
  <c r="Q202" i="2" s="1"/>
  <c r="B2999" i="7"/>
  <c r="B2325" i="11"/>
  <c r="B405" i="5"/>
  <c r="B2184" i="10"/>
  <c r="B2189" i="11"/>
  <c r="B1232" i="11"/>
  <c r="B1990" i="10"/>
  <c r="B189" i="11"/>
  <c r="R276" i="2" s="1"/>
  <c r="B1864" i="10"/>
  <c r="B596" i="13"/>
  <c r="B2596" i="7"/>
  <c r="B1214" i="14"/>
  <c r="B2751" i="7"/>
  <c r="B724" i="5"/>
  <c r="U314" i="2" s="1"/>
  <c r="B1740" i="7"/>
  <c r="B1228" i="11"/>
  <c r="B296" i="14"/>
  <c r="T383" i="2" s="1"/>
  <c r="B767" i="11"/>
  <c r="B1937" i="11"/>
  <c r="B735" i="14"/>
  <c r="B1263" i="11"/>
  <c r="B2092" i="11"/>
  <c r="B2277" i="11"/>
  <c r="B1641" i="13"/>
  <c r="B2155" i="10"/>
  <c r="B205" i="10"/>
  <c r="Q292" i="2" s="1"/>
  <c r="B1799" i="10"/>
  <c r="B258" i="5"/>
  <c r="B510" i="10"/>
  <c r="B1941" i="10"/>
  <c r="B586" i="11"/>
  <c r="B799" i="10"/>
  <c r="B2317" i="7"/>
  <c r="B1185" i="5"/>
  <c r="B1747" i="11"/>
  <c r="B1641" i="5"/>
  <c r="B108" i="10"/>
  <c r="Q195" i="2" s="1"/>
  <c r="B1288" i="5"/>
  <c r="B2846" i="7"/>
  <c r="B1189" i="10"/>
  <c r="B3053" i="7"/>
  <c r="B277" i="5"/>
  <c r="B874" i="13"/>
  <c r="B870" i="14"/>
  <c r="B1890" i="11"/>
  <c r="B1672" i="14"/>
  <c r="B2684" i="7"/>
  <c r="B1370" i="7"/>
  <c r="S210" i="2" s="1"/>
  <c r="B1432" i="14"/>
  <c r="B1064" i="14"/>
  <c r="B753" i="10"/>
  <c r="B2713" i="7"/>
  <c r="B2312" i="11"/>
  <c r="B1748" i="5"/>
  <c r="B2250" i="7"/>
  <c r="B401" i="14"/>
  <c r="T488" i="2" s="1"/>
  <c r="B799" i="13"/>
  <c r="B143" i="5"/>
  <c r="B1141" i="14"/>
  <c r="B2239" i="10"/>
  <c r="B2114" i="11"/>
  <c r="B1485" i="14"/>
  <c r="B312" i="7"/>
  <c r="B353" i="14"/>
  <c r="T440" i="2" s="1"/>
  <c r="B1868" i="14"/>
  <c r="B391" i="13"/>
  <c r="P478" i="2" s="1"/>
  <c r="B879" i="11"/>
  <c r="B1794" i="14"/>
  <c r="B687" i="10"/>
  <c r="B192" i="7"/>
  <c r="B2287" i="7"/>
  <c r="B1417" i="13"/>
  <c r="B877" i="11"/>
  <c r="B358" i="11"/>
  <c r="R445" i="2" s="1"/>
  <c r="B2077" i="11"/>
  <c r="B1339" i="11"/>
  <c r="B2031" i="5"/>
  <c r="B1562" i="10"/>
  <c r="B69" i="14"/>
  <c r="T156" i="2" s="1"/>
  <c r="B141" i="13"/>
  <c r="P228" i="2" s="1"/>
  <c r="B1535" i="7"/>
  <c r="S375" i="2" s="1"/>
  <c r="B1950" i="7"/>
  <c r="B1418" i="11"/>
  <c r="B1549" i="14"/>
  <c r="B410" i="7"/>
  <c r="B3187" i="7"/>
  <c r="B676" i="5"/>
  <c r="U266" i="2" s="1"/>
  <c r="B906" i="5"/>
  <c r="U496" i="2" s="1"/>
  <c r="B72" i="13"/>
  <c r="P159" i="2" s="1"/>
  <c r="B487" i="11"/>
  <c r="B3031" i="7"/>
  <c r="B793" i="11"/>
  <c r="B425" i="5"/>
  <c r="B348" i="11"/>
  <c r="R435" i="2" s="1"/>
  <c r="B1438" i="11"/>
  <c r="B463" i="11"/>
  <c r="B3392" i="7"/>
  <c r="B234" i="10"/>
  <c r="Q321" i="2" s="1"/>
  <c r="B142" i="5"/>
  <c r="B1266" i="14"/>
  <c r="B1899" i="11"/>
  <c r="B2733" i="7"/>
  <c r="B158" i="10"/>
  <c r="Q245" i="2" s="1"/>
  <c r="B495" i="7"/>
  <c r="B468" i="10"/>
  <c r="B685" i="5"/>
  <c r="U275" i="2" s="1"/>
  <c r="B373" i="7"/>
  <c r="B2250" i="5"/>
  <c r="B1966" i="7"/>
  <c r="B1124" i="14"/>
  <c r="B1164" i="10"/>
  <c r="B2071" i="7"/>
  <c r="B1164" i="5"/>
  <c r="B852" i="10"/>
  <c r="B1738" i="14"/>
  <c r="B244" i="7"/>
  <c r="B296" i="5"/>
  <c r="B1681" i="10"/>
  <c r="B858" i="10"/>
  <c r="B1612" i="11"/>
  <c r="B478" i="10"/>
  <c r="B2685" i="7"/>
  <c r="B3500" i="7"/>
  <c r="B1869" i="14"/>
  <c r="B2126" i="5"/>
  <c r="B61" i="11"/>
  <c r="R148" i="2" s="1"/>
  <c r="B893" i="13"/>
  <c r="B944" i="5"/>
  <c r="B837" i="5"/>
  <c r="U427" i="2" s="1"/>
  <c r="B1875" i="10"/>
  <c r="B1032" i="11"/>
  <c r="B2911" i="7"/>
  <c r="B931" i="14"/>
  <c r="B147" i="13"/>
  <c r="P234" i="2" s="1"/>
  <c r="B1334" i="11"/>
  <c r="B1602" i="13"/>
  <c r="B748" i="10"/>
  <c r="B372" i="5"/>
  <c r="B218" i="11"/>
  <c r="R305" i="2" s="1"/>
  <c r="B1851" i="14"/>
  <c r="B1700" i="7"/>
  <c r="B2307" i="10"/>
  <c r="B2207" i="7"/>
  <c r="B924" i="10"/>
  <c r="B1066" i="10"/>
  <c r="B537" i="10"/>
  <c r="B197" i="11"/>
  <c r="R284" i="2" s="1"/>
  <c r="B734" i="11"/>
  <c r="B1107" i="10"/>
  <c r="B1468" i="11"/>
  <c r="B2352" i="11"/>
  <c r="B2666" i="7"/>
  <c r="B1697" i="11"/>
  <c r="B1959" i="11"/>
  <c r="B690" i="11"/>
  <c r="B626" i="14"/>
  <c r="B311" i="11"/>
  <c r="R398" i="2" s="1"/>
  <c r="B1490" i="14"/>
  <c r="B2196" i="10"/>
  <c r="B915" i="5"/>
  <c r="U505" i="2" s="1"/>
  <c r="B2479" i="7"/>
  <c r="B1043" i="5"/>
  <c r="B1753" i="13"/>
  <c r="B3479" i="7"/>
  <c r="B877" i="5"/>
  <c r="U467" i="2" s="1"/>
  <c r="B1283" i="10"/>
  <c r="B893" i="5"/>
  <c r="U483" i="2" s="1"/>
  <c r="B949" i="10"/>
  <c r="B3375" i="7"/>
  <c r="B1704" i="14"/>
  <c r="B184" i="13"/>
  <c r="P271" i="2" s="1"/>
  <c r="B3276" i="7"/>
  <c r="B556" i="10"/>
  <c r="B6" i="7"/>
  <c r="D21" i="8" s="1"/>
  <c r="B2284" i="11"/>
  <c r="B403" i="14"/>
  <c r="T490" i="2" s="1"/>
  <c r="B1110" i="11"/>
  <c r="B832" i="11"/>
  <c r="B1759" i="7"/>
  <c r="B2761" i="7"/>
  <c r="B1077" i="5"/>
  <c r="B210" i="13"/>
  <c r="P297" i="2" s="1"/>
  <c r="B307" i="11"/>
  <c r="R394" i="2" s="1"/>
  <c r="B2136" i="7"/>
  <c r="B1478" i="14"/>
  <c r="B477" i="10"/>
  <c r="B1856" i="10"/>
  <c r="B2365" i="11"/>
  <c r="B1800" i="10"/>
  <c r="B3494" i="7"/>
  <c r="B1059" i="10"/>
  <c r="B1326" i="11"/>
  <c r="B837" i="10"/>
  <c r="B1701" i="14"/>
  <c r="B1313" i="10"/>
  <c r="B3350" i="7"/>
  <c r="B1916" i="11"/>
  <c r="B1649" i="5"/>
  <c r="B871" i="11"/>
  <c r="B1094" i="11"/>
  <c r="B10" i="5"/>
  <c r="B936" i="5"/>
  <c r="B2092" i="5"/>
  <c r="B3267" i="7"/>
  <c r="B3166" i="7"/>
  <c r="B1067" i="10"/>
  <c r="B1885" i="7"/>
  <c r="B629" i="5"/>
  <c r="U219" i="2" s="1"/>
  <c r="B2641" i="7"/>
  <c r="B1112" i="10"/>
  <c r="B1340" i="5"/>
  <c r="B1358" i="13"/>
  <c r="B182" i="11"/>
  <c r="R269" i="2" s="1"/>
  <c r="B2109" i="5"/>
  <c r="B1168" i="11"/>
  <c r="B174" i="5"/>
  <c r="B1793" i="13"/>
  <c r="B1578" i="10"/>
  <c r="B1837" i="10"/>
  <c r="B1326" i="7"/>
  <c r="S166" i="2" s="1"/>
  <c r="B1339" i="5"/>
  <c r="B409" i="7"/>
  <c r="B866" i="13"/>
  <c r="B988" i="11"/>
  <c r="B11" i="14"/>
  <c r="T98" i="2" s="1"/>
  <c r="B3042" i="7"/>
  <c r="B316" i="11"/>
  <c r="R403" i="2" s="1"/>
  <c r="B1168" i="13"/>
  <c r="B2151" i="5"/>
  <c r="B774" i="14"/>
  <c r="B82" i="11"/>
  <c r="R169" i="2" s="1"/>
  <c r="B695" i="10"/>
  <c r="B1595" i="7"/>
  <c r="S435" i="2" s="1"/>
  <c r="B1963" i="14"/>
  <c r="B2020" i="7"/>
  <c r="B362" i="11"/>
  <c r="R449" i="2" s="1"/>
  <c r="B1966" i="11"/>
  <c r="B434" i="5"/>
  <c r="B1654" i="10"/>
  <c r="B475" i="5"/>
  <c r="B122" i="5"/>
  <c r="B118" i="14"/>
  <c r="T205" i="2" s="1"/>
  <c r="B2088" i="7"/>
  <c r="B1754" i="11"/>
  <c r="B1495" i="10"/>
  <c r="B1616" i="11"/>
  <c r="B315" i="11"/>
  <c r="R402" i="2" s="1"/>
  <c r="B1480" i="11"/>
  <c r="B357" i="7"/>
  <c r="B214" i="5"/>
  <c r="B242" i="5"/>
  <c r="B1858" i="7"/>
  <c r="B300" i="5"/>
  <c r="B1979" i="10"/>
  <c r="B1132" i="10"/>
  <c r="B1208" i="5"/>
  <c r="B1717" i="7"/>
  <c r="B796" i="5"/>
  <c r="U386" i="2" s="1"/>
  <c r="B1481" i="14"/>
  <c r="B1911" i="10"/>
  <c r="B1702" i="5"/>
  <c r="B318" i="10"/>
  <c r="Q405" i="2" s="1"/>
  <c r="B260" i="10"/>
  <c r="Q347" i="2" s="1"/>
  <c r="B1128" i="13"/>
  <c r="B2254" i="7"/>
  <c r="B1654" i="14"/>
  <c r="B1092" i="10"/>
  <c r="B2192" i="10"/>
  <c r="B1890" i="14"/>
  <c r="B368" i="7"/>
  <c r="B2966" i="7"/>
  <c r="B1010" i="10"/>
  <c r="B1668" i="7"/>
  <c r="S508" i="2" s="1"/>
  <c r="B790" i="14"/>
  <c r="B242" i="10"/>
  <c r="Q329" i="2" s="1"/>
  <c r="B2909" i="7"/>
  <c r="B233" i="7"/>
  <c r="B659" i="11"/>
  <c r="B2612" i="7"/>
  <c r="B3235" i="7"/>
  <c r="B1422" i="11"/>
  <c r="B1961" i="7"/>
  <c r="B1674" i="5"/>
  <c r="B656" i="11"/>
  <c r="B567" i="14"/>
  <c r="B2048" i="11"/>
  <c r="B2057" i="11"/>
  <c r="B1784" i="14"/>
  <c r="B1161" i="13"/>
  <c r="B3121" i="7"/>
  <c r="B2153" i="10"/>
  <c r="B581" i="10"/>
  <c r="B683" i="11"/>
  <c r="B812" i="5"/>
  <c r="U402" i="2" s="1"/>
  <c r="B330" i="11"/>
  <c r="R417" i="2" s="1"/>
  <c r="B2290" i="5"/>
  <c r="B2540" i="7"/>
  <c r="B971" i="13"/>
  <c r="B194" i="14"/>
  <c r="T281" i="2" s="1"/>
  <c r="B1429" i="11"/>
  <c r="B103" i="10"/>
  <c r="Q190" i="2" s="1"/>
  <c r="B1144" i="10"/>
  <c r="B3380" i="7"/>
  <c r="B2417" i="7"/>
  <c r="B1442" i="7"/>
  <c r="S282" i="2" s="1"/>
  <c r="B1204" i="11"/>
  <c r="B1111" i="5"/>
  <c r="B78" i="10"/>
  <c r="Q165" i="2" s="1"/>
  <c r="B1820" i="11"/>
  <c r="B1983" i="7"/>
  <c r="B1778" i="11"/>
  <c r="B402" i="5"/>
  <c r="B744" i="11"/>
  <c r="B1503" i="7"/>
  <c r="S343" i="2" s="1"/>
  <c r="B1912" i="10"/>
  <c r="B996" i="14"/>
  <c r="B1593" i="13"/>
  <c r="B1133" i="13"/>
  <c r="B1102" i="13"/>
  <c r="B1446" i="11"/>
  <c r="B1733" i="11"/>
  <c r="B3223" i="7"/>
  <c r="B768" i="5"/>
  <c r="U358" i="2" s="1"/>
  <c r="B558" i="13"/>
  <c r="B3063" i="7"/>
  <c r="B399" i="11"/>
  <c r="R486" i="2" s="1"/>
  <c r="B941" i="14"/>
  <c r="B724" i="11"/>
  <c r="B2393" i="7"/>
  <c r="B726" i="5"/>
  <c r="U316" i="2" s="1"/>
  <c r="B1635" i="13"/>
  <c r="B2360" i="10"/>
  <c r="B1095" i="11"/>
  <c r="B9" i="14"/>
  <c r="T96" i="2" s="1"/>
  <c r="B1970" i="10"/>
  <c r="B2728" i="7"/>
  <c r="B1029" i="10"/>
  <c r="B1329" i="11"/>
  <c r="B2648" i="7"/>
  <c r="B2210" i="5"/>
  <c r="B1633" i="11"/>
  <c r="B1841" i="7"/>
  <c r="B175" i="5"/>
  <c r="B1846" i="11"/>
  <c r="B196" i="11"/>
  <c r="R283" i="2" s="1"/>
  <c r="B1665" i="10"/>
  <c r="B452" i="7"/>
  <c r="B1391" i="11"/>
  <c r="B933" i="10"/>
  <c r="B2506" i="7"/>
  <c r="B1686" i="13"/>
  <c r="B1823" i="11"/>
  <c r="B1062" i="11"/>
  <c r="B588" i="5"/>
  <c r="U178" i="2" s="1"/>
  <c r="B413" i="7"/>
  <c r="B2238" i="11"/>
  <c r="B1331" i="11"/>
  <c r="B1040" i="11"/>
  <c r="B628" i="11"/>
  <c r="B543" i="14"/>
  <c r="B2464" i="7"/>
  <c r="B2301" i="11"/>
  <c r="B24" i="13"/>
  <c r="B251" i="5"/>
  <c r="B2351" i="7"/>
  <c r="B1088" i="5"/>
  <c r="B1908" i="7"/>
  <c r="B3382" i="7"/>
  <c r="B1214" i="10"/>
  <c r="B2270" i="10"/>
  <c r="B1160" i="11"/>
  <c r="B440" i="14"/>
  <c r="B829" i="10"/>
  <c r="B1848" i="7"/>
  <c r="B134" i="10"/>
  <c r="Q221" i="2" s="1"/>
  <c r="B78" i="7"/>
  <c r="B507" i="5"/>
  <c r="B2176" i="11"/>
  <c r="B929" i="10"/>
  <c r="B1088" i="13"/>
  <c r="B334" i="5"/>
  <c r="B41" i="5"/>
  <c r="B906" i="14"/>
  <c r="B656" i="13"/>
  <c r="B2169" i="10"/>
  <c r="B655" i="14"/>
  <c r="B2755" i="7"/>
  <c r="B1194" i="11"/>
  <c r="B1822" i="7"/>
  <c r="B1200" i="14"/>
  <c r="B2290" i="10"/>
  <c r="B3094" i="7"/>
  <c r="B1877" i="11"/>
  <c r="B2441" i="10"/>
  <c r="B1454" i="7"/>
  <c r="S294" i="2" s="1"/>
  <c r="B1702" i="7"/>
  <c r="B1916" i="10"/>
  <c r="B167" i="5"/>
  <c r="B174" i="13"/>
  <c r="P261" i="2" s="1"/>
  <c r="B2210" i="11"/>
  <c r="B263" i="14"/>
  <c r="T350" i="2" s="1"/>
  <c r="B873" i="11"/>
  <c r="B222" i="11"/>
  <c r="R309" i="2" s="1"/>
  <c r="B956" i="10"/>
  <c r="B318" i="7"/>
  <c r="B2398" i="11"/>
  <c r="B647" i="11"/>
  <c r="B1695" i="13"/>
  <c r="B535" i="11"/>
  <c r="B1731" i="7"/>
  <c r="B1920" i="7"/>
  <c r="B867" i="13"/>
  <c r="B1167" i="13"/>
  <c r="B2186" i="10"/>
  <c r="B2996" i="7"/>
  <c r="B1318" i="11"/>
  <c r="B1430" i="10"/>
  <c r="B132" i="10"/>
  <c r="Q219" i="2" s="1"/>
  <c r="B1584" i="13"/>
  <c r="B2491" i="7"/>
  <c r="B1644" i="13"/>
  <c r="B3177" i="7"/>
  <c r="B2481" i="7"/>
  <c r="B164" i="10"/>
  <c r="Q251" i="2" s="1"/>
  <c r="B1962" i="7"/>
  <c r="B2691" i="7"/>
  <c r="B122" i="14"/>
  <c r="T209" i="2" s="1"/>
  <c r="B2180" i="11"/>
  <c r="B716" i="13"/>
  <c r="B1507" i="13"/>
  <c r="B1062" i="10"/>
  <c r="B1284" i="7"/>
  <c r="S124" i="2" s="1"/>
  <c r="B1819" i="5"/>
  <c r="B1910" i="7"/>
  <c r="B1694" i="5"/>
  <c r="B1618" i="7"/>
  <c r="S458" i="2" s="1"/>
  <c r="B1401" i="14"/>
  <c r="B277" i="7"/>
  <c r="B396" i="7"/>
  <c r="B1388" i="5"/>
  <c r="B472" i="5"/>
  <c r="B461" i="5"/>
  <c r="B331" i="7"/>
  <c r="B1418" i="5"/>
  <c r="B364" i="10"/>
  <c r="Q451" i="2" s="1"/>
  <c r="B1792" i="5"/>
  <c r="B1123" i="11"/>
  <c r="B792" i="5"/>
  <c r="U382" i="2" s="1"/>
  <c r="B1506" i="10"/>
  <c r="B1619" i="13"/>
  <c r="B1711" i="13"/>
  <c r="B2662" i="7"/>
  <c r="B164" i="7"/>
  <c r="B1176" i="10"/>
  <c r="B953" i="13"/>
  <c r="B279" i="14"/>
  <c r="T366" i="2" s="1"/>
  <c r="B2943" i="7"/>
  <c r="B1673" i="5"/>
  <c r="B435" i="7"/>
  <c r="B821" i="14"/>
  <c r="B1988" i="7"/>
  <c r="B470" i="5"/>
  <c r="B2319" i="7"/>
  <c r="B453" i="13"/>
  <c r="B1447" i="11"/>
  <c r="B1256" i="11"/>
  <c r="B1571" i="5"/>
  <c r="B1599" i="5"/>
  <c r="B355" i="7"/>
  <c r="B1907" i="10"/>
  <c r="B1295" i="13"/>
  <c r="B136" i="13"/>
  <c r="P223" i="2" s="1"/>
  <c r="B1064" i="11"/>
  <c r="B1396" i="7"/>
  <c r="S236" i="2" s="1"/>
  <c r="B2323" i="10"/>
  <c r="B2421" i="11"/>
  <c r="B52" i="11"/>
  <c r="R139" i="2" s="1"/>
  <c r="B1710" i="11"/>
  <c r="B1642" i="11"/>
  <c r="B460" i="14"/>
  <c r="B592" i="11"/>
  <c r="B2611" i="7"/>
  <c r="B1139" i="5"/>
  <c r="B1600" i="10"/>
  <c r="B1272" i="5"/>
  <c r="B1914" i="5"/>
  <c r="B126" i="11"/>
  <c r="R213" i="2" s="1"/>
  <c r="B995" i="14"/>
  <c r="B2807" i="7"/>
  <c r="B68" i="10"/>
  <c r="Q155" i="2" s="1"/>
  <c r="B937" i="14"/>
  <c r="B788" i="11"/>
  <c r="B415" i="5"/>
  <c r="B23" i="14"/>
  <c r="T110" i="2" s="1"/>
  <c r="B1662" i="7"/>
  <c r="S502" i="2" s="1"/>
  <c r="B1867" i="5"/>
  <c r="B332" i="11"/>
  <c r="R419" i="2" s="1"/>
  <c r="B786" i="5"/>
  <c r="U376" i="2" s="1"/>
  <c r="B674" i="10"/>
  <c r="B1513" i="14"/>
  <c r="J9" i="8" s="1"/>
  <c r="B1548" i="11"/>
  <c r="B1995" i="5"/>
  <c r="B1660" i="7"/>
  <c r="S500" i="2" s="1"/>
  <c r="B483" i="11"/>
  <c r="B535" i="5"/>
  <c r="B570" i="14"/>
  <c r="B39" i="11"/>
  <c r="R126" i="2" s="1"/>
  <c r="B2067" i="10"/>
  <c r="B3245" i="7"/>
  <c r="B606" i="10"/>
  <c r="B1452" i="7"/>
  <c r="S292" i="2" s="1"/>
  <c r="B873" i="10"/>
  <c r="B1958" i="10"/>
  <c r="B969" i="13"/>
  <c r="B717" i="14"/>
  <c r="B2094" i="7"/>
  <c r="B2188" i="10"/>
  <c r="B432" i="7"/>
  <c r="B1033" i="11"/>
  <c r="B303" i="11"/>
  <c r="R390" i="2" s="1"/>
  <c r="B1520" i="11"/>
  <c r="B1305" i="11"/>
  <c r="B997" i="5"/>
  <c r="B2044" i="10"/>
  <c r="B1761" i="13"/>
  <c r="B3226" i="7"/>
  <c r="B1665" i="5"/>
  <c r="B1203" i="13"/>
  <c r="B1366" i="11"/>
  <c r="B1070" i="14"/>
  <c r="B1237" i="14"/>
  <c r="B492" i="10"/>
  <c r="B3243" i="7"/>
  <c r="B1752" i="5"/>
  <c r="B53" i="13"/>
  <c r="P140" i="2" s="1"/>
  <c r="B1156" i="10"/>
  <c r="B1759" i="11"/>
  <c r="B2316" i="10"/>
  <c r="B2571" i="7"/>
  <c r="B1380" i="14"/>
  <c r="B663" i="14"/>
  <c r="B420" i="10"/>
  <c r="Q507" i="2" s="1"/>
  <c r="B1532" i="10"/>
  <c r="B1896" i="7"/>
  <c r="B1611" i="10"/>
  <c r="B2128" i="11"/>
  <c r="B1084" i="14"/>
  <c r="B631" i="14"/>
  <c r="B1797" i="5"/>
  <c r="B1969" i="11"/>
  <c r="B333" i="14"/>
  <c r="T420" i="2" s="1"/>
  <c r="B1115" i="10"/>
  <c r="B27" i="7"/>
  <c r="B984" i="14"/>
  <c r="B2014" i="11"/>
  <c r="B1794" i="11"/>
  <c r="B21" i="13"/>
  <c r="P108" i="2" s="1"/>
  <c r="B1621" i="11"/>
  <c r="B364" i="5"/>
  <c r="B3424" i="7"/>
  <c r="B1621" i="7"/>
  <c r="S461" i="2" s="1"/>
  <c r="B850" i="14"/>
  <c r="B2011" i="11"/>
  <c r="B165" i="7"/>
  <c r="B1698" i="10"/>
  <c r="B1517" i="11"/>
  <c r="B1308" i="11"/>
  <c r="B1259" i="10"/>
  <c r="B2113" i="11"/>
  <c r="B884" i="5"/>
  <c r="U474" i="2" s="1"/>
  <c r="B491" i="7"/>
  <c r="B2370" i="11"/>
  <c r="B1587" i="14"/>
  <c r="B862" i="10"/>
  <c r="B266" i="10"/>
  <c r="Q353" i="2" s="1"/>
  <c r="B1306" i="10"/>
  <c r="B948" i="10"/>
  <c r="B1720" i="7"/>
  <c r="B1427" i="13"/>
  <c r="B1768" i="5"/>
  <c r="B1691" i="5"/>
  <c r="B1513" i="13"/>
  <c r="B1156" i="13"/>
  <c r="B2314" i="7"/>
  <c r="B3075" i="7"/>
  <c r="B1293" i="14"/>
  <c r="B1792" i="10"/>
  <c r="B1501" i="5"/>
  <c r="B2034" i="10"/>
  <c r="B479" i="7"/>
  <c r="B173" i="13"/>
  <c r="P260" i="2" s="1"/>
  <c r="B1536" i="5"/>
  <c r="B979" i="11"/>
  <c r="B1903" i="5"/>
  <c r="B651" i="14"/>
  <c r="B602" i="13"/>
  <c r="B574" i="10"/>
  <c r="B387" i="7"/>
  <c r="B1992" i="14"/>
  <c r="B1333" i="5"/>
  <c r="B3391" i="7"/>
  <c r="B2245" i="11"/>
  <c r="B2594" i="7"/>
  <c r="B2194" i="5"/>
  <c r="B813" i="5"/>
  <c r="U403" i="2" s="1"/>
  <c r="B534" i="10"/>
  <c r="B538" i="10"/>
  <c r="B1771" i="10"/>
  <c r="B3468" i="7"/>
  <c r="B1365" i="10"/>
  <c r="B2220" i="5"/>
  <c r="B2135" i="7"/>
  <c r="B754" i="5"/>
  <c r="U344" i="2" s="1"/>
  <c r="B64" i="5"/>
  <c r="B1638" i="7"/>
  <c r="S478" i="2" s="1"/>
  <c r="B1761" i="14"/>
  <c r="B903" i="14"/>
  <c r="B597" i="14"/>
  <c r="B1268" i="10"/>
  <c r="B494" i="14"/>
  <c r="B2714" i="7"/>
  <c r="B133" i="11"/>
  <c r="R220" i="2" s="1"/>
  <c r="B1773" i="11"/>
  <c r="B1548" i="10"/>
  <c r="B544" i="11"/>
  <c r="B1980" i="11"/>
  <c r="B1103" i="11"/>
  <c r="B2122" i="5"/>
  <c r="B1324" i="14"/>
  <c r="B99" i="7"/>
  <c r="B558" i="10"/>
  <c r="B556" i="14"/>
  <c r="B2206" i="7"/>
  <c r="B425" i="11"/>
  <c r="B1365" i="5"/>
  <c r="B917" i="14"/>
  <c r="B3241" i="7"/>
  <c r="B459" i="7"/>
  <c r="B1594" i="7"/>
  <c r="S434" i="2" s="1"/>
  <c r="B1023" i="5"/>
  <c r="B830" i="5"/>
  <c r="U420" i="2" s="1"/>
  <c r="B495" i="5"/>
  <c r="B495" i="11"/>
  <c r="B3426" i="7"/>
  <c r="B1739" i="11"/>
  <c r="B2459" i="10"/>
  <c r="B1274" i="11"/>
  <c r="B275" i="11"/>
  <c r="R362" i="2" s="1"/>
  <c r="B1688" i="14"/>
  <c r="B878" i="13"/>
  <c r="B1742" i="7"/>
  <c r="B845" i="10"/>
  <c r="B1057" i="13"/>
  <c r="B2242" i="11"/>
  <c r="B1974" i="10"/>
  <c r="B1220" i="11"/>
  <c r="B825" i="10"/>
  <c r="B1462" i="11"/>
  <c r="B1247" i="13"/>
  <c r="B551" i="14"/>
  <c r="B2226" i="5"/>
  <c r="B1398" i="11"/>
  <c r="B2433" i="11"/>
  <c r="B1854" i="11"/>
  <c r="B1264" i="11"/>
  <c r="B933" i="13"/>
  <c r="B1971" i="11"/>
  <c r="B1857" i="5"/>
  <c r="B1088" i="11"/>
  <c r="B385" i="14"/>
  <c r="T472" i="2" s="1"/>
  <c r="B1777" i="13"/>
  <c r="B676" i="13"/>
  <c r="B1074" i="14"/>
  <c r="B1873" i="10"/>
  <c r="B1512" i="11"/>
  <c r="B2951" i="7"/>
  <c r="B1158" i="10"/>
  <c r="B1395" i="11"/>
  <c r="B1619" i="10"/>
  <c r="B284" i="7"/>
  <c r="B595" i="11"/>
  <c r="B2436" i="10"/>
  <c r="B419" i="5"/>
  <c r="B70" i="11"/>
  <c r="R157" i="2" s="1"/>
  <c r="B667" i="5"/>
  <c r="U257" i="2" s="1"/>
  <c r="B1302" i="5"/>
  <c r="B847" i="10"/>
  <c r="B2291" i="11"/>
  <c r="B1659" i="13"/>
  <c r="B2944" i="7"/>
  <c r="B2063" i="11"/>
  <c r="B1593" i="14"/>
  <c r="B483" i="5"/>
  <c r="B1958" i="11"/>
  <c r="B194" i="11"/>
  <c r="R281" i="2" s="1"/>
  <c r="B2232" i="5"/>
  <c r="B1564" i="10"/>
  <c r="B1914" i="10"/>
  <c r="B370" i="14"/>
  <c r="T457" i="2" s="1"/>
  <c r="B1587" i="5"/>
  <c r="B2324" i="11"/>
  <c r="B1117" i="14"/>
  <c r="B393" i="10"/>
  <c r="Q480" i="2" s="1"/>
  <c r="B1603" i="10"/>
  <c r="B2429" i="10"/>
  <c r="B2023" i="10"/>
  <c r="B1224" i="5"/>
  <c r="B122" i="13"/>
  <c r="P209" i="2" s="1"/>
  <c r="B454" i="10"/>
  <c r="B1823" i="7"/>
  <c r="B940" i="5"/>
  <c r="B2378" i="7"/>
  <c r="B18" i="11"/>
  <c r="B1364" i="5"/>
  <c r="B318" i="5"/>
  <c r="B1535" i="11"/>
  <c r="B3257" i="7"/>
  <c r="B709" i="14"/>
  <c r="B1863" i="5"/>
  <c r="B430" i="11"/>
  <c r="B1175" i="10"/>
  <c r="B2283" i="10"/>
  <c r="B2750" i="7"/>
  <c r="B1708" i="10"/>
  <c r="B1821" i="7"/>
  <c r="B1874" i="14"/>
  <c r="B2338" i="11"/>
  <c r="B15" i="11"/>
  <c r="R102" i="2" s="1"/>
  <c r="B871" i="14"/>
  <c r="B1769" i="10"/>
  <c r="B157" i="10"/>
  <c r="Q244" i="2" s="1"/>
  <c r="B91" i="10"/>
  <c r="Q178" i="2" s="1"/>
  <c r="B822" i="11"/>
  <c r="B2256" i="11"/>
  <c r="B923" i="14"/>
  <c r="B1722" i="10"/>
  <c r="B1733" i="7"/>
  <c r="B1127" i="13"/>
  <c r="B1458" i="11"/>
  <c r="B829" i="5"/>
  <c r="U419" i="2" s="1"/>
  <c r="B380" i="14"/>
  <c r="T467" i="2" s="1"/>
  <c r="B1283" i="14"/>
  <c r="B3361" i="7"/>
  <c r="B1527" i="14"/>
  <c r="B892" i="11"/>
  <c r="B2127" i="11"/>
  <c r="B2399" i="7"/>
  <c r="B395" i="7"/>
  <c r="B1995" i="11"/>
  <c r="B1741" i="10"/>
  <c r="B511" i="5"/>
  <c r="B933" i="5"/>
  <c r="B2916" i="7"/>
  <c r="B915" i="10"/>
  <c r="B477" i="11"/>
  <c r="B323" i="13"/>
  <c r="P410" i="2" s="1"/>
  <c r="B872" i="5"/>
  <c r="U462" i="2" s="1"/>
  <c r="B92" i="5"/>
  <c r="B901" i="10"/>
  <c r="B2357" i="10"/>
  <c r="B965" i="10"/>
  <c r="B3104" i="7"/>
  <c r="B2720" i="7"/>
  <c r="B1596" i="10"/>
  <c r="B1241" i="14"/>
  <c r="B199" i="13"/>
  <c r="P286" i="2" s="1"/>
  <c r="B697" i="14"/>
  <c r="B827" i="14"/>
  <c r="B1038" i="10"/>
  <c r="B2719" i="7"/>
  <c r="B1330" i="7"/>
  <c r="S170" i="2" s="1"/>
  <c r="B1404" i="14"/>
  <c r="B917" i="11"/>
  <c r="B1499" i="5"/>
  <c r="B1569" i="14"/>
  <c r="B490" i="14"/>
  <c r="B55" i="7"/>
  <c r="B2234" i="10"/>
  <c r="B1399" i="5"/>
  <c r="B1268" i="5"/>
  <c r="B1242" i="13"/>
  <c r="B1476" i="13"/>
  <c r="B1829" i="11"/>
  <c r="B1536" i="10"/>
  <c r="B2349" i="10"/>
  <c r="B2394" i="11"/>
  <c r="B311" i="14"/>
  <c r="T398" i="2" s="1"/>
  <c r="B960" i="13"/>
  <c r="B928" i="5"/>
  <c r="B2450" i="7"/>
  <c r="B1636" i="7"/>
  <c r="S476" i="2" s="1"/>
  <c r="B1983" i="11"/>
  <c r="B350" i="10"/>
  <c r="Q437" i="2" s="1"/>
  <c r="B1290" i="11"/>
  <c r="B252" i="11"/>
  <c r="R339" i="2" s="1"/>
  <c r="B722" i="10"/>
  <c r="B1579" i="13"/>
  <c r="B560" i="13"/>
  <c r="B1025" i="13"/>
  <c r="B1276" i="14"/>
  <c r="B47" i="5"/>
  <c r="B1780" i="7"/>
  <c r="B682" i="10"/>
  <c r="B2153" i="5"/>
  <c r="B272" i="14"/>
  <c r="T359" i="2" s="1"/>
  <c r="B1771" i="11"/>
  <c r="B2218" i="10"/>
  <c r="B913" i="13"/>
  <c r="B1799" i="5"/>
  <c r="B2543" i="7"/>
  <c r="B1805" i="7"/>
  <c r="B2087" i="5"/>
  <c r="B799" i="5"/>
  <c r="U389" i="2" s="1"/>
  <c r="B1897" i="5"/>
  <c r="B1283" i="7"/>
  <c r="B785" i="11"/>
  <c r="B999" i="11"/>
  <c r="B1105" i="14"/>
  <c r="B1907" i="5"/>
  <c r="B584" i="5"/>
  <c r="U174" i="2" s="1"/>
  <c r="B461" i="13"/>
  <c r="B3311" i="7"/>
  <c r="B1723" i="13"/>
  <c r="B2191" i="7"/>
  <c r="B1697" i="5"/>
  <c r="B2437" i="7"/>
  <c r="B2200" i="5"/>
  <c r="B1367" i="5"/>
  <c r="B1626" i="5"/>
  <c r="B683" i="10"/>
  <c r="B857" i="5"/>
  <c r="U447" i="2" s="1"/>
  <c r="B1786" i="11"/>
  <c r="B597" i="5"/>
  <c r="U187" i="2" s="1"/>
  <c r="B2177" i="10"/>
  <c r="B1017" i="10"/>
  <c r="B1553" i="13"/>
  <c r="B2360" i="7"/>
  <c r="B1624" i="5"/>
  <c r="B714" i="14"/>
  <c r="B229" i="14"/>
  <c r="T316" i="2" s="1"/>
  <c r="B1783" i="10"/>
  <c r="B608" i="5"/>
  <c r="U198" i="2" s="1"/>
  <c r="B2327" i="10"/>
  <c r="B2430" i="11"/>
  <c r="B223" i="10"/>
  <c r="Q310" i="2" s="1"/>
  <c r="B589" i="14"/>
  <c r="B2401" i="10"/>
  <c r="B2131" i="10"/>
  <c r="B1158" i="14"/>
  <c r="B1304" i="14"/>
  <c r="B1929" i="10"/>
  <c r="B846" i="11"/>
  <c r="B419" i="10"/>
  <c r="Q506" i="2" s="1"/>
  <c r="B1226" i="14"/>
  <c r="B1568" i="13"/>
  <c r="B18" i="10"/>
  <c r="B162" i="7"/>
  <c r="B1842" i="11"/>
  <c r="B1687" i="14"/>
  <c r="E278" i="2" s="1"/>
  <c r="I278" i="2" s="1"/>
  <c r="B186" i="11"/>
  <c r="R273" i="2" s="1"/>
  <c r="B937" i="11"/>
  <c r="B1772" i="7"/>
  <c r="B1897" i="7"/>
  <c r="B2061" i="7"/>
  <c r="B2712" i="7"/>
  <c r="B461" i="11"/>
  <c r="B2912" i="7"/>
  <c r="B1621" i="13"/>
  <c r="B288" i="5"/>
  <c r="B3027" i="7"/>
  <c r="B1725" i="7"/>
  <c r="B99" i="13"/>
  <c r="P186" i="2" s="1"/>
  <c r="B445" i="7"/>
  <c r="B275" i="5"/>
  <c r="B1443" i="10"/>
  <c r="B594" i="14"/>
  <c r="B800" i="14"/>
  <c r="B2208" i="11"/>
  <c r="B1522" i="13"/>
  <c r="B1872" i="10"/>
  <c r="B135" i="5"/>
  <c r="B1085" i="14"/>
  <c r="B509" i="14"/>
  <c r="B1216" i="13"/>
  <c r="B339" i="5"/>
  <c r="B1179" i="13"/>
  <c r="B1943" i="5"/>
  <c r="B517" i="5"/>
  <c r="B3090" i="7"/>
  <c r="B1269" i="10"/>
  <c r="B75" i="11"/>
  <c r="R162" i="2" s="1"/>
  <c r="B520" i="10"/>
  <c r="B466" i="13"/>
  <c r="B325" i="14"/>
  <c r="T412" i="2" s="1"/>
  <c r="B679" i="10"/>
  <c r="B2051" i="7"/>
  <c r="B454" i="13"/>
  <c r="B1061" i="11"/>
  <c r="B2433" i="7"/>
  <c r="B3317" i="7"/>
  <c r="B653" i="11"/>
  <c r="B3283" i="7"/>
  <c r="B1949" i="11"/>
  <c r="B1643" i="10"/>
  <c r="B921" i="10"/>
  <c r="B417" i="7"/>
  <c r="B3310" i="7"/>
  <c r="B2077" i="10"/>
  <c r="B1676" i="5"/>
  <c r="B550" i="11"/>
  <c r="B1466" i="13"/>
  <c r="B300" i="10"/>
  <c r="Q387" i="2" s="1"/>
  <c r="B3168" i="7"/>
  <c r="B808" i="10"/>
  <c r="B1116" i="13"/>
  <c r="B336" i="7"/>
  <c r="B1919" i="10"/>
  <c r="B3021" i="7"/>
  <c r="B1890" i="10"/>
  <c r="B595" i="10"/>
  <c r="B1773" i="13"/>
  <c r="B2160" i="7"/>
  <c r="B1063" i="10"/>
  <c r="B110" i="5"/>
  <c r="B1883" i="11"/>
  <c r="B1113" i="14"/>
  <c r="B905" i="13"/>
  <c r="B1248" i="5"/>
  <c r="B379" i="10"/>
  <c r="Q466" i="2" s="1"/>
  <c r="B329" i="14"/>
  <c r="T416" i="2" s="1"/>
  <c r="B2004" i="5"/>
  <c r="B1815" i="7"/>
  <c r="B1434" i="11"/>
  <c r="B1122" i="11"/>
  <c r="B3098" i="7"/>
  <c r="B1829" i="5"/>
  <c r="B1551" i="7"/>
  <c r="S391" i="2" s="1"/>
  <c r="B741" i="11"/>
  <c r="B1437" i="10"/>
  <c r="B1402" i="11"/>
  <c r="B1782" i="5"/>
  <c r="B1649" i="14"/>
  <c r="B1729" i="10"/>
  <c r="B703" i="5"/>
  <c r="U293" i="2" s="1"/>
  <c r="B1176" i="5"/>
  <c r="B65" i="5"/>
  <c r="B652" i="10"/>
  <c r="B1425" i="13"/>
  <c r="B883" i="10"/>
  <c r="B1323" i="14"/>
  <c r="B3339" i="7"/>
  <c r="B414" i="10"/>
  <c r="Q501" i="2" s="1"/>
  <c r="B1951" i="14"/>
  <c r="B524" i="10"/>
  <c r="B1729" i="13"/>
  <c r="B2687" i="7"/>
  <c r="B1116" i="14"/>
  <c r="B98" i="10"/>
  <c r="Q185" i="2" s="1"/>
  <c r="B890" i="5"/>
  <c r="U480" i="2" s="1"/>
  <c r="B3469" i="7"/>
  <c r="B113" i="7"/>
  <c r="B281" i="5"/>
  <c r="B1341" i="11"/>
  <c r="B1752" i="7"/>
  <c r="B2460" i="7"/>
  <c r="B1870" i="10"/>
  <c r="B2354" i="11"/>
  <c r="B2824" i="7"/>
  <c r="B3239" i="7"/>
  <c r="B728" i="11"/>
  <c r="B1728" i="11"/>
  <c r="B121" i="11"/>
  <c r="R208" i="2" s="1"/>
  <c r="B1656" i="11"/>
  <c r="B471" i="7"/>
  <c r="B290" i="10"/>
  <c r="Q377" i="2" s="1"/>
  <c r="B2073" i="7"/>
  <c r="B249" i="11"/>
  <c r="R336" i="2" s="1"/>
  <c r="B1336" i="10"/>
  <c r="B1060" i="10"/>
  <c r="B1613" i="13"/>
  <c r="B1142" i="10"/>
  <c r="B1618" i="13"/>
  <c r="B915" i="11"/>
  <c r="B1243" i="13"/>
  <c r="B1099" i="5"/>
  <c r="B2676" i="7"/>
  <c r="B2563" i="7"/>
  <c r="B1580" i="5"/>
  <c r="B681" i="10"/>
  <c r="B579" i="5"/>
  <c r="U169" i="2" s="1"/>
  <c r="B2077" i="7"/>
  <c r="B1838" i="5"/>
  <c r="B1400" i="11"/>
  <c r="B1627" i="13"/>
  <c r="B2920" i="7"/>
  <c r="B104" i="13"/>
  <c r="P191" i="2" s="1"/>
  <c r="B1114" i="10"/>
  <c r="B1178" i="11"/>
  <c r="B208" i="10"/>
  <c r="Q295" i="2" s="1"/>
  <c r="B1073" i="14"/>
  <c r="B2066" i="5"/>
  <c r="B712" i="13"/>
  <c r="B1696" i="13"/>
  <c r="B496" i="14"/>
  <c r="B453" i="14"/>
  <c r="B337" i="7"/>
  <c r="B1950" i="11"/>
  <c r="B645" i="11"/>
  <c r="B1532" i="5"/>
  <c r="B1235" i="5"/>
  <c r="B677" i="11"/>
  <c r="B946" i="11"/>
  <c r="B2575" i="7"/>
  <c r="B1498" i="11"/>
  <c r="B1870" i="11"/>
  <c r="B1345" i="11"/>
  <c r="B2440" i="10"/>
  <c r="B1662" i="5"/>
  <c r="B1947" i="7"/>
  <c r="B2193" i="10"/>
  <c r="B49" i="14"/>
  <c r="T136" i="2" s="1"/>
  <c r="B1483" i="13"/>
  <c r="B1343" i="10"/>
  <c r="B1311" i="10"/>
  <c r="B1528" i="11"/>
  <c r="B1183" i="13"/>
  <c r="B1272" i="10"/>
  <c r="B2234" i="5"/>
  <c r="B2203" i="7"/>
  <c r="B2229" i="11"/>
  <c r="B1566" i="5"/>
  <c r="B2163" i="5"/>
  <c r="B775" i="13"/>
  <c r="B1445" i="5"/>
  <c r="B817" i="10"/>
  <c r="B1449" i="5"/>
  <c r="B340" i="13"/>
  <c r="P427" i="2" s="1"/>
  <c r="B1251" i="11"/>
  <c r="B726" i="14"/>
  <c r="B2822" i="7"/>
  <c r="B970" i="10"/>
  <c r="B452" i="5"/>
  <c r="B1186" i="10"/>
  <c r="B716" i="10"/>
  <c r="B213" i="14"/>
  <c r="T300" i="2" s="1"/>
  <c r="B2053" i="10"/>
  <c r="B1527" i="5"/>
  <c r="B626" i="10"/>
  <c r="B1682" i="14"/>
  <c r="B1330" i="14"/>
  <c r="B426" i="11"/>
  <c r="B847" i="11"/>
  <c r="B1726" i="5"/>
  <c r="B2873" i="7"/>
  <c r="B152" i="7"/>
  <c r="B2256" i="7"/>
  <c r="B1431" i="11"/>
  <c r="B603" i="14"/>
  <c r="B3238" i="7"/>
  <c r="B2123" i="11"/>
  <c r="B2921" i="7"/>
  <c r="B1034" i="10"/>
  <c r="B1219" i="10"/>
  <c r="B170" i="13"/>
  <c r="P257" i="2" s="1"/>
  <c r="B2832" i="7"/>
  <c r="B1594" i="11"/>
  <c r="B332" i="10"/>
  <c r="Q419" i="2" s="1"/>
  <c r="B386" i="10"/>
  <c r="Q473" i="2" s="1"/>
  <c r="B1353" i="7"/>
  <c r="S193" i="2" s="1"/>
  <c r="B1172" i="13"/>
  <c r="B937" i="10"/>
  <c r="B2356" i="11"/>
  <c r="B1979" i="5"/>
  <c r="B153" i="7"/>
  <c r="B1107" i="5"/>
  <c r="B1484" i="13"/>
  <c r="B768" i="13"/>
  <c r="B3358" i="7"/>
  <c r="B552" i="11"/>
  <c r="B1338" i="10"/>
  <c r="B1254" i="13"/>
  <c r="B402" i="10"/>
  <c r="Q489" i="2" s="1"/>
  <c r="B1609" i="11"/>
  <c r="B1350" i="5"/>
  <c r="B2113" i="5"/>
  <c r="B80" i="5"/>
  <c r="B1045" i="10"/>
  <c r="B3487" i="7"/>
  <c r="B27" i="5"/>
  <c r="B1790" i="7"/>
  <c r="B3347" i="7"/>
  <c r="B830" i="14"/>
  <c r="B2190" i="7"/>
  <c r="B2399" i="11"/>
  <c r="B2579" i="7"/>
  <c r="B2872" i="7"/>
  <c r="B72" i="14"/>
  <c r="T159" i="2" s="1"/>
  <c r="B1633" i="14"/>
  <c r="B1369" i="13"/>
  <c r="B692" i="14"/>
  <c r="B1411" i="11"/>
  <c r="B1179" i="11"/>
  <c r="B1150" i="5"/>
  <c r="B2002" i="5"/>
  <c r="B2351" i="11"/>
  <c r="B2779" i="7"/>
  <c r="B1297" i="13"/>
  <c r="B1774" i="11"/>
  <c r="B378" i="14"/>
  <c r="T465" i="2" s="1"/>
  <c r="B1515" i="13"/>
  <c r="B1779" i="5"/>
  <c r="B2430" i="7"/>
  <c r="B1100" i="14"/>
  <c r="B1135" i="13"/>
  <c r="B1485" i="13"/>
  <c r="B1069" i="10"/>
  <c r="B2055" i="7"/>
  <c r="B1378" i="13"/>
  <c r="B264" i="7"/>
  <c r="B1084" i="5"/>
  <c r="B106" i="11"/>
  <c r="R193" i="2" s="1"/>
  <c r="B922" i="13"/>
  <c r="B1789" i="13"/>
  <c r="B363" i="11"/>
  <c r="R450" i="2" s="1"/>
  <c r="B1774" i="5"/>
  <c r="B544" i="5"/>
  <c r="U134" i="2" s="1"/>
  <c r="B1449" i="13"/>
  <c r="B1405" i="10"/>
  <c r="B1442" i="5"/>
  <c r="B135" i="14"/>
  <c r="T222" i="2" s="1"/>
  <c r="B1078" i="13"/>
  <c r="B351" i="7"/>
  <c r="B2247" i="7"/>
  <c r="B1393" i="13"/>
  <c r="B811" i="10"/>
  <c r="B2146" i="11"/>
  <c r="B1638" i="14"/>
  <c r="E229" i="2" s="1"/>
  <c r="I229" i="2" s="1"/>
  <c r="B2168" i="11"/>
  <c r="B2221" i="7"/>
  <c r="B512" i="13"/>
  <c r="B1953" i="7"/>
  <c r="B1517" i="5"/>
  <c r="B86" i="7"/>
  <c r="B1959" i="7"/>
  <c r="B1826" i="5"/>
  <c r="B855" i="10"/>
  <c r="B2298" i="5"/>
  <c r="B3244" i="7"/>
  <c r="B1751" i="7"/>
  <c r="B1968" i="7"/>
  <c r="B608" i="14"/>
  <c r="B1856" i="14"/>
  <c r="B1008" i="11"/>
  <c r="B1416" i="14"/>
  <c r="B1284" i="5"/>
  <c r="B1429" i="13"/>
  <c r="B1252" i="5"/>
  <c r="B1868" i="10"/>
  <c r="B1108" i="13"/>
  <c r="B1499" i="7"/>
  <c r="S339" i="2" s="1"/>
  <c r="B1260" i="11"/>
  <c r="B1947" i="10"/>
  <c r="B769" i="10"/>
  <c r="B295" i="10"/>
  <c r="Q382" i="2" s="1"/>
  <c r="B2369" i="10"/>
  <c r="B3294" i="7"/>
  <c r="B1429" i="10"/>
  <c r="B1255" i="7"/>
  <c r="B861" i="10"/>
  <c r="B803" i="13"/>
  <c r="B1018" i="10"/>
  <c r="B827" i="5"/>
  <c r="U417" i="2" s="1"/>
  <c r="B2416" i="10"/>
  <c r="B1666" i="5"/>
  <c r="B957" i="13"/>
  <c r="B1243" i="11"/>
  <c r="B3070" i="7"/>
  <c r="B1457" i="7"/>
  <c r="S297" i="2" s="1"/>
  <c r="B718" i="13"/>
  <c r="B1864" i="7"/>
  <c r="B413" i="14"/>
  <c r="T500" i="2" s="1"/>
  <c r="B1344" i="11"/>
  <c r="B1049" i="11"/>
  <c r="B1678" i="14"/>
  <c r="B1616" i="10"/>
  <c r="B1530" i="13"/>
  <c r="B315" i="14"/>
  <c r="T402" i="2" s="1"/>
  <c r="B619" i="10"/>
  <c r="B1948" i="14"/>
  <c r="B2030" i="10"/>
  <c r="B539" i="11"/>
  <c r="B2359" i="10"/>
  <c r="B1879" i="14"/>
  <c r="B3131" i="7"/>
  <c r="B821" i="5"/>
  <c r="U411" i="2" s="1"/>
  <c r="B1384" i="10"/>
  <c r="B1600" i="7"/>
  <c r="S440" i="2" s="1"/>
  <c r="B2103" i="10"/>
  <c r="B984" i="13"/>
  <c r="B1373" i="14"/>
  <c r="B2423" i="11"/>
  <c r="B1160" i="14"/>
  <c r="B178" i="14"/>
  <c r="T265" i="2" s="1"/>
  <c r="B2626" i="7"/>
  <c r="B2262" i="10"/>
  <c r="B1606" i="10"/>
  <c r="B3300" i="7"/>
  <c r="B1401" i="13"/>
  <c r="B2117" i="10"/>
  <c r="B532" i="10"/>
  <c r="B700" i="14"/>
  <c r="B896" i="5"/>
  <c r="U486" i="2" s="1"/>
  <c r="B597" i="10"/>
  <c r="B127" i="13"/>
  <c r="P214" i="2" s="1"/>
  <c r="B1228" i="14"/>
  <c r="B172" i="11"/>
  <c r="R259" i="2" s="1"/>
  <c r="B2228" i="11"/>
  <c r="B1298" i="10"/>
  <c r="B1402" i="13"/>
  <c r="B1075" i="5"/>
  <c r="B2968" i="7"/>
  <c r="B947" i="11"/>
  <c r="B294" i="7"/>
  <c r="B1642" i="10"/>
  <c r="B2971" i="7"/>
  <c r="B282" i="13"/>
  <c r="P369" i="2" s="1"/>
  <c r="B465" i="7"/>
  <c r="B2342" i="7"/>
  <c r="B1444" i="5"/>
  <c r="B1382" i="11"/>
  <c r="B2275" i="5"/>
  <c r="B320" i="7"/>
  <c r="B2956" i="7"/>
  <c r="B2227" i="10"/>
  <c r="B452" i="10"/>
  <c r="B84" i="7"/>
  <c r="B2198" i="11"/>
  <c r="B1180" i="5"/>
  <c r="B695" i="5"/>
  <c r="U285" i="2" s="1"/>
  <c r="B632" i="10"/>
  <c r="B1147" i="10"/>
  <c r="B2304" i="11"/>
  <c r="B3032" i="7"/>
  <c r="B1262" i="7"/>
  <c r="S102" i="2" s="1"/>
  <c r="B2415" i="10"/>
  <c r="B703" i="11"/>
  <c r="B457" i="7"/>
  <c r="B1867" i="11"/>
  <c r="B1452" i="5"/>
  <c r="B1826" i="7"/>
  <c r="B3048" i="7"/>
  <c r="B2311" i="7"/>
  <c r="B1214" i="11"/>
  <c r="B3435" i="7"/>
  <c r="B392" i="14"/>
  <c r="T479" i="2" s="1"/>
  <c r="B269" i="14"/>
  <c r="T356" i="2" s="1"/>
  <c r="B1629" i="5"/>
  <c r="B1315" i="10"/>
  <c r="B2344" i="10"/>
  <c r="B1162" i="10"/>
  <c r="B20" i="10"/>
  <c r="B1514" i="13"/>
  <c r="B524" i="13"/>
  <c r="B367" i="7"/>
  <c r="B1878" i="7"/>
  <c r="B1624" i="13"/>
  <c r="B501" i="11"/>
  <c r="B1956" i="10"/>
  <c r="B714" i="10"/>
  <c r="B721" i="11"/>
  <c r="B1699" i="7"/>
  <c r="B1839" i="11"/>
  <c r="B1091" i="5"/>
  <c r="B45" i="13"/>
  <c r="P132" i="2" s="1"/>
  <c r="B1356" i="11"/>
  <c r="B93" i="14"/>
  <c r="T180" i="2" s="1"/>
  <c r="B128" i="10"/>
  <c r="Q215" i="2" s="1"/>
  <c r="B402" i="11"/>
  <c r="R489" i="2" s="1"/>
  <c r="B1824" i="5"/>
  <c r="B1706" i="5"/>
  <c r="B1716" i="11"/>
  <c r="B1788" i="11"/>
  <c r="B2213" i="5"/>
  <c r="B1391" i="10"/>
  <c r="B2011" i="10"/>
  <c r="B1095" i="5"/>
  <c r="B2055" i="10"/>
  <c r="B28" i="7"/>
  <c r="B1884" i="10"/>
  <c r="B2028" i="10"/>
  <c r="B1685" i="13"/>
  <c r="B1445" i="11"/>
  <c r="B869" i="10"/>
  <c r="B1876" i="10"/>
  <c r="B1216" i="14"/>
  <c r="B410" i="11"/>
  <c r="R497" i="2" s="1"/>
  <c r="B740" i="13"/>
  <c r="B1199" i="5"/>
  <c r="B1105" i="11"/>
  <c r="B617" i="10"/>
  <c r="B1730" i="10"/>
  <c r="B1893" i="7"/>
  <c r="B2298" i="7"/>
  <c r="B44" i="10"/>
  <c r="Q131" i="2" s="1"/>
  <c r="B600" i="10"/>
  <c r="B1250" i="10"/>
  <c r="B887" i="10"/>
  <c r="B1260" i="13"/>
  <c r="B2141" i="5"/>
  <c r="B169" i="5"/>
  <c r="B727" i="13"/>
  <c r="B1505" i="10"/>
  <c r="B24" i="7"/>
  <c r="B1697" i="13"/>
  <c r="B1555" i="10"/>
  <c r="B1642" i="13"/>
  <c r="B1781" i="11"/>
  <c r="B864" i="14"/>
  <c r="B1963" i="11"/>
  <c r="B1678" i="10"/>
  <c r="B1969" i="5"/>
  <c r="B1732" i="13"/>
  <c r="B1383" i="7"/>
  <c r="S223" i="2" s="1"/>
  <c r="B571" i="11"/>
  <c r="B499" i="11"/>
  <c r="B514" i="10"/>
  <c r="B1126" i="5"/>
  <c r="B1809" i="10"/>
  <c r="B1650" i="10"/>
  <c r="B1771" i="5"/>
  <c r="B1566" i="10"/>
  <c r="B1979" i="7"/>
  <c r="B1612" i="7"/>
  <c r="S452" i="2" s="1"/>
  <c r="B1275" i="5"/>
  <c r="B1670" i="11"/>
  <c r="B2024" i="11"/>
  <c r="B3163" i="7"/>
  <c r="B2347" i="10"/>
  <c r="B831" i="13"/>
  <c r="B1150" i="11"/>
  <c r="B1599" i="13"/>
  <c r="B2361" i="11"/>
  <c r="B1390" i="14"/>
  <c r="B1422" i="5"/>
  <c r="B412" i="5"/>
  <c r="B1601" i="5"/>
  <c r="B909" i="13"/>
  <c r="B1184" i="13"/>
  <c r="B978" i="11"/>
  <c r="B1944" i="11"/>
  <c r="B1930" i="7"/>
  <c r="B1044" i="13"/>
  <c r="B148" i="10"/>
  <c r="Q235" i="2" s="1"/>
  <c r="B1455" i="7"/>
  <c r="S295" i="2" s="1"/>
  <c r="B618" i="10"/>
  <c r="B1989" i="11"/>
  <c r="B2111" i="10"/>
  <c r="B800" i="10"/>
  <c r="B1415" i="13"/>
  <c r="B1939" i="11"/>
  <c r="B1162" i="13"/>
  <c r="B756" i="14"/>
  <c r="B1380" i="11"/>
  <c r="B1859" i="10"/>
  <c r="B862" i="13"/>
  <c r="B519" i="13"/>
  <c r="B1306" i="5"/>
  <c r="B491" i="14"/>
  <c r="B11" i="11"/>
  <c r="R98" i="2" s="1"/>
  <c r="B871" i="5"/>
  <c r="U461" i="2" s="1"/>
  <c r="B1265" i="13"/>
  <c r="B846" i="5"/>
  <c r="U436" i="2" s="1"/>
  <c r="B1032" i="13"/>
  <c r="B569" i="13"/>
  <c r="B340" i="11"/>
  <c r="R427" i="2" s="1"/>
  <c r="B718" i="11"/>
  <c r="B1414" i="11"/>
  <c r="B1520" i="10"/>
  <c r="B1820" i="7"/>
  <c r="B1129" i="14"/>
  <c r="B3431" i="7"/>
  <c r="B3326" i="7"/>
  <c r="B641" i="10"/>
  <c r="B1093" i="11"/>
  <c r="B1090" i="14"/>
  <c r="B1292" i="7"/>
  <c r="S132" i="2" s="1"/>
  <c r="B1169" i="5"/>
  <c r="B1411" i="5"/>
  <c r="B1630" i="7"/>
  <c r="S470" i="2" s="1"/>
  <c r="B970" i="11"/>
  <c r="B993" i="10"/>
  <c r="B2798" i="7"/>
  <c r="B679" i="11"/>
  <c r="B356" i="11"/>
  <c r="R443" i="2" s="1"/>
  <c r="B327" i="13"/>
  <c r="P414" i="2" s="1"/>
  <c r="B1295" i="11"/>
  <c r="B2254" i="11"/>
  <c r="B1196" i="5"/>
  <c r="B1548" i="13"/>
  <c r="B346" i="13"/>
  <c r="P433" i="2" s="1"/>
  <c r="B1683" i="10"/>
  <c r="B1304" i="13"/>
  <c r="B554" i="14"/>
  <c r="B2937" i="7"/>
  <c r="B1224" i="13"/>
  <c r="B1559" i="11"/>
  <c r="B2281" i="5"/>
  <c r="B1948" i="10"/>
  <c r="B1207" i="10"/>
  <c r="B2045" i="10"/>
  <c r="B1585" i="14"/>
  <c r="B2142" i="11"/>
  <c r="B972" i="11"/>
  <c r="B1330" i="5"/>
  <c r="B2182" i="5"/>
  <c r="B3419" i="7"/>
  <c r="B903" i="10"/>
  <c r="B3274" i="7"/>
  <c r="B466" i="5"/>
  <c r="B38" i="11"/>
  <c r="B2388" i="11"/>
  <c r="B925" i="14"/>
  <c r="B1546" i="13"/>
  <c r="B1946" i="7"/>
  <c r="B253" i="14"/>
  <c r="T340" i="2" s="1"/>
  <c r="B1273" i="10"/>
  <c r="B1153" i="11"/>
  <c r="B409" i="10"/>
  <c r="Q496" i="2" s="1"/>
  <c r="B927" i="14"/>
  <c r="B915" i="13"/>
  <c r="B1633" i="7"/>
  <c r="S473" i="2" s="1"/>
  <c r="B578" i="13"/>
  <c r="B812" i="10"/>
  <c r="B1674" i="10"/>
  <c r="B2066" i="11"/>
  <c r="B1030" i="11"/>
  <c r="B271" i="10"/>
  <c r="Q358" i="2" s="1"/>
  <c r="B2760" i="7"/>
  <c r="B772" i="11"/>
  <c r="B1911" i="7"/>
  <c r="B2595" i="7"/>
  <c r="B1870" i="14"/>
  <c r="B3271" i="7"/>
  <c r="B216" i="13"/>
  <c r="P303" i="2" s="1"/>
  <c r="B1363" i="11"/>
  <c r="B2102" i="11"/>
  <c r="B1560" i="13"/>
  <c r="B1210" i="5"/>
  <c r="B1902" i="10"/>
  <c r="B1886" i="14"/>
  <c r="B1549" i="7"/>
  <c r="S389" i="2" s="1"/>
  <c r="B431" i="11"/>
  <c r="B1777" i="14"/>
  <c r="B2213" i="7"/>
  <c r="B1581" i="14"/>
  <c r="B1286" i="11"/>
  <c r="B1894" i="7"/>
  <c r="B1343" i="7"/>
  <c r="S183" i="2" s="1"/>
  <c r="B1568" i="14"/>
  <c r="B2700" i="7"/>
  <c r="B1173" i="13"/>
  <c r="B3365" i="7"/>
  <c r="B115" i="11"/>
  <c r="R202" i="2" s="1"/>
  <c r="B1765" i="13"/>
  <c r="B602" i="11"/>
  <c r="B1225" i="5"/>
  <c r="B1905" i="11"/>
  <c r="B1048" i="13"/>
  <c r="B201" i="7"/>
  <c r="B2410" i="11"/>
  <c r="B1115" i="11"/>
  <c r="B2698" i="7"/>
  <c r="B1479" i="13"/>
  <c r="B2010" i="11"/>
  <c r="B1752" i="13"/>
  <c r="B222" i="5"/>
  <c r="B883" i="13"/>
  <c r="B1888" i="14"/>
  <c r="B1468" i="5"/>
  <c r="B2534" i="7"/>
  <c r="B987" i="14"/>
  <c r="B1952" i="7"/>
  <c r="B3289" i="7"/>
  <c r="B2225" i="10"/>
  <c r="B1299" i="11"/>
  <c r="B26" i="14"/>
  <c r="D35" i="19" s="1"/>
  <c r="E35" i="19" s="1"/>
  <c r="D1661" i="15" s="1"/>
  <c r="D1663" i="15" s="1"/>
  <c r="B2067" i="11"/>
  <c r="B2077" i="5"/>
  <c r="B1818" i="5"/>
  <c r="B3112" i="7"/>
  <c r="B257" i="10"/>
  <c r="Q344" i="2" s="1"/>
  <c r="B1721" i="10"/>
  <c r="B1333" i="14"/>
  <c r="B271" i="14"/>
  <c r="T358" i="2" s="1"/>
  <c r="B1570" i="5"/>
  <c r="B2417" i="11"/>
  <c r="B590" i="5"/>
  <c r="U180" i="2" s="1"/>
  <c r="B1042" i="11"/>
  <c r="B1225" i="10"/>
  <c r="B382" i="11"/>
  <c r="R469" i="2" s="1"/>
  <c r="B1105" i="13"/>
  <c r="B1412" i="10"/>
  <c r="B1480" i="13"/>
  <c r="B1862" i="10"/>
  <c r="B886" i="11"/>
  <c r="B3385" i="7"/>
  <c r="B196" i="5"/>
  <c r="B673" i="10"/>
  <c r="B687" i="13"/>
  <c r="B2061" i="11"/>
  <c r="B696" i="10"/>
  <c r="B244" i="11"/>
  <c r="R331" i="2" s="1"/>
  <c r="B642" i="10"/>
  <c r="B2050" i="11"/>
  <c r="B1371" i="13"/>
  <c r="B1623" i="10"/>
  <c r="B1408" i="13"/>
  <c r="B678" i="14"/>
  <c r="B1160" i="10"/>
  <c r="B107" i="14"/>
  <c r="T194" i="2" s="1"/>
  <c r="B1779" i="11"/>
  <c r="B823" i="13"/>
  <c r="B91" i="7"/>
  <c r="B411" i="10"/>
  <c r="Q498" i="2" s="1"/>
  <c r="B2092" i="10"/>
  <c r="B814" i="11"/>
  <c r="B993" i="11"/>
  <c r="B1263" i="10"/>
  <c r="B515" i="13"/>
  <c r="B314" i="7"/>
  <c r="B994" i="14"/>
  <c r="B1006" i="10"/>
  <c r="B2520" i="7"/>
  <c r="B3408" i="7"/>
  <c r="B262" i="14"/>
  <c r="T349" i="2" s="1"/>
  <c r="B1049" i="10"/>
  <c r="B2419" i="10"/>
  <c r="B1289" i="7"/>
  <c r="B919" i="5"/>
  <c r="U509" i="2" s="1"/>
  <c r="B2123" i="7"/>
  <c r="B1153" i="13"/>
  <c r="B2284" i="7"/>
  <c r="B768" i="11"/>
  <c r="B1518" i="10"/>
  <c r="B2138" i="5"/>
  <c r="B26" i="13"/>
  <c r="B2001" i="10"/>
  <c r="B1054" i="13"/>
  <c r="B981" i="13"/>
  <c r="B615" i="11"/>
  <c r="B139" i="7"/>
  <c r="B393" i="11"/>
  <c r="R480" i="2" s="1"/>
  <c r="B1078" i="11"/>
  <c r="B2003" i="10"/>
  <c r="B1000" i="5"/>
  <c r="B1061" i="10"/>
  <c r="B499" i="7"/>
  <c r="B833" i="11"/>
  <c r="B1913" i="10"/>
  <c r="B2242" i="7"/>
  <c r="B23" i="11"/>
  <c r="R110" i="2" s="1"/>
  <c r="B1605" i="7"/>
  <c r="S445" i="2" s="1"/>
  <c r="B2009" i="10"/>
  <c r="B741" i="10"/>
  <c r="B293" i="7"/>
  <c r="B1160" i="5"/>
  <c r="B2404" i="7"/>
  <c r="B2849" i="7"/>
  <c r="B1885" i="5"/>
  <c r="B609" i="13"/>
  <c r="B1508" i="7"/>
  <c r="S348" i="2" s="1"/>
  <c r="B88" i="7"/>
  <c r="B391" i="11"/>
  <c r="R478" i="2" s="1"/>
  <c r="B346" i="7"/>
  <c r="B2439" i="11"/>
  <c r="B2063" i="10"/>
  <c r="B1390" i="11"/>
  <c r="B1444" i="13"/>
  <c r="B2145" i="10"/>
  <c r="B801" i="10"/>
  <c r="B225" i="5"/>
  <c r="E317" i="2" s="1"/>
  <c r="I317" i="2" s="1"/>
  <c r="B291" i="10"/>
  <c r="Q378" i="2" s="1"/>
  <c r="B238" i="13"/>
  <c r="P325" i="2" s="1"/>
  <c r="B1500" i="5"/>
  <c r="B2015" i="7"/>
  <c r="B867" i="11"/>
  <c r="B2213" i="10"/>
  <c r="B1807" i="10"/>
  <c r="B1015" i="5"/>
  <c r="B46" i="5"/>
  <c r="B1949" i="7"/>
  <c r="B1743" i="11"/>
  <c r="B1262" i="10"/>
  <c r="B1144" i="13"/>
  <c r="B1143" i="11"/>
  <c r="B3278" i="7"/>
  <c r="B1091" i="10"/>
  <c r="B1264" i="5"/>
  <c r="B742" i="13"/>
  <c r="B2175" i="7"/>
  <c r="B1175" i="5"/>
  <c r="B1090" i="10"/>
  <c r="B2614" i="7"/>
  <c r="B1289" i="14"/>
  <c r="B542" i="10"/>
  <c r="B667" i="13"/>
  <c r="B798" i="10"/>
  <c r="B2437" i="10"/>
  <c r="B2133" i="7"/>
  <c r="B417" i="5"/>
  <c r="B1775" i="10"/>
  <c r="B838" i="14"/>
  <c r="B1218" i="14"/>
  <c r="B485" i="11"/>
  <c r="B244" i="10"/>
  <c r="Q331" i="2" s="1"/>
  <c r="B1819" i="11"/>
  <c r="B702" i="10"/>
  <c r="B1595" i="10"/>
  <c r="B1183" i="14"/>
  <c r="B625" i="14"/>
  <c r="B1764" i="14"/>
  <c r="B1065" i="11"/>
  <c r="B537" i="11"/>
  <c r="B1903" i="11"/>
  <c r="B84" i="10"/>
  <c r="Q171" i="2" s="1"/>
  <c r="B3156" i="7"/>
  <c r="B1736" i="11"/>
  <c r="B1467" i="13"/>
  <c r="B1715" i="7"/>
  <c r="B299" i="11"/>
  <c r="R386" i="2" s="1"/>
  <c r="B1239" i="13"/>
  <c r="B566" i="11"/>
  <c r="B2427" i="7"/>
  <c r="B1951" i="10"/>
  <c r="B1190" i="5"/>
  <c r="B2650" i="7"/>
  <c r="B1324" i="13"/>
  <c r="B288" i="7"/>
  <c r="B2744" i="7"/>
  <c r="B1947" i="5"/>
  <c r="B2024" i="5"/>
  <c r="B1624" i="10"/>
  <c r="B303" i="10"/>
  <c r="Q390" i="2" s="1"/>
  <c r="B619" i="5"/>
  <c r="U209" i="2" s="1"/>
  <c r="B555" i="13"/>
  <c r="B2088" i="11"/>
  <c r="B1708" i="14"/>
  <c r="B3164" i="7"/>
  <c r="B1963" i="5"/>
  <c r="B2301" i="10"/>
  <c r="B796" i="13"/>
  <c r="B216" i="7"/>
  <c r="B1185" i="14"/>
  <c r="B1240" i="10"/>
  <c r="B2191" i="11"/>
  <c r="B1409" i="13"/>
  <c r="B1699" i="5"/>
  <c r="B1763" i="10"/>
  <c r="B1228" i="10"/>
  <c r="B870" i="10"/>
  <c r="B1433" i="14"/>
  <c r="B2799" i="7"/>
  <c r="B216" i="11"/>
  <c r="R303" i="2" s="1"/>
  <c r="B2315" i="7"/>
  <c r="B1649" i="10"/>
  <c r="B313" i="11"/>
  <c r="R400" i="2" s="1"/>
  <c r="B15" i="5"/>
  <c r="B1215" i="13"/>
  <c r="B3157" i="7"/>
  <c r="B591" i="13"/>
  <c r="B1767" i="10"/>
  <c r="B1885" i="10"/>
  <c r="B536" i="10"/>
  <c r="B2042" i="11"/>
  <c r="B450" i="7"/>
  <c r="B1084" i="10"/>
  <c r="B1440" i="13"/>
  <c r="B387" i="10"/>
  <c r="Q474" i="2" s="1"/>
  <c r="B2087" i="10"/>
  <c r="B447" i="11"/>
  <c r="B1011" i="10"/>
  <c r="B280" i="7"/>
  <c r="B771" i="13"/>
  <c r="B267" i="7"/>
  <c r="B962" i="13"/>
  <c r="B1851" i="5"/>
  <c r="B2277" i="7"/>
  <c r="B941" i="13"/>
  <c r="B1793" i="14"/>
  <c r="B828" i="10"/>
  <c r="B1307" i="11"/>
  <c r="B3132" i="7"/>
  <c r="B1712" i="5"/>
  <c r="B1664" i="11"/>
  <c r="B1680" i="5"/>
  <c r="B1657" i="10"/>
  <c r="B1083" i="5"/>
  <c r="B2995" i="7"/>
  <c r="B79" i="5"/>
  <c r="B872" i="11"/>
  <c r="B2408" i="10"/>
  <c r="B2120" i="11"/>
  <c r="B910" i="10"/>
  <c r="B739" i="13"/>
  <c r="B753" i="14"/>
  <c r="B2346" i="10"/>
  <c r="B1250" i="13"/>
  <c r="B1770" i="14"/>
  <c r="B2233" i="11"/>
  <c r="B2331" i="7"/>
  <c r="B3106" i="7"/>
  <c r="B3322" i="7"/>
  <c r="B351" i="13"/>
  <c r="P438" i="2" s="1"/>
  <c r="B798" i="14"/>
  <c r="B1451" i="14"/>
  <c r="B423" i="13"/>
  <c r="B983" i="11"/>
  <c r="B2119" i="10"/>
  <c r="B1323" i="5"/>
  <c r="B1402" i="10"/>
  <c r="B2002" i="10"/>
  <c r="B2110" i="10"/>
  <c r="B1704" i="11"/>
  <c r="B340" i="7"/>
  <c r="B1033" i="14"/>
  <c r="B3007" i="7"/>
  <c r="B1359" i="14"/>
  <c r="B2383" i="10"/>
  <c r="B664" i="11"/>
  <c r="B1576" i="5"/>
  <c r="B2016" i="10"/>
  <c r="B1129" i="10"/>
  <c r="B2045" i="5"/>
  <c r="B1683" i="7"/>
  <c r="B1657" i="7"/>
  <c r="S497" i="2" s="1"/>
  <c r="B1020" i="11"/>
  <c r="B2164" i="10"/>
  <c r="B1584" i="10"/>
  <c r="B1390" i="7"/>
  <c r="S230" i="2" s="1"/>
  <c r="B42" i="7"/>
  <c r="B705" i="11"/>
  <c r="B1165" i="10"/>
  <c r="B652" i="13"/>
  <c r="B1365" i="7"/>
  <c r="S205" i="2" s="1"/>
  <c r="B1182" i="13"/>
  <c r="B665" i="13"/>
  <c r="B806" i="11"/>
  <c r="B2746" i="7"/>
  <c r="B107" i="11"/>
  <c r="R194" i="2" s="1"/>
  <c r="B568" i="10"/>
  <c r="B329" i="10"/>
  <c r="Q416" i="2" s="1"/>
  <c r="B2357" i="11"/>
  <c r="B1936" i="5"/>
  <c r="B2408" i="7"/>
  <c r="B1467" i="10"/>
  <c r="B2513" i="7"/>
  <c r="B647" i="13"/>
  <c r="B2369" i="11"/>
  <c r="B841" i="10"/>
  <c r="B728" i="10"/>
  <c r="B346" i="14"/>
  <c r="T433" i="2" s="1"/>
  <c r="B409" i="14"/>
  <c r="T496" i="2" s="1"/>
  <c r="B1326" i="14"/>
  <c r="B311" i="7"/>
  <c r="B703" i="10"/>
  <c r="B2027" i="10"/>
  <c r="B2063" i="7"/>
  <c r="B2876" i="7"/>
  <c r="B881" i="11"/>
  <c r="B2600" i="7"/>
  <c r="B1749" i="13"/>
  <c r="B85" i="11"/>
  <c r="R172" i="2" s="1"/>
  <c r="B583" i="5"/>
  <c r="U173" i="2" s="1"/>
  <c r="B1772" i="13"/>
  <c r="B2214" i="7"/>
  <c r="B2886" i="7"/>
  <c r="B2134" i="11"/>
  <c r="B1916" i="7"/>
  <c r="B1914" i="11"/>
  <c r="B1626" i="11"/>
  <c r="B894" i="10"/>
  <c r="B1884" i="7"/>
  <c r="B1787" i="13"/>
  <c r="B1257" i="14"/>
  <c r="B1940" i="11"/>
  <c r="B1998" i="10"/>
  <c r="B1732" i="14"/>
  <c r="B1519" i="10"/>
  <c r="B528" i="10"/>
  <c r="B899" i="14"/>
  <c r="B786" i="11"/>
  <c r="B567" i="11"/>
  <c r="B3285" i="7"/>
  <c r="B2198" i="7"/>
  <c r="B662" i="11"/>
  <c r="B1125" i="5"/>
  <c r="B2042" i="10"/>
  <c r="B282" i="10"/>
  <c r="Q369" i="2" s="1"/>
  <c r="B1920" i="14"/>
  <c r="B2960" i="7"/>
  <c r="B443" i="5"/>
  <c r="B253" i="13"/>
  <c r="P340" i="2" s="1"/>
  <c r="B457" i="13"/>
  <c r="B2237" i="7"/>
  <c r="B2208" i="5"/>
  <c r="B1408" i="7"/>
  <c r="S248" i="2" s="1"/>
  <c r="B246" i="14"/>
  <c r="T333" i="2" s="1"/>
  <c r="B1934" i="11"/>
  <c r="B3014" i="7"/>
  <c r="B278" i="11"/>
  <c r="R365" i="2" s="1"/>
  <c r="B3219" i="7"/>
  <c r="B3028" i="7"/>
  <c r="B1962" i="11"/>
  <c r="B2154" i="11"/>
  <c r="B20" i="5"/>
  <c r="B179" i="7"/>
  <c r="E256" i="2" s="1"/>
  <c r="I256" i="2" s="1"/>
  <c r="B2330" i="11"/>
  <c r="B750" i="10"/>
  <c r="B1176" i="11"/>
  <c r="B580" i="14"/>
  <c r="B983" i="5"/>
  <c r="B539" i="10"/>
  <c r="B811" i="13"/>
  <c r="B1461" i="13"/>
  <c r="B3202" i="7"/>
  <c r="B1554" i="10"/>
  <c r="B1662" i="13"/>
  <c r="B2854" i="7"/>
  <c r="B1271" i="10"/>
  <c r="B1457" i="5"/>
  <c r="B356" i="7"/>
  <c r="B1233" i="10"/>
  <c r="B458" i="10"/>
  <c r="B2046" i="10"/>
  <c r="B83" i="11"/>
  <c r="R170" i="2" s="1"/>
  <c r="B2137" i="10"/>
  <c r="B475" i="10"/>
  <c r="B1493" i="13"/>
  <c r="B1155" i="11"/>
  <c r="B1582" i="13"/>
  <c r="B2415" i="7"/>
  <c r="B1666" i="14"/>
  <c r="B835" i="13"/>
  <c r="B232" i="14"/>
  <c r="T319" i="2" s="1"/>
  <c r="B2934" i="7"/>
  <c r="B718" i="10"/>
  <c r="B1709" i="10"/>
  <c r="B2008" i="11"/>
  <c r="B1282" i="11"/>
  <c r="B1972" i="11"/>
  <c r="B2362" i="11"/>
  <c r="B2338" i="10"/>
  <c r="B1045" i="5"/>
  <c r="B1166" i="11"/>
  <c r="B1358" i="11"/>
  <c r="B607" i="13"/>
  <c r="B3222" i="7"/>
  <c r="B1919" i="7"/>
  <c r="B424" i="14"/>
  <c r="B165" i="13"/>
  <c r="P252" i="2" s="1"/>
  <c r="B1423" i="10"/>
  <c r="B2297" i="7"/>
  <c r="B609" i="5"/>
  <c r="U199" i="2" s="1"/>
  <c r="B1748" i="10"/>
  <c r="B2610" i="7"/>
  <c r="B1464" i="7"/>
  <c r="S304" i="2" s="1"/>
  <c r="B508" i="13"/>
  <c r="B696" i="13"/>
  <c r="B1197" i="14"/>
  <c r="B1275" i="10"/>
  <c r="B1302" i="10"/>
  <c r="B1325" i="13"/>
  <c r="B267" i="10"/>
  <c r="Q354" i="2" s="1"/>
  <c r="B1810" i="7"/>
  <c r="B732" i="10"/>
  <c r="B3341" i="7"/>
  <c r="B198" i="13"/>
  <c r="P285" i="2" s="1"/>
  <c r="B2285" i="11"/>
  <c r="B1610" i="10"/>
  <c r="B267" i="14"/>
  <c r="T354" i="2" s="1"/>
  <c r="B1040" i="10"/>
  <c r="B1978" i="10"/>
  <c r="B1504" i="13"/>
  <c r="B1262" i="11"/>
  <c r="B374" i="7"/>
  <c r="B1612" i="13"/>
  <c r="B2558" i="7"/>
  <c r="B1769" i="11"/>
  <c r="B2721" i="7"/>
  <c r="B61" i="5"/>
  <c r="B1528" i="10"/>
  <c r="B246" i="10"/>
  <c r="Q333" i="2" s="1"/>
  <c r="B963" i="5"/>
  <c r="B1002" i="10"/>
  <c r="B1418" i="13"/>
  <c r="B960" i="10"/>
  <c r="B12" i="5"/>
  <c r="B607" i="10"/>
  <c r="B1106" i="13"/>
  <c r="B11" i="5"/>
  <c r="B1831" i="7"/>
  <c r="B3113" i="7"/>
  <c r="B2564" i="7"/>
  <c r="B2113" i="10"/>
  <c r="B2171" i="5"/>
  <c r="B882" i="10"/>
  <c r="B491" i="13"/>
  <c r="B1221" i="10"/>
  <c r="B1383" i="13"/>
  <c r="B1996" i="7"/>
  <c r="B563" i="13"/>
  <c r="B2245" i="10"/>
  <c r="B1403" i="10"/>
  <c r="B2318" i="10"/>
  <c r="B709" i="10"/>
  <c r="B1574" i="11"/>
  <c r="B1501" i="13"/>
  <c r="B274" i="10"/>
  <c r="Q361" i="2" s="1"/>
  <c r="B1502" i="13"/>
  <c r="B2416" i="11"/>
  <c r="B2070" i="11"/>
  <c r="B3100" i="7"/>
  <c r="B984" i="11"/>
  <c r="B372" i="14"/>
  <c r="T459" i="2" s="1"/>
  <c r="B1319" i="10"/>
  <c r="B1831" i="11"/>
  <c r="B572" i="14"/>
  <c r="B1883" i="5"/>
  <c r="B2888" i="7"/>
  <c r="B1682" i="5"/>
  <c r="B1689" i="10"/>
  <c r="B1713" i="10"/>
  <c r="B497" i="10"/>
  <c r="B811" i="11"/>
  <c r="B1336" i="11"/>
  <c r="B2300" i="10"/>
  <c r="B1043" i="10"/>
  <c r="B1829" i="14"/>
  <c r="B1465" i="5"/>
  <c r="B813" i="11"/>
  <c r="B2052" i="7"/>
  <c r="B496" i="10"/>
  <c r="B627" i="13"/>
  <c r="B902" i="13"/>
  <c r="B1123" i="13"/>
  <c r="B1630" i="10"/>
  <c r="B1868" i="7"/>
  <c r="B2397" i="11"/>
  <c r="B409" i="11"/>
  <c r="R496" i="2" s="1"/>
  <c r="B1171" i="13"/>
  <c r="B73" i="7"/>
  <c r="B1437" i="13"/>
  <c r="B1216" i="11"/>
  <c r="B825" i="11"/>
  <c r="B1580" i="10"/>
  <c r="B2015" i="10"/>
  <c r="B480" i="10"/>
  <c r="B423" i="11"/>
  <c r="B1344" i="7"/>
  <c r="S184" i="2" s="1"/>
  <c r="B1209" i="13"/>
  <c r="B1940" i="10"/>
  <c r="B1801" i="10"/>
  <c r="B2162" i="5"/>
  <c r="B1769" i="13"/>
  <c r="B638" i="13"/>
  <c r="B1163" i="5"/>
  <c r="B730" i="11"/>
  <c r="B694" i="10"/>
  <c r="B1516" i="11"/>
  <c r="B3371" i="7"/>
  <c r="B777" i="13"/>
  <c r="B1772" i="11"/>
  <c r="B43" i="11"/>
  <c r="R130" i="2" s="1"/>
  <c r="N130" i="2" s="1"/>
  <c r="N7" i="9" s="1"/>
  <c r="B3488" i="7"/>
  <c r="B2091" i="10"/>
  <c r="B851" i="10"/>
  <c r="B1407" i="13"/>
  <c r="B920" i="10"/>
  <c r="B2762" i="7"/>
  <c r="B1882" i="10"/>
  <c r="B1208" i="14"/>
  <c r="B2360" i="11"/>
  <c r="B415" i="11"/>
  <c r="R502" i="2" s="1"/>
  <c r="B2457" i="7"/>
  <c r="B1328" i="13"/>
  <c r="B3455" i="7"/>
  <c r="B868" i="13"/>
  <c r="B900" i="13"/>
  <c r="B1578" i="5"/>
  <c r="B736" i="10"/>
  <c r="B1052" i="13"/>
  <c r="B888" i="10"/>
  <c r="B3025" i="7"/>
  <c r="B2804" i="7"/>
  <c r="B1741" i="13"/>
  <c r="B1125" i="13"/>
  <c r="B224" i="7"/>
  <c r="B707" i="10"/>
  <c r="B729" i="10"/>
  <c r="B2004" i="7"/>
  <c r="B2169" i="11"/>
  <c r="B1550" i="13"/>
  <c r="B1348" i="13"/>
  <c r="B2166" i="7"/>
  <c r="B2368" i="11"/>
  <c r="B1260" i="14"/>
  <c r="B221" i="7"/>
  <c r="B3421" i="7"/>
  <c r="B1924" i="11"/>
  <c r="B197" i="7"/>
  <c r="B142" i="14"/>
  <c r="T229" i="2" s="1"/>
  <c r="B1212" i="13"/>
  <c r="B2454" i="7"/>
  <c r="B339" i="10"/>
  <c r="Q426" i="2" s="1"/>
  <c r="B354" i="13"/>
  <c r="P441" i="2" s="1"/>
  <c r="B1960" i="11"/>
  <c r="B2184" i="7"/>
  <c r="B727" i="5"/>
  <c r="U317" i="2" s="1"/>
  <c r="B1351" i="11"/>
  <c r="B495" i="10"/>
  <c r="B1164" i="13"/>
  <c r="B664" i="10"/>
  <c r="B102" i="5"/>
  <c r="B754" i="11"/>
  <c r="B1499" i="11"/>
  <c r="B191" i="5"/>
  <c r="B717" i="11"/>
  <c r="B2325" i="10"/>
  <c r="B474" i="7"/>
  <c r="B118" i="10"/>
  <c r="Q205" i="2" s="1"/>
  <c r="B2170" i="7"/>
  <c r="B1515" i="11"/>
  <c r="B1985" i="10"/>
  <c r="B2121" i="10"/>
  <c r="B1900" i="10"/>
  <c r="B2460" i="10"/>
  <c r="B504" i="10"/>
  <c r="B1349" i="13"/>
  <c r="B1787" i="11"/>
  <c r="B1364" i="10"/>
  <c r="B515" i="10"/>
  <c r="B2776" i="7"/>
  <c r="B2793" i="7"/>
  <c r="B861" i="11"/>
  <c r="B1143" i="10"/>
  <c r="B1384" i="13"/>
  <c r="B470" i="13"/>
  <c r="B590" i="10"/>
  <c r="B1183" i="11"/>
  <c r="B2332" i="11"/>
  <c r="B896" i="11"/>
  <c r="B1814" i="11"/>
  <c r="B1989" i="10"/>
  <c r="B1615" i="13"/>
  <c r="B366" i="11"/>
  <c r="R453" i="2" s="1"/>
  <c r="B533" i="13"/>
  <c r="B1693" i="7"/>
  <c r="B1297" i="11"/>
  <c r="B1241" i="10"/>
  <c r="B498" i="5"/>
  <c r="B344" i="7"/>
  <c r="B1496" i="5"/>
  <c r="B546" i="14"/>
  <c r="B2681" i="7"/>
  <c r="B274" i="13"/>
  <c r="P361" i="2" s="1"/>
  <c r="B700" i="10"/>
  <c r="B985" i="13"/>
  <c r="B2049" i="11"/>
  <c r="B893" i="11"/>
  <c r="B2312" i="10"/>
  <c r="B900" i="14"/>
  <c r="B946" i="10"/>
  <c r="B1808" i="10"/>
  <c r="B812" i="11"/>
  <c r="B1318" i="10"/>
  <c r="B1971" i="14"/>
  <c r="B2187" i="5"/>
  <c r="B2202" i="10"/>
  <c r="B298" i="11"/>
  <c r="R385" i="2" s="1"/>
  <c r="B2247" i="11"/>
  <c r="B1010" i="13"/>
  <c r="B1975" i="11"/>
  <c r="B254" i="13"/>
  <c r="P341" i="2" s="1"/>
  <c r="B815" i="11"/>
  <c r="B1464" i="13"/>
  <c r="B1839" i="5"/>
  <c r="B1702" i="10"/>
  <c r="B367" i="11"/>
  <c r="R454" i="2" s="1"/>
  <c r="B240" i="7"/>
  <c r="B1017" i="11"/>
  <c r="B1862" i="11"/>
  <c r="B450" i="13"/>
  <c r="B1714" i="7"/>
  <c r="B431" i="5"/>
  <c r="B92" i="7"/>
  <c r="B1580" i="13"/>
  <c r="B1805" i="14"/>
  <c r="B1700" i="11"/>
  <c r="B1567" i="10"/>
  <c r="B3203" i="7"/>
  <c r="B283" i="7"/>
  <c r="B2766" i="7"/>
  <c r="B1656" i="10"/>
  <c r="B1105" i="5"/>
  <c r="B1589" i="14"/>
  <c r="B1775" i="13"/>
  <c r="B310" i="7"/>
  <c r="B2317" i="10"/>
  <c r="B1851" i="10"/>
  <c r="B1534" i="7"/>
  <c r="S374" i="2" s="1"/>
  <c r="B3367" i="7"/>
  <c r="B2019" i="5"/>
  <c r="B238" i="14"/>
  <c r="T325" i="2" s="1"/>
  <c r="B1638" i="10"/>
  <c r="B2274" i="10"/>
  <c r="B326" i="14"/>
  <c r="T413" i="2" s="1"/>
  <c r="B505" i="11"/>
  <c r="B2158" i="7"/>
  <c r="B1549" i="13"/>
  <c r="B2241" i="10"/>
  <c r="B731" i="13"/>
  <c r="B1578" i="7"/>
  <c r="S418" i="2" s="1"/>
  <c r="B1972" i="10"/>
  <c r="B2930" i="7"/>
  <c r="B576" i="13"/>
  <c r="B932" i="10"/>
  <c r="B1254" i="11"/>
  <c r="B412" i="10"/>
  <c r="Q499" i="2" s="1"/>
  <c r="B1548" i="5"/>
  <c r="B698" i="13"/>
  <c r="B752" i="10"/>
  <c r="B720" i="10"/>
  <c r="B432" i="11"/>
  <c r="B1155" i="5"/>
  <c r="B947" i="13"/>
  <c r="B1977" i="10"/>
  <c r="B2941" i="7"/>
  <c r="B842" i="10"/>
  <c r="B899" i="10"/>
  <c r="B387" i="5"/>
  <c r="B1853" i="11"/>
  <c r="B679" i="14"/>
  <c r="B1165" i="13"/>
  <c r="B1220" i="13"/>
  <c r="B2125" i="7"/>
  <c r="B1284" i="10"/>
  <c r="B24" i="10"/>
  <c r="B893" i="10"/>
  <c r="B22" i="14"/>
  <c r="D29" i="19" s="1"/>
  <c r="E29" i="19" s="1"/>
  <c r="G1656" i="15" s="1"/>
  <c r="G1658" i="15" s="1"/>
  <c r="B1035" i="11"/>
  <c r="B1008" i="13"/>
  <c r="B2204" i="7"/>
  <c r="B1424" i="13"/>
  <c r="B1543" i="13"/>
  <c r="B378" i="5"/>
  <c r="B1268" i="11"/>
  <c r="B1666" i="11"/>
  <c r="B1650" i="13"/>
  <c r="B1009" i="11"/>
  <c r="B1784" i="10"/>
  <c r="B1776" i="11"/>
  <c r="B2075" i="10"/>
  <c r="B394" i="7"/>
  <c r="B1410" i="13"/>
  <c r="B1770" i="5"/>
  <c r="B1278" i="13"/>
  <c r="B2348" i="10"/>
  <c r="B1526" i="11"/>
  <c r="B2652" i="7"/>
  <c r="B1261" i="7"/>
  <c r="B522" i="11"/>
  <c r="B1240" i="11"/>
  <c r="B1385" i="13"/>
  <c r="B1351" i="7"/>
  <c r="S191" i="2" s="1"/>
  <c r="B2044" i="5"/>
  <c r="B317" i="14"/>
  <c r="T404" i="2" s="1"/>
  <c r="B1717" i="10"/>
  <c r="B1648" i="10"/>
  <c r="B1487" i="5"/>
  <c r="B1854" i="7"/>
  <c r="B698" i="10"/>
  <c r="B1087" i="10"/>
  <c r="B1028" i="10"/>
  <c r="B912" i="13"/>
  <c r="B2490" i="7"/>
  <c r="B1752" i="10"/>
  <c r="B482" i="13"/>
  <c r="B468" i="5"/>
  <c r="B1360" i="5"/>
  <c r="B1921" i="10"/>
  <c r="B3412" i="7"/>
  <c r="B2749" i="7"/>
  <c r="B836" i="13"/>
  <c r="B1491" i="13"/>
  <c r="B3068" i="7"/>
  <c r="B1657" i="13"/>
  <c r="B1130" i="13"/>
  <c r="B2663" i="7"/>
  <c r="B2041" i="7"/>
  <c r="B2279" i="10"/>
  <c r="B3149" i="7"/>
  <c r="B343" i="7"/>
  <c r="B642" i="14"/>
  <c r="B774" i="13"/>
  <c r="B836" i="10"/>
  <c r="B1363" i="7"/>
  <c r="S203" i="2" s="1"/>
  <c r="B1076" i="11"/>
  <c r="B208" i="14"/>
  <c r="T295" i="2" s="1"/>
  <c r="B1261" i="13"/>
  <c r="B364" i="7"/>
  <c r="B2845" i="7"/>
  <c r="B670" i="13"/>
  <c r="B1626" i="7"/>
  <c r="S466" i="2" s="1"/>
  <c r="B1353" i="11"/>
  <c r="B711" i="11"/>
  <c r="B319" i="10"/>
  <c r="Q406" i="2" s="1"/>
  <c r="B1543" i="7"/>
  <c r="S383" i="2" s="1"/>
  <c r="B1360" i="11"/>
  <c r="B1080" i="10"/>
  <c r="B1451" i="10"/>
  <c r="B45" i="5"/>
  <c r="E137" i="2" s="1"/>
  <c r="I137" i="2" s="1"/>
  <c r="B3343" i="7"/>
  <c r="B3425" i="7"/>
  <c r="B2136" i="10"/>
  <c r="B639" i="10"/>
  <c r="B2289" i="10"/>
  <c r="B1755" i="7"/>
  <c r="B1439" i="11"/>
  <c r="B129" i="14"/>
  <c r="T216" i="2" s="1"/>
  <c r="B1797" i="13"/>
  <c r="B2308" i="10"/>
  <c r="B362" i="7"/>
  <c r="B672" i="10"/>
  <c r="B864" i="5"/>
  <c r="U454" i="2" s="1"/>
  <c r="B1743" i="13"/>
  <c r="B3355" i="7"/>
  <c r="B779" i="11"/>
  <c r="B1000" i="13"/>
  <c r="B1492" i="5"/>
  <c r="B1570" i="10"/>
  <c r="B367" i="10"/>
  <c r="Q454" i="2" s="1"/>
  <c r="B2187" i="11"/>
  <c r="B297" i="7"/>
  <c r="B1154" i="13"/>
  <c r="B1669" i="13"/>
  <c r="B2559" i="7"/>
  <c r="B1597" i="7"/>
  <c r="S437" i="2" s="1"/>
  <c r="B471" i="13"/>
  <c r="B1436" i="10"/>
  <c r="B1957" i="11"/>
  <c r="B975" i="10"/>
  <c r="B514" i="11"/>
  <c r="B864" i="13"/>
  <c r="B306" i="5"/>
  <c r="B3471" i="7"/>
  <c r="B259" i="11"/>
  <c r="R346" i="2" s="1"/>
  <c r="B772" i="13"/>
  <c r="B1503" i="10"/>
  <c r="B493" i="13"/>
  <c r="B265" i="10"/>
  <c r="Q352" i="2" s="1"/>
  <c r="B1647" i="13"/>
  <c r="B275" i="10"/>
  <c r="Q362" i="2" s="1"/>
  <c r="B1609" i="5"/>
  <c r="B401" i="13"/>
  <c r="P488" i="2" s="1"/>
  <c r="B582" i="10"/>
  <c r="B360" i="7"/>
  <c r="B95" i="10"/>
  <c r="Q182" i="2" s="1"/>
  <c r="B690" i="5"/>
  <c r="U280" i="2" s="1"/>
  <c r="B1250" i="11"/>
  <c r="B2406" i="11"/>
  <c r="B2136" i="11"/>
  <c r="B1478" i="13"/>
  <c r="B1147" i="11"/>
  <c r="B245" i="10"/>
  <c r="Q332" i="2" s="1"/>
  <c r="B1940" i="7"/>
  <c r="B1986" i="10"/>
  <c r="B1726" i="7"/>
  <c r="B1572" i="10"/>
  <c r="B2504" i="7"/>
  <c r="B230" i="14"/>
  <c r="T317" i="2" s="1"/>
  <c r="B1812" i="10"/>
  <c r="B1387" i="11"/>
  <c r="B1246" i="5"/>
  <c r="B466" i="11"/>
  <c r="B349" i="7"/>
  <c r="B857" i="11"/>
  <c r="B978" i="10"/>
  <c r="B537" i="14"/>
  <c r="B705" i="10"/>
  <c r="B2209" i="10"/>
  <c r="B2320" i="10"/>
  <c r="B1435" i="13"/>
  <c r="B2586" i="7"/>
  <c r="B549" i="10"/>
  <c r="B1630" i="14"/>
  <c r="B2379" i="10"/>
  <c r="B1456" i="10"/>
  <c r="B3115" i="7"/>
  <c r="B2321" i="11"/>
  <c r="B2237" i="11"/>
  <c r="B1879" i="7"/>
  <c r="B22" i="10"/>
  <c r="B255" i="11"/>
  <c r="R342" i="2" s="1"/>
  <c r="B98" i="14"/>
  <c r="T185" i="2" s="1"/>
  <c r="B2093" i="10"/>
  <c r="B525" i="5"/>
  <c r="B382" i="14"/>
  <c r="T469" i="2" s="1"/>
  <c r="B649" i="13"/>
  <c r="B1394" i="14"/>
  <c r="B1042" i="14"/>
  <c r="B1340" i="11"/>
  <c r="B1750" i="5"/>
  <c r="B1295" i="10"/>
  <c r="B1757" i="13"/>
  <c r="B1392" i="10"/>
  <c r="B972" i="14"/>
  <c r="B2275" i="7"/>
  <c r="B1276" i="5"/>
  <c r="B2252" i="10"/>
  <c r="B1111" i="13"/>
  <c r="B985" i="5"/>
  <c r="B1413" i="14"/>
  <c r="B495" i="14"/>
  <c r="B1617" i="13"/>
  <c r="B268" i="10"/>
  <c r="Q355" i="2" s="1"/>
  <c r="B637" i="5"/>
  <c r="U227" i="2" s="1"/>
  <c r="B1682" i="10"/>
  <c r="B1915" i="10"/>
  <c r="B1175" i="13"/>
  <c r="B2023" i="11"/>
  <c r="B453" i="11"/>
  <c r="B1379" i="10"/>
  <c r="B536" i="11"/>
  <c r="B612" i="11"/>
  <c r="B2196" i="7"/>
  <c r="B324" i="13"/>
  <c r="P411" i="2" s="1"/>
  <c r="B111" i="7"/>
  <c r="B1817" i="5"/>
  <c r="B1279" i="7"/>
  <c r="B507" i="13"/>
  <c r="B548" i="14"/>
  <c r="B1158" i="11"/>
  <c r="B360" i="14"/>
  <c r="T447" i="2" s="1"/>
  <c r="B1485" i="10"/>
  <c r="B1341" i="10"/>
  <c r="B1193" i="13"/>
  <c r="B908" i="11"/>
  <c r="B919" i="11"/>
  <c r="B369" i="11"/>
  <c r="R456" i="2" s="1"/>
  <c r="B896" i="10"/>
  <c r="B134" i="7"/>
  <c r="B151" i="5"/>
  <c r="B300" i="11"/>
  <c r="R387" i="2" s="1"/>
  <c r="B378" i="13"/>
  <c r="P465" i="2" s="1"/>
  <c r="B759" i="11"/>
  <c r="B689" i="11"/>
  <c r="B3154" i="7"/>
  <c r="B1538" i="5"/>
  <c r="B73" i="11"/>
  <c r="R160" i="2" s="1"/>
  <c r="B1543" i="10"/>
  <c r="B264" i="5"/>
  <c r="B2605" i="7"/>
  <c r="B3185" i="7"/>
  <c r="B1088" i="10"/>
  <c r="B1506" i="13"/>
  <c r="B1657" i="14"/>
  <c r="B41" i="14"/>
  <c r="T128" i="2" s="1"/>
  <c r="B1361" i="14"/>
  <c r="B1999" i="14"/>
  <c r="B2185" i="5"/>
  <c r="B582" i="13"/>
  <c r="B2382" i="7"/>
  <c r="B2828" i="7"/>
  <c r="B1866" i="11"/>
  <c r="B415" i="10"/>
  <c r="Q502" i="2" s="1"/>
  <c r="B521" i="5"/>
  <c r="B1277" i="10"/>
  <c r="B1633" i="13"/>
  <c r="B495" i="13"/>
  <c r="B1050" i="5"/>
  <c r="B596" i="10"/>
  <c r="B1236" i="10"/>
  <c r="B485" i="13"/>
  <c r="B1694" i="11"/>
  <c r="B803" i="11"/>
  <c r="B1072" i="13"/>
  <c r="B868" i="11"/>
  <c r="B1345" i="10"/>
  <c r="B2883" i="7"/>
  <c r="B778" i="11"/>
  <c r="B462" i="10"/>
  <c r="B1272" i="14"/>
  <c r="B2089" i="11"/>
  <c r="B1169" i="11"/>
  <c r="B426" i="10"/>
  <c r="B989" i="11"/>
  <c r="B1302" i="11"/>
  <c r="B1419" i="7"/>
  <c r="S259" i="2" s="1"/>
  <c r="B1719" i="7"/>
  <c r="B1479" i="11"/>
  <c r="B519" i="11"/>
  <c r="B441" i="13"/>
  <c r="B535" i="10"/>
  <c r="B966" i="10"/>
  <c r="B827" i="10"/>
  <c r="B569" i="10"/>
  <c r="B425" i="7"/>
  <c r="B2344" i="11"/>
  <c r="B1226" i="10"/>
  <c r="B1627" i="11"/>
  <c r="B1579" i="5"/>
  <c r="B1542" i="11"/>
  <c r="B1057" i="10"/>
  <c r="B779" i="5"/>
  <c r="U369" i="2" s="1"/>
  <c r="B559" i="10"/>
  <c r="B948" i="13"/>
  <c r="B1705" i="13"/>
  <c r="B36" i="13"/>
  <c r="B1604" i="7"/>
  <c r="S444" i="2" s="1"/>
  <c r="B398" i="13"/>
  <c r="P485" i="2" s="1"/>
  <c r="B1471" i="13"/>
  <c r="B1437" i="11"/>
  <c r="B298" i="14"/>
  <c r="T385" i="2" s="1"/>
  <c r="B238" i="7"/>
  <c r="E315" i="2" s="1"/>
  <c r="I315" i="2" s="1"/>
  <c r="B809" i="13"/>
  <c r="B736" i="13"/>
  <c r="B605" i="11"/>
  <c r="B1387" i="10"/>
  <c r="B2421" i="10"/>
  <c r="B1632" i="11"/>
  <c r="B1412" i="13"/>
  <c r="B1326" i="13"/>
  <c r="B41" i="7"/>
  <c r="B1869" i="10"/>
  <c r="B404" i="13"/>
  <c r="P491" i="2" s="1"/>
  <c r="B808" i="14"/>
  <c r="B660" i="10"/>
  <c r="B1835" i="5"/>
  <c r="B482" i="5"/>
  <c r="B499" i="10"/>
  <c r="B414" i="5"/>
  <c r="B580" i="13"/>
  <c r="B1775" i="5"/>
  <c r="B585" i="14"/>
  <c r="B2198" i="10"/>
  <c r="B1507" i="10"/>
  <c r="B1341" i="14"/>
  <c r="B1200" i="10"/>
  <c r="B2264" i="11"/>
  <c r="B747" i="13"/>
  <c r="B3193" i="7"/>
  <c r="B606" i="5"/>
  <c r="U196" i="2" s="1"/>
  <c r="B274" i="11"/>
  <c r="R361" i="2" s="1"/>
  <c r="B445" i="11"/>
  <c r="B1668" i="10"/>
  <c r="B611" i="11"/>
  <c r="B1354" i="10"/>
  <c r="B1737" i="5"/>
  <c r="B1916" i="5"/>
  <c r="B1254" i="14"/>
  <c r="B784" i="10"/>
  <c r="B1707" i="11"/>
  <c r="B3180" i="7"/>
  <c r="B2245" i="7"/>
  <c r="B1621" i="10"/>
  <c r="B955" i="11"/>
  <c r="B113" i="5"/>
  <c r="B616" i="10"/>
  <c r="B1217" i="11"/>
  <c r="B1236" i="11"/>
  <c r="B1132" i="11"/>
  <c r="B1581" i="11"/>
  <c r="B300" i="13"/>
  <c r="P387" i="2" s="1"/>
  <c r="B2341" i="11"/>
  <c r="B2836" i="7"/>
  <c r="B2273" i="11"/>
  <c r="B1976" i="14"/>
  <c r="B369" i="10"/>
  <c r="Q456" i="2" s="1"/>
  <c r="B83" i="14"/>
  <c r="T170" i="2" s="1"/>
  <c r="B1236" i="13"/>
  <c r="B1868" i="11"/>
  <c r="B717" i="10"/>
  <c r="B977" i="11"/>
  <c r="B1480" i="5"/>
  <c r="B756" i="10"/>
  <c r="B1649" i="13"/>
  <c r="B1866" i="5"/>
  <c r="B1942" i="10"/>
  <c r="B2316" i="11"/>
  <c r="B1928" i="10"/>
  <c r="B3389" i="7"/>
  <c r="B1019" i="13"/>
  <c r="B2784" i="7"/>
  <c r="B1727" i="11"/>
  <c r="B287" i="13"/>
  <c r="P374" i="2" s="1"/>
  <c r="B1892" i="5"/>
  <c r="B2927" i="7"/>
  <c r="B925" i="13"/>
  <c r="B597" i="11"/>
  <c r="B875" i="13"/>
  <c r="B594" i="10"/>
  <c r="B46" i="11"/>
  <c r="R133" i="2" s="1"/>
  <c r="B2367" i="7"/>
  <c r="B942" i="10"/>
  <c r="B1544" i="10"/>
  <c r="B359" i="10"/>
  <c r="Q446" i="2" s="1"/>
  <c r="B295" i="7"/>
  <c r="B2205" i="7"/>
  <c r="B1657" i="11"/>
  <c r="B3171" i="7"/>
  <c r="B999" i="13"/>
  <c r="B959" i="10"/>
  <c r="B1296" i="13"/>
  <c r="B1061" i="13"/>
  <c r="B1417" i="10"/>
  <c r="B1739" i="10"/>
  <c r="B1355" i="10"/>
  <c r="B123" i="14"/>
  <c r="T210" i="2" s="1"/>
  <c r="B920" i="14"/>
  <c r="B964" i="13"/>
  <c r="B1576" i="13"/>
  <c r="B520" i="13"/>
  <c r="B1214" i="13"/>
  <c r="B852" i="5"/>
  <c r="U442" i="2" s="1"/>
  <c r="B444" i="7"/>
  <c r="B1782" i="10"/>
  <c r="B1537" i="14"/>
  <c r="B153" i="14"/>
  <c r="T240" i="2" s="1"/>
  <c r="B1500" i="11"/>
  <c r="B981" i="10"/>
  <c r="B515" i="5"/>
  <c r="B860" i="14"/>
  <c r="B1940" i="14"/>
  <c r="B3453" i="7"/>
  <c r="B1677" i="13"/>
  <c r="B114" i="7"/>
  <c r="B1681" i="11"/>
  <c r="B1097" i="13"/>
  <c r="B3146" i="7"/>
  <c r="B430" i="14"/>
  <c r="B1583" i="5"/>
  <c r="B2207" i="11"/>
  <c r="B2434" i="7"/>
  <c r="B2119" i="11"/>
  <c r="B173" i="5"/>
  <c r="B1177" i="11"/>
  <c r="B1628" i="13"/>
  <c r="B2372" i="11"/>
  <c r="B541" i="13"/>
  <c r="B1869" i="11"/>
  <c r="B969" i="14"/>
  <c r="B1783" i="7"/>
  <c r="B889" i="13"/>
  <c r="B531" i="13"/>
  <c r="B2423" i="7"/>
  <c r="B1540" i="13"/>
  <c r="B2354" i="10"/>
  <c r="B1597" i="10"/>
  <c r="B1567" i="13"/>
  <c r="B282" i="5"/>
  <c r="B1196" i="13"/>
  <c r="B2105" i="10"/>
  <c r="B1543" i="11"/>
  <c r="B1761" i="10"/>
  <c r="B1886" i="11"/>
  <c r="B430" i="10"/>
  <c r="B539" i="5"/>
  <c r="B253" i="10"/>
  <c r="Q340" i="2" s="1"/>
  <c r="B2801" i="7"/>
  <c r="B2387" i="7"/>
  <c r="B369" i="14"/>
  <c r="T456" i="2" s="1"/>
  <c r="B1852" i="11"/>
  <c r="B688" i="10"/>
  <c r="B2847" i="7"/>
  <c r="B1389" i="7"/>
  <c r="S229" i="2" s="1"/>
  <c r="B1027" i="10"/>
  <c r="B1296" i="10"/>
  <c r="B2040" i="11"/>
  <c r="B1550" i="7"/>
  <c r="S390" i="2" s="1"/>
  <c r="B2188" i="11"/>
  <c r="B1432" i="11"/>
  <c r="B263" i="13"/>
  <c r="P350" i="2" s="1"/>
  <c r="B302" i="13"/>
  <c r="P389" i="2" s="1"/>
  <c r="B1879" i="11"/>
  <c r="B30" i="10"/>
  <c r="B333" i="13"/>
  <c r="P420" i="2" s="1"/>
  <c r="B928" i="14"/>
  <c r="B735" i="10"/>
  <c r="B680" i="10"/>
  <c r="B1012" i="13"/>
  <c r="B378" i="7"/>
  <c r="B440" i="13"/>
  <c r="B1534" i="11"/>
  <c r="B930" i="13"/>
  <c r="B3437" i="7"/>
  <c r="B12" i="10"/>
  <c r="B2208" i="7"/>
  <c r="B354" i="7"/>
  <c r="B1698" i="14"/>
  <c r="E289" i="2" s="1"/>
  <c r="I289" i="2" s="1"/>
  <c r="B1561" i="10"/>
  <c r="B1790" i="13"/>
  <c r="B535" i="13"/>
  <c r="B1471" i="10"/>
  <c r="B38" i="7"/>
  <c r="B421" i="14"/>
  <c r="T508" i="2" s="1"/>
  <c r="B146" i="11"/>
  <c r="R233" i="2" s="1"/>
  <c r="B436" i="11"/>
  <c r="B581" i="11"/>
  <c r="B2369" i="7"/>
  <c r="B983" i="10"/>
  <c r="B1492" i="13"/>
  <c r="B2327" i="7"/>
  <c r="B2043" i="11"/>
  <c r="B2389" i="7"/>
  <c r="B1416" i="10"/>
  <c r="B3296" i="7"/>
  <c r="B2129" i="10"/>
  <c r="B894" i="11"/>
  <c r="B1179" i="10"/>
  <c r="B1495" i="13"/>
  <c r="B691" i="10"/>
  <c r="B1225" i="11"/>
  <c r="B328" i="14"/>
  <c r="T415" i="2" s="1"/>
  <c r="B1291" i="10"/>
  <c r="B1279" i="10"/>
  <c r="B1234" i="13"/>
  <c r="B30" i="13"/>
  <c r="B2183" i="11"/>
  <c r="B1601" i="13"/>
  <c r="B2237" i="10"/>
  <c r="B699" i="13"/>
  <c r="B1639" i="10"/>
  <c r="B2005" i="11"/>
  <c r="B448" i="11"/>
  <c r="B1540" i="10"/>
  <c r="B2286" i="7"/>
  <c r="B2258" i="10"/>
  <c r="B2101" i="11"/>
  <c r="B69" i="10"/>
  <c r="Q156" i="2" s="1"/>
  <c r="B2013" i="7"/>
  <c r="B1226" i="11"/>
  <c r="B1917" i="11"/>
  <c r="B1878" i="11"/>
  <c r="B775" i="5"/>
  <c r="U365" i="2" s="1"/>
  <c r="B1881" i="10"/>
  <c r="B1985" i="5"/>
  <c r="B1527" i="10"/>
  <c r="B1745" i="13"/>
  <c r="B1168" i="10"/>
  <c r="B2041" i="11"/>
  <c r="B397" i="14"/>
  <c r="T484" i="2" s="1"/>
  <c r="B890" i="13"/>
  <c r="B1054" i="5"/>
  <c r="B287" i="5"/>
  <c r="B1206" i="11"/>
  <c r="B1115" i="5"/>
  <c r="B513" i="13"/>
  <c r="B819" i="13"/>
  <c r="B3384" i="7"/>
  <c r="B1576" i="11"/>
  <c r="B650" i="13"/>
  <c r="B1494" i="11"/>
  <c r="B821" i="10"/>
  <c r="B1535" i="10"/>
  <c r="B419" i="11"/>
  <c r="R506" i="2" s="1"/>
  <c r="B2461" i="10"/>
  <c r="B2044" i="7"/>
  <c r="B694" i="11"/>
  <c r="B1706" i="11"/>
  <c r="B2154" i="10"/>
  <c r="B2462" i="10"/>
  <c r="B2167" i="11"/>
  <c r="B659" i="13"/>
  <c r="B1785" i="11"/>
  <c r="B680" i="13"/>
  <c r="B1304" i="10"/>
  <c r="B872" i="13"/>
  <c r="B2110" i="7"/>
  <c r="B1359" i="10"/>
  <c r="B551" i="11"/>
  <c r="B106" i="5"/>
  <c r="B2367" i="10"/>
  <c r="B26" i="10"/>
  <c r="B2126" i="11"/>
  <c r="B1653" i="11"/>
  <c r="B975" i="14"/>
  <c r="B1190" i="13"/>
  <c r="B3147" i="7"/>
  <c r="B1377" i="13"/>
  <c r="B2183" i="10"/>
  <c r="B1463" i="13"/>
  <c r="B610" i="11"/>
  <c r="B2381" i="7"/>
  <c r="B611" i="10"/>
  <c r="B1233" i="11"/>
  <c r="B1217" i="13"/>
  <c r="B148" i="13"/>
  <c r="P235" i="2" s="1"/>
  <c r="B1093" i="13"/>
  <c r="B1364" i="13"/>
  <c r="B1047" i="13"/>
  <c r="B265" i="7"/>
  <c r="B652" i="11"/>
  <c r="B738" i="11"/>
  <c r="B2432" i="11"/>
  <c r="B2112" i="10"/>
  <c r="B1535" i="13"/>
  <c r="B1737" i="7"/>
  <c r="B1249" i="13"/>
  <c r="B914" i="10"/>
  <c r="B1749" i="10"/>
  <c r="B1497" i="10"/>
  <c r="B1857" i="10"/>
  <c r="B942" i="11"/>
  <c r="B1807" i="11"/>
  <c r="B2276" i="10"/>
  <c r="B1320" i="13"/>
  <c r="B3" i="7"/>
  <c r="B989" i="10"/>
  <c r="B572" i="10"/>
  <c r="B1509" i="10"/>
  <c r="B330" i="13"/>
  <c r="P417" i="2" s="1"/>
  <c r="B2032" i="5"/>
  <c r="B2233" i="10"/>
  <c r="B543" i="5"/>
  <c r="U133" i="2" s="1"/>
  <c r="B783" i="13"/>
  <c r="B1566" i="13"/>
  <c r="B1878" i="14"/>
  <c r="B615" i="13"/>
  <c r="B1983" i="5"/>
  <c r="B1673" i="13"/>
  <c r="B1212" i="11"/>
  <c r="B1192" i="13"/>
  <c r="B1929" i="5"/>
  <c r="B2412" i="10"/>
  <c r="B1092" i="5"/>
  <c r="B1526" i="7"/>
  <c r="S366" i="2" s="1"/>
  <c r="B417" i="11"/>
  <c r="R504" i="2" s="1"/>
  <c r="B1120" i="14"/>
  <c r="B1787" i="10"/>
  <c r="B1762" i="10"/>
  <c r="B706" i="10"/>
  <c r="B298" i="13"/>
  <c r="P385" i="2" s="1"/>
  <c r="B1031" i="13"/>
  <c r="B1553" i="10"/>
  <c r="B2021" i="10"/>
  <c r="B474" i="5"/>
  <c r="B671" i="11"/>
  <c r="B471" i="10"/>
  <c r="B1840" i="10"/>
  <c r="B959" i="13"/>
  <c r="B1396" i="10"/>
  <c r="B1573" i="10"/>
  <c r="B1653" i="13"/>
  <c r="B1679" i="14"/>
  <c r="B1396" i="13"/>
  <c r="B1550" i="5"/>
  <c r="B1317" i="10"/>
  <c r="B908" i="13"/>
  <c r="B2449" i="7"/>
  <c r="B516" i="13"/>
  <c r="B2272" i="11"/>
  <c r="B1569" i="13"/>
  <c r="B930" i="11"/>
  <c r="B1802" i="10"/>
  <c r="B2079" i="10"/>
  <c r="B1476" i="5"/>
  <c r="B170" i="10"/>
  <c r="Q257" i="2" s="1"/>
  <c r="B693" i="13"/>
  <c r="B1373" i="11"/>
  <c r="B1436" i="13"/>
  <c r="B375" i="13"/>
  <c r="P462" i="2" s="1"/>
  <c r="B969" i="11"/>
  <c r="B920" i="13"/>
  <c r="B2072" i="10"/>
  <c r="B577" i="10"/>
  <c r="B2598" i="7"/>
  <c r="B533" i="11"/>
  <c r="B189" i="7"/>
  <c r="B3233" i="7"/>
  <c r="B653" i="10"/>
  <c r="B1644" i="7"/>
  <c r="S484" i="2" s="1"/>
  <c r="B412" i="11"/>
  <c r="R499" i="2" s="1"/>
  <c r="B361" i="10"/>
  <c r="Q448" i="2" s="1"/>
  <c r="B798" i="11"/>
  <c r="B2003" i="7"/>
  <c r="B900" i="10"/>
  <c r="B659" i="14"/>
  <c r="B1561" i="5"/>
  <c r="B1605" i="14"/>
  <c r="B1932" i="14"/>
  <c r="B2619" i="7"/>
  <c r="B1310" i="13"/>
  <c r="B2059" i="5"/>
  <c r="B2255" i="11"/>
  <c r="B2070" i="5"/>
  <c r="B813" i="10"/>
  <c r="B1992" i="5"/>
  <c r="B1538" i="10"/>
  <c r="B1333" i="13"/>
  <c r="B2178" i="10"/>
  <c r="B343" i="10"/>
  <c r="Q430" i="2" s="1"/>
  <c r="B816" i="10"/>
  <c r="B807" i="13"/>
  <c r="B256" i="13"/>
  <c r="P343" i="2" s="1"/>
  <c r="B1342" i="11"/>
  <c r="B2424" i="10"/>
  <c r="B569" i="11"/>
  <c r="B358" i="10"/>
  <c r="Q445" i="2" s="1"/>
  <c r="B1695" i="10"/>
  <c r="B1546" i="5"/>
  <c r="B1319" i="14"/>
  <c r="B1208" i="13"/>
  <c r="B1123" i="10"/>
  <c r="B985" i="10"/>
  <c r="B1792" i="11"/>
  <c r="B1625" i="7"/>
  <c r="S465" i="2" s="1"/>
  <c r="B1420" i="5"/>
  <c r="B2639" i="7"/>
  <c r="B930" i="10"/>
  <c r="B1215" i="10"/>
  <c r="B1850" i="7"/>
  <c r="B1460" i="10"/>
  <c r="B459" i="13"/>
  <c r="B676" i="10"/>
  <c r="B2086" i="10"/>
  <c r="B3303" i="7"/>
  <c r="B1897" i="10"/>
  <c r="B670" i="10"/>
  <c r="B1294" i="10"/>
  <c r="B1971" i="7"/>
  <c r="B1293" i="5"/>
  <c r="B1445" i="13"/>
  <c r="B1007" i="5"/>
  <c r="B84" i="11"/>
  <c r="R171" i="2" s="1"/>
  <c r="N171" i="2" s="1"/>
  <c r="AD8" i="9" s="1"/>
  <c r="B1310" i="11"/>
  <c r="B43" i="13"/>
  <c r="P130" i="2" s="1"/>
  <c r="B1933" i="11"/>
  <c r="B210" i="10"/>
  <c r="Q297" i="2" s="1"/>
  <c r="B1730" i="11"/>
  <c r="B783" i="10"/>
  <c r="B2150" i="7"/>
  <c r="B1017" i="13"/>
  <c r="B1472" i="11"/>
  <c r="B1729" i="14"/>
  <c r="B2037" i="10"/>
  <c r="B1308" i="13"/>
  <c r="B1286" i="13"/>
  <c r="B1463" i="10"/>
  <c r="B691" i="13"/>
  <c r="B1943" i="10"/>
  <c r="B2226" i="10"/>
  <c r="B294" i="11"/>
  <c r="R381" i="2" s="1"/>
  <c r="B422" i="13"/>
  <c r="P509" i="2" s="1"/>
  <c r="B456" i="11"/>
  <c r="B231" i="10"/>
  <c r="Q318" i="2" s="1"/>
  <c r="B1711" i="10"/>
  <c r="B310" i="10"/>
  <c r="Q397" i="2" s="1"/>
  <c r="B1799" i="11"/>
  <c r="B1068" i="11"/>
  <c r="B365" i="5"/>
  <c r="B822" i="13"/>
  <c r="B1509" i="13"/>
  <c r="B2027" i="7"/>
  <c r="B1629" i="10"/>
  <c r="B3442" i="7"/>
  <c r="B1118" i="11"/>
  <c r="B345" i="10"/>
  <c r="Q432" i="2" s="1"/>
  <c r="B362" i="10"/>
  <c r="Q449" i="2" s="1"/>
  <c r="B1145" i="13"/>
  <c r="B2242" i="10"/>
  <c r="B673" i="13"/>
  <c r="B710" i="10"/>
  <c r="B990" i="10"/>
  <c r="B2121" i="11"/>
  <c r="B1228" i="13"/>
  <c r="B1243" i="10"/>
  <c r="B726" i="13"/>
  <c r="B1322" i="10"/>
  <c r="B1684" i="13"/>
  <c r="B785" i="10"/>
  <c r="B337" i="13"/>
  <c r="P424" i="2" s="1"/>
  <c r="B1751" i="10"/>
  <c r="B2103" i="11"/>
  <c r="B1196" i="10"/>
  <c r="B1640" i="13"/>
  <c r="B2850" i="7"/>
  <c r="B1343" i="14"/>
  <c r="B494" i="5"/>
  <c r="B2239" i="7"/>
  <c r="B1672" i="10"/>
  <c r="B89" i="5"/>
  <c r="B572" i="13"/>
  <c r="B1926" i="10"/>
  <c r="B1276" i="10"/>
  <c r="B995" i="13"/>
  <c r="B2078" i="11"/>
  <c r="B821" i="13"/>
  <c r="B1267" i="13"/>
  <c r="B2979" i="7"/>
  <c r="B2165" i="5"/>
  <c r="B1816" i="14"/>
  <c r="B2292" i="11"/>
  <c r="B1400" i="13"/>
  <c r="B721" i="10"/>
  <c r="B2197" i="10"/>
  <c r="B2467" i="7"/>
  <c r="B1766" i="13"/>
  <c r="B1829" i="10"/>
  <c r="B609" i="10"/>
  <c r="B254" i="11"/>
  <c r="R341" i="2" s="1"/>
  <c r="B1499" i="10"/>
  <c r="B939" i="11"/>
  <c r="B2466" i="7"/>
  <c r="B1382" i="13"/>
  <c r="B529" i="10"/>
  <c r="B666" i="13"/>
  <c r="B963" i="10"/>
  <c r="B2049" i="7"/>
  <c r="B1746" i="13"/>
  <c r="B314" i="13"/>
  <c r="P401" i="2" s="1"/>
  <c r="B1794" i="5"/>
  <c r="B292" i="13"/>
  <c r="P379" i="2" s="1"/>
  <c r="B1015" i="11"/>
  <c r="B1406" i="10"/>
  <c r="B1341" i="5"/>
  <c r="B1879" i="10"/>
  <c r="B2173" i="10"/>
  <c r="B1028" i="13"/>
  <c r="B253" i="7"/>
  <c r="B1051" i="10"/>
  <c r="B101" i="13"/>
  <c r="P188" i="2" s="1"/>
  <c r="B635" i="13"/>
  <c r="B248" i="11"/>
  <c r="R335" i="2" s="1"/>
  <c r="B611" i="13"/>
  <c r="B525" i="13"/>
  <c r="B1780" i="13"/>
  <c r="B2488" i="7"/>
  <c r="B1363" i="10"/>
  <c r="B1699" i="11"/>
  <c r="B52" i="7"/>
  <c r="B527" i="11"/>
  <c r="B704" i="10"/>
  <c r="B861" i="13"/>
  <c r="B1933" i="7"/>
  <c r="B1754" i="13"/>
  <c r="B658" i="13"/>
  <c r="B2285" i="7"/>
  <c r="B1708" i="5"/>
  <c r="B1041" i="10"/>
  <c r="B1898" i="11"/>
  <c r="B1297" i="7"/>
  <c r="S137" i="2" s="1"/>
  <c r="B446" i="7"/>
  <c r="B1498" i="7"/>
  <c r="S338" i="2" s="1"/>
  <c r="B733" i="11"/>
  <c r="B1904" i="11"/>
  <c r="B1405" i="5"/>
  <c r="B1686" i="10"/>
  <c r="B1774" i="13"/>
  <c r="B2981" i="7"/>
  <c r="B904" i="11"/>
  <c r="B486" i="13"/>
  <c r="B1204" i="10"/>
  <c r="B527" i="13"/>
  <c r="B1408" i="10"/>
  <c r="B1058" i="13"/>
  <c r="B1773" i="10"/>
  <c r="B1832" i="10"/>
  <c r="B2439" i="7"/>
  <c r="B994" i="13"/>
  <c r="B291" i="13"/>
  <c r="P378" i="2" s="1"/>
  <c r="B2448" i="7"/>
  <c r="B1851" i="11"/>
  <c r="B570" i="13"/>
  <c r="B1563" i="13"/>
  <c r="B1650" i="5"/>
  <c r="B2127" i="10"/>
  <c r="B1595" i="13"/>
  <c r="B2518" i="7"/>
  <c r="B1550" i="10"/>
  <c r="B860" i="11"/>
  <c r="B2269" i="5"/>
  <c r="B2108" i="10"/>
  <c r="B1610" i="11"/>
  <c r="B1286" i="5"/>
  <c r="B1085" i="5"/>
  <c r="B361" i="11"/>
  <c r="R448" i="2" s="1"/>
  <c r="B853" i="11"/>
  <c r="B1688" i="11"/>
  <c r="B374" i="5"/>
  <c r="B362" i="13"/>
  <c r="P449" i="2" s="1"/>
  <c r="B1721" i="7"/>
  <c r="B1891" i="11"/>
  <c r="B2424" i="11"/>
  <c r="B2108" i="7"/>
  <c r="B1553" i="5"/>
  <c r="B504" i="13"/>
  <c r="B1473" i="10"/>
  <c r="B841" i="13"/>
  <c r="B1275" i="7"/>
  <c r="B659" i="10"/>
  <c r="B782" i="10"/>
  <c r="B2786" i="7"/>
  <c r="B1194" i="13"/>
  <c r="B3337" i="7"/>
  <c r="B1763" i="11"/>
  <c r="B2231" i="7"/>
  <c r="B1905" i="14"/>
  <c r="B798" i="13"/>
  <c r="B1921" i="7"/>
  <c r="B74" i="13"/>
  <c r="P161" i="2" s="1"/>
  <c r="B2373" i="10"/>
  <c r="B1245" i="5"/>
  <c r="B1684" i="11"/>
  <c r="B521" i="10"/>
  <c r="B720" i="13"/>
  <c r="B2105" i="11"/>
  <c r="B311" i="10"/>
  <c r="Q398" i="2" s="1"/>
  <c r="B2316" i="7"/>
  <c r="B1520" i="13"/>
  <c r="B3199" i="7"/>
  <c r="B1329" i="10"/>
  <c r="B661" i="10"/>
  <c r="B743" i="13"/>
  <c r="B751" i="10"/>
  <c r="B1989" i="5"/>
  <c r="B2149" i="11"/>
  <c r="B1003" i="13"/>
  <c r="B982" i="10"/>
  <c r="B2517" i="7"/>
  <c r="B284" i="10"/>
  <c r="Q371" i="2" s="1"/>
  <c r="B243" i="11"/>
  <c r="R330" i="2" s="1"/>
  <c r="B2345" i="11"/>
  <c r="B593" i="13"/>
  <c r="B1568" i="11"/>
  <c r="B1660" i="10"/>
  <c r="B2156" i="11"/>
  <c r="B2422" i="10"/>
  <c r="B1741" i="11"/>
  <c r="B1769" i="14"/>
  <c r="B1153" i="10"/>
  <c r="B855" i="13"/>
  <c r="B247" i="10"/>
  <c r="Q334" i="2" s="1"/>
  <c r="B313" i="10"/>
  <c r="Q400" i="2" s="1"/>
  <c r="B2357" i="7"/>
  <c r="B126" i="5"/>
  <c r="B658" i="11"/>
  <c r="B452" i="11"/>
  <c r="B641" i="14"/>
  <c r="B746" i="11"/>
  <c r="B570" i="10"/>
  <c r="B469" i="11"/>
  <c r="B1258" i="14"/>
  <c r="B1908" i="11"/>
  <c r="B1187" i="10"/>
  <c r="B3190" i="7"/>
  <c r="B1441" i="11"/>
  <c r="B538" i="13"/>
  <c r="B1293" i="13"/>
  <c r="B2332" i="10"/>
  <c r="B1125" i="10"/>
  <c r="B1687" i="7"/>
  <c r="B1557" i="10"/>
  <c r="B371" i="10"/>
  <c r="Q458" i="2" s="1"/>
  <c r="B362" i="5"/>
  <c r="B1881" i="11"/>
  <c r="B581" i="13"/>
  <c r="B1203" i="11"/>
  <c r="B1292" i="11"/>
  <c r="B1519" i="13"/>
  <c r="B2322" i="7"/>
  <c r="B510" i="13"/>
  <c r="B1124" i="13"/>
  <c r="B366" i="10"/>
  <c r="Q453" i="2" s="1"/>
  <c r="B308" i="10"/>
  <c r="Q395" i="2" s="1"/>
  <c r="B286" i="10"/>
  <c r="Q373" i="2" s="1"/>
  <c r="B315" i="7"/>
  <c r="B1846" i="10"/>
  <c r="B1419" i="14"/>
  <c r="B136" i="7"/>
  <c r="B998" i="13"/>
  <c r="B1617" i="7"/>
  <c r="S457" i="2" s="1"/>
  <c r="B1678" i="5"/>
  <c r="B1605" i="5"/>
  <c r="B323" i="10"/>
  <c r="Q410" i="2" s="1"/>
  <c r="B2248" i="7"/>
  <c r="B2302" i="10"/>
  <c r="B13" i="5"/>
  <c r="B1756" i="10"/>
  <c r="B549" i="11"/>
  <c r="B1054" i="10"/>
  <c r="B1337" i="13"/>
  <c r="B481" i="10"/>
  <c r="B1768" i="13"/>
  <c r="B1246" i="13"/>
  <c r="B273" i="11"/>
  <c r="R360" i="2" s="1"/>
  <c r="B614" i="10"/>
  <c r="B1684" i="10"/>
  <c r="B916" i="10"/>
  <c r="B773" i="13"/>
  <c r="B1190" i="10"/>
  <c r="B1930" i="10"/>
  <c r="B382" i="13"/>
  <c r="P469" i="2" s="1"/>
  <c r="B1210" i="14"/>
  <c r="B1393" i="10"/>
  <c r="B630" i="13"/>
  <c r="B1620" i="13"/>
  <c r="B2222" i="10"/>
  <c r="B927" i="5"/>
  <c r="B672" i="13"/>
  <c r="B1577" i="13"/>
  <c r="B389" i="5"/>
  <c r="B1099" i="10"/>
  <c r="B1841" i="11"/>
  <c r="B1853" i="10"/>
  <c r="B2159" i="10"/>
  <c r="B1744" i="5"/>
  <c r="B1625" i="10"/>
  <c r="B1327" i="10"/>
  <c r="B1932" i="7"/>
  <c r="B843" i="10"/>
  <c r="B967" i="5"/>
  <c r="B1966" i="10"/>
  <c r="B1104" i="13"/>
  <c r="B427" i="13"/>
  <c r="B1419" i="10"/>
  <c r="B1297" i="10"/>
  <c r="B300" i="7"/>
  <c r="B1607" i="7"/>
  <c r="S447" i="2" s="1"/>
  <c r="B1724" i="11"/>
  <c r="B816" i="13"/>
  <c r="B1234" i="10"/>
  <c r="B2167" i="7"/>
  <c r="B968" i="10"/>
  <c r="B1061" i="5"/>
  <c r="B1682" i="7"/>
  <c r="B1668" i="5"/>
  <c r="B2056" i="10"/>
  <c r="B1943" i="14"/>
  <c r="B901" i="13"/>
  <c r="B2291" i="10"/>
  <c r="B944" i="10"/>
  <c r="B1096" i="13"/>
  <c r="B888" i="13"/>
  <c r="B620" i="13"/>
  <c r="B729" i="13"/>
  <c r="B1185" i="11"/>
  <c r="B1258" i="10"/>
  <c r="B1336" i="13"/>
  <c r="B757" i="13"/>
  <c r="B1188" i="13"/>
  <c r="B1622" i="10"/>
  <c r="B1289" i="10"/>
  <c r="B1814" i="10"/>
  <c r="B1420" i="10"/>
  <c r="B980" i="10"/>
  <c r="B298" i="10"/>
  <c r="Q385" i="2" s="1"/>
  <c r="B1411" i="13"/>
  <c r="B708" i="13"/>
  <c r="B1759" i="13"/>
  <c r="B1413" i="13"/>
  <c r="B1067" i="11"/>
  <c r="B1605" i="10"/>
  <c r="B1558" i="13"/>
  <c r="B1371" i="11"/>
  <c r="B1007" i="13"/>
  <c r="B281" i="11"/>
  <c r="R368" i="2" s="1"/>
  <c r="B783" i="11"/>
  <c r="B926" i="11"/>
  <c r="B2194" i="10"/>
  <c r="B744" i="13"/>
  <c r="B1082" i="11"/>
  <c r="B1149" i="10"/>
  <c r="B1901" i="10"/>
  <c r="B769" i="13"/>
  <c r="B784" i="14"/>
  <c r="B795" i="13"/>
  <c r="B752" i="13"/>
  <c r="B936" i="13"/>
  <c r="B345" i="13"/>
  <c r="P432" i="2" s="1"/>
  <c r="B992" i="13"/>
  <c r="B385" i="11"/>
  <c r="R472" i="2" s="1"/>
  <c r="B1640" i="10"/>
  <c r="B1505" i="13"/>
  <c r="B387" i="13"/>
  <c r="P474" i="2" s="1"/>
  <c r="B733" i="14"/>
  <c r="B1507" i="5"/>
  <c r="B355" i="11"/>
  <c r="R442" i="2" s="1"/>
  <c r="B777" i="10"/>
  <c r="B771" i="10"/>
  <c r="B567" i="13"/>
  <c r="B717" i="13"/>
  <c r="B249" i="13"/>
  <c r="P336" i="2" s="1"/>
  <c r="B1274" i="5"/>
  <c r="B1488" i="13"/>
  <c r="B622" i="13"/>
  <c r="B2074" i="10"/>
  <c r="B604" i="10"/>
  <c r="B1727" i="13"/>
  <c r="B1338" i="13"/>
  <c r="B846" i="10"/>
  <c r="B889" i="11"/>
  <c r="B1835" i="10"/>
  <c r="B418" i="13"/>
  <c r="P505" i="2" s="1"/>
  <c r="B2216" i="7"/>
  <c r="B1409" i="5"/>
  <c r="B1739" i="7"/>
  <c r="B60" i="5"/>
  <c r="B685" i="11"/>
  <c r="B2004" i="10"/>
  <c r="B435" i="11"/>
  <c r="B1375" i="11"/>
  <c r="B579" i="10"/>
  <c r="B1945" i="10"/>
  <c r="B677" i="13"/>
  <c r="B995" i="10"/>
  <c r="B1630" i="13"/>
  <c r="B279" i="10"/>
  <c r="Q366" i="2" s="1"/>
  <c r="B1652" i="13"/>
  <c r="B269" i="5"/>
  <c r="B839" i="11"/>
  <c r="B1047" i="10"/>
  <c r="B1789" i="10"/>
  <c r="B996" i="13"/>
  <c r="B2194" i="11"/>
  <c r="B2125" i="10"/>
  <c r="B1018" i="11"/>
  <c r="B939" i="13"/>
  <c r="B1721" i="13"/>
  <c r="B634" i="10"/>
  <c r="B546" i="10"/>
  <c r="B712" i="11"/>
  <c r="B1526" i="13"/>
  <c r="B1994" i="5"/>
  <c r="B922" i="14"/>
  <c r="B641" i="13"/>
  <c r="B1981" i="10"/>
  <c r="B2375" i="11"/>
  <c r="B1796" i="13"/>
  <c r="B523" i="13"/>
  <c r="B1876" i="11"/>
  <c r="B1166" i="13"/>
  <c r="B1797" i="10"/>
  <c r="B404" i="11"/>
  <c r="R491" i="2" s="1"/>
  <c r="B2068" i="7"/>
  <c r="B1379" i="13"/>
  <c r="B556" i="11"/>
  <c r="B2078" i="7"/>
  <c r="B660" i="13"/>
  <c r="B1908" i="14"/>
  <c r="B492" i="7"/>
  <c r="B488" i="11"/>
  <c r="B266" i="13"/>
  <c r="P353" i="2" s="1"/>
  <c r="B256" i="11"/>
  <c r="R343" i="2" s="1"/>
  <c r="B1242" i="10"/>
  <c r="B1854" i="5"/>
  <c r="B1442" i="10"/>
  <c r="B1346" i="13"/>
  <c r="B1136" i="11"/>
  <c r="B1519" i="11"/>
  <c r="B1691" i="13"/>
  <c r="B2388" i="7"/>
  <c r="B1144" i="14"/>
  <c r="B1050" i="10"/>
  <c r="B1235" i="14"/>
  <c r="B2969" i="7"/>
  <c r="B1169" i="13"/>
  <c r="B1189" i="13"/>
  <c r="B1694" i="13"/>
  <c r="B934" i="13"/>
  <c r="B1913" i="7"/>
  <c r="B866" i="10"/>
  <c r="B1700" i="10"/>
  <c r="B1488" i="10"/>
  <c r="B1952" i="10"/>
  <c r="B282" i="11"/>
  <c r="R369" i="2" s="1"/>
  <c r="B2972" i="7"/>
  <c r="B1285" i="10"/>
  <c r="B1388" i="13"/>
  <c r="B1679" i="10"/>
  <c r="B1192" i="10"/>
  <c r="B1552" i="11"/>
  <c r="B1024" i="11"/>
  <c r="B1248" i="11"/>
  <c r="B1481" i="11"/>
  <c r="B892" i="13"/>
  <c r="B532" i="13"/>
  <c r="B1337" i="10"/>
  <c r="B2352" i="7"/>
  <c r="B2070" i="10"/>
  <c r="B1609" i="13"/>
  <c r="B1757" i="7"/>
  <c r="B1722" i="13"/>
  <c r="B838" i="11"/>
  <c r="B1069" i="11"/>
  <c r="B1116" i="10"/>
  <c r="B1719" i="10"/>
  <c r="B1501" i="11"/>
  <c r="B2084" i="11"/>
  <c r="B2790" i="7"/>
  <c r="B2142" i="7"/>
  <c r="B715" i="10"/>
  <c r="B1377" i="7"/>
  <c r="S217" i="2" s="1"/>
  <c r="B1221" i="11"/>
  <c r="B938" i="13"/>
  <c r="B1941" i="14"/>
  <c r="B507" i="11"/>
  <c r="B2146" i="5"/>
  <c r="B540" i="13"/>
  <c r="B219" i="7"/>
  <c r="B172" i="7"/>
  <c r="B1162" i="11"/>
  <c r="B1655" i="14"/>
  <c r="B484" i="10"/>
  <c r="B956" i="13"/>
  <c r="B608" i="10"/>
  <c r="B1366" i="13"/>
  <c r="B2767" i="7"/>
  <c r="B2116" i="11"/>
  <c r="B374" i="10"/>
  <c r="Q461" i="2" s="1"/>
  <c r="B846" i="13"/>
  <c r="B1178" i="10"/>
  <c r="B1299" i="10"/>
  <c r="B629" i="13"/>
  <c r="B32" i="10"/>
  <c r="B1733" i="13"/>
  <c r="B942" i="13"/>
  <c r="B315" i="10"/>
  <c r="Q402" i="2" s="1"/>
  <c r="B335" i="10"/>
  <c r="Q422" i="2" s="1"/>
  <c r="B1983" i="14"/>
  <c r="B407" i="13"/>
  <c r="P494" i="2" s="1"/>
  <c r="B1230" i="13"/>
  <c r="B1477" i="11"/>
  <c r="B301" i="7"/>
  <c r="B1073" i="10"/>
  <c r="B1585" i="13"/>
  <c r="B1829" i="7"/>
  <c r="B2843" i="7"/>
  <c r="B766" i="13"/>
  <c r="B646" i="13"/>
  <c r="B2139" i="11"/>
  <c r="B2447" i="10"/>
  <c r="B1483" i="11"/>
  <c r="B765" i="13"/>
  <c r="B1435" i="5"/>
  <c r="B1239" i="10"/>
  <c r="B1887" i="7"/>
  <c r="B1066" i="13"/>
  <c r="B174" i="7"/>
  <c r="B648" i="10"/>
  <c r="B458" i="11"/>
  <c r="B1683" i="5"/>
  <c r="B110" i="7"/>
  <c r="B2800" i="7"/>
  <c r="B38" i="10"/>
  <c r="B890" i="11"/>
  <c r="B1266" i="13"/>
  <c r="B886" i="13"/>
  <c r="B825" i="14"/>
  <c r="B2044" i="11"/>
  <c r="B558" i="11"/>
  <c r="B954" i="13"/>
  <c r="B952" i="11"/>
  <c r="B871" i="10"/>
  <c r="B1268" i="7"/>
  <c r="S108" i="2" s="1"/>
  <c r="B1795" i="7"/>
  <c r="B314" i="10"/>
  <c r="Q401" i="2" s="1"/>
  <c r="B1069" i="13"/>
  <c r="B492" i="13"/>
  <c r="B1982" i="10"/>
  <c r="B1067" i="14"/>
  <c r="B654" i="13"/>
  <c r="B1264" i="14"/>
  <c r="B1148" i="10"/>
  <c r="B1185" i="13"/>
  <c r="B306" i="13"/>
  <c r="P393" i="2" s="1"/>
  <c r="B1546" i="11"/>
  <c r="B1586" i="11"/>
  <c r="B755" i="10"/>
  <c r="B663" i="10"/>
  <c r="B2165" i="10"/>
  <c r="B1831" i="10"/>
  <c r="B1322" i="13"/>
  <c r="B1410" i="10"/>
  <c r="B742" i="10"/>
  <c r="B408" i="14"/>
  <c r="T495" i="2" s="1"/>
  <c r="B377" i="13"/>
  <c r="P464" i="2" s="1"/>
  <c r="B1086" i="10"/>
  <c r="B583" i="11"/>
  <c r="B1590" i="10"/>
  <c r="B1238" i="10"/>
  <c r="B2914" i="7"/>
  <c r="B2394" i="7"/>
  <c r="B1373" i="13"/>
  <c r="B998" i="10"/>
  <c r="B651" i="13"/>
  <c r="B1690" i="11"/>
  <c r="B1269" i="11"/>
  <c r="B686" i="10"/>
  <c r="B547" i="10"/>
  <c r="B1397" i="10"/>
  <c r="B780" i="10"/>
  <c r="B304" i="14"/>
  <c r="T391" i="2" s="1"/>
  <c r="B1279" i="13"/>
  <c r="B332" i="13"/>
  <c r="P419" i="2" s="1"/>
  <c r="B120" i="5"/>
  <c r="B842" i="13"/>
  <c r="B2428" i="11"/>
  <c r="B1140" i="11"/>
  <c r="B273" i="10"/>
  <c r="Q360" i="2" s="1"/>
  <c r="B1516" i="13"/>
  <c r="B1545" i="13"/>
  <c r="B977" i="13"/>
  <c r="B1739" i="13"/>
  <c r="B1545" i="10"/>
  <c r="B1221" i="5"/>
  <c r="B414" i="14"/>
  <c r="T501" i="2" s="1"/>
  <c r="B1609" i="10"/>
  <c r="B2427" i="10"/>
  <c r="B1846" i="7"/>
  <c r="B1229" i="11"/>
  <c r="B778" i="5"/>
  <c r="U368" i="2" s="1"/>
  <c r="B2039" i="10"/>
  <c r="B1256" i="10"/>
  <c r="B788" i="10"/>
  <c r="B797" i="11"/>
  <c r="B450" i="10"/>
  <c r="B1301" i="11"/>
  <c r="B483" i="10"/>
  <c r="B2372" i="10"/>
  <c r="B2019" i="11"/>
  <c r="B2429" i="7"/>
  <c r="B629" i="10"/>
  <c r="B779" i="10"/>
  <c r="B523" i="10"/>
  <c r="B1343" i="13"/>
  <c r="B1592" i="11"/>
  <c r="B1149" i="13"/>
  <c r="B2110" i="11"/>
  <c r="B414" i="13"/>
  <c r="P501" i="2" s="1"/>
  <c r="B1651" i="13"/>
  <c r="B1858" i="11"/>
  <c r="B1090" i="11"/>
  <c r="B1244" i="10"/>
  <c r="B2323" i="7"/>
  <c r="B893" i="14"/>
  <c r="B1213" i="13"/>
  <c r="B85" i="5"/>
  <c r="B1089" i="11"/>
  <c r="B1685" i="10"/>
  <c r="B1146" i="13"/>
  <c r="B877" i="13"/>
  <c r="B1568" i="7"/>
  <c r="S408" i="2" s="1"/>
  <c r="B1592" i="13"/>
  <c r="B1096" i="10"/>
  <c r="B3077" i="7"/>
  <c r="B1023" i="13"/>
  <c r="B791" i="11"/>
  <c r="B1489" i="5"/>
  <c r="B372" i="10"/>
  <c r="Q459" i="2" s="1"/>
  <c r="B1815" i="10"/>
  <c r="B2396" i="10"/>
  <c r="B490" i="7"/>
  <c r="B2355" i="10"/>
  <c r="B914" i="13"/>
  <c r="B1014" i="13"/>
  <c r="B903" i="13"/>
  <c r="B493" i="10"/>
  <c r="B1178" i="13"/>
  <c r="B1388" i="10"/>
  <c r="B1692" i="14"/>
  <c r="B1292" i="13"/>
  <c r="B643" i="11"/>
  <c r="B1594" i="13"/>
  <c r="B974" i="13"/>
  <c r="B3475" i="7"/>
  <c r="B1993" i="10"/>
  <c r="B1586" i="10"/>
  <c r="B1752" i="11"/>
  <c r="B42" i="13"/>
  <c r="B1728" i="10"/>
  <c r="B620" i="10"/>
  <c r="B1326" i="10"/>
  <c r="B1835" i="11"/>
  <c r="B1708" i="11"/>
  <c r="B231" i="5"/>
  <c r="B1209" i="11"/>
  <c r="B1367" i="13"/>
  <c r="B949" i="13"/>
  <c r="B440" i="11"/>
  <c r="B2222" i="5"/>
  <c r="B2161" i="11"/>
  <c r="B770" i="13"/>
  <c r="B307" i="13"/>
  <c r="P394" i="2" s="1"/>
  <c r="B380" i="10"/>
  <c r="Q467" i="2" s="1"/>
  <c r="B1230" i="11"/>
  <c r="B1132" i="13"/>
  <c r="B243" i="10"/>
  <c r="Q330" i="2" s="1"/>
  <c r="B827" i="13"/>
  <c r="B935" i="13"/>
  <c r="B1699" i="10"/>
  <c r="B689" i="10"/>
  <c r="B1045" i="11"/>
  <c r="B1849" i="7"/>
  <c r="B1204" i="13"/>
  <c r="B832" i="13"/>
  <c r="B1813" i="10"/>
  <c r="B692" i="11"/>
  <c r="B2210" i="10"/>
  <c r="B1174" i="10"/>
  <c r="B1672" i="13"/>
  <c r="B263" i="10"/>
  <c r="Q350" i="2" s="1"/>
  <c r="B479" i="13"/>
  <c r="B1742" i="11"/>
  <c r="B1023" i="10"/>
  <c r="B3262" i="7"/>
  <c r="B2051" i="11"/>
  <c r="B1161" i="10"/>
  <c r="B1701" i="13"/>
  <c r="B1126" i="10"/>
  <c r="B592" i="10"/>
  <c r="B2309" i="11"/>
  <c r="B2554" i="7"/>
  <c r="B691" i="14"/>
  <c r="B1381" i="13"/>
  <c r="B1793" i="10"/>
  <c r="B2097" i="10"/>
  <c r="B678" i="13"/>
  <c r="B1277" i="13"/>
  <c r="B2705" i="7"/>
  <c r="B897" i="13"/>
  <c r="B2269" i="10"/>
  <c r="B2353" i="10"/>
  <c r="B2057" i="5"/>
  <c r="B2170" i="10"/>
  <c r="B1316" i="10"/>
  <c r="B302" i="10"/>
  <c r="Q389" i="2" s="1"/>
  <c r="B2453" i="7"/>
  <c r="B928" i="10"/>
  <c r="B1108" i="10"/>
  <c r="B639" i="13"/>
  <c r="B623" i="11"/>
  <c r="B1784" i="11"/>
  <c r="B1748" i="7"/>
  <c r="B2234" i="7"/>
  <c r="B1813" i="7"/>
  <c r="B545" i="11"/>
  <c r="B1817" i="7"/>
  <c r="B1714" i="11"/>
  <c r="B1626" i="10"/>
  <c r="B468" i="13"/>
  <c r="B494" i="13"/>
  <c r="B1082" i="13"/>
  <c r="B617" i="11"/>
  <c r="B1474" i="10"/>
  <c r="B833" i="10"/>
  <c r="B106" i="14"/>
  <c r="T193" i="2" s="1"/>
  <c r="B447" i="7"/>
  <c r="B785" i="13"/>
  <c r="B453" i="5"/>
  <c r="B3252" i="7"/>
  <c r="B1957" i="10"/>
  <c r="B3259" i="7"/>
  <c r="B406" i="10"/>
  <c r="Q493" i="2" s="1"/>
  <c r="B1824" i="10"/>
  <c r="B907" i="13"/>
  <c r="B569" i="14"/>
  <c r="B219" i="5"/>
  <c r="B1347" i="13"/>
  <c r="B1043" i="13"/>
  <c r="B1476" i="10"/>
  <c r="B388" i="13"/>
  <c r="P475" i="2" s="1"/>
  <c r="B2094" i="11"/>
  <c r="B1176" i="13"/>
  <c r="B2151" i="10"/>
  <c r="B34" i="10"/>
  <c r="B1724" i="7"/>
  <c r="B1136" i="5"/>
  <c r="B358" i="13"/>
  <c r="P445" i="2" s="1"/>
  <c r="B1875" i="7"/>
  <c r="B1021" i="10"/>
  <c r="B1397" i="11"/>
  <c r="B1300" i="10"/>
  <c r="B1074" i="10"/>
  <c r="B1400" i="14"/>
  <c r="B2094" i="10"/>
  <c r="B1285" i="13"/>
  <c r="B1720" i="13"/>
  <c r="B2252" i="7"/>
  <c r="B1973" i="10"/>
  <c r="B923" i="10"/>
  <c r="B313" i="13"/>
  <c r="P400" i="2" s="1"/>
  <c r="B1927" i="5"/>
  <c r="B589" i="13"/>
  <c r="B2282" i="10"/>
  <c r="B2043" i="10"/>
  <c r="B224" i="5"/>
  <c r="B760" i="13"/>
  <c r="B907" i="5"/>
  <c r="U497" i="2" s="1"/>
  <c r="B605" i="10"/>
  <c r="B100" i="7"/>
  <c r="B688" i="13"/>
  <c r="B1747" i="5"/>
  <c r="B1170" i="13"/>
  <c r="B1248" i="13"/>
  <c r="B1454" i="13"/>
  <c r="B36" i="11"/>
  <c r="B449" i="5"/>
  <c r="B645" i="13"/>
  <c r="B474" i="10"/>
  <c r="B1724" i="13"/>
  <c r="B472" i="13"/>
  <c r="B1898" i="10"/>
  <c r="B1645" i="13"/>
  <c r="B830" i="13"/>
  <c r="B1673" i="7"/>
  <c r="B490" i="13"/>
  <c r="B284" i="11"/>
  <c r="R371" i="2" s="1"/>
  <c r="B1049" i="13"/>
  <c r="B452" i="13"/>
  <c r="B758" i="11"/>
  <c r="B209" i="5"/>
  <c r="B1892" i="10"/>
  <c r="B2135" i="11"/>
  <c r="B2088" i="5"/>
  <c r="B449" i="10"/>
  <c r="B537" i="13"/>
  <c r="B776" i="13"/>
  <c r="B1097" i="10"/>
  <c r="B1033" i="13"/>
  <c r="B644" i="13"/>
  <c r="B3266" i="7"/>
  <c r="B790" i="13"/>
  <c r="B1283" i="13"/>
  <c r="B1199" i="11"/>
  <c r="B858" i="13"/>
  <c r="B636" i="10"/>
  <c r="B1068" i="10"/>
  <c r="B1477" i="10"/>
  <c r="B655" i="10"/>
  <c r="B1475" i="10"/>
  <c r="B1967" i="11"/>
  <c r="B1034" i="13"/>
  <c r="B1303" i="10"/>
  <c r="B330" i="14"/>
  <c r="T417" i="2" s="1"/>
  <c r="B1071" i="13"/>
  <c r="B377" i="10"/>
  <c r="Q464" i="2" s="1"/>
  <c r="B1596" i="13"/>
  <c r="B2081" i="10"/>
  <c r="B1372" i="11"/>
  <c r="B1365" i="13"/>
  <c r="B838" i="10"/>
  <c r="B586" i="13"/>
  <c r="B1579" i="11"/>
  <c r="B1340" i="13"/>
  <c r="B374" i="13"/>
  <c r="P461" i="2" s="1"/>
  <c r="B600" i="13"/>
  <c r="B2302" i="7"/>
  <c r="B1718" i="13"/>
  <c r="B2328" i="10"/>
  <c r="B497" i="11"/>
  <c r="B1035" i="13"/>
  <c r="B2299" i="10"/>
  <c r="B491" i="10"/>
  <c r="B1033" i="10"/>
  <c r="B723" i="10"/>
  <c r="B1205" i="10"/>
  <c r="B1655" i="10"/>
  <c r="B435" i="5"/>
  <c r="B297" i="10"/>
  <c r="Q384" i="2" s="1"/>
  <c r="B266" i="7"/>
  <c r="B1110" i="14"/>
  <c r="B500" i="13"/>
  <c r="B2095" i="11"/>
  <c r="B689" i="13"/>
  <c r="B379" i="13"/>
  <c r="P466" i="2" s="1"/>
  <c r="B1532" i="13"/>
  <c r="B654" i="10"/>
  <c r="B1362" i="13"/>
  <c r="B2080" i="7"/>
  <c r="B1308" i="10"/>
  <c r="B1439" i="10"/>
  <c r="B2022" i="10"/>
  <c r="B1310" i="10"/>
  <c r="B608" i="11"/>
  <c r="B1693" i="10"/>
  <c r="B2238" i="10"/>
  <c r="B445" i="13"/>
  <c r="B1559" i="13"/>
  <c r="B633" i="13"/>
  <c r="B34" i="11"/>
  <c r="B12" i="11"/>
  <c r="B2255" i="10"/>
  <c r="B2192" i="11"/>
  <c r="B1764" i="7"/>
  <c r="B1589" i="7"/>
  <c r="S429" i="2" s="1"/>
  <c r="B294" i="10"/>
  <c r="Q381" i="2" s="1"/>
  <c r="B1056" i="10"/>
  <c r="B281" i="7"/>
  <c r="B576" i="10"/>
  <c r="B1455" i="10"/>
  <c r="B685" i="10"/>
  <c r="B2022" i="11"/>
  <c r="B1571" i="7"/>
  <c r="S411" i="2" s="1"/>
  <c r="B857" i="10"/>
  <c r="B1660" i="13"/>
  <c r="B1806" i="11"/>
  <c r="B2193" i="7"/>
  <c r="B1261" i="10"/>
  <c r="B1666" i="13"/>
  <c r="B1582" i="10"/>
  <c r="B236" i="11"/>
  <c r="R323" i="2" s="1"/>
  <c r="B1791" i="11"/>
  <c r="B1018" i="13"/>
  <c r="B826" i="13"/>
  <c r="B1791" i="13"/>
  <c r="B1497" i="13"/>
  <c r="B738" i="13"/>
  <c r="B1907" i="11"/>
  <c r="B737" i="10"/>
  <c r="B1438" i="13"/>
  <c r="B1305" i="13"/>
  <c r="B2047" i="7"/>
  <c r="B961" i="13"/>
  <c r="B892" i="10"/>
  <c r="B1757" i="11"/>
  <c r="B383" i="10"/>
  <c r="Q470" i="2" s="1"/>
  <c r="B1564" i="13"/>
  <c r="B1202" i="13"/>
  <c r="B778" i="13"/>
  <c r="B371" i="13"/>
  <c r="P458" i="2" s="1"/>
  <c r="B927" i="13"/>
  <c r="B431" i="13"/>
  <c r="B396" i="11"/>
  <c r="R483" i="2" s="1"/>
  <c r="B1064" i="13"/>
  <c r="B1147" i="13"/>
  <c r="B3299" i="7"/>
  <c r="B1218" i="10"/>
  <c r="B1743" i="10"/>
  <c r="B1300" i="11"/>
  <c r="B2185" i="10"/>
  <c r="B1706" i="13"/>
  <c r="B1237" i="10"/>
  <c r="B545" i="13"/>
  <c r="B1265" i="10"/>
  <c r="B648" i="14"/>
  <c r="B429" i="11"/>
  <c r="B1099" i="13"/>
  <c r="B1466" i="10"/>
  <c r="B1098" i="10"/>
  <c r="B1941" i="11"/>
  <c r="B2435" i="10"/>
  <c r="B935" i="10"/>
  <c r="B1538" i="13"/>
  <c r="B1019" i="11"/>
  <c r="B363" i="13"/>
  <c r="P450" i="2" s="1"/>
  <c r="B1201" i="13"/>
  <c r="B690" i="14"/>
  <c r="B910" i="13"/>
  <c r="B1521" i="13"/>
  <c r="B988" i="13"/>
  <c r="B2062" i="10"/>
  <c r="B550" i="10"/>
  <c r="B1565" i="13"/>
  <c r="B347" i="13"/>
  <c r="P434" i="2" s="1"/>
  <c r="B252" i="10"/>
  <c r="Q339" i="2" s="1"/>
  <c r="B1866" i="10"/>
  <c r="B1473" i="13"/>
  <c r="B2391" i="10"/>
  <c r="B788" i="13"/>
  <c r="B487" i="13"/>
  <c r="B54" i="13"/>
  <c r="P141" i="2" s="1"/>
  <c r="B2280" i="10"/>
  <c r="B856" i="13"/>
  <c r="B364" i="13"/>
  <c r="P451" i="2" s="1"/>
  <c r="B876" i="10"/>
  <c r="B970" i="13"/>
  <c r="B1269" i="13"/>
  <c r="B322" i="5"/>
  <c r="B1420" i="13"/>
  <c r="B1631" i="11"/>
  <c r="B32" i="11"/>
  <c r="B1185" i="10"/>
  <c r="B1758" i="7"/>
  <c r="B1591" i="11"/>
  <c r="B1639" i="13"/>
  <c r="B1505" i="7"/>
  <c r="S345" i="2" s="1"/>
  <c r="B2025" i="7"/>
  <c r="B1734" i="5"/>
  <c r="B30" i="5"/>
  <c r="B1776" i="13"/>
  <c r="B464" i="10"/>
  <c r="B1701" i="11"/>
  <c r="B490" i="10"/>
  <c r="B426" i="13"/>
  <c r="B564" i="13"/>
  <c r="B1856" i="11"/>
  <c r="B1200" i="13"/>
  <c r="B1977" i="7"/>
  <c r="B1963" i="7"/>
  <c r="B865" i="11"/>
  <c r="B1632" i="13"/>
  <c r="B840" i="13"/>
  <c r="B1130" i="5"/>
  <c r="B1376" i="13"/>
  <c r="B861" i="14"/>
  <c r="B1472" i="10"/>
  <c r="B661" i="13"/>
  <c r="B2051" i="10"/>
  <c r="B2474" i="7"/>
  <c r="B779" i="13"/>
  <c r="B456" i="13"/>
  <c r="B557" i="13"/>
  <c r="B721" i="13"/>
  <c r="B400" i="7"/>
  <c r="B465" i="10"/>
  <c r="B271" i="13"/>
  <c r="P358" i="2" s="1"/>
  <c r="B1591" i="13"/>
  <c r="B2080" i="10"/>
  <c r="B1604" i="13"/>
  <c r="B409" i="13"/>
  <c r="P496" i="2" s="1"/>
  <c r="B1727" i="10"/>
  <c r="B443" i="10"/>
  <c r="B482" i="10"/>
  <c r="B329" i="13"/>
  <c r="P416" i="2" s="1"/>
  <c r="B1055" i="13"/>
  <c r="B1323" i="13"/>
  <c r="B399" i="10"/>
  <c r="Q486" i="2" s="1"/>
  <c r="B1370" i="13"/>
  <c r="B679" i="13"/>
  <c r="B1101" i="10"/>
  <c r="B1755" i="10"/>
  <c r="B1905" i="10"/>
  <c r="B774" i="11"/>
  <c r="B1700" i="13"/>
  <c r="B1053" i="11"/>
  <c r="B1333" i="11"/>
  <c r="B1597" i="13"/>
  <c r="B67" i="10"/>
  <c r="Q154" i="2" s="1"/>
  <c r="B363" i="7"/>
  <c r="B149" i="14"/>
  <c r="T236" i="2" s="1"/>
  <c r="B248" i="14"/>
  <c r="T335" i="2" s="1"/>
  <c r="B715" i="13"/>
  <c r="B292" i="10"/>
  <c r="Q379" i="2" s="1"/>
  <c r="B921" i="5"/>
  <c r="B2462" i="7"/>
  <c r="B1888" i="10"/>
  <c r="B1282" i="10"/>
  <c r="B706" i="13"/>
  <c r="B1090" i="13"/>
  <c r="B1924" i="10"/>
  <c r="B668" i="14"/>
  <c r="B2902" i="7"/>
  <c r="B1451" i="11"/>
  <c r="B969" i="10"/>
  <c r="B686" i="13"/>
  <c r="B1426" i="10"/>
  <c r="B3083" i="7"/>
  <c r="B863" i="13"/>
  <c r="B2703" i="7"/>
  <c r="B580" i="11"/>
  <c r="B353" i="10"/>
  <c r="Q440" i="2" s="1"/>
  <c r="B795" i="11"/>
  <c r="B1631" i="7"/>
  <c r="S471" i="2" s="1"/>
  <c r="B550" i="13"/>
  <c r="B380" i="13"/>
  <c r="P467" i="2" s="1"/>
  <c r="B874" i="10"/>
  <c r="B1392" i="13"/>
  <c r="B330" i="10"/>
  <c r="Q417" i="2" s="1"/>
  <c r="B1085" i="13"/>
  <c r="B553" i="10"/>
  <c r="B1652" i="10"/>
  <c r="B917" i="13"/>
  <c r="B1987" i="11"/>
  <c r="B1797" i="7"/>
  <c r="B1142" i="13"/>
  <c r="B1728" i="13"/>
  <c r="B586" i="10"/>
  <c r="B1251" i="13"/>
  <c r="B257" i="11"/>
  <c r="R344" i="2" s="1"/>
  <c r="B417" i="10"/>
  <c r="Q504" i="2" s="1"/>
  <c r="B751" i="11"/>
  <c r="B853" i="13"/>
  <c r="B449" i="13"/>
  <c r="B1309" i="13"/>
  <c r="B725" i="10"/>
  <c r="B54" i="10"/>
  <c r="Q141" i="2" s="1"/>
  <c r="B342" i="13"/>
  <c r="P429" i="2" s="1"/>
  <c r="B900" i="11"/>
  <c r="B1323" i="10"/>
  <c r="B1431" i="13"/>
  <c r="B1056" i="13"/>
  <c r="B1086" i="11"/>
  <c r="B430" i="13"/>
  <c r="B359" i="13"/>
  <c r="P446" i="2" s="1"/>
  <c r="B1658" i="13"/>
  <c r="B499" i="13"/>
  <c r="B3383" i="7"/>
  <c r="B1573" i="13"/>
  <c r="B353" i="13"/>
  <c r="P440" i="2" s="1"/>
  <c r="B461" i="10"/>
  <c r="B1389" i="13"/>
  <c r="B411" i="13"/>
  <c r="P498" i="2" s="1"/>
  <c r="B946" i="13"/>
  <c r="B1562" i="13"/>
  <c r="B1472" i="13"/>
  <c r="B6" i="13"/>
  <c r="B701" i="13"/>
  <c r="B1060" i="13"/>
  <c r="B1529" i="10"/>
  <c r="B1158" i="13"/>
  <c r="B375" i="10"/>
  <c r="Q462" i="2" s="1"/>
  <c r="B529" i="13"/>
  <c r="B1583" i="10"/>
  <c r="B1063" i="13"/>
  <c r="B2111" i="11"/>
  <c r="B612" i="13"/>
  <c r="B868" i="10"/>
  <c r="B1642" i="5"/>
  <c r="B291" i="11"/>
  <c r="R378" i="2" s="1"/>
  <c r="B727" i="11"/>
  <c r="B897" i="10"/>
  <c r="B719" i="10"/>
  <c r="B1126" i="13"/>
  <c r="B623" i="10"/>
  <c r="B1502" i="11"/>
  <c r="B770" i="5"/>
  <c r="U360" i="2" s="1"/>
  <c r="B1680" i="13"/>
  <c r="B1416" i="13"/>
  <c r="B1398" i="13"/>
  <c r="B1616" i="13"/>
  <c r="B1470" i="10"/>
  <c r="B2417" i="10"/>
  <c r="B391" i="10"/>
  <c r="Q478" i="2" s="1"/>
  <c r="B1452" i="10"/>
  <c r="B1335" i="13"/>
  <c r="B168" i="7"/>
  <c r="B385" i="10"/>
  <c r="Q472" i="2" s="1"/>
  <c r="B1027" i="5"/>
  <c r="B327" i="14"/>
  <c r="T414" i="2" s="1"/>
  <c r="B1390" i="13"/>
  <c r="B2268" i="10"/>
  <c r="B14" i="10"/>
  <c r="B807" i="10"/>
  <c r="B1257" i="13"/>
  <c r="B445" i="10"/>
  <c r="B1474" i="13"/>
  <c r="B1457" i="14"/>
  <c r="B2126" i="7"/>
  <c r="B425" i="13"/>
  <c r="B934" i="10"/>
  <c r="B1078" i="10"/>
  <c r="B1965" i="10"/>
  <c r="B663" i="13"/>
  <c r="B1624" i="7"/>
  <c r="S464" i="2" s="1"/>
  <c r="B2651" i="7"/>
  <c r="B906" i="10"/>
  <c r="B1982" i="7"/>
  <c r="B884" i="10"/>
  <c r="B722" i="13"/>
  <c r="B444" i="13"/>
  <c r="B428" i="13"/>
  <c r="B1181" i="13"/>
  <c r="B1035" i="10"/>
  <c r="B634" i="13"/>
  <c r="B1482" i="11"/>
  <c r="B1404" i="13"/>
  <c r="B534" i="13"/>
  <c r="B334" i="13"/>
  <c r="P421" i="2" s="1"/>
  <c r="B1339" i="13"/>
  <c r="B10" i="14"/>
  <c r="D11" i="19" s="1"/>
  <c r="E11" i="19" s="1"/>
  <c r="F1651" i="15" s="1"/>
  <c r="F1653" i="15" s="1"/>
  <c r="B885" i="10"/>
  <c r="B460" i="13"/>
  <c r="B989" i="13"/>
  <c r="B1811" i="10"/>
  <c r="B394" i="11"/>
  <c r="R481" i="2" s="1"/>
  <c r="B645" i="10"/>
  <c r="B707" i="13"/>
  <c r="B382" i="10"/>
  <c r="Q469" i="2" s="1"/>
  <c r="B1077" i="11"/>
  <c r="B1780" i="10"/>
  <c r="B1950" i="10"/>
  <c r="B982" i="13"/>
  <c r="B425" i="10"/>
  <c r="B2064" i="10"/>
  <c r="B2082" i="10"/>
  <c r="B2034" i="11"/>
  <c r="B1692" i="13"/>
  <c r="B315" i="5"/>
  <c r="B1197" i="13"/>
  <c r="B806" i="13"/>
  <c r="B1835" i="7"/>
  <c r="B501" i="10"/>
  <c r="B871" i="13"/>
  <c r="B2176" i="10"/>
  <c r="B246" i="13"/>
  <c r="P333" i="2" s="1"/>
  <c r="B1380" i="13"/>
  <c r="B484" i="5"/>
  <c r="B1166" i="10"/>
  <c r="B496" i="13"/>
  <c r="B593" i="10"/>
  <c r="B1387" i="13"/>
  <c r="B1507" i="7"/>
  <c r="S347" i="2" s="1"/>
  <c r="B1009" i="13"/>
  <c r="B1449" i="10"/>
  <c r="B1697" i="7"/>
  <c r="B897" i="14"/>
  <c r="B1999" i="7"/>
  <c r="B2009" i="7"/>
  <c r="B561" i="13"/>
  <c r="B668" i="13"/>
  <c r="B477" i="13"/>
  <c r="B737" i="13"/>
  <c r="B714" i="13"/>
  <c r="B1692" i="10"/>
  <c r="B2181" i="10"/>
  <c r="B355" i="10"/>
  <c r="Q442" i="2" s="1"/>
  <c r="B1014" i="10"/>
  <c r="B1647" i="11"/>
  <c r="B1753" i="10"/>
  <c r="B2232" i="10"/>
  <c r="B817" i="13"/>
  <c r="B1511" i="13"/>
  <c r="B1252" i="10"/>
  <c r="B324" i="11"/>
  <c r="R411" i="2" s="1"/>
  <c r="B3255" i="7"/>
  <c r="B1638" i="13"/>
  <c r="B1524" i="7"/>
  <c r="S364" i="2" s="1"/>
  <c r="B390" i="10"/>
  <c r="Q477" i="2" s="1"/>
  <c r="B2321" i="10"/>
  <c r="B910" i="11"/>
  <c r="B2947" i="7"/>
  <c r="B1789" i="5"/>
  <c r="B465" i="13"/>
  <c r="B2250" i="10"/>
  <c r="B1015" i="13"/>
  <c r="B549" i="13"/>
  <c r="B279" i="13"/>
  <c r="P366" i="2" s="1"/>
  <c r="B708" i="10"/>
  <c r="B1500" i="7"/>
  <c r="S340" i="2" s="1"/>
  <c r="B674" i="13"/>
  <c r="B388" i="10"/>
  <c r="Q475" i="2" s="1"/>
  <c r="B1755" i="11"/>
  <c r="B1268" i="13"/>
  <c r="B1347" i="7"/>
  <c r="S187" i="2" s="1"/>
  <c r="B1331" i="7"/>
  <c r="S171" i="2" s="1"/>
  <c r="B1033" i="5"/>
  <c r="B1269" i="7"/>
  <c r="B669" i="13"/>
  <c r="B1083" i="11"/>
  <c r="B1946" i="10"/>
  <c r="B755" i="13"/>
  <c r="B3340" i="7"/>
  <c r="B10" i="13"/>
  <c r="B1009" i="10"/>
  <c r="B1407" i="10"/>
  <c r="B764" i="10"/>
  <c r="B756" i="13"/>
  <c r="B1419" i="13"/>
  <c r="B422" i="10"/>
  <c r="Q509" i="2" s="1"/>
  <c r="B1756" i="13"/>
  <c r="B1075" i="10"/>
  <c r="B562" i="10"/>
  <c r="B1169" i="10"/>
  <c r="B489" i="10"/>
  <c r="B355" i="13"/>
  <c r="P442" i="2" s="1"/>
  <c r="B147" i="7"/>
  <c r="B2621" i="7"/>
  <c r="B976" i="13"/>
  <c r="B2157" i="10"/>
  <c r="B1270" i="10"/>
  <c r="B2140" i="10"/>
  <c r="B1348" i="10"/>
  <c r="B462" i="13"/>
  <c r="B1197" i="11"/>
  <c r="B545" i="10"/>
  <c r="B2216" i="10"/>
  <c r="B451" i="10"/>
  <c r="B1426" i="13"/>
  <c r="B1083" i="13"/>
  <c r="B752" i="11"/>
  <c r="B1355" i="13"/>
  <c r="B1698" i="5"/>
  <c r="B1109" i="13"/>
  <c r="B1047" i="11"/>
  <c r="B1151" i="11"/>
  <c r="B1608" i="13"/>
  <c r="B2006" i="10"/>
  <c r="B1024" i="13"/>
  <c r="B2448" i="10"/>
  <c r="B497" i="5"/>
  <c r="B1860" i="10"/>
  <c r="B1659" i="11"/>
  <c r="B108" i="5"/>
  <c r="B271" i="11"/>
  <c r="R358" i="2" s="1"/>
  <c r="B417" i="13"/>
  <c r="P504" i="2" s="1"/>
  <c r="B1096" i="11"/>
  <c r="B2179" i="10"/>
  <c r="B475" i="13"/>
  <c r="B1646" i="13"/>
  <c r="B286" i="13"/>
  <c r="P373" i="2" s="1"/>
  <c r="B1591" i="10"/>
  <c r="B869" i="13"/>
  <c r="B1003" i="11"/>
  <c r="B522" i="10"/>
  <c r="B3006" i="7"/>
  <c r="B1206" i="13"/>
  <c r="B1673" i="10"/>
  <c r="B1020" i="13"/>
  <c r="B1070" i="13"/>
  <c r="B1990" i="5"/>
  <c r="B633" i="10"/>
  <c r="B879" i="13"/>
  <c r="B1350" i="11"/>
  <c r="B950" i="13"/>
  <c r="B487" i="10"/>
  <c r="B454" i="7"/>
  <c r="B863" i="10"/>
  <c r="B14" i="13"/>
  <c r="B2005" i="10"/>
  <c r="B1814" i="7"/>
  <c r="B217" i="7"/>
  <c r="B944" i="13"/>
  <c r="B683" i="13"/>
  <c r="B1544" i="13"/>
  <c r="B735" i="13"/>
  <c r="B335" i="13"/>
  <c r="P422" i="2" s="1"/>
  <c r="B276" i="13"/>
  <c r="P363" i="2" s="1"/>
  <c r="B253" i="11"/>
  <c r="R340" i="2" s="1"/>
  <c r="B2263" i="10"/>
  <c r="B1732" i="10"/>
  <c r="B1077" i="13"/>
  <c r="B1848" i="10"/>
  <c r="B1944" i="10"/>
  <c r="B2018" i="10"/>
  <c r="B1653" i="10"/>
  <c r="B1052" i="10"/>
  <c r="B1370" i="10"/>
  <c r="B2342" i="11"/>
  <c r="B859" i="13"/>
  <c r="B895" i="11"/>
  <c r="B433" i="13"/>
  <c r="B498" i="10"/>
  <c r="B410" i="13"/>
  <c r="P497" i="2" s="1"/>
  <c r="B945" i="10"/>
  <c r="B1770" i="10"/>
  <c r="B244" i="13"/>
  <c r="P331" i="2" s="1"/>
  <c r="B2061" i="10"/>
  <c r="B423" i="10"/>
  <c r="B2923" i="7"/>
  <c r="B571" i="13"/>
  <c r="B899" i="5"/>
  <c r="U489" i="2" s="1"/>
  <c r="B627" i="10"/>
  <c r="B583" i="10"/>
  <c r="B1222" i="13"/>
  <c r="B1715" i="10"/>
  <c r="B361" i="7"/>
  <c r="B820" i="13"/>
  <c r="B1320" i="11"/>
  <c r="B1572" i="13"/>
  <c r="B1475" i="13"/>
  <c r="B699" i="10"/>
  <c r="B442" i="10"/>
  <c r="B1067" i="13"/>
  <c r="B1121" i="10"/>
  <c r="B1559" i="10"/>
  <c r="B1726" i="10"/>
  <c r="B949" i="14"/>
  <c r="B1187" i="13"/>
  <c r="B2144" i="10"/>
  <c r="B2226" i="11"/>
  <c r="B562" i="11"/>
  <c r="B568" i="13"/>
  <c r="B501" i="13"/>
  <c r="B1005" i="13"/>
  <c r="B85" i="7"/>
  <c r="B1240" i="13"/>
  <c r="B1030" i="10"/>
  <c r="B1628" i="10"/>
  <c r="B307" i="7"/>
  <c r="B751" i="13"/>
  <c r="B1182" i="10"/>
  <c r="B1871" i="10"/>
  <c r="B1195" i="13"/>
  <c r="B544" i="13"/>
  <c r="B479" i="10"/>
  <c r="B512" i="10"/>
  <c r="B1817" i="10"/>
  <c r="B583" i="13"/>
  <c r="B1424" i="10"/>
  <c r="B1222" i="11"/>
  <c r="B536" i="13"/>
  <c r="B1933" i="14"/>
  <c r="B1587" i="11"/>
  <c r="B1852" i="10"/>
  <c r="B881" i="13"/>
  <c r="B1363" i="13"/>
  <c r="B979" i="10"/>
  <c r="B2212" i="10"/>
  <c r="B1320" i="10"/>
  <c r="B860" i="13"/>
  <c r="B308" i="13"/>
  <c r="P395" i="2" s="1"/>
  <c r="B1438" i="10"/>
  <c r="B1455" i="11"/>
  <c r="B808" i="13"/>
  <c r="B1199" i="10"/>
  <c r="B394" i="10"/>
  <c r="Q481" i="2" s="1"/>
  <c r="B3395" i="7"/>
  <c r="B1230" i="10"/>
  <c r="B1174" i="13"/>
  <c r="B1701" i="10"/>
  <c r="B18" i="13"/>
  <c r="B1180" i="10"/>
  <c r="B1229" i="10"/>
  <c r="B340" i="14"/>
  <c r="T427" i="2" s="1"/>
  <c r="B1409" i="11"/>
  <c r="B2457" i="10"/>
  <c r="B338" i="13"/>
  <c r="P425" i="2" s="1"/>
  <c r="B566" i="10"/>
  <c r="B1892" i="11"/>
  <c r="B367" i="5"/>
  <c r="B1486" i="13"/>
  <c r="B1715" i="13"/>
  <c r="B1494" i="13"/>
  <c r="B1281" i="11"/>
  <c r="B621" i="10"/>
  <c r="B1245" i="10"/>
  <c r="B1131" i="13"/>
  <c r="B268" i="13"/>
  <c r="P355" i="2" s="1"/>
  <c r="B314" i="11"/>
  <c r="R401" i="2" s="1"/>
  <c r="B1226" i="13"/>
  <c r="B1280" i="13"/>
  <c r="B1631" i="10"/>
  <c r="B574" i="14"/>
  <c r="B937" i="13"/>
  <c r="B323" i="11"/>
  <c r="R410" i="2" s="1"/>
  <c r="B1321" i="11"/>
  <c r="B1159" i="10"/>
  <c r="B1437" i="14"/>
  <c r="B2310" i="10"/>
  <c r="B1400" i="10"/>
  <c r="B1063" i="11"/>
  <c r="B1227" i="10"/>
  <c r="B1227" i="13"/>
  <c r="B742" i="11"/>
  <c r="B1198" i="10"/>
  <c r="B476" i="10"/>
  <c r="B2253" i="10"/>
  <c r="B386" i="13"/>
  <c r="P473" i="2" s="1"/>
  <c r="B922" i="10"/>
  <c r="B1257" i="11"/>
  <c r="B878" i="11"/>
  <c r="B1227" i="11"/>
  <c r="B1524" i="13"/>
  <c r="B794" i="13"/>
  <c r="B1321" i="10"/>
  <c r="B1557" i="7"/>
  <c r="S397" i="2" s="1"/>
  <c r="B1421" i="13"/>
  <c r="B1150" i="13"/>
  <c r="B2163" i="10"/>
  <c r="B1159" i="13"/>
  <c r="B2411" i="10"/>
  <c r="B480" i="13"/>
  <c r="B896" i="13"/>
  <c r="B1148" i="13"/>
  <c r="B1440" i="7"/>
  <c r="S280" i="2" s="1"/>
  <c r="B10" i="10"/>
  <c r="B399" i="13"/>
  <c r="P486" i="2" s="1"/>
  <c r="B266" i="11"/>
  <c r="R353" i="2" s="1"/>
  <c r="B432" i="13"/>
  <c r="B703" i="13"/>
  <c r="B954" i="10"/>
  <c r="B899" i="13"/>
  <c r="B1100" i="13"/>
  <c r="B467" i="13"/>
  <c r="B894" i="13"/>
  <c r="B1556" i="10"/>
  <c r="B667" i="10"/>
  <c r="B728" i="13"/>
  <c r="B1345" i="13"/>
  <c r="B1533" i="13"/>
  <c r="B1413" i="10"/>
  <c r="B1459" i="13"/>
  <c r="B518" i="13"/>
  <c r="B2368" i="7"/>
  <c r="B2043" i="5"/>
  <c r="B1588" i="13"/>
  <c r="B1423" i="11"/>
  <c r="B1605" i="13"/>
  <c r="B2186" i="11"/>
  <c r="B1405" i="13"/>
  <c r="B1150" i="10"/>
  <c r="B441" i="10"/>
  <c r="B1289" i="13"/>
  <c r="B669" i="10"/>
  <c r="B2134" i="7"/>
  <c r="B497" i="13"/>
  <c r="B1048" i="11"/>
  <c r="B1315" i="13"/>
  <c r="B483" i="13"/>
  <c r="B403" i="13"/>
  <c r="P490" i="2" s="1"/>
  <c r="B316" i="13"/>
  <c r="P403" i="2" s="1"/>
  <c r="B372" i="13"/>
  <c r="P459" i="2" s="1"/>
  <c r="B1022" i="13"/>
  <c r="B1601" i="10"/>
  <c r="B406" i="13"/>
  <c r="P493" i="2" s="1"/>
  <c r="B710" i="13"/>
  <c r="B1482" i="13"/>
  <c r="B1021" i="5"/>
  <c r="B460" i="10"/>
  <c r="B548" i="10"/>
  <c r="B40" i="13"/>
  <c r="B598" i="11"/>
  <c r="B747" i="10"/>
  <c r="B926" i="10"/>
  <c r="B503" i="13"/>
  <c r="B1477" i="13"/>
  <c r="B1039" i="10"/>
  <c r="B2145" i="5"/>
  <c r="B1504" i="10"/>
  <c r="B38" i="13"/>
  <c r="B2148" i="10"/>
  <c r="B2259" i="11"/>
  <c r="B873" i="13"/>
  <c r="B1223" i="13"/>
  <c r="B616" i="13"/>
  <c r="B801" i="13"/>
  <c r="B824" i="13"/>
  <c r="B311" i="13"/>
  <c r="P398" i="2" s="1"/>
  <c r="B2201" i="10"/>
  <c r="B1646" i="10"/>
  <c r="B2105" i="7"/>
  <c r="B1120" i="10"/>
  <c r="B1272" i="13"/>
  <c r="B2285" i="10"/>
  <c r="B1570" i="13"/>
  <c r="B553" i="13"/>
  <c r="B634" i="11"/>
  <c r="B77" i="7"/>
  <c r="B701" i="10"/>
  <c r="B832" i="10"/>
  <c r="B651" i="10"/>
  <c r="B1221" i="13"/>
  <c r="B1027" i="11"/>
  <c r="B2334" i="10"/>
  <c r="B521" i="13"/>
  <c r="B1372" i="13"/>
  <c r="B951" i="13"/>
  <c r="B394" i="13"/>
  <c r="P481" i="2" s="1"/>
  <c r="B1026" i="13"/>
  <c r="B1013" i="13"/>
  <c r="B1263" i="13"/>
  <c r="B2079" i="7"/>
  <c r="B433" i="10"/>
  <c r="B1414" i="10"/>
  <c r="B329" i="11"/>
  <c r="R416" i="2" s="1"/>
  <c r="B685" i="13"/>
  <c r="B1152" i="13"/>
  <c r="B1381" i="10"/>
  <c r="B1668" i="13"/>
  <c r="B682" i="13"/>
  <c r="B1903" i="10"/>
  <c r="B1984" i="7"/>
  <c r="B1173" i="10"/>
  <c r="B2414" i="10"/>
  <c r="B635" i="10"/>
  <c r="B1041" i="13"/>
  <c r="B1070" i="10"/>
  <c r="B662" i="13"/>
  <c r="B1629" i="11"/>
  <c r="B299" i="13"/>
  <c r="P386" i="2" s="1"/>
  <c r="B537" i="5"/>
  <c r="B865" i="13"/>
  <c r="B451" i="13"/>
  <c r="B517" i="13"/>
  <c r="B509" i="13"/>
  <c r="B1369" i="14"/>
  <c r="B708" i="11"/>
  <c r="B1629" i="13"/>
  <c r="B642" i="13"/>
  <c r="B938" i="11"/>
  <c r="B531" i="10"/>
  <c r="B559" i="13"/>
  <c r="B270" i="10"/>
  <c r="Q357" i="2" s="1"/>
  <c r="B773" i="10"/>
  <c r="B2967" i="7"/>
  <c r="B1030" i="13"/>
  <c r="B664" i="13"/>
  <c r="B1446" i="13"/>
  <c r="B1637" i="10"/>
  <c r="B1025" i="10"/>
  <c r="B602" i="10"/>
  <c r="B574" i="13"/>
  <c r="B2404" i="10"/>
  <c r="B604" i="13"/>
  <c r="B1658" i="14"/>
  <c r="B104" i="5"/>
  <c r="B1648" i="13"/>
  <c r="B343" i="13"/>
  <c r="P430" i="2" s="1"/>
  <c r="B1650" i="11"/>
  <c r="B975" i="13"/>
  <c r="B1758" i="13"/>
  <c r="B548" i="13"/>
  <c r="B912" i="10"/>
  <c r="B1276" i="13"/>
  <c r="B1795" i="13"/>
  <c r="B766" i="10"/>
  <c r="B675" i="11"/>
  <c r="B1487" i="13"/>
  <c r="B702" i="13"/>
  <c r="B1615" i="11"/>
  <c r="B1571" i="13"/>
  <c r="B453" i="10"/>
  <c r="B566" i="13"/>
  <c r="B1927" i="11"/>
  <c r="B734" i="13"/>
  <c r="B1233" i="13"/>
  <c r="B504" i="11"/>
  <c r="B761" i="13"/>
  <c r="B455" i="13"/>
  <c r="B1443" i="13"/>
  <c r="B994" i="10"/>
  <c r="B1530" i="10"/>
  <c r="B2170" i="11"/>
  <c r="B675" i="13"/>
  <c r="B10" i="11"/>
  <c r="B1547" i="13"/>
  <c r="B1079" i="13"/>
  <c r="B2124" i="10"/>
  <c r="B973" i="11"/>
  <c r="B957" i="10"/>
  <c r="B305" i="13"/>
  <c r="P392" i="2" s="1"/>
  <c r="B40" i="10"/>
  <c r="B1001" i="13"/>
  <c r="B1081" i="11"/>
  <c r="B1523" i="13"/>
  <c r="B2109" i="10"/>
  <c r="B1427" i="11"/>
  <c r="B724" i="10"/>
  <c r="B741" i="13"/>
  <c r="B653" i="13"/>
  <c r="B2073" i="10"/>
  <c r="B636" i="13"/>
  <c r="B1938" i="10"/>
  <c r="B476" i="13"/>
  <c r="B1470" i="13"/>
  <c r="B1786" i="13"/>
  <c r="B370" i="13"/>
  <c r="P457" i="2" s="1"/>
  <c r="B1822" i="10"/>
  <c r="B1375" i="13"/>
  <c r="B2187" i="10"/>
  <c r="B1734" i="13"/>
  <c r="B508" i="10"/>
  <c r="B830" i="10"/>
  <c r="B1906" i="10"/>
  <c r="B787" i="13"/>
  <c r="B347" i="7"/>
  <c r="B843" i="13"/>
  <c r="B273" i="13"/>
  <c r="P360" i="2" s="1"/>
  <c r="B1031" i="10"/>
  <c r="B797" i="13"/>
  <c r="B610" i="13"/>
  <c r="B630" i="10"/>
  <c r="B966" i="13"/>
  <c r="B473" i="10"/>
  <c r="B823" i="10"/>
  <c r="B2104" i="10"/>
  <c r="B694" i="13"/>
  <c r="B1607" i="13"/>
  <c r="B705" i="13"/>
  <c r="B965" i="13"/>
  <c r="B2333" i="10"/>
  <c r="B1155" i="10"/>
  <c r="B286" i="11"/>
  <c r="R373" i="2" s="1"/>
  <c r="B1730" i="13"/>
  <c r="B484" i="13"/>
  <c r="B805" i="13"/>
  <c r="B1778" i="13"/>
  <c r="B1816" i="7"/>
  <c r="B2019" i="7"/>
  <c r="B624" i="13"/>
  <c r="B390" i="13"/>
  <c r="P477" i="2" s="1"/>
  <c r="B13" i="7"/>
  <c r="B434" i="13"/>
  <c r="B810" i="13"/>
  <c r="B1068" i="13"/>
  <c r="B1493" i="10"/>
  <c r="B1939" i="10"/>
  <c r="B34" i="13"/>
  <c r="B951" i="10"/>
  <c r="B1273" i="13"/>
  <c r="B474" i="13"/>
  <c r="B657" i="13"/>
  <c r="B2268" i="7"/>
  <c r="B481" i="13"/>
  <c r="B551" i="13"/>
  <c r="B488" i="10"/>
  <c r="B1219" i="13"/>
  <c r="B1284" i="13"/>
  <c r="B1554" i="13"/>
  <c r="B1022" i="10"/>
  <c r="B2224" i="10"/>
  <c r="B424" i="10"/>
  <c r="B2218" i="11"/>
  <c r="B991" i="13"/>
  <c r="B326" i="13"/>
  <c r="P413" i="2" s="1"/>
  <c r="B1718" i="11"/>
  <c r="B2444" i="10"/>
  <c r="B1452" i="13"/>
  <c r="B619" i="13"/>
  <c r="B1710" i="13"/>
  <c r="B270" i="13"/>
  <c r="P357" i="2" s="1"/>
  <c r="B2321" i="7"/>
  <c r="B1874" i="11"/>
  <c r="B1525" i="13"/>
  <c r="B745" i="13"/>
  <c r="B1105" i="10"/>
  <c r="B2449" i="10"/>
  <c r="B904" i="10"/>
  <c r="B1144" i="11"/>
  <c r="B1932" i="10"/>
  <c r="B850" i="10"/>
  <c r="B243" i="13"/>
  <c r="P330" i="2" s="1"/>
  <c r="B331" i="10"/>
  <c r="Q418" i="2" s="1"/>
  <c r="B782" i="13"/>
  <c r="B1399" i="13"/>
  <c r="B1004" i="13"/>
  <c r="B133" i="5"/>
  <c r="B460" i="11"/>
  <c r="B1073" i="13"/>
  <c r="B2141" i="7"/>
  <c r="B885" i="13"/>
  <c r="B254" i="10"/>
  <c r="Q341" i="2" s="1"/>
  <c r="B845" i="13"/>
  <c r="B295" i="13"/>
  <c r="P382" i="2" s="1"/>
  <c r="B563" i="10"/>
  <c r="B1688" i="13"/>
  <c r="B879" i="10"/>
  <c r="B2102" i="10"/>
  <c r="B265" i="11"/>
  <c r="R352" i="2" s="1"/>
  <c r="B844" i="13"/>
  <c r="B744" i="10"/>
  <c r="B1350" i="13"/>
  <c r="B1053" i="10"/>
  <c r="B1434" i="10"/>
  <c r="B584" i="13"/>
  <c r="B849" i="10"/>
  <c r="B1598" i="13"/>
  <c r="B1045" i="13"/>
  <c r="B1667" i="13"/>
  <c r="B1622" i="13"/>
  <c r="B1730" i="7"/>
  <c r="B1439" i="13"/>
  <c r="B539" i="13"/>
  <c r="B1332" i="13"/>
  <c r="B464" i="13"/>
  <c r="B626" i="13"/>
  <c r="B1736" i="13"/>
  <c r="B929" i="13"/>
  <c r="B1414" i="13"/>
  <c r="B1368" i="13"/>
  <c r="B1798" i="13"/>
  <c r="B767" i="13"/>
  <c r="B759" i="13"/>
  <c r="B606" i="13"/>
  <c r="B1311" i="13"/>
  <c r="B240" i="13"/>
  <c r="P327" i="2" s="1"/>
  <c r="B472" i="10"/>
  <c r="B1404" i="10"/>
  <c r="B1588" i="10"/>
  <c r="B356" i="10"/>
  <c r="Q443" i="2" s="1"/>
  <c r="B1526" i="10"/>
  <c r="B918" i="13"/>
  <c r="B1513" i="10"/>
  <c r="B2019" i="10"/>
  <c r="B23" i="13"/>
  <c r="P110" i="2" s="1"/>
  <c r="B1146" i="10"/>
  <c r="B1503" i="13"/>
  <c r="B1006" i="13"/>
  <c r="B1255" i="11"/>
  <c r="B967" i="13"/>
  <c r="B684" i="13"/>
  <c r="B906" i="13"/>
  <c r="B966" i="11"/>
  <c r="B1623" i="13"/>
  <c r="B1301" i="13"/>
  <c r="B2096" i="7"/>
  <c r="B870" i="13"/>
  <c r="B383" i="13"/>
  <c r="P470" i="2" s="1"/>
  <c r="B1211" i="13"/>
  <c r="B2988" i="7"/>
  <c r="B802" i="11"/>
  <c r="B1735" i="10"/>
  <c r="B396" i="13"/>
  <c r="P483" i="2" s="1"/>
  <c r="B1422" i="13"/>
  <c r="B1574" i="13"/>
  <c r="B1953" i="10"/>
  <c r="B1229" i="13"/>
  <c r="B875" i="10"/>
  <c r="B2038" i="7"/>
  <c r="B1460" i="13"/>
  <c r="B527" i="10"/>
  <c r="B847" i="13"/>
  <c r="B709" i="13"/>
  <c r="B1935" i="5"/>
  <c r="B1183" i="10"/>
  <c r="B2377" i="10"/>
  <c r="B818" i="10"/>
  <c r="B818" i="11"/>
  <c r="B2230" i="7"/>
  <c r="B1799" i="13"/>
  <c r="B1531" i="10"/>
  <c r="B2290" i="7"/>
  <c r="B331" i="13"/>
  <c r="P418" i="2" s="1"/>
  <c r="B1171" i="10"/>
  <c r="B733" i="10"/>
  <c r="B898" i="13"/>
  <c r="B1140" i="13"/>
  <c r="B2017" i="5"/>
  <c r="B2067" i="7"/>
  <c r="B697" i="13"/>
  <c r="B1988" i="10"/>
  <c r="B958" i="13"/>
  <c r="B2148" i="7"/>
  <c r="B943" i="13"/>
  <c r="B1895" i="5"/>
  <c r="B1232" i="13"/>
  <c r="B860" i="10"/>
  <c r="B1112" i="11"/>
  <c r="B2395" i="10"/>
  <c r="B1422" i="10"/>
  <c r="B2017" i="7"/>
  <c r="B1421" i="10"/>
  <c r="B1560" i="11"/>
  <c r="B1877" i="10"/>
  <c r="B307" i="10"/>
  <c r="Q394" i="2" s="1"/>
  <c r="B347" i="10"/>
  <c r="Q434" i="2" s="1"/>
  <c r="B631" i="13"/>
  <c r="B485" i="10"/>
  <c r="B2185" i="7"/>
  <c r="B1016" i="13"/>
  <c r="B316" i="10"/>
  <c r="Q403" i="2" s="1"/>
  <c r="B1324" i="10"/>
  <c r="B289" i="10"/>
  <c r="Q376" i="2" s="1"/>
  <c r="B9" i="5"/>
  <c r="B1845" i="10"/>
  <c r="B1679" i="13"/>
  <c r="B992" i="11"/>
  <c r="B617" i="13"/>
  <c r="B505" i="10"/>
  <c r="B952" i="10"/>
  <c r="B985" i="11"/>
  <c r="B2120" i="10"/>
  <c r="B759" i="10"/>
  <c r="B1610" i="13"/>
  <c r="B2444" i="7"/>
  <c r="B3269" i="7"/>
  <c r="B2370" i="10"/>
  <c r="B2173" i="7"/>
  <c r="B791" i="13"/>
  <c r="B348" i="10"/>
  <c r="Q435" i="2" s="1"/>
  <c r="B2915" i="7"/>
  <c r="B1688" i="10"/>
  <c r="B1145" i="14"/>
  <c r="B1427" i="10"/>
  <c r="B986" i="13"/>
  <c r="B514" i="13"/>
  <c r="B810" i="10"/>
  <c r="B207" i="5"/>
  <c r="B573" i="10"/>
  <c r="B395" i="13"/>
  <c r="P482" i="2" s="1"/>
  <c r="B800" i="13"/>
  <c r="B427" i="10"/>
  <c r="B1663" i="13"/>
  <c r="B1206" i="10"/>
  <c r="B1036" i="10"/>
  <c r="B1697" i="10"/>
  <c r="B1927" i="10"/>
  <c r="B1764" i="10"/>
  <c r="B1453" i="13"/>
  <c r="B758" i="13"/>
  <c r="B734" i="10"/>
  <c r="B528" i="13"/>
  <c r="B2314" i="10"/>
  <c r="B310" i="13"/>
  <c r="P397" i="2" s="1"/>
  <c r="B895" i="13"/>
  <c r="B1432" i="10"/>
  <c r="B1119" i="13"/>
  <c r="B2214" i="10"/>
  <c r="B940" i="13"/>
  <c r="B14" i="11"/>
  <c r="B2181" i="7"/>
  <c r="B768" i="10"/>
  <c r="B1397" i="13"/>
  <c r="B43" i="7"/>
  <c r="B1618" i="10"/>
  <c r="B420" i="13"/>
  <c r="P507" i="2" s="1"/>
  <c r="B1530" i="11"/>
  <c r="B1271" i="13"/>
  <c r="B1211" i="10"/>
  <c r="B1691" i="10"/>
  <c r="B613" i="10"/>
  <c r="B772" i="10"/>
  <c r="B1849" i="11"/>
  <c r="B2320" i="11"/>
  <c r="B359" i="7"/>
  <c r="B1138" i="13"/>
  <c r="B794" i="5"/>
  <c r="U384" i="2" s="1"/>
  <c r="B671" i="13"/>
  <c r="B1551" i="13"/>
  <c r="B1122" i="13"/>
  <c r="B489" i="13"/>
  <c r="B880" i="13"/>
  <c r="B1702" i="13"/>
  <c r="B2225" i="11"/>
  <c r="B251" i="13"/>
  <c r="P338" i="2" s="1"/>
  <c r="B838" i="13"/>
  <c r="B442" i="13"/>
  <c r="B1759" i="10"/>
  <c r="B1110" i="10"/>
  <c r="B1690" i="13"/>
  <c r="B724" i="13"/>
  <c r="B938" i="5"/>
  <c r="B1664" i="13"/>
  <c r="B945" i="13"/>
  <c r="B1821" i="11"/>
  <c r="B963" i="13"/>
  <c r="B1092" i="13"/>
  <c r="B887" i="13"/>
  <c r="B245" i="13"/>
  <c r="P332" i="2" s="1"/>
  <c r="B268" i="11"/>
  <c r="R355" i="2" s="1"/>
  <c r="B524" i="11"/>
  <c r="B1720" i="10"/>
  <c r="B306" i="11"/>
  <c r="R393" i="2" s="1"/>
  <c r="B1492" i="10"/>
  <c r="B1748" i="13"/>
  <c r="B1529" i="13"/>
  <c r="B1095" i="10"/>
  <c r="B1000" i="11"/>
  <c r="B36" i="10"/>
  <c r="B1195" i="10"/>
  <c r="B476" i="11"/>
  <c r="B297" i="13"/>
  <c r="P384" i="2" s="1"/>
  <c r="B2599" i="7"/>
  <c r="B1394" i="13"/>
  <c r="B438" i="13"/>
  <c r="B621" i="13"/>
  <c r="B4" i="10"/>
  <c r="B1781" i="7"/>
  <c r="B944" i="11"/>
  <c r="B1882" i="7"/>
  <c r="B1059" i="13"/>
  <c r="B1675" i="13"/>
  <c r="B931" i="10"/>
  <c r="B1367" i="11"/>
  <c r="B1637" i="13"/>
  <c r="B2335" i="7"/>
  <c r="B265" i="13"/>
  <c r="P352" i="2" s="1"/>
  <c r="B473" i="13"/>
  <c r="B1081" i="13"/>
  <c r="B585" i="13"/>
  <c r="B1197" i="10"/>
  <c r="B1764" i="13"/>
  <c r="B1418" i="10"/>
  <c r="B1770" i="13"/>
  <c r="B629" i="11"/>
  <c r="B592" i="13"/>
  <c r="B2246" i="7"/>
  <c r="B498" i="13"/>
  <c r="B407" i="10"/>
  <c r="Q494" i="2" s="1"/>
  <c r="B2388" i="10"/>
  <c r="B1754" i="10"/>
  <c r="B1137" i="10"/>
  <c r="B1113" i="13"/>
  <c r="B2034" i="5"/>
  <c r="B8" i="13"/>
  <c r="B497" i="7"/>
  <c r="B2205" i="10"/>
  <c r="B877" i="10"/>
  <c r="B632" i="13"/>
  <c r="B502" i="10"/>
  <c r="B1806" i="7"/>
  <c r="B775" i="10"/>
  <c r="B562" i="13"/>
  <c r="B778" i="10"/>
  <c r="B2399" i="10"/>
  <c r="B1527" i="13"/>
  <c r="B74" i="7"/>
  <c r="B1020" i="10"/>
  <c r="B440" i="10"/>
  <c r="B3064" i="7"/>
  <c r="B1325" i="10"/>
  <c r="B1330" i="13"/>
  <c r="B575" i="13"/>
  <c r="B446" i="10"/>
  <c r="B275" i="13"/>
  <c r="P362" i="2" s="1"/>
  <c r="B2306" i="7"/>
  <c r="B988" i="10"/>
  <c r="B262" i="13"/>
  <c r="P349" i="2" s="1"/>
  <c r="B1072" i="10"/>
  <c r="B604" i="11"/>
  <c r="B1167" i="10"/>
  <c r="B1576" i="10"/>
  <c r="B1813" i="11"/>
  <c r="B1661" i="10"/>
  <c r="B1354" i="13"/>
  <c r="B1779" i="13"/>
  <c r="B1307" i="13"/>
  <c r="B1536" i="13"/>
  <c r="B762" i="13"/>
  <c r="B1117" i="13"/>
  <c r="B2020" i="10"/>
  <c r="B401" i="10"/>
  <c r="Q488" i="2" s="1"/>
  <c r="B1465" i="11"/>
  <c r="B402" i="13"/>
  <c r="P489" i="2" s="1"/>
  <c r="B248" i="10"/>
  <c r="Q335" i="2" s="1"/>
  <c r="B258" i="10"/>
  <c r="Q345" i="2" s="1"/>
  <c r="B1860" i="11"/>
  <c r="B415" i="13"/>
  <c r="P502" i="2" s="1"/>
  <c r="B1207" i="13"/>
  <c r="B1696" i="10"/>
  <c r="B1517" i="13"/>
  <c r="B624" i="10"/>
  <c r="B356" i="13"/>
  <c r="P443" i="2" s="1"/>
  <c r="B976" i="11"/>
  <c r="B2285" i="5"/>
  <c r="B1744" i="13"/>
  <c r="B1676" i="14"/>
  <c r="B682" i="11"/>
  <c r="B784" i="13"/>
  <c r="B68" i="7"/>
  <c r="B1246" i="10"/>
  <c r="B247" i="13"/>
  <c r="P334" i="2" s="1"/>
  <c r="B3043" i="7"/>
  <c r="B2276" i="5"/>
  <c r="B1992" i="10"/>
  <c r="B810" i="11"/>
  <c r="B925" i="10"/>
  <c r="B1428" i="13"/>
  <c r="B2261" i="11"/>
  <c r="B597" i="13"/>
  <c r="B361" i="13"/>
  <c r="P448" i="2" s="1"/>
  <c r="B1395" i="10"/>
  <c r="B259" i="13"/>
  <c r="P346" i="2" s="1"/>
  <c r="B1717" i="11"/>
  <c r="B1528" i="13"/>
  <c r="B793" i="13"/>
  <c r="B1833" i="10"/>
  <c r="B1655" i="7"/>
  <c r="S495" i="2" s="1"/>
  <c r="B1682" i="11"/>
  <c r="B1032" i="10"/>
  <c r="B1447" i="13"/>
  <c r="B525" i="11"/>
  <c r="B303" i="13"/>
  <c r="P390" i="2" s="1"/>
  <c r="B990" i="13"/>
  <c r="B1821" i="10"/>
  <c r="B640" i="13"/>
  <c r="B746" i="10"/>
  <c r="B1139" i="13"/>
  <c r="B2440" i="7"/>
  <c r="B2272" i="10"/>
  <c r="B2114" i="10"/>
  <c r="B511" i="13"/>
  <c r="B1343" i="11"/>
  <c r="B262" i="10"/>
  <c r="Q349" i="2" s="1"/>
  <c r="B1631" i="13"/>
  <c r="B89" i="10"/>
  <c r="Q176" i="2" s="1"/>
  <c r="B700" i="13"/>
  <c r="B1081" i="10"/>
  <c r="B1430" i="13"/>
  <c r="B1191" i="13"/>
  <c r="B1318" i="13"/>
  <c r="B1499" i="13"/>
  <c r="B28" i="11"/>
  <c r="B753" i="13"/>
  <c r="B252" i="13"/>
  <c r="P339" i="2" s="1"/>
  <c r="B32" i="13"/>
  <c r="B1141" i="13"/>
  <c r="B628" i="13"/>
  <c r="B1935" i="10"/>
  <c r="B1698" i="13"/>
  <c r="B324" i="10"/>
  <c r="Q411" i="2" s="1"/>
  <c r="B718" i="5"/>
  <c r="U308" i="2" s="1"/>
  <c r="B1825" i="7"/>
  <c r="B1781" i="13"/>
  <c r="B1670" i="13"/>
  <c r="B1294" i="13"/>
  <c r="B442" i="7"/>
  <c r="B1254" i="10"/>
  <c r="B2082" i="11"/>
  <c r="B1036" i="5"/>
  <c r="B1849" i="10"/>
  <c r="B1594" i="10"/>
  <c r="B2252" i="11"/>
  <c r="B1880" i="11"/>
  <c r="B225" i="13"/>
  <c r="P312" i="2" s="1"/>
  <c r="B321" i="13"/>
  <c r="P408" i="2" s="1"/>
  <c r="B1114" i="13"/>
  <c r="B1783" i="13"/>
  <c r="B28" i="10"/>
  <c r="B837" i="13"/>
  <c r="B2400" i="10"/>
  <c r="B1122" i="10"/>
  <c r="B435" i="13"/>
  <c r="B319" i="13"/>
  <c r="P406" i="2" s="1"/>
  <c r="B1936" i="7"/>
  <c r="B1281" i="13"/>
  <c r="B1058" i="10"/>
  <c r="B780" i="13"/>
  <c r="B530" i="13"/>
  <c r="B366" i="13"/>
  <c r="P453" i="2" s="1"/>
  <c r="B1065" i="13"/>
  <c r="B323" i="5"/>
  <c r="B1155" i="13"/>
  <c r="B919" i="13"/>
  <c r="B1094" i="14"/>
  <c r="B287" i="11"/>
  <c r="R374" i="2" s="1"/>
  <c r="B1558" i="10"/>
  <c r="B546" i="13"/>
  <c r="B731" i="10"/>
  <c r="B1313" i="13"/>
  <c r="B1258" i="13"/>
  <c r="B1218" i="13"/>
  <c r="B1731" i="10"/>
  <c r="B350" i="13"/>
  <c r="P437" i="2" s="1"/>
  <c r="B1819" i="10"/>
  <c r="B618" i="13"/>
  <c r="B2825" i="7"/>
  <c r="B1327" i="13"/>
  <c r="B2428" i="10"/>
  <c r="B623" i="13"/>
  <c r="B621" i="11"/>
  <c r="B1352" i="13"/>
  <c r="B713" i="13"/>
  <c r="B2007" i="10"/>
  <c r="B439" i="13"/>
  <c r="B1547" i="10"/>
  <c r="B907" i="10"/>
  <c r="B509" i="10"/>
  <c r="B833" i="13"/>
  <c r="B1368" i="10"/>
  <c r="B1036" i="13"/>
  <c r="B281" i="10"/>
  <c r="Q368" i="2" s="1"/>
  <c r="B605" i="13"/>
  <c r="B506" i="10"/>
  <c r="B2249" i="10"/>
  <c r="B876" i="13"/>
  <c r="B543" i="10"/>
  <c r="B38" i="14"/>
  <c r="B872" i="10"/>
  <c r="B284" i="13"/>
  <c r="P371" i="2" s="1"/>
  <c r="B997" i="13"/>
  <c r="B543" i="13"/>
  <c r="B1508" i="13"/>
  <c r="B1007" i="10"/>
  <c r="B719" i="13"/>
  <c r="B556" i="13"/>
  <c r="B573" i="13"/>
  <c r="B1489" i="13"/>
  <c r="B577" i="13"/>
  <c r="B1656" i="5"/>
  <c r="B1287" i="13"/>
  <c r="B1231" i="13"/>
  <c r="B1306" i="13"/>
  <c r="B738" i="10"/>
  <c r="B1423" i="13"/>
  <c r="B812" i="13"/>
  <c r="B554" i="13"/>
  <c r="B1707" i="13"/>
  <c r="B1361" i="10"/>
  <c r="B508" i="11"/>
  <c r="B130" i="5"/>
  <c r="B2365" i="10"/>
  <c r="B986" i="10"/>
  <c r="B2860" i="7"/>
  <c r="B541" i="10"/>
  <c r="B1288" i="13"/>
  <c r="B1212" i="10"/>
  <c r="B983" i="13"/>
  <c r="B3051" i="7"/>
  <c r="B1655" i="13"/>
  <c r="B834" i="10"/>
  <c r="B12" i="13"/>
  <c r="B2032" i="10"/>
  <c r="B251" i="10"/>
  <c r="Q338" i="2" s="1"/>
  <c r="B1948" i="11"/>
  <c r="B1292" i="10"/>
  <c r="B1065" i="10"/>
  <c r="B1589" i="10"/>
  <c r="B987" i="11"/>
  <c r="B461" i="7"/>
  <c r="B3280" i="7"/>
  <c r="B955" i="13"/>
  <c r="B294" i="13"/>
  <c r="P381" i="2" s="1"/>
  <c r="B904" i="13"/>
  <c r="B1361" i="13"/>
  <c r="B1830" i="11"/>
  <c r="B1334" i="10"/>
  <c r="B473" i="11"/>
  <c r="B1669" i="10"/>
  <c r="B891" i="13"/>
  <c r="B439" i="10"/>
  <c r="B1028" i="11"/>
  <c r="B692" i="13"/>
  <c r="B1051" i="13"/>
  <c r="B786" i="13"/>
  <c r="B1037" i="13"/>
  <c r="B2126" i="10"/>
  <c r="B825" i="13"/>
  <c r="B730" i="13"/>
  <c r="B704" i="13"/>
  <c r="B2393" i="10"/>
  <c r="B622" i="10"/>
  <c r="B2526" i="7"/>
  <c r="B435" i="10"/>
  <c r="B258" i="13"/>
  <c r="P345" i="2" s="1"/>
  <c r="B1403" i="13"/>
  <c r="B711" i="13"/>
  <c r="B1575" i="7"/>
  <c r="S415" i="2" s="1"/>
  <c r="B1680" i="11"/>
  <c r="B1264" i="13"/>
  <c r="B1990" i="7"/>
  <c r="B2400" i="11"/>
  <c r="B590" i="13"/>
  <c r="B1121" i="13"/>
  <c r="B1331" i="10"/>
  <c r="B806" i="10"/>
  <c r="B1103" i="13"/>
  <c r="B2275" i="10"/>
  <c r="B1662" i="10"/>
  <c r="B797" i="10"/>
  <c r="B1344" i="10"/>
  <c r="B437" i="13"/>
  <c r="B339" i="13"/>
  <c r="P426" i="2" s="1"/>
  <c r="B924" i="13"/>
  <c r="B834" i="13"/>
  <c r="B281" i="13"/>
  <c r="P368" i="2" s="1"/>
  <c r="B1127" i="10"/>
  <c r="B631" i="10"/>
  <c r="B1231" i="10"/>
  <c r="B1865" i="10"/>
  <c r="B552" i="13"/>
  <c r="B928" i="11"/>
  <c r="B458" i="13"/>
  <c r="B46" i="14"/>
  <c r="T133" i="2" s="1"/>
  <c r="B725" i="11"/>
  <c r="B1469" i="13"/>
  <c r="B590" i="11"/>
  <c r="B248" i="13"/>
  <c r="P335" i="2" s="1"/>
  <c r="B1462" i="13"/>
  <c r="B1118" i="13"/>
  <c r="B792" i="13"/>
  <c r="B263" i="5"/>
  <c r="B1589" i="13"/>
  <c r="B1455" i="13"/>
  <c r="B1302" i="13"/>
  <c r="B1603" i="13"/>
  <c r="B1738" i="13"/>
  <c r="B1758" i="10"/>
  <c r="B587" i="13"/>
  <c r="B1447" i="10"/>
  <c r="B1542" i="13"/>
  <c r="B396" i="10"/>
  <c r="Q483" i="2" s="1"/>
  <c r="B1094" i="13"/>
  <c r="B1393" i="11"/>
  <c r="B456" i="5"/>
  <c r="B2277" i="10"/>
  <c r="B1053" i="13"/>
  <c r="B844" i="11"/>
  <c r="B1312" i="13"/>
  <c r="B1539" i="13"/>
  <c r="B1648" i="7"/>
  <c r="S488" i="2" s="1"/>
  <c r="B1051" i="11"/>
  <c r="B1518" i="13"/>
  <c r="B505" i="13"/>
  <c r="B1895" i="10"/>
  <c r="B1235" i="13"/>
  <c r="B1190" i="11"/>
  <c r="B1681" i="13"/>
  <c r="B1451" i="13"/>
  <c r="B1286" i="10"/>
  <c r="B1080" i="13"/>
  <c r="B1563" i="10"/>
  <c r="B506" i="13"/>
  <c r="B2308" i="11"/>
  <c r="B952" i="13"/>
  <c r="B326" i="10"/>
  <c r="Q413" i="2" s="1"/>
  <c r="B1335" i="10"/>
  <c r="B1136" i="10"/>
  <c r="B928" i="13"/>
  <c r="B839" i="13"/>
  <c r="B2118" i="10"/>
  <c r="B1457" i="13"/>
  <c r="B1334" i="13"/>
  <c r="B690" i="10"/>
  <c r="B1083" i="10"/>
  <c r="B1737" i="13"/>
  <c r="B436" i="13"/>
  <c r="B2407" i="11"/>
  <c r="B831" i="10"/>
  <c r="B1181" i="10"/>
  <c r="B1930" i="11"/>
  <c r="B516" i="10"/>
  <c r="B404" i="10"/>
  <c r="Q491" i="2" s="1"/>
  <c r="B1833" i="11"/>
  <c r="B4" i="13"/>
  <c r="B446" i="13"/>
  <c r="B16" i="10"/>
  <c r="B972" i="13"/>
  <c r="B369" i="13"/>
  <c r="P456" i="2" s="1"/>
  <c r="B578" i="10"/>
  <c r="B852" i="13"/>
  <c r="B1714" i="13"/>
  <c r="B764" i="13"/>
  <c r="B267" i="13"/>
  <c r="P354" i="2" s="1"/>
  <c r="B2013" i="11"/>
  <c r="B256" i="10"/>
  <c r="Q343" i="2" s="1"/>
  <c r="B625" i="13"/>
  <c r="B2405" i="10"/>
  <c r="B1790" i="10"/>
  <c r="B424" i="13"/>
  <c r="B923" i="13"/>
  <c r="B979" i="13"/>
  <c r="B438" i="11"/>
  <c r="B1512" i="13"/>
  <c r="B938" i="10"/>
  <c r="B1118" i="10"/>
  <c r="B745" i="10"/>
  <c r="B643" i="13"/>
  <c r="B572" i="11"/>
  <c r="B1375" i="10"/>
  <c r="B765" i="11"/>
  <c r="B1136" i="13"/>
  <c r="B594" i="13"/>
  <c r="B547" i="13"/>
  <c r="B1515" i="10"/>
  <c r="B456" i="10"/>
  <c r="B1441" i="13"/>
  <c r="B255" i="13"/>
  <c r="P342" i="2" s="1"/>
  <c r="B819" i="10"/>
  <c r="E38" i="19"/>
  <c r="E14" i="19"/>
  <c r="K12" i="8"/>
  <c r="B16" i="3" s="1"/>
  <c r="J16" i="2" s="1"/>
  <c r="J18" i="2" s="1"/>
  <c r="K9" i="8"/>
  <c r="K6" i="8"/>
  <c r="B14" i="3" s="1"/>
  <c r="B16" i="2" s="1"/>
  <c r="B18" i="2" s="1"/>
  <c r="E17" i="19"/>
  <c r="F355" i="2"/>
  <c r="I344" i="2"/>
  <c r="F356" i="2"/>
  <c r="I345" i="2"/>
  <c r="F353" i="2"/>
  <c r="I342" i="2"/>
  <c r="I4" i="3"/>
  <c r="F59" i="2" s="1"/>
  <c r="F61" i="2" s="1"/>
  <c r="B5" i="3"/>
  <c r="F1731" i="15"/>
  <c r="F1733" i="15" s="1"/>
  <c r="E3" i="3"/>
  <c r="I343" i="2"/>
  <c r="F354" i="2"/>
  <c r="I10" i="3"/>
  <c r="AD59" i="2" s="1"/>
  <c r="AD61" i="2" s="1"/>
  <c r="F1656" i="15"/>
  <c r="F1658" i="15" s="1"/>
  <c r="E5" i="3"/>
  <c r="J7" i="2" s="1"/>
  <c r="J9" i="2" s="1"/>
  <c r="E14" i="3"/>
  <c r="E1696" i="15"/>
  <c r="E1698" i="15" s="1"/>
  <c r="F351" i="2"/>
  <c r="I340" i="2"/>
  <c r="D1731" i="15"/>
  <c r="D1733" i="15" s="1"/>
  <c r="B3" i="3"/>
  <c r="B50" i="2" s="1"/>
  <c r="B52" i="2" s="1"/>
  <c r="D1651" i="15"/>
  <c r="D1653" i="15" s="1"/>
  <c r="I3" i="3"/>
  <c r="DT7" i="9"/>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H1691" i="15" l="1"/>
  <c r="H1693" i="15" s="1"/>
  <c r="I11" i="3"/>
  <c r="AH59" i="2" s="1"/>
  <c r="AH61" i="2" s="1"/>
  <c r="AG61" i="2" s="1"/>
  <c r="I12" i="3"/>
  <c r="AL59" i="2" s="1"/>
  <c r="AL61" i="2" s="1"/>
  <c r="F352" i="2"/>
  <c r="I8" i="3"/>
  <c r="V59" i="2" s="1"/>
  <c r="V61" i="2" s="1"/>
  <c r="E23" i="19"/>
  <c r="I15" i="3"/>
  <c r="AX59" i="2" s="1"/>
  <c r="AX61" i="2" s="1"/>
  <c r="B11" i="3"/>
  <c r="K34" i="2" s="1"/>
  <c r="K36" i="2" s="1"/>
  <c r="D1691" i="15"/>
  <c r="D1693" i="15" s="1"/>
  <c r="E1731" i="15"/>
  <c r="E1733" i="15" s="1"/>
  <c r="B4" i="3"/>
  <c r="J50" i="2" s="1"/>
  <c r="J52" i="2" s="1"/>
  <c r="C52" i="2" s="1"/>
  <c r="I5" i="3"/>
  <c r="J59" i="2" s="1"/>
  <c r="J61" i="2" s="1"/>
  <c r="I61" i="2" s="1"/>
  <c r="I339" i="2"/>
  <c r="F339" i="2" s="1"/>
  <c r="F350" i="2"/>
  <c r="I6" i="3"/>
  <c r="N59" i="2" s="1"/>
  <c r="N61" i="2" s="1"/>
  <c r="G1651" i="15"/>
  <c r="G1653" i="15" s="1"/>
  <c r="E1661" i="15"/>
  <c r="E1663" i="15" s="1"/>
  <c r="I14" i="3"/>
  <c r="AT59" i="2" s="1"/>
  <c r="AT61" i="2" s="1"/>
  <c r="G1691" i="15"/>
  <c r="G1693" i="15" s="1"/>
  <c r="E4" i="3"/>
  <c r="F7" i="2" s="1"/>
  <c r="F9" i="2" s="1"/>
  <c r="I9" i="2" s="1"/>
  <c r="E13" i="3"/>
  <c r="V25" i="2" s="1"/>
  <c r="V27" i="2" s="1"/>
  <c r="T27" i="2" s="1"/>
  <c r="E11" i="3"/>
  <c r="N25" i="2" s="1"/>
  <c r="N27" i="2" s="1"/>
  <c r="P27" i="2" s="1"/>
  <c r="F269" i="2"/>
  <c r="G269" i="2" s="1"/>
  <c r="F341" i="2"/>
  <c r="I13" i="3"/>
  <c r="AP59" i="2" s="1"/>
  <c r="AP61" i="2" s="1"/>
  <c r="E1691" i="15"/>
  <c r="E1693" i="15" s="1"/>
  <c r="E9" i="3"/>
  <c r="F25" i="2" s="1"/>
  <c r="F27" i="2" s="1"/>
  <c r="F1691" i="15"/>
  <c r="F1693" i="15" s="1"/>
  <c r="B15" i="3"/>
  <c r="F16" i="2" s="1"/>
  <c r="F18" i="2" s="1"/>
  <c r="C18" i="2" s="1"/>
  <c r="E10" i="3"/>
  <c r="J25" i="2" s="1"/>
  <c r="J27" i="2" s="1"/>
  <c r="F243" i="2"/>
  <c r="G243" i="2" s="1"/>
  <c r="F267" i="2"/>
  <c r="G267" i="2" s="1"/>
  <c r="F171" i="2"/>
  <c r="G171" i="2" s="1"/>
  <c r="F231" i="2"/>
  <c r="G231" i="2" s="1"/>
  <c r="F327" i="2"/>
  <c r="G327" i="2" s="1"/>
  <c r="F195" i="2"/>
  <c r="G195" i="2" s="1"/>
  <c r="F135" i="2"/>
  <c r="G135" i="2" s="1"/>
  <c r="F183" i="2"/>
  <c r="G183" i="2" s="1"/>
  <c r="F255" i="2"/>
  <c r="G255" i="2" s="1"/>
  <c r="F279" i="2"/>
  <c r="G279" i="2" s="1"/>
  <c r="F207" i="2"/>
  <c r="G207" i="2" s="1"/>
  <c r="F147" i="2"/>
  <c r="G147" i="2" s="1"/>
  <c r="F219" i="2"/>
  <c r="G219" i="2" s="1"/>
  <c r="F111" i="2"/>
  <c r="G111" i="2" s="1"/>
  <c r="F291" i="2"/>
  <c r="G291" i="2" s="1"/>
  <c r="I7" i="3"/>
  <c r="R59" i="2" s="1"/>
  <c r="R61" i="2" s="1"/>
  <c r="H1651" i="15"/>
  <c r="H1653" i="15" s="1"/>
  <c r="B59" i="2"/>
  <c r="B61" i="2" s="1"/>
  <c r="E61" i="2" s="1"/>
  <c r="F337" i="2"/>
  <c r="F348" i="2" s="1"/>
  <c r="D17" i="8" s="1"/>
  <c r="E18" i="8" s="1"/>
  <c r="B9" i="3" s="1"/>
  <c r="D34" i="2" s="1"/>
  <c r="D36" i="2" s="1"/>
  <c r="F169" i="2"/>
  <c r="G169" i="2" s="1"/>
  <c r="E177" i="2" s="1"/>
  <c r="BB4" i="9" s="1"/>
  <c r="F217" i="2"/>
  <c r="G217" i="2" s="1"/>
  <c r="F241" i="2"/>
  <c r="G241" i="2" s="1"/>
  <c r="F133" i="2"/>
  <c r="G133" i="2" s="1"/>
  <c r="F265" i="2"/>
  <c r="G265" i="2" s="1"/>
  <c r="F229" i="2"/>
  <c r="G229" i="2" s="1"/>
  <c r="F157" i="2"/>
  <c r="G157" i="2" s="1"/>
  <c r="E165" i="2" s="1"/>
  <c r="AT4" i="9" s="1"/>
  <c r="F205" i="2"/>
  <c r="G205" i="2" s="1"/>
  <c r="F193" i="2"/>
  <c r="G193" i="2" s="1"/>
  <c r="F313" i="2"/>
  <c r="G313" i="2" s="1"/>
  <c r="F336" i="2"/>
  <c r="F347" i="2" s="1"/>
  <c r="D14" i="8" s="1"/>
  <c r="E15" i="8" s="1"/>
  <c r="B8" i="3" s="1"/>
  <c r="B34" i="2" s="1"/>
  <c r="B36" i="2" s="1"/>
  <c r="F301" i="2"/>
  <c r="G301" i="2" s="1"/>
  <c r="F253" i="2"/>
  <c r="G253" i="2" s="1"/>
  <c r="F121" i="2"/>
  <c r="G121" i="2" s="1"/>
  <c r="F338" i="2"/>
  <c r="F349" i="2" s="1"/>
  <c r="D20" i="8" s="1"/>
  <c r="E21" i="8" s="1"/>
  <c r="B10" i="3" s="1"/>
  <c r="G34" i="2" s="1"/>
  <c r="G36" i="2" s="1"/>
  <c r="F145" i="2"/>
  <c r="G145" i="2" s="1"/>
  <c r="F325" i="2"/>
  <c r="G325" i="2" s="1"/>
  <c r="F91" i="2"/>
  <c r="G91" i="2" s="1"/>
  <c r="F109" i="2"/>
  <c r="G109" i="2" s="1"/>
  <c r="F277" i="2"/>
  <c r="G277" i="2" s="1"/>
  <c r="F181" i="2"/>
  <c r="G181" i="2" s="1"/>
  <c r="E189" i="2" s="1"/>
  <c r="BJ4" i="9" s="1"/>
  <c r="F289" i="2"/>
  <c r="G289" i="2" s="1"/>
  <c r="F340" i="2"/>
  <c r="F123" i="2"/>
  <c r="G123" i="2" s="1"/>
  <c r="F93" i="2"/>
  <c r="G93" i="2" s="1"/>
  <c r="F303" i="2"/>
  <c r="G303" i="2" s="1"/>
  <c r="F315" i="2"/>
  <c r="G315" i="2" s="1"/>
  <c r="F125" i="2"/>
  <c r="G125" i="2" s="1"/>
  <c r="F173" i="2"/>
  <c r="G173" i="2" s="1"/>
  <c r="O50" i="2"/>
  <c r="O52" i="2" s="1"/>
  <c r="F159" i="2"/>
  <c r="G159" i="2" s="1"/>
  <c r="B25" i="2"/>
  <c r="B27" i="2" s="1"/>
  <c r="F304" i="2"/>
  <c r="G304" i="2" s="1"/>
  <c r="B7" i="2"/>
  <c r="B9" i="2" s="1"/>
  <c r="F316" i="2"/>
  <c r="G316" i="2" s="1"/>
  <c r="F232" i="2"/>
  <c r="G232" i="2" s="1"/>
  <c r="F160" i="2"/>
  <c r="G160" i="2" s="1"/>
  <c r="F196" i="2"/>
  <c r="G196" i="2" s="1"/>
  <c r="F280" i="2"/>
  <c r="G280" i="2" s="1"/>
  <c r="F328" i="2"/>
  <c r="G328" i="2" s="1"/>
  <c r="F292" i="2"/>
  <c r="G292" i="2" s="1"/>
  <c r="F124" i="2"/>
  <c r="G124" i="2" s="1"/>
  <c r="F256" i="2"/>
  <c r="G256" i="2" s="1"/>
  <c r="F220" i="2"/>
  <c r="G220" i="2" s="1"/>
  <c r="F184" i="2"/>
  <c r="G184" i="2" s="1"/>
  <c r="F244" i="2"/>
  <c r="G244" i="2" s="1"/>
  <c r="F112" i="2"/>
  <c r="G112" i="2" s="1"/>
  <c r="F172" i="2"/>
  <c r="G172" i="2" s="1"/>
  <c r="F94" i="2"/>
  <c r="G94" i="2" s="1"/>
  <c r="F208" i="2"/>
  <c r="G208" i="2" s="1"/>
  <c r="F148" i="2"/>
  <c r="G148" i="2" s="1"/>
  <c r="F136" i="2"/>
  <c r="G136" i="2" s="1"/>
  <c r="AK61" i="2"/>
  <c r="AJ61" i="2"/>
  <c r="AI61" i="2"/>
  <c r="AE61" i="2"/>
  <c r="AF61" i="2"/>
  <c r="F268" i="2"/>
  <c r="G268" i="2" s="1"/>
  <c r="H1343" i="15"/>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E52" i="2" l="1"/>
  <c r="F113" i="2"/>
  <c r="G113" i="2" s="1"/>
  <c r="F209" i="2"/>
  <c r="G209" i="2" s="1"/>
  <c r="H61" i="2"/>
  <c r="G61" i="2"/>
  <c r="F317" i="2"/>
  <c r="G317" i="2" s="1"/>
  <c r="F95" i="2"/>
  <c r="G95" i="2" s="1"/>
  <c r="D52" i="2"/>
  <c r="F137" i="2"/>
  <c r="G137" i="2" s="1"/>
  <c r="F281" i="2"/>
  <c r="G281" i="2" s="1"/>
  <c r="F233" i="2"/>
  <c r="G233" i="2" s="1"/>
  <c r="F52" i="2"/>
  <c r="H52" i="2"/>
  <c r="F305" i="2"/>
  <c r="G305" i="2" s="1"/>
  <c r="G52" i="2"/>
  <c r="F293" i="2"/>
  <c r="G293" i="2" s="1"/>
  <c r="I52" i="2"/>
  <c r="F185" i="2"/>
  <c r="G185" i="2" s="1"/>
  <c r="F257" i="2"/>
  <c r="G257" i="2" s="1"/>
  <c r="F149" i="2"/>
  <c r="G149" i="2" s="1"/>
  <c r="F245" i="2"/>
  <c r="G245" i="2" s="1"/>
  <c r="F329" i="2"/>
  <c r="G329" i="2" s="1"/>
  <c r="F197" i="2"/>
  <c r="G197" i="2" s="1"/>
  <c r="L61" i="2"/>
  <c r="AV61" i="2"/>
  <c r="E1656" i="15"/>
  <c r="E1658" i="15" s="1"/>
  <c r="I9" i="3"/>
  <c r="K61" i="2"/>
  <c r="H36" i="2"/>
  <c r="F221" i="2"/>
  <c r="G221" i="2" s="1"/>
  <c r="F161" i="2"/>
  <c r="G161" i="2" s="1"/>
  <c r="AU61" i="2"/>
  <c r="M61" i="2"/>
  <c r="F342" i="2"/>
  <c r="AW61" i="2"/>
  <c r="Q27" i="2"/>
  <c r="AQ61" i="2"/>
  <c r="F266" i="2"/>
  <c r="G266" i="2" s="1"/>
  <c r="F326" i="2"/>
  <c r="G326" i="2" s="1"/>
  <c r="F122" i="2"/>
  <c r="G122" i="2" s="1"/>
  <c r="E129" i="2" s="1"/>
  <c r="V4" i="9" s="1"/>
  <c r="H9" i="2"/>
  <c r="F302" i="2"/>
  <c r="G302" i="2" s="1"/>
  <c r="F134" i="2"/>
  <c r="G134" i="2" s="1"/>
  <c r="E141" i="2" s="1"/>
  <c r="AD4" i="9" s="1"/>
  <c r="F182" i="2"/>
  <c r="G182" i="2" s="1"/>
  <c r="F206" i="2"/>
  <c r="G206" i="2" s="1"/>
  <c r="L5" i="3"/>
  <c r="F278" i="2"/>
  <c r="G278" i="2" s="1"/>
  <c r="F92" i="2"/>
  <c r="G92" i="2" s="1"/>
  <c r="F314" i="2"/>
  <c r="G314" i="2" s="1"/>
  <c r="F218" i="2"/>
  <c r="G218" i="2" s="1"/>
  <c r="S27" i="2"/>
  <c r="F110" i="2"/>
  <c r="G110" i="2" s="1"/>
  <c r="E117" i="2" s="1"/>
  <c r="N4" i="9" s="1"/>
  <c r="G9" i="2"/>
  <c r="O27" i="2"/>
  <c r="F158" i="2"/>
  <c r="G158" i="2" s="1"/>
  <c r="F242" i="2"/>
  <c r="G242" i="2" s="1"/>
  <c r="F146" i="2"/>
  <c r="G146" i="2" s="1"/>
  <c r="E153" i="2" s="1"/>
  <c r="AL4" i="9" s="1"/>
  <c r="F230" i="2"/>
  <c r="G230" i="2" s="1"/>
  <c r="F170" i="2"/>
  <c r="G170" i="2" s="1"/>
  <c r="F194" i="2"/>
  <c r="G194" i="2" s="1"/>
  <c r="F254" i="2"/>
  <c r="G254" i="2" s="1"/>
  <c r="U27" i="2"/>
  <c r="F290" i="2"/>
  <c r="G290" i="2" s="1"/>
  <c r="AN61" i="2"/>
  <c r="AM61" i="2"/>
  <c r="G27" i="2"/>
  <c r="AS61" i="2"/>
  <c r="I27" i="2"/>
  <c r="AR61" i="2"/>
  <c r="AO61" i="2"/>
  <c r="E18" i="2"/>
  <c r="H27" i="2"/>
  <c r="K27" i="2"/>
  <c r="L27" i="2"/>
  <c r="M27" i="2"/>
  <c r="I18" i="2"/>
  <c r="H18" i="2"/>
  <c r="G18" i="2"/>
  <c r="D18" i="2"/>
  <c r="C61" i="2"/>
  <c r="T61" i="2"/>
  <c r="U61" i="2"/>
  <c r="P61" i="2"/>
  <c r="O61" i="2"/>
  <c r="S61" i="2"/>
  <c r="Q61" i="2"/>
  <c r="D61" i="2"/>
  <c r="F343" i="2"/>
  <c r="D9" i="2"/>
  <c r="C9" i="2"/>
  <c r="E9" i="2"/>
  <c r="K52" i="2"/>
  <c r="N52" i="2"/>
  <c r="L52" i="2"/>
  <c r="M52" i="2"/>
  <c r="I36" i="2"/>
  <c r="J36" i="2"/>
  <c r="F36" i="2"/>
  <c r="E36" i="2"/>
  <c r="C27" i="2"/>
  <c r="D27" i="2"/>
  <c r="E27" i="2"/>
  <c r="C36" i="2"/>
  <c r="DF66" i="2"/>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Z59" i="2" l="1"/>
  <c r="Z61" i="2" s="1"/>
  <c r="F344" i="2"/>
  <c r="F345" i="2"/>
  <c r="L489" i="2"/>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Y61" i="2" l="1"/>
  <c r="W61" i="2"/>
  <c r="AB61" i="2"/>
  <c r="AA61" i="2"/>
  <c r="AC61" i="2"/>
  <c r="X61" i="2"/>
  <c r="L473" i="2"/>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I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s" description="Connection to the 'Standards' query in the workbook." type="5" refreshedVersion="8" background="1" saveData="1">
    <dbPr connection="Provider=Microsoft.Mashup.OleDb.1;Data Source=$Workbook$;Location=Standards;Extended Properties=&quot;&quot;" command="SELECT * FROM [Standard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<sst xmlns="http://schemas.openxmlformats.org/spreadsheetml/2006/main" count="4912" uniqueCount="908">
  <si>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</si>
  <si>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</si>
  <si>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</si>
  <si>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</si>
  <si>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</si>
  <si>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</si>
  <si>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</si>
  <si>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</si>
  <si>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</si>
  <si>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</si>
  <si>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</si>
  <si>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</si>
  <si>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</si>
  <si>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</si>
  <si>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</si>
  <si>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</si>
  <si>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</si>
  <si>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</si>
  <si>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</si>
  <si>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</si>
  <si>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</si>
  <si>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</si>
  <si>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</si>
  <si>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</si>
  <si>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</si>
  <si>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</si>
  <si>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</si>
  <si>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</si>
  <si>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</si>
  <si>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</si>
  <si>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</si>
  <si>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</si>
  <si>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</si>
  <si>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</si>
  <si>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</si>
  <si>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</si>
  <si>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</si>
  <si>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</si>
  <si>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</si>
  <si>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</si>
  <si>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</si>
  <si>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</si>
  <si>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</si>
  <si>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</si>
  <si>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</si>
  <si>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</si>
  <si>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</si>
  <si>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</si>
  <si>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</si>
  <si>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</si>
  <si>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</si>
  <si>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</si>
  <si>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</si>
  <si>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</si>
  <si>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</si>
  <si>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</si>
  <si>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</si>
  <si>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</si>
  <si>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</si>
  <si>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</si>
  <si>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</si>
  <si>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</si>
  <si>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</si>
  <si>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</si>
  <si>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</si>
  <si>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</si>
  <si>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</si>
  <si>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</si>
  <si>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</si>
  <si>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</si>
  <si>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</si>
  <si>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</si>
  <si>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</si>
  <si>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</si>
  <si>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</si>
  <si>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</si>
  <si>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</si>
  <si>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</si>
  <si>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</si>
  <si>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</si>
  <si>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</si>
  <si>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</si>
  <si>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</si>
  <si>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</si>
  <si>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</si>
  <si>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</si>
  <si>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</si>
  <si>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</si>
  <si>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</si>
  <si>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</si>
  <si>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</si>
  <si>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</si>
  <si>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</si>
  <si>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</si>
  <si>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</si>
  <si>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</si>
  <si>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</si>
  <si>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SN USED</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</si>
  <si>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</si>
  <si>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</si>
  <si>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</si>
  <si>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</si>
  <si>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</si>
  <si>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</si>
  <si>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</si>
  <si>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</si>
  <si>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</si>
  <si>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</si>
  <si>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</si>
  <si>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</si>
  <si>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</si>
  <si>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</si>
  <si>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</si>
  <si>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</si>
  <si>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</si>
  <si>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</si>
  <si>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</si>
  <si>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</si>
  <si>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</si>
  <si>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</si>
  <si>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</si>
  <si>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</si>
  <si>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</si>
  <si>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</si>
  <si>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</si>
  <si>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</si>
  <si>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</si>
  <si>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</si>
  <si>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</si>
  <si>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</si>
  <si>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</si>
  <si>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</si>
  <si>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</si>
  <si>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</si>
  <si>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</si>
  <si>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</si>
  <si>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</si>
  <si>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</si>
  <si>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</si>
  <si>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</si>
  <si>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</si>
  <si>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</si>
  <si>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</si>
  <si>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</si>
  <si>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</si>
  <si>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</si>
  <si>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</si>
  <si>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</si>
  <si>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</si>
  <si>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</si>
  <si>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</si>
  <si>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</si>
  <si>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</si>
  <si>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</si>
  <si>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</si>
  <si>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</si>
  <si>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</si>
  <si>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</si>
  <si>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</si>
  <si>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</si>
  <si>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</si>
  <si>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</si>
  <si>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</si>
  <si>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</si>
  <si>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</si>
  <si>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</si>
  <si>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</si>
  <si>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</si>
  <si>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</si>
  <si>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</si>
  <si>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</si>
  <si>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</si>
  <si>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</si>
  <si>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</si>
  <si>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</si>
  <si>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</si>
  <si>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</si>
  <si>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</si>
  <si>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</si>
  <si>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</si>
  <si>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</si>
  <si>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</si>
  <si>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</si>
  <si>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</si>
  <si>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</si>
  <si>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</si>
  <si>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</si>
  <si>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</si>
  <si>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</si>
  <si>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</si>
  <si>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N</t>
  </si>
  <si>
    <t>(INCLUDE "BLANKET" UNCERTAINTY STATEMENT)</t>
  </si>
  <si>
    <t>Banks 1-5</t>
  </si>
  <si>
    <t>T</t>
  </si>
  <si>
    <t>Comments:</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</si>
  <si>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</si>
  <si>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</si>
  <si>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</si>
  <si>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</si>
  <si>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</si>
  <si>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</si>
  <si>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</si>
  <si>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</si>
  <si>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</si>
  <si>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</si>
  <si>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</si>
  <si>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</si>
  <si>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</si>
  <si>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</si>
  <si>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</si>
  <si>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</si>
  <si>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</si>
  <si>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</si>
  <si>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</si>
  <si>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</si>
  <si>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</si>
  <si>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</si>
  <si>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</si>
  <si>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</si>
  <si>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</si>
  <si>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</si>
  <si>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</si>
  <si>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</si>
  <si>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</si>
  <si>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</si>
  <si>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</si>
  <si>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</si>
  <si>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</si>
  <si>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</si>
  <si>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</si>
  <si>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</si>
  <si>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</si>
  <si>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</si>
  <si>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</si>
  <si>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</si>
  <si>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</si>
  <si>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</si>
  <si>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</si>
  <si>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</si>
  <si>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</si>
  <si>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</si>
  <si>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</si>
  <si>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</si>
  <si>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</si>
  <si>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</si>
  <si>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</si>
  <si>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</si>
  <si>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</si>
  <si>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</si>
  <si>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</si>
  <si>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</si>
  <si>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</si>
  <si>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</si>
  <si>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</si>
  <si>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</si>
  <si>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</si>
  <si>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</si>
  <si>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</si>
  <si>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</si>
  <si>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</si>
  <si>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</si>
  <si>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</si>
  <si>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</si>
  <si>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</si>
  <si>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</si>
  <si>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</si>
  <si>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</si>
  <si>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</si>
  <si>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</si>
  <si>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</si>
  <si>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</si>
  <si>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</si>
  <si>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</si>
  <si>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</si>
  <si>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</si>
  <si>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</si>
  <si>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</si>
  <si>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</si>
  <si>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</si>
  <si>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</si>
  <si>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</si>
  <si>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</si>
  <si>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</si>
  <si>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</si>
  <si>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</si>
  <si>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</si>
  <si>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</si>
  <si>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</si>
  <si>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</si>
  <si>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</si>
  <si>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</si>
  <si>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</si>
  <si>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</si>
  <si>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</si>
  <si>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</si>
  <si>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</si>
  <si>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</si>
  <si>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</si>
  <si>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</si>
  <si>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</si>
  <si>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</si>
  <si>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</si>
  <si>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</si>
  <si>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</si>
  <si>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</si>
  <si>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</si>
  <si>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</si>
  <si>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</si>
  <si>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</si>
  <si>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</si>
  <si>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</si>
  <si>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</si>
  <si>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</si>
  <si>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</si>
  <si>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</si>
  <si>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</si>
  <si>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</si>
  <si>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</si>
  <si>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</si>
  <si>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</si>
  <si>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</si>
  <si>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</si>
  <si>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</si>
  <si>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</si>
  <si>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</si>
  <si>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</si>
  <si>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</si>
  <si>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</si>
  <si>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</si>
  <si>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</si>
  <si>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</si>
  <si>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</si>
  <si>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</si>
  <si>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</si>
  <si>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</si>
  <si>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</si>
  <si>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</si>
  <si>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</si>
  <si>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</si>
  <si>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</si>
  <si>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</si>
  <si>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</si>
  <si>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</si>
  <si>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</si>
  <si>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</si>
  <si>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</si>
  <si>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</si>
  <si>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</si>
  <si>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</si>
  <si>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</si>
  <si>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</si>
  <si>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</si>
  <si>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</si>
  <si>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</si>
  <si>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</si>
  <si>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</si>
  <si>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</si>
  <si>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</si>
  <si>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</si>
  <si>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</si>
  <si>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</si>
  <si>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</si>
  <si>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</si>
  <si>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</si>
  <si>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</si>
  <si>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</si>
  <si>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</si>
  <si>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</si>
  <si>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</si>
  <si>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</si>
  <si>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</si>
  <si>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</si>
  <si>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</si>
  <si>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</si>
  <si>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</si>
  <si>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</si>
  <si>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</si>
  <si>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</si>
  <si>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</si>
  <si>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</si>
  <si>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</si>
  <si>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</si>
  <si>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</si>
  <si>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</si>
  <si>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</si>
  <si>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</si>
  <si>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</si>
  <si>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</si>
  <si>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</si>
  <si>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</si>
  <si>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</si>
  <si>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</si>
  <si>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</si>
  <si>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</si>
  <si>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</si>
  <si>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</si>
  <si>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</si>
  <si>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</si>
  <si>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</si>
  <si>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</si>
  <si>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</si>
  <si>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</si>
  <si>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</si>
  <si>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</si>
  <si>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</si>
  <si>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</si>
  <si>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</si>
  <si>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</si>
  <si>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</si>
  <si>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</si>
  <si>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</si>
  <si>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</si>
  <si>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</si>
  <si>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</si>
  <si>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</si>
  <si>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</si>
  <si>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</si>
  <si>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</si>
  <si>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</si>
  <si>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</si>
  <si>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</si>
  <si>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</si>
  <si>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</si>
  <si>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</si>
  <si>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</si>
  <si>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</si>
  <si>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</si>
  <si>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</si>
  <si>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</si>
  <si>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</si>
  <si>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</si>
  <si>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</si>
  <si>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</si>
  <si>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</si>
  <si>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</si>
  <si>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</si>
  <si>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</si>
  <si>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</si>
  <si>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</si>
  <si>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</si>
  <si>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</si>
  <si>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</si>
  <si>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</si>
  <si>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</si>
  <si>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</si>
  <si>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</si>
  <si>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</si>
  <si>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</si>
  <si>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</si>
  <si>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</si>
  <si>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</si>
  <si>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</si>
  <si>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</si>
  <si>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</si>
  <si>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</si>
  <si>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</si>
  <si>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</si>
  <si>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</si>
  <si>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</si>
  <si>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</si>
  <si>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</si>
  <si>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</si>
  <si>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</si>
  <si>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</si>
  <si>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</si>
  <si>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</si>
  <si>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</si>
  <si>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</si>
  <si>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</si>
  <si>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</si>
  <si>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</si>
  <si>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</si>
  <si>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</si>
  <si>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</si>
  <si>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</si>
  <si>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</si>
  <si>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</si>
  <si>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</si>
  <si>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</si>
  <si>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</si>
  <si>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</si>
  <si>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</si>
  <si>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</si>
  <si>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</si>
  <si>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</si>
  <si>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</si>
  <si>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</si>
  <si>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</si>
  <si>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</si>
  <si>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</si>
  <si>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</si>
  <si>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</si>
  <si>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</si>
  <si>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</si>
  <si>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</si>
  <si>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</si>
  <si>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</si>
  <si>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</si>
  <si>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</si>
  <si>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</si>
  <si>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</si>
  <si>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</si>
  <si>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</si>
  <si>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</si>
  <si>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</si>
  <si>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</si>
  <si>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</si>
  <si>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</si>
  <si>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</si>
  <si>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</si>
  <si>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</si>
  <si>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</si>
  <si>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</si>
  <si>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</si>
  <si>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</si>
  <si>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</si>
  <si>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</si>
  <si>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</si>
  <si>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</si>
  <si>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</si>
  <si>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</si>
  <si>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</si>
  <si>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</si>
  <si>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</si>
  <si>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</si>
  <si>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</si>
  <si>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</si>
  <si>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</si>
  <si>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</si>
  <si>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</si>
  <si>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</si>
  <si>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</si>
  <si>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</si>
  <si>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</si>
  <si>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</si>
  <si>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</si>
  <si>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</si>
  <si>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</si>
  <si>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</si>
  <si>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</si>
  <si>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</si>
  <si>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</si>
  <si>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</si>
  <si>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</si>
  <si>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</si>
  <si>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</si>
  <si>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</si>
  <si>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</si>
  <si>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</si>
  <si>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</si>
  <si>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</si>
  <si>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</si>
  <si>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</si>
  <si>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</si>
  <si>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</si>
  <si>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</si>
  <si>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</si>
  <si>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</si>
  <si>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</si>
  <si>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</si>
  <si>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</si>
  <si>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</si>
  <si>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</si>
  <si>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</si>
  <si>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</si>
  <si>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</si>
  <si>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</si>
  <si>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</si>
  <si>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</si>
  <si>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</si>
  <si>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</si>
  <si>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</si>
  <si>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</si>
  <si>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</si>
  <si>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</si>
  <si>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</si>
  <si>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</si>
  <si>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</si>
  <si>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</si>
  <si>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</si>
  <si>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</si>
  <si>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</si>
  <si>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</si>
  <si>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</si>
  <si>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</si>
  <si>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</si>
  <si>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</si>
  <si>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</si>
  <si>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</si>
  <si>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</si>
  <si>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</si>
  <si>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</si>
  <si>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</si>
  <si>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</si>
  <si>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</si>
  <si>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</si>
  <si>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</si>
  <si>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</si>
  <si>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</si>
  <si>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</si>
  <si>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</si>
  <si>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</si>
  <si>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</si>
  <si>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</si>
  <si>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</si>
  <si>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</si>
  <si>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</si>
  <si>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</si>
  <si>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</si>
  <si>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</si>
  <si>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</si>
  <si>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</si>
  <si>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</si>
  <si>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</si>
  <si>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</si>
  <si>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</si>
  <si>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</si>
  <si>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</si>
  <si>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</si>
  <si>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</si>
  <si>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</si>
  <si>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</si>
  <si>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</si>
  <si>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</si>
  <si>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</si>
  <si>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</si>
  <si>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</si>
  <si>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</si>
  <si>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</si>
  <si>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</si>
  <si>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</si>
  <si>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</si>
  <si>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</si>
  <si>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</si>
  <si>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</si>
  <si>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</si>
  <si>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</si>
  <si>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</si>
  <si>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</si>
  <si>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</si>
  <si>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</si>
  <si>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</si>
  <si>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</si>
  <si>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</si>
  <si>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</si>
  <si>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</si>
  <si>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</si>
  <si>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</si>
  <si>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</si>
  <si>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</si>
  <si>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</si>
  <si>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</si>
  <si>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</si>
  <si>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</si>
  <si>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</si>
  <si>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</si>
  <si>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</si>
  <si>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</si>
  <si>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</si>
  <si>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</si>
  <si>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</si>
  <si>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</si>
  <si>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</si>
  <si>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</si>
  <si>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</si>
  <si>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</si>
  <si>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</si>
  <si>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</si>
  <si>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</si>
  <si>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</si>
  <si>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</si>
  <si>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</si>
  <si>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</si>
  <si>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</si>
  <si>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</si>
  <si>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</si>
  <si>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</si>
  <si>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</si>
  <si>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</si>
  <si>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</si>
  <si>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</si>
  <si>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</si>
  <si>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</si>
  <si>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</si>
  <si>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</si>
  <si>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</si>
  <si>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</si>
  <si>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</si>
  <si>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</si>
  <si>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</si>
  <si>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</si>
  <si>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</si>
  <si>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</si>
  <si>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</si>
  <si>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</si>
  <si>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</si>
  <si>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</si>
  <si>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</si>
  <si>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</si>
  <si>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</si>
  <si>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</si>
  <si>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</si>
  <si>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</si>
  <si>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</si>
  <si>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</si>
  <si>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</si>
  <si>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</si>
  <si>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</si>
  <si>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</si>
  <si>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</si>
  <si>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</si>
  <si>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</si>
  <si>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</si>
  <si>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</si>
  <si>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</si>
  <si>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</si>
  <si>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</si>
  <si>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</si>
  <si>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</si>
  <si>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</si>
  <si>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</si>
  <si>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</si>
  <si>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</si>
  <si>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</si>
  <si>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</si>
  <si>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</si>
  <si>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</si>
  <si>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</si>
  <si>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</si>
  <si>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</si>
  <si>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</si>
  <si>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</si>
  <si>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</si>
  <si>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</si>
  <si>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</si>
  <si>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</si>
  <si>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</si>
  <si>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</si>
  <si>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</si>
  <si>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</si>
  <si>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</si>
  <si>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</si>
  <si>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</si>
  <si>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</si>
  <si>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</si>
  <si>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</si>
  <si>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</si>
  <si>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</si>
  <si>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</si>
  <si>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</si>
  <si>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</si>
  <si>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</si>
  <si>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</si>
  <si>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</si>
  <si>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</si>
  <si>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</si>
  <si>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Calibration Date</t>
  </si>
  <si>
    <t>SP</t>
  </si>
  <si>
    <t>-</t>
  </si>
  <si>
    <t>H.P. 3458A</t>
  </si>
  <si>
    <t xml:space="preserve"> SN:</t>
  </si>
  <si>
    <t>2823A08926</t>
  </si>
  <si>
    <t>WO-00790034</t>
  </si>
  <si>
    <t>PRT2</t>
  </si>
  <si>
    <t>SN:</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</si>
  <si>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</si>
  <si>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</si>
  <si>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</si>
  <si>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</si>
  <si>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</si>
  <si>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</si>
  <si>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</si>
  <si>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</si>
  <si>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</si>
  <si>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</si>
  <si>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</si>
  <si>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</si>
  <si>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</si>
  <si>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</si>
  <si>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</si>
  <si>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</si>
  <si>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</si>
  <si>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</si>
  <si>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</si>
  <si>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</si>
  <si>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</si>
  <si>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</si>
  <si>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</si>
  <si>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</si>
  <si>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</si>
  <si>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</si>
  <si>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</si>
  <si>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</si>
  <si>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</si>
  <si>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</si>
  <si>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</si>
  <si>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</si>
  <si>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</si>
  <si>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</si>
  <si>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</si>
  <si>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</si>
  <si>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</si>
  <si>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</si>
  <si>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</si>
  <si>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</si>
  <si>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</si>
  <si>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</si>
  <si>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</si>
  <si>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</si>
  <si>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</si>
  <si>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</si>
  <si>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</si>
  <si>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</si>
  <si>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</si>
  <si>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</si>
  <si>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</si>
  <si>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</si>
  <si>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</si>
  <si>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</si>
  <si>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</si>
  <si>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</si>
  <si>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</si>
  <si>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</si>
  <si>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</si>
  <si>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</si>
  <si>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</si>
  <si>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</si>
  <si>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</si>
  <si>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</si>
  <si>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</si>
  <si>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</si>
  <si>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</si>
  <si>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</si>
  <si>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</si>
  <si>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</si>
  <si>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</si>
  <si>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</si>
  <si>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</si>
  <si>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</si>
  <si>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</si>
  <si>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</si>
  <si>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</si>
  <si>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</si>
  <si>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</si>
  <si>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</si>
  <si>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</si>
  <si>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</si>
  <si>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</si>
  <si>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</si>
  <si>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</si>
  <si>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</si>
  <si>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</si>
  <si>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</si>
  <si>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</si>
  <si>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</si>
  <si>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</si>
  <si>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</si>
  <si>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</si>
  <si>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</si>
  <si>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</si>
  <si>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</si>
  <si>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</si>
  <si>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</si>
  <si>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</si>
  <si>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</si>
  <si>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</si>
  <si>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</si>
  <si>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</si>
  <si>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</si>
  <si>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</si>
  <si>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</si>
  <si>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</si>
  <si>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</si>
  <si>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</si>
  <si>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</si>
  <si>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</si>
  <si>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</si>
  <si>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</si>
  <si>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</si>
  <si>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</si>
  <si>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</si>
  <si>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</si>
  <si>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</si>
  <si>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</si>
  <si>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</si>
  <si>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</si>
  <si>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</si>
  <si>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</si>
  <si>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</si>
  <si>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</si>
  <si>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</si>
  <si>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</si>
  <si>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</si>
  <si>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</si>
  <si>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</si>
  <si>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</si>
  <si>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Merged</t>
  </si>
  <si>
    <t>H.P. 3458A SN:2823A08926</t>
  </si>
  <si>
    <t>FLUKE 1502 SN:B55852</t>
  </si>
  <si>
    <t>Additel 286 SN:6851022030037</t>
  </si>
  <si>
    <t>ADT286</t>
  </si>
  <si>
    <t>Delimeter</t>
  </si>
  <si>
    <t>Index</t>
  </si>
  <si>
    <t>Id</t>
  </si>
  <si>
    <t>Standards</t>
  </si>
  <si>
    <t>3458</t>
  </si>
  <si>
    <t>1502</t>
  </si>
  <si>
    <t>6851022030037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</si>
</sst>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3"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sz val="10"/>
      <color theme="1"/>
      <name val="Arial"/>
      <family val="2"/>
    </font>
    <font>
      <b/>
      <sz val="10"/>
      <color theme="0"/>
      <name val="Arial"/>
      <family val="2"/>
    </font>
    <font>
      <sz val="10"/>
      <color rgb="FFFF0000"/>
      <name val="Arial"/>
      <family val="2"/>
    </font>
  </fonts>
  <fills count="41">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82">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0" fillId="0" borderId="32" xfId="0" applyBorder="1"/>
    <xf numFmtId="43" fontId="5" fillId="9" borderId="0" xfId="1" applyFont="1" applyFill="1"/>
    <xf numFmtId="14" fontId="5" fillId="0" borderId="0" xfId="0" applyNumberFormat="1" applyFont="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14" fontId="5" fillId="11" borderId="0" xfId="0" applyNumberFormat="1" applyFont="1" applyFill="1"/>
    <xf numFmtId="0" fontId="82" fillId="14" borderId="0" xfId="0" applyFont="1" applyFill="1"/>
    <xf numFmtId="0" fontId="82" fillId="14" borderId="59" xfId="0" applyFont="1" applyFill="1" applyBorder="1" applyProtection="1">
      <protection locked="0"/>
    </xf>
    <xf numFmtId="0" fontId="82" fillId="14" borderId="0" xfId="0" applyFont="1" applyFill="1" applyProtection="1">
      <protection locked="0"/>
    </xf>
    <xf numFmtId="0" fontId="82" fillId="14" borderId="11" xfId="0" applyFont="1" applyFill="1" applyBorder="1" applyProtection="1">
      <protection locked="0"/>
    </xf>
    <xf numFmtId="0" fontId="81" fillId="38" borderId="0" xfId="0" applyFont="1" applyFill="1"/>
    <xf numFmtId="0" fontId="80" fillId="39" borderId="0" xfId="0" applyFont="1" applyFill="1"/>
    <xf numFmtId="14" fontId="80" fillId="39" borderId="0" xfId="0" applyNumberFormat="1" applyFont="1" applyFill="1"/>
    <xf numFmtId="0" fontId="80" fillId="40" borderId="0" xfId="0" applyFont="1" applyFill="1"/>
    <xf numFmtId="1" fontId="80" fillId="40" borderId="0" xfId="0" applyNumberFormat="1" applyFont="1" applyFill="1" applyAlignment="1">
      <alignment horizontal="left"/>
    </xf>
    <xf numFmtId="14" fontId="80" fillId="40" borderId="0" xfId="0" applyNumberFormat="1"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1" fillId="32" borderId="0" xfId="0" applyFont="1" applyFill="1" applyAlignment="1">
      <alignment horizontal="left"/>
    </xf>
    <xf numFmtId="0" fontId="0" fillId="11" borderId="18" xfId="0" applyFill="1" applyBorder="1" applyAlignment="1">
      <alignment horizontal="center" wrapText="1"/>
    </xf>
    <xf numFmtId="0" fontId="0" fillId="11" borderId="32" xfId="0" applyFill="1" applyBorder="1" applyAlignment="1">
      <alignment horizontal="center" wrapText="1"/>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12" xfId="0" applyFont="1" applyFill="1" applyBorder="1" applyAlignment="1">
      <alignment horizontal="right"/>
    </xf>
    <xf numFmtId="0" fontId="17" fillId="11" borderId="34" xfId="0" applyFont="1" applyFill="1" applyBorder="1" applyAlignment="1">
      <alignment horizontal="right"/>
    </xf>
    <xf numFmtId="0" fontId="17" fillId="11" borderId="49" xfId="0" applyFont="1" applyFill="1" applyBorder="1" applyAlignment="1">
      <alignment horizontal="right"/>
    </xf>
    <xf numFmtId="0" fontId="17" fillId="11" borderId="28"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68"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169" fontId="2" fillId="0" borderId="0" xfId="0" applyNumberFormat="1" applyFont="1" applyAlignment="1">
      <alignment horizontal="right"/>
    </xf>
    <xf numFmtId="49" fontId="66" fillId="0" borderId="57" xfId="0" applyNumberFormat="1" applyFont="1" applyBorder="1" applyAlignment="1">
      <alignment horizontal="center"/>
    </xf>
    <xf numFmtId="0" fontId="72" fillId="0" borderId="0" xfId="0" applyFont="1"/>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9">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condense val="0"/>
        <extend val="0"/>
        <color indexed="44"/>
      </font>
    </dxf>
    <dxf>
      <font>
        <condense val="0"/>
        <extend val="0"/>
        <color indexed="44"/>
      </font>
    </dxf>
    <dxf>
      <font>
        <condense val="0"/>
        <extend val="0"/>
        <color indexed="44"/>
      </font>
    </dxf>
    <dxf>
      <font>
        <i val="0"/>
        <family val="2"/>
      </font>
    </dxf>
    <dxf>
      <font>
        <i val="0"/>
        <family val="2"/>
      </font>
    </dxf>
    <dxf>
      <font>
        <i val="0"/>
        <family val="2"/>
      </font>
    </dxf>
    <dxf>
      <font>
        <i val="0"/>
        <family val="2"/>
      </font>
    </dxf>
    <dxf>
      <font>
        <i val="0"/>
        <family val="2"/>
      </font>
    </dxf>
    <dxf>
      <font>
        <i val="0"/>
        <family val="2"/>
      </font>
    </dxf>
    <dxf>
      <font>
        <i val="0"/>
        <family val="2"/>
      </font>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Z$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AA3" lockText="1" noThreeD="1"/>
</file>

<file path=xl/ctrlProps/ctrlProp10.xml><?xml version="1.0" encoding="utf-8"?>
<formControlPr xmlns="http://schemas.microsoft.com/office/spreadsheetml/2009/9/main" objectType="CheckBox" fmlaLink="AA4" lockText="1" noThreeD="1"/>
</file>

<file path=xl/ctrlProps/ctrlProp11.xml><?xml version="1.0" encoding="utf-8"?>
<formControlPr xmlns="http://schemas.microsoft.com/office/spreadsheetml/2009/9/main" objectType="Radio" checked="Checked" firstButton="1" fmlaLink="Z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Z4"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Z6"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CheckBox" checked="Checked" fmlaLink="$X$3" lockText="1" noThreeD="1"/>
</file>

<file path=xl/ctrlProps/ctrlProp24.xml><?xml version="1.0" encoding="utf-8"?>
<formControlPr xmlns="http://schemas.microsoft.com/office/spreadsheetml/2009/9/main" objectType="CheckBox" fmlaLink="$X$4" lockText="1" noThreeD="1"/>
</file>

<file path=xl/ctrlProps/ctrlProp25.xml><?xml version="1.0" encoding="utf-8"?>
<formControlPr xmlns="http://schemas.microsoft.com/office/spreadsheetml/2009/9/main" objectType="CheckBox" fmlaLink="$X$5" lockText="1" noThreeD="1"/>
</file>

<file path=xl/ctrlProps/ctrlProp26.xml><?xml version="1.0" encoding="utf-8"?>
<formControlPr xmlns="http://schemas.microsoft.com/office/spreadsheetml/2009/9/main" objectType="CheckBox" checked="Checked" fmlaLink="$X$6" lockText="1" noThreeD="1"/>
</file>

<file path=xl/ctrlProps/ctrlProp27.xml><?xml version="1.0" encoding="utf-8"?>
<formControlPr xmlns="http://schemas.microsoft.com/office/spreadsheetml/2009/9/main" objectType="CheckBox" fmlaLink="$X$7" lockText="1" noThreeD="1"/>
</file>

<file path=xl/ctrlProps/ctrlProp28.xml><?xml version="1.0" encoding="utf-8"?>
<formControlPr xmlns="http://schemas.microsoft.com/office/spreadsheetml/2009/9/main" objectType="CheckBox" fmlaLink="$X$8" lockText="1" noThreeD="1"/>
</file>

<file path=xl/ctrlProps/ctrlProp29.xml><?xml version="1.0" encoding="utf-8"?>
<formControlPr xmlns="http://schemas.microsoft.com/office/spreadsheetml/2009/9/main" objectType="CheckBox" fmlaLink="$X$9" lockText="1" noThreeD="1"/>
</file>

<file path=xl/ctrlProps/ctrlProp30.xml><?xml version="1.0" encoding="utf-8"?>
<formControlPr xmlns="http://schemas.microsoft.com/office/spreadsheetml/2009/9/main" objectType="CheckBox" fmlaLink="$X$10"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Z$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8">
    <queryTableFields count="7">
      <queryTableField id="1" name="Serial Number" tableColumnId="1"/>
      <queryTableField id="2" name="Shorthand" tableColumnId="2"/>
      <queryTableField id="3" name="Merged" tableColumnId="3"/>
      <queryTableField id="4" name="Calibration Date" tableColumnId="4"/>
      <queryTableField id="5" name="Date Due" tableColumnId="5"/>
      <queryTableField id="6" name="Traceability" tableColumnId="6"/>
      <queryTableField id="7" name="Typ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s2" displayName="Standards2" ref="L5:R8" tableType="queryTable" totalsRowShown="0" dataDxfId="18">
  <autoFilter ref="L5:R8" xr:uid="{E8FFA548-BD6C-4D31-A80C-ABDB179B1CDF}"/>
  <tableColumns count="7">
    <tableColumn id="1" xr3:uid="{3AFF5860-DD28-462E-B20B-FB8A3E348EE0}" uniqueName="1" name="Serial Number" queryTableFieldId="1" dataDxfId="17"/>
    <tableColumn id="2" xr3:uid="{12B991CE-A3F3-4FD6-BFA2-336DD72AFA94}" uniqueName="2" name="Shorthand" queryTableFieldId="2" dataDxfId="16"/>
    <tableColumn id="3" xr3:uid="{F52AB9B3-C5EA-4F97-BD90-ECE8C0847859}" uniqueName="3" name="Merged" queryTableFieldId="3" dataDxfId="15"/>
    <tableColumn id="4" xr3:uid="{AB757EA8-6359-4B64-A6E4-7F2986054FB5}" uniqueName="4" name="Calibration Date" queryTableFieldId="4" dataDxfId="1"/>
    <tableColumn id="5" xr3:uid="{6CBC8C72-F2B8-4574-95D1-13EC572C1FDC}" uniqueName="5" name="Date Due" queryTableFieldId="5" dataDxfId="0"/>
    <tableColumn id="6" xr3:uid="{939DDF30-AE9B-457B-B2F8-2ECA80DD9479}" uniqueName="6" name="Traceability" queryTableFieldId="6" dataDxfId="14"/>
    <tableColumn id="7" xr3:uid="{21F7008F-3327-4706-8AC2-236577545697}" uniqueName="7" name="Type" queryTableFieldId="7"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2:F5" totalsRowShown="0" headerRowDxfId="12" dataDxfId="11">
  <autoFilter ref="A2:F5" xr:uid="{761F7FBC-80E2-432A-9717-A6D7EB2F8515}"/>
  <tableColumns count="6">
    <tableColumn id="1" xr3:uid="{B2766565-8740-4FE8-8E3B-EDB9E2528FD4}" name="Shorthand" dataDxfId="10"/>
    <tableColumn id="2" xr3:uid="{28069AAA-0E56-4302-9F24-F84FC3B1AEC9}" name="Type" dataDxfId="9"/>
    <tableColumn id="3" xr3:uid="{EC16B25E-AEE7-41B7-A14A-43F10C694B6C}" name="Serial Number" dataDxfId="8"/>
    <tableColumn id="4" xr3:uid="{22763E59-8A3D-4ED3-951E-BE1EE5C894F6}" name="Calibration Date" dataDxfId="7"/>
    <tableColumn id="5" xr3:uid="{93F34D8C-38BD-4AC5-999D-09D890BAF18C}" name="Date Due" dataDxfId="6"/>
    <tableColumn id="6" xr3:uid="{5483EE93-2DDF-4C0B-A382-47AE0F0C8311}" name="Traceability" dataDxfId="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37.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zoomScaleNormal="100" workbookViewId="0">
      <selection activeCell="L8" sqref="L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71" t="s">
        <v>0</v>
      </c>
      <c r="B1" s="471"/>
      <c r="C1" s="485" t="s">
        <v>1</v>
      </c>
      <c r="D1" s="485"/>
      <c r="E1" s="485"/>
      <c r="F1" s="484"/>
      <c r="G1" s="484"/>
      <c r="H1" s="484"/>
      <c r="I1" s="171"/>
      <c r="J1" s="171"/>
      <c r="K1" s="171"/>
      <c r="L1" s="171"/>
      <c r="M1" s="171"/>
      <c r="N1" s="171"/>
      <c r="O1" s="171"/>
      <c r="P1" s="171"/>
      <c r="Q1" s="171"/>
      <c r="R1" s="408" t="s">
        <v>2</v>
      </c>
      <c r="S1" s="407"/>
      <c r="T1" s="171"/>
      <c r="U1" s="171"/>
      <c r="V1" s="171"/>
      <c r="W1" s="457"/>
      <c r="X1" s="457"/>
      <c r="Y1" s="457"/>
      <c r="Z1" s="457"/>
      <c r="AA1" s="457"/>
      <c r="AB1" s="457"/>
      <c r="AC1" s="457"/>
      <c r="AD1" s="171"/>
      <c r="AE1" s="171"/>
      <c r="AF1" s="171"/>
      <c r="AG1" s="171"/>
      <c r="AH1" s="171"/>
      <c r="AI1" s="171"/>
      <c r="AJ1" s="171"/>
      <c r="AK1" s="171"/>
      <c r="AL1" s="171"/>
      <c r="AM1" s="171"/>
      <c r="AN1" s="171"/>
      <c r="AO1" s="171"/>
      <c r="AP1" s="171"/>
      <c r="AQ1" s="171"/>
    </row>
    <row r="2" spans="1:43" x14ac:dyDescent="0.2">
      <c r="A2" s="471"/>
      <c r="B2" s="471"/>
      <c r="C2" s="485"/>
      <c r="D2" s="485"/>
      <c r="E2" s="485"/>
      <c r="F2" s="484"/>
      <c r="G2" s="484"/>
      <c r="H2" s="484"/>
      <c r="I2" s="171"/>
      <c r="J2" s="171"/>
      <c r="K2" s="171"/>
      <c r="L2" s="171"/>
      <c r="M2" s="171"/>
      <c r="N2" s="171"/>
      <c r="O2" s="171"/>
      <c r="P2" s="171"/>
      <c r="Q2" s="171"/>
      <c r="R2" s="171"/>
      <c r="S2" s="171"/>
      <c r="T2" s="171"/>
      <c r="U2" s="171"/>
      <c r="V2" s="171"/>
      <c r="W2" s="457"/>
      <c r="X2" s="457"/>
      <c r="Y2" s="457"/>
      <c r="Z2" s="457"/>
      <c r="AA2" s="457"/>
      <c r="AB2" s="457"/>
      <c r="AC2" s="457"/>
      <c r="AD2" s="171"/>
      <c r="AE2" s="171"/>
      <c r="AF2" s="171"/>
      <c r="AG2" s="171"/>
      <c r="AH2" s="171"/>
      <c r="AI2" s="171"/>
      <c r="AJ2" s="171"/>
      <c r="AK2" s="171"/>
      <c r="AL2" s="171"/>
      <c r="AM2" s="171"/>
      <c r="AN2" s="171"/>
      <c r="AO2" s="171"/>
      <c r="AP2" s="171"/>
      <c r="AQ2" s="171"/>
    </row>
    <row r="3" spans="1:43" ht="14.25" customHeight="1" x14ac:dyDescent="0.2">
      <c r="A3" s="173" t="s">
        <v>3</v>
      </c>
      <c r="B3" s="171"/>
      <c r="C3" s="171"/>
      <c r="D3" s="171"/>
      <c r="E3" s="171"/>
      <c r="F3" s="481" t="s">
        <v>4</v>
      </c>
      <c r="G3" s="481"/>
      <c r="H3" s="171"/>
      <c r="I3" s="481" t="s">
        <v>5</v>
      </c>
      <c r="J3" s="481"/>
      <c r="K3" s="171"/>
      <c r="L3" s="171"/>
      <c r="M3" s="171"/>
      <c r="N3" s="481" t="s">
        <v>6</v>
      </c>
      <c r="O3" s="481"/>
      <c r="P3" s="171"/>
      <c r="Q3" s="171"/>
      <c r="R3" s="171"/>
      <c r="S3" s="171"/>
      <c r="T3" s="171"/>
      <c r="U3" s="171"/>
      <c r="V3" s="213" t="s">
        <v>7</v>
      </c>
      <c r="W3" s="457"/>
      <c r="X3" s="458" t="b">
        <v>1</v>
      </c>
      <c r="Y3" s="459" t="b">
        <v>1</v>
      </c>
      <c r="Z3" s="458">
        <v>1</v>
      </c>
      <c r="AA3" s="459" t="b">
        <v>0</v>
      </c>
      <c r="AB3" s="458" t="b">
        <v>1</v>
      </c>
      <c r="AC3" s="457"/>
      <c r="AD3" s="171"/>
      <c r="AE3" s="171"/>
      <c r="AF3" s="171"/>
      <c r="AG3" s="171"/>
      <c r="AH3" s="171"/>
      <c r="AI3" s="171"/>
      <c r="AJ3" s="171"/>
      <c r="AK3" s="171"/>
      <c r="AL3" s="171"/>
      <c r="AM3" s="171"/>
      <c r="AN3" s="171"/>
      <c r="AO3" s="171"/>
      <c r="AP3" s="171"/>
      <c r="AQ3" s="171"/>
    </row>
    <row r="4" spans="1:43" ht="11.25" customHeight="1" thickBot="1" x14ac:dyDescent="0.25">
      <c r="A4" s="171"/>
      <c r="B4" s="171"/>
      <c r="C4" s="171"/>
      <c r="D4" s="171"/>
      <c r="E4" s="171"/>
      <c r="F4" s="171"/>
      <c r="G4" s="171"/>
      <c r="H4" s="171"/>
      <c r="I4" s="171"/>
      <c r="J4" s="171"/>
      <c r="K4" s="171"/>
      <c r="L4" s="171"/>
      <c r="M4" s="171"/>
      <c r="N4" s="171"/>
      <c r="O4" s="171"/>
      <c r="P4" s="171"/>
      <c r="Q4" s="171"/>
      <c r="R4" s="171"/>
      <c r="S4" s="171"/>
      <c r="T4" s="171"/>
      <c r="U4" s="171"/>
      <c r="V4" s="213" t="s">
        <v>8</v>
      </c>
      <c r="W4" s="457"/>
      <c r="X4" s="458" t="b">
        <v>0</v>
      </c>
      <c r="Y4" s="459" t="b">
        <v>0</v>
      </c>
      <c r="Z4" s="458">
        <v>2</v>
      </c>
      <c r="AA4" s="459" t="b">
        <v>0</v>
      </c>
      <c r="AB4" s="460" t="b">
        <v>1</v>
      </c>
      <c r="AC4" s="457"/>
      <c r="AD4" s="171"/>
      <c r="AE4" s="171"/>
      <c r="AF4" s="171"/>
      <c r="AG4" s="171"/>
      <c r="AH4" s="171"/>
      <c r="AI4" s="171"/>
      <c r="AJ4" s="171"/>
      <c r="AK4" s="171"/>
      <c r="AL4" s="171"/>
      <c r="AM4" s="171"/>
      <c r="AN4" s="171"/>
      <c r="AO4" s="171"/>
      <c r="AP4" s="171"/>
      <c r="AQ4" s="171"/>
    </row>
    <row r="5" spans="1:43" x14ac:dyDescent="0.2">
      <c r="A5" s="171"/>
      <c r="B5" s="171"/>
      <c r="C5" s="171"/>
      <c r="D5" s="171"/>
      <c r="E5" s="171"/>
      <c r="F5" s="171"/>
      <c r="G5" s="171"/>
      <c r="H5" s="171"/>
      <c r="I5" s="490" t="s">
        <v>899</v>
      </c>
      <c r="J5" s="490"/>
      <c r="K5" s="490"/>
      <c r="L5" s="171"/>
      <c r="M5" s="171"/>
      <c r="N5" s="171"/>
      <c r="O5" s="171"/>
      <c r="P5" s="171"/>
      <c r="Q5" s="171"/>
      <c r="R5" s="171"/>
      <c r="S5" s="171"/>
      <c r="T5" s="171"/>
      <c r="U5" s="171"/>
      <c r="V5" s="213" t="s">
        <v>9</v>
      </c>
      <c r="W5" s="457"/>
      <c r="X5" s="458" t="b">
        <v>0</v>
      </c>
      <c r="Y5" s="459" t="b">
        <v>0</v>
      </c>
      <c r="Z5" s="458">
        <v>3</v>
      </c>
      <c r="AA5" s="459"/>
      <c r="AB5" s="458" t="b">
        <v>0</v>
      </c>
      <c r="AC5" s="457"/>
      <c r="AD5" s="171"/>
      <c r="AE5" s="171"/>
      <c r="AF5" s="171"/>
      <c r="AG5" s="171"/>
      <c r="AH5" s="171"/>
      <c r="AI5" s="171"/>
      <c r="AJ5" s="171"/>
      <c r="AK5" s="171"/>
      <c r="AL5" s="171"/>
      <c r="AM5" s="171"/>
      <c r="AN5" s="171"/>
      <c r="AO5" s="171"/>
      <c r="AP5" s="171"/>
      <c r="AQ5" s="171"/>
    </row>
    <row r="6" spans="1:43" ht="13.5" thickBot="1" x14ac:dyDescent="0.25">
      <c r="A6" s="171"/>
      <c r="B6" s="171"/>
      <c r="C6" s="171"/>
      <c r="D6" s="171"/>
      <c r="E6" s="171"/>
      <c r="F6" s="171"/>
      <c r="G6" s="171"/>
      <c r="H6" s="171"/>
      <c r="I6" s="171"/>
      <c r="J6" s="171"/>
      <c r="K6" s="171"/>
      <c r="L6" s="171"/>
      <c r="M6" s="171"/>
      <c r="N6" s="171"/>
      <c r="O6" s="171"/>
      <c r="P6" s="171"/>
      <c r="Q6" s="171"/>
      <c r="R6" s="171"/>
      <c r="S6" s="171"/>
      <c r="T6" s="171"/>
      <c r="U6" s="171"/>
      <c r="V6" s="213" t="s">
        <v>10</v>
      </c>
      <c r="W6" s="457"/>
      <c r="X6" s="458" t="b">
        <v>1</v>
      </c>
      <c r="Y6" s="459"/>
      <c r="Z6" s="458">
        <v>1</v>
      </c>
      <c r="AA6" s="459"/>
      <c r="AB6" s="460" t="b">
        <v>0</v>
      </c>
      <c r="AC6" s="457"/>
      <c r="AD6" s="171"/>
      <c r="AE6" s="171"/>
      <c r="AF6" s="171"/>
      <c r="AG6" s="171"/>
      <c r="AH6" s="171"/>
      <c r="AI6" s="171"/>
      <c r="AJ6" s="171"/>
      <c r="AK6" s="171"/>
      <c r="AL6" s="171"/>
      <c r="AM6" s="171"/>
      <c r="AN6" s="171"/>
      <c r="AO6" s="171"/>
      <c r="AP6" s="171"/>
      <c r="AQ6" s="171"/>
    </row>
    <row r="7" spans="1:43" x14ac:dyDescent="0.2">
      <c r="A7" s="171"/>
      <c r="B7" s="171"/>
      <c r="C7" s="171"/>
      <c r="D7" s="171"/>
      <c r="E7" s="171"/>
      <c r="F7" s="171"/>
      <c r="G7" s="171"/>
      <c r="H7" s="171"/>
      <c r="I7" s="171"/>
      <c r="J7" s="171"/>
      <c r="K7" s="171"/>
      <c r="L7" s="171"/>
      <c r="M7" s="171"/>
      <c r="N7" s="171"/>
      <c r="O7" s="171"/>
      <c r="P7" s="171"/>
      <c r="Q7" s="171"/>
      <c r="R7" s="171"/>
      <c r="S7" s="171"/>
      <c r="T7" s="171"/>
      <c r="U7" s="171"/>
      <c r="V7" s="213" t="s">
        <v>11</v>
      </c>
      <c r="W7" s="457"/>
      <c r="X7" s="458" t="b">
        <v>0</v>
      </c>
      <c r="Y7" s="459"/>
      <c r="Z7" s="458"/>
      <c r="AA7" s="459"/>
      <c r="AB7" s="457"/>
      <c r="AC7" s="457"/>
      <c r="AD7" s="171"/>
      <c r="AE7" s="171"/>
      <c r="AF7" s="171"/>
      <c r="AG7" s="171"/>
      <c r="AH7" s="171"/>
      <c r="AI7" s="171"/>
      <c r="AJ7" s="171"/>
      <c r="AK7" s="171"/>
      <c r="AL7" s="171"/>
      <c r="AM7" s="171"/>
      <c r="AN7" s="171"/>
      <c r="AO7" s="171"/>
      <c r="AP7" s="171"/>
      <c r="AQ7" s="171"/>
    </row>
    <row r="8" spans="1:43" ht="13.5" thickBot="1" x14ac:dyDescent="0.25">
      <c r="A8" s="171"/>
      <c r="B8" s="171"/>
      <c r="C8" s="171"/>
      <c r="D8" s="171"/>
      <c r="E8" s="171"/>
      <c r="F8" s="171"/>
      <c r="G8" s="171"/>
      <c r="H8" s="171"/>
      <c r="I8" s="171"/>
      <c r="J8" s="171"/>
      <c r="K8" s="171"/>
      <c r="L8" s="171"/>
      <c r="M8" s="171"/>
      <c r="N8" s="171"/>
      <c r="O8" s="171"/>
      <c r="P8" s="171"/>
      <c r="Q8" s="171"/>
      <c r="R8" s="171"/>
      <c r="S8" s="171"/>
      <c r="T8" s="171"/>
      <c r="U8" s="171"/>
      <c r="V8" s="213" t="s">
        <v>12</v>
      </c>
      <c r="W8" s="457"/>
      <c r="X8" s="458" t="b">
        <v>0</v>
      </c>
      <c r="Y8" s="459"/>
      <c r="Z8" s="460">
        <v>1</v>
      </c>
      <c r="AA8" s="459"/>
      <c r="AB8" s="457"/>
      <c r="AC8" s="457"/>
      <c r="AD8" s="171"/>
      <c r="AE8" s="171"/>
      <c r="AF8" s="171"/>
      <c r="AG8" s="171"/>
      <c r="AH8" s="171"/>
      <c r="AI8" s="171"/>
      <c r="AJ8" s="171"/>
      <c r="AK8" s="171"/>
      <c r="AL8" s="171"/>
      <c r="AM8" s="171"/>
      <c r="AN8" s="171"/>
      <c r="AO8" s="171"/>
      <c r="AP8" s="171"/>
      <c r="AQ8" s="171"/>
    </row>
    <row r="9" spans="1:43" ht="13.5" thickBot="1" x14ac:dyDescent="0.25">
      <c r="A9" s="171"/>
      <c r="B9" s="171"/>
      <c r="C9" s="171"/>
      <c r="D9" s="171"/>
      <c r="E9" s="171"/>
      <c r="F9" s="171"/>
      <c r="G9" s="171"/>
      <c r="H9" s="171"/>
      <c r="I9" s="171"/>
      <c r="J9" s="171"/>
      <c r="K9" s="171"/>
      <c r="L9" s="171"/>
      <c r="M9" s="171"/>
      <c r="N9" s="171"/>
      <c r="O9" s="171"/>
      <c r="P9" s="171"/>
      <c r="Q9" s="171"/>
      <c r="R9" s="171"/>
      <c r="S9" s="171"/>
      <c r="T9" s="171"/>
      <c r="U9" s="171"/>
      <c r="V9" s="213" t="s">
        <v>13</v>
      </c>
      <c r="W9" s="457"/>
      <c r="X9" s="460" t="b">
        <v>0</v>
      </c>
      <c r="Y9" s="459"/>
      <c r="Z9" s="459"/>
      <c r="AA9" s="459"/>
      <c r="AB9" s="457"/>
      <c r="AC9" s="457"/>
      <c r="AD9" s="171"/>
      <c r="AE9" s="171"/>
      <c r="AF9" s="171"/>
      <c r="AG9" s="171"/>
      <c r="AH9" s="171"/>
      <c r="AI9" s="171"/>
      <c r="AJ9" s="171"/>
      <c r="AK9" s="171"/>
      <c r="AL9" s="171"/>
      <c r="AM9" s="171"/>
      <c r="AN9" s="171"/>
      <c r="AO9" s="171"/>
      <c r="AP9" s="171"/>
      <c r="AQ9" s="171"/>
    </row>
    <row r="10" spans="1:43" ht="13.5" thickBot="1" x14ac:dyDescent="0.25">
      <c r="A10" s="171"/>
      <c r="B10" s="171"/>
      <c r="C10" s="171"/>
      <c r="D10" s="171"/>
      <c r="E10" s="171"/>
      <c r="F10" s="171"/>
      <c r="G10" s="171"/>
      <c r="H10" s="171"/>
      <c r="I10" s="171"/>
      <c r="J10" s="171"/>
      <c r="K10" s="171"/>
      <c r="L10" s="171"/>
      <c r="M10" s="171"/>
      <c r="N10" s="209" t="s">
        <v>14</v>
      </c>
      <c r="O10" s="209"/>
      <c r="P10" s="209"/>
      <c r="Q10" s="171"/>
      <c r="R10" s="171"/>
      <c r="S10" s="171"/>
      <c r="T10" s="171"/>
      <c r="U10" s="171"/>
      <c r="V10" s="213" t="s">
        <v>15</v>
      </c>
      <c r="W10" s="457"/>
      <c r="X10" s="460" t="b">
        <v>0</v>
      </c>
      <c r="Y10" s="457"/>
      <c r="Z10" s="457"/>
      <c r="AA10" s="457"/>
      <c r="AB10" s="457"/>
      <c r="AC10" s="457"/>
      <c r="AD10" s="171"/>
      <c r="AE10" s="171"/>
      <c r="AF10" s="171"/>
      <c r="AG10" s="171"/>
      <c r="AH10" s="171"/>
      <c r="AI10" s="171"/>
      <c r="AJ10" s="171"/>
      <c r="AK10" s="171"/>
      <c r="AL10" s="171"/>
      <c r="AM10" s="171"/>
      <c r="AN10" s="171"/>
      <c r="AO10" s="171"/>
      <c r="AP10" s="171"/>
      <c r="AQ10" s="171"/>
    </row>
    <row r="11" spans="1:43" ht="13.5" thickBot="1" x14ac:dyDescent="0.25">
      <c r="A11" s="171"/>
      <c r="B11" s="171"/>
      <c r="C11" s="171"/>
      <c r="D11" s="171"/>
      <c r="E11" s="171"/>
      <c r="F11" s="171"/>
      <c r="G11" s="171"/>
      <c r="H11" s="171"/>
      <c r="I11" s="171"/>
      <c r="J11" s="171"/>
      <c r="K11" s="171"/>
      <c r="L11" s="171"/>
      <c r="M11" s="171"/>
      <c r="N11" s="211"/>
      <c r="O11" s="171"/>
      <c r="P11" s="171"/>
      <c r="Q11" s="171"/>
      <c r="R11" s="171"/>
      <c r="S11" s="171"/>
      <c r="T11" s="171"/>
      <c r="U11" s="171"/>
      <c r="V11" s="171"/>
      <c r="W11" s="457"/>
      <c r="X11" s="457"/>
      <c r="Y11" s="457"/>
      <c r="Z11" s="457"/>
      <c r="AA11" s="457"/>
      <c r="AB11" s="457"/>
      <c r="AC11" s="457"/>
      <c r="AD11" s="171"/>
      <c r="AE11" s="171"/>
      <c r="AF11" s="171"/>
      <c r="AG11" s="171"/>
      <c r="AH11" s="171"/>
      <c r="AI11" s="171"/>
      <c r="AJ11" s="171"/>
      <c r="AK11" s="171"/>
      <c r="AL11" s="171"/>
      <c r="AM11" s="171"/>
      <c r="AN11" s="171"/>
      <c r="AO11" s="171"/>
      <c r="AP11" s="171"/>
      <c r="AQ11" s="171"/>
    </row>
    <row r="12" spans="1:43" ht="13.5" thickBot="1" x14ac:dyDescent="0.25">
      <c r="A12" s="482" t="s">
        <v>16</v>
      </c>
      <c r="B12" s="483"/>
      <c r="C12" s="483"/>
      <c r="D12" s="483"/>
      <c r="E12" s="171"/>
      <c r="F12" s="171"/>
      <c r="G12" s="171"/>
      <c r="H12" s="171"/>
      <c r="I12" s="425" t="s">
        <v>17</v>
      </c>
      <c r="J12" s="487"/>
      <c r="K12" s="488"/>
      <c r="L12" s="489"/>
      <c r="M12" s="171"/>
      <c r="N12" s="171"/>
      <c r="O12" s="171"/>
      <c r="P12" s="171"/>
      <c r="Q12" s="171"/>
      <c r="R12" s="171"/>
      <c r="S12" s="171"/>
      <c r="T12" s="171"/>
      <c r="U12" s="171"/>
      <c r="V12" s="171"/>
      <c r="W12" s="457"/>
      <c r="X12" s="457"/>
      <c r="Y12" s="457"/>
      <c r="Z12" s="457"/>
      <c r="AA12" s="457"/>
      <c r="AB12" s="457"/>
      <c r="AC12" s="457"/>
      <c r="AD12" s="171"/>
      <c r="AE12" s="171"/>
      <c r="AF12" s="171"/>
      <c r="AG12" s="171"/>
      <c r="AH12" s="171"/>
      <c r="AI12" s="171"/>
      <c r="AJ12" s="171"/>
      <c r="AK12" s="171"/>
      <c r="AL12" s="171"/>
      <c r="AM12" s="171"/>
      <c r="AN12" s="171"/>
      <c r="AO12" s="171"/>
      <c r="AP12" s="171"/>
      <c r="AQ12" s="171"/>
    </row>
    <row r="13" spans="1:43" ht="13.5" thickBot="1" x14ac:dyDescent="0.25">
      <c r="A13" s="171"/>
      <c r="B13" s="171"/>
      <c r="C13" s="171"/>
      <c r="D13" s="171"/>
      <c r="E13" s="171"/>
      <c r="F13" s="243"/>
      <c r="G13" s="171"/>
      <c r="H13" s="171"/>
      <c r="I13" s="425" t="s">
        <v>18</v>
      </c>
      <c r="J13" s="486"/>
      <c r="K13" s="469"/>
      <c r="L13" s="470"/>
      <c r="M13" s="171"/>
      <c r="N13" s="175" t="s">
        <v>19</v>
      </c>
      <c r="O13" s="175"/>
      <c r="P13" s="171"/>
      <c r="Q13" s="171"/>
      <c r="R13" s="171"/>
      <c r="S13" s="171"/>
      <c r="T13" s="171"/>
      <c r="U13" s="171"/>
      <c r="V13" s="171"/>
      <c r="W13" s="457"/>
      <c r="X13" s="457"/>
      <c r="Y13" s="457"/>
      <c r="Z13" s="457"/>
      <c r="AA13" s="457"/>
      <c r="AB13" s="457"/>
      <c r="AC13" s="457"/>
      <c r="AD13" s="171"/>
      <c r="AE13" s="171"/>
      <c r="AF13" s="171"/>
      <c r="AG13" s="171"/>
      <c r="AH13" s="171"/>
      <c r="AI13" s="171"/>
      <c r="AJ13" s="171"/>
      <c r="AK13" s="171"/>
      <c r="AL13" s="171"/>
      <c r="AM13" s="171"/>
      <c r="AN13" s="171"/>
      <c r="AO13" s="171"/>
      <c r="AP13" s="171"/>
      <c r="AQ13" s="171"/>
    </row>
    <row r="14" spans="1:43" ht="13.5" thickBot="1" x14ac:dyDescent="0.25">
      <c r="A14" s="171"/>
      <c r="B14" s="171"/>
      <c r="C14" s="171"/>
      <c r="D14" s="171"/>
      <c r="E14" s="171"/>
      <c r="F14" s="171"/>
      <c r="G14" s="171"/>
      <c r="H14" s="171"/>
      <c r="I14" s="425" t="s">
        <v>20</v>
      </c>
      <c r="J14" s="486"/>
      <c r="K14" s="469"/>
      <c r="L14" s="470"/>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row>
    <row r="15" spans="1:43" ht="13.5" thickBot="1" x14ac:dyDescent="0.25">
      <c r="A15" s="171"/>
      <c r="B15" s="171"/>
      <c r="C15" s="171"/>
      <c r="D15" s="171"/>
      <c r="E15" s="171"/>
      <c r="F15" s="171"/>
      <c r="G15" s="171"/>
      <c r="H15" s="171"/>
      <c r="I15" s="425" t="s">
        <v>21</v>
      </c>
      <c r="J15" s="468"/>
      <c r="K15" s="469"/>
      <c r="L15" s="470"/>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171"/>
      <c r="AK15" s="171"/>
      <c r="AL15" s="171"/>
      <c r="AM15" s="171"/>
      <c r="AN15" s="171"/>
      <c r="AO15" s="171"/>
      <c r="AP15" s="171"/>
      <c r="AQ15" s="171"/>
    </row>
    <row r="16" spans="1:43" x14ac:dyDescent="0.2">
      <c r="A16" s="171"/>
      <c r="B16" s="171"/>
      <c r="C16" s="171"/>
      <c r="D16" s="171"/>
      <c r="E16" s="171"/>
      <c r="F16" s="211"/>
      <c r="G16" s="244"/>
      <c r="H16" s="244"/>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row>
    <row r="17" spans="1:43" x14ac:dyDescent="0.2">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171"/>
      <c r="AK17" s="171"/>
      <c r="AL17" s="171"/>
      <c r="AM17" s="171"/>
      <c r="AN17" s="171"/>
      <c r="AO17" s="171"/>
      <c r="AP17" s="171"/>
      <c r="AQ17" s="171"/>
    </row>
    <row r="18" spans="1:43" x14ac:dyDescent="0.2">
      <c r="A18" s="209" t="s">
        <v>23</v>
      </c>
      <c r="B18" s="208"/>
      <c r="C18" s="171"/>
      <c r="D18" s="171"/>
      <c r="E18" s="171"/>
      <c r="F18" s="175" t="s">
        <v>24</v>
      </c>
      <c r="G18" s="174"/>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c r="AG18" s="171"/>
      <c r="AH18" s="171"/>
      <c r="AI18" s="171"/>
      <c r="AJ18" s="171"/>
      <c r="AK18" s="171"/>
      <c r="AL18" s="171"/>
      <c r="AM18" s="171"/>
      <c r="AN18" s="171"/>
      <c r="AO18" s="171"/>
      <c r="AP18" s="171"/>
      <c r="AQ18" s="171"/>
    </row>
    <row r="19" spans="1:43" x14ac:dyDescent="0.2">
      <c r="A19" s="209" t="s">
        <v>25</v>
      </c>
      <c r="B19" s="208"/>
      <c r="C19" s="171"/>
      <c r="D19" s="171"/>
      <c r="E19" s="171"/>
      <c r="F19" s="171"/>
      <c r="G19" s="171"/>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1"/>
      <c r="AQ19" s="171"/>
    </row>
    <row r="20" spans="1:43" x14ac:dyDescent="0.2">
      <c r="A20" s="171"/>
      <c r="B20" s="171"/>
      <c r="C20" s="171"/>
      <c r="D20" s="171"/>
      <c r="E20" s="171"/>
      <c r="F20" s="171"/>
      <c r="G20" s="171"/>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G20" s="171"/>
      <c r="AH20" s="171"/>
      <c r="AI20" s="171"/>
      <c r="AJ20" s="171"/>
      <c r="AK20" s="171"/>
      <c r="AL20" s="171"/>
      <c r="AM20" s="171"/>
      <c r="AN20" s="171"/>
      <c r="AO20" s="171"/>
      <c r="AP20" s="171"/>
      <c r="AQ20" s="171"/>
    </row>
    <row r="21" spans="1:43" ht="13.5" thickBot="1" x14ac:dyDescent="0.25">
      <c r="A21" s="209" t="s">
        <v>26</v>
      </c>
      <c r="B21" s="208"/>
      <c r="C21" s="210" t="s">
        <v>27</v>
      </c>
      <c r="D21" s="171"/>
      <c r="E21" s="171"/>
      <c r="F21" s="171"/>
      <c r="G21" s="171"/>
      <c r="H21" s="171"/>
      <c r="I21" s="171"/>
      <c r="J21" s="171"/>
      <c r="K21" s="171"/>
      <c r="L21" s="171"/>
      <c r="M21" s="171"/>
      <c r="N21" s="426" t="s">
        <v>28</v>
      </c>
      <c r="O21" s="209"/>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71"/>
      <c r="AM21" s="171"/>
      <c r="AN21" s="171"/>
      <c r="AO21" s="171"/>
      <c r="AP21" s="171"/>
      <c r="AQ21" s="171"/>
    </row>
    <row r="22" spans="1:43" x14ac:dyDescent="0.2">
      <c r="A22" s="171"/>
      <c r="B22" s="171"/>
      <c r="C22" s="171"/>
      <c r="D22" s="171"/>
      <c r="E22" s="171"/>
      <c r="F22" s="171"/>
      <c r="G22" s="171"/>
      <c r="H22" s="171"/>
      <c r="I22" s="171"/>
      <c r="J22" s="171"/>
      <c r="K22" s="171"/>
      <c r="L22" s="171"/>
      <c r="M22" s="171"/>
      <c r="N22" s="472"/>
      <c r="O22" s="473"/>
      <c r="P22" s="473"/>
      <c r="Q22" s="473"/>
      <c r="R22" s="473"/>
      <c r="S22" s="473"/>
      <c r="T22" s="473"/>
      <c r="U22" s="473"/>
      <c r="V22" s="473"/>
      <c r="W22" s="474"/>
      <c r="X22" s="171"/>
      <c r="Y22" s="171"/>
      <c r="Z22" s="171"/>
      <c r="AA22" s="171"/>
      <c r="AB22" s="171"/>
      <c r="AC22" s="171"/>
      <c r="AD22" s="171"/>
      <c r="AE22" s="171"/>
      <c r="AF22" s="171"/>
      <c r="AG22" s="171"/>
      <c r="AH22" s="171"/>
      <c r="AI22" s="171"/>
      <c r="AJ22" s="171"/>
      <c r="AK22" s="171"/>
      <c r="AL22" s="171"/>
      <c r="AM22" s="171"/>
      <c r="AN22" s="171"/>
      <c r="AO22" s="171"/>
      <c r="AP22" s="171"/>
      <c r="AQ22" s="171"/>
    </row>
    <row r="23" spans="1:43" x14ac:dyDescent="0.2">
      <c r="A23" s="209" t="s">
        <v>29</v>
      </c>
      <c r="B23" s="208" t="s">
        <v>30</v>
      </c>
      <c r="C23" s="171"/>
      <c r="D23" s="171"/>
      <c r="E23" s="171"/>
      <c r="F23" s="171"/>
      <c r="G23" s="171"/>
      <c r="H23" s="171"/>
      <c r="I23" s="171"/>
      <c r="J23" s="171"/>
      <c r="K23" s="171"/>
      <c r="L23" s="171"/>
      <c r="M23" s="171"/>
      <c r="N23" s="475"/>
      <c r="O23" s="476"/>
      <c r="P23" s="476"/>
      <c r="Q23" s="476"/>
      <c r="R23" s="476"/>
      <c r="S23" s="476"/>
      <c r="T23" s="476"/>
      <c r="U23" s="476"/>
      <c r="V23" s="476"/>
      <c r="W23" s="477"/>
      <c r="X23" s="171"/>
      <c r="Y23" s="171"/>
      <c r="Z23" s="171"/>
      <c r="AA23" s="171"/>
      <c r="AB23" s="171"/>
      <c r="AC23" s="171"/>
      <c r="AD23" s="171"/>
      <c r="AE23" s="171"/>
      <c r="AF23" s="171"/>
      <c r="AG23" s="171"/>
      <c r="AH23" s="171"/>
      <c r="AI23" s="171"/>
      <c r="AJ23" s="171"/>
      <c r="AK23" s="171"/>
      <c r="AL23" s="171"/>
      <c r="AM23" s="171"/>
      <c r="AN23" s="171"/>
      <c r="AO23" s="171"/>
      <c r="AP23" s="171"/>
      <c r="AQ23" s="171"/>
    </row>
    <row r="24" spans="1:43" ht="13.5" thickBot="1" x14ac:dyDescent="0.25">
      <c r="A24" s="171"/>
      <c r="B24" s="171"/>
      <c r="C24" s="171"/>
      <c r="D24" s="171"/>
      <c r="E24" s="171"/>
      <c r="F24" s="171"/>
      <c r="G24" s="171"/>
      <c r="H24" s="171"/>
      <c r="I24" s="171"/>
      <c r="J24" s="171"/>
      <c r="K24" s="171"/>
      <c r="L24" s="171"/>
      <c r="M24" s="171"/>
      <c r="N24" s="478"/>
      <c r="O24" s="479"/>
      <c r="P24" s="479"/>
      <c r="Q24" s="479"/>
      <c r="R24" s="479"/>
      <c r="S24" s="479"/>
      <c r="T24" s="479"/>
      <c r="U24" s="479"/>
      <c r="V24" s="479"/>
      <c r="W24" s="480"/>
      <c r="X24" s="171"/>
      <c r="Y24" s="171"/>
      <c r="Z24" s="171"/>
      <c r="AA24" s="171"/>
      <c r="AB24" s="171"/>
      <c r="AC24" s="171"/>
      <c r="AD24" s="171"/>
      <c r="AE24" s="171"/>
      <c r="AF24" s="171"/>
      <c r="AG24" s="171"/>
      <c r="AH24" s="171"/>
      <c r="AI24" s="171"/>
      <c r="AJ24" s="171"/>
      <c r="AK24" s="171"/>
      <c r="AL24" s="171"/>
      <c r="AM24" s="171"/>
      <c r="AN24" s="171"/>
      <c r="AO24" s="171"/>
      <c r="AP24" s="171"/>
      <c r="AQ24" s="171"/>
    </row>
    <row r="25" spans="1:43" ht="12" customHeight="1" x14ac:dyDescent="0.2">
      <c r="A25" s="209" t="s">
        <v>31</v>
      </c>
      <c r="B25" s="208"/>
      <c r="C25" s="210" t="s">
        <v>32</v>
      </c>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row>
    <row r="26" spans="1:43" ht="15.75" customHeight="1" x14ac:dyDescent="0.2">
      <c r="A26" s="171"/>
      <c r="B26" s="171"/>
      <c r="C26" s="171"/>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row>
    <row r="27" spans="1:43" x14ac:dyDescent="0.2">
      <c r="A27" s="209" t="s">
        <v>33</v>
      </c>
      <c r="B27" s="212"/>
      <c r="C27" s="210" t="s">
        <v>34</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row>
    <row r="28" spans="1:43" x14ac:dyDescent="0.2">
      <c r="A28" s="209" t="s">
        <v>35</v>
      </c>
      <c r="B28" s="212"/>
      <c r="C28" s="210" t="s">
        <v>27</v>
      </c>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row>
    <row r="29" spans="1:43" x14ac:dyDescent="0.2">
      <c r="A29" s="171"/>
      <c r="B29" s="171"/>
      <c r="C29" s="171"/>
      <c r="D29" s="171"/>
      <c r="E29" s="171"/>
      <c r="F29" s="467" t="s">
        <v>36</v>
      </c>
      <c r="G29" s="467"/>
      <c r="H29" s="467"/>
      <c r="I29" s="467"/>
      <c r="J29" s="467"/>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row>
    <row r="30" spans="1:43" x14ac:dyDescent="0.2">
      <c r="A30" s="171"/>
      <c r="B30" s="171"/>
      <c r="C30" s="171"/>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row>
    <row r="31" spans="1:43" x14ac:dyDescent="0.2">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row>
    <row r="32" spans="1:43" x14ac:dyDescent="0.2">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row>
    <row r="33" spans="1:43" x14ac:dyDescent="0.2">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171"/>
      <c r="AK33" s="171"/>
      <c r="AL33" s="171"/>
      <c r="AM33" s="171"/>
      <c r="AN33" s="171"/>
      <c r="AO33" s="171"/>
      <c r="AP33" s="171"/>
      <c r="AQ33" s="171"/>
    </row>
    <row r="34" spans="1:43" x14ac:dyDescent="0.2">
      <c r="A34" s="171"/>
      <c r="B34" s="171"/>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row>
    <row r="35" spans="1:43" x14ac:dyDescent="0.2">
      <c r="A35" s="171"/>
      <c r="B35" s="171"/>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c r="AH35" s="171"/>
      <c r="AI35" s="171"/>
      <c r="AJ35" s="171"/>
      <c r="AK35" s="171"/>
      <c r="AL35" s="171"/>
      <c r="AM35" s="171"/>
      <c r="AN35" s="171"/>
      <c r="AO35" s="171"/>
      <c r="AP35" s="171"/>
      <c r="AQ35" s="171"/>
    </row>
    <row r="36" spans="1:43" x14ac:dyDescent="0.2">
      <c r="A36" s="171"/>
      <c r="B36" s="171"/>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row>
    <row r="37" spans="1:43" x14ac:dyDescent="0.2">
      <c r="A37" s="171"/>
      <c r="B37" s="171"/>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row>
    <row r="38" spans="1:43"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row>
    <row r="39" spans="1:43"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row>
    <row r="40" spans="1:43"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row>
    <row r="41" spans="1:43"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row>
    <row r="42" spans="1:43"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row>
    <row r="43" spans="1:43"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row>
    <row r="44" spans="1:43"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row>
  </sheetData>
  <sheetProtection selectLockedCells="1"/>
  <mergeCells count="14">
    <mergeCell ref="F29:J29"/>
    <mergeCell ref="J15:L15"/>
    <mergeCell ref="A1:B2"/>
    <mergeCell ref="N22:W24"/>
    <mergeCell ref="N3:O3"/>
    <mergeCell ref="A12:D12"/>
    <mergeCell ref="F3:G3"/>
    <mergeCell ref="I3:J3"/>
    <mergeCell ref="F1:H2"/>
    <mergeCell ref="C1:E2"/>
    <mergeCell ref="J13:L13"/>
    <mergeCell ref="J12:L12"/>
    <mergeCell ref="J14:L14"/>
    <mergeCell ref="I5:K5"/>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17" r:id="rId7"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8"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9"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0"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1"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2"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3"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4"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15"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16"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17"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18"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19"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0"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1"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2"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3"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4"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25"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26"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27"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28"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29"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0"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1"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2"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3"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4"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35"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36"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37"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38"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39"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0"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1"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2229CCB-1F77-432C-8C94-62B3678B7281}">
          <x14:formula1>
            <xm:f>_xlfn.ANCHORARRAY(Dropdowns!$A$2)</xm:f>
          </x14:formula1>
          <xm:sqref>I5:K5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topLeftCell="O1" zoomScale="70" zoomScaleNormal="70" workbookViewId="0">
      <selection activeCell="AB43" sqref="AB43"/>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26">
        <v>1</v>
      </c>
      <c r="B1" s="498" t="s">
        <v>37</v>
      </c>
      <c r="C1" s="499"/>
      <c r="D1" s="500"/>
      <c r="E1" s="261"/>
      <c r="F1" s="303" t="str">
        <f>IF(AND(G5=1,OR(G3=1,G4=1)),"Fails AMS2750, 2°F Max between ends","")</f>
        <v/>
      </c>
      <c r="G1" s="300"/>
      <c r="H1" s="219"/>
      <c r="I1" s="226">
        <v>2</v>
      </c>
      <c r="J1" s="498" t="s">
        <v>37</v>
      </c>
      <c r="K1" s="501"/>
      <c r="L1" s="500"/>
      <c r="M1" s="231"/>
      <c r="N1" s="303" t="str">
        <f>IF(AND(O5=1,OR(O3=1,O4=1)),"Fails AMS2750, 2°F Max between ends","")</f>
        <v/>
      </c>
      <c r="O1" s="300"/>
      <c r="P1" s="219"/>
      <c r="Q1" s="226">
        <v>3</v>
      </c>
      <c r="R1" s="498" t="s">
        <v>37</v>
      </c>
      <c r="S1" s="501"/>
      <c r="T1" s="500"/>
      <c r="U1" s="231"/>
      <c r="V1" s="303" t="str">
        <f>IF(AND(W5=1,OR(W3=1,W4=1)),"Fails AMS2750, 2°F Max between ends","")</f>
        <v/>
      </c>
      <c r="W1" s="300"/>
      <c r="X1" s="219"/>
      <c r="Y1" s="226">
        <v>4</v>
      </c>
      <c r="Z1" s="498" t="s">
        <v>37</v>
      </c>
      <c r="AA1" s="501"/>
      <c r="AB1" s="500"/>
      <c r="AC1" s="231"/>
      <c r="AD1" s="303" t="str">
        <f>IF(AND(AE5=1,OR(AE3=1,AE4=1)),"Fails AMS2750, 2°F Max between ends","")</f>
        <v/>
      </c>
      <c r="AE1" s="300"/>
      <c r="AF1" s="219"/>
      <c r="AG1" s="226">
        <v>5</v>
      </c>
      <c r="AH1" s="498" t="s">
        <v>37</v>
      </c>
      <c r="AI1" s="501"/>
      <c r="AJ1" s="500"/>
      <c r="AK1" s="231"/>
      <c r="AL1" s="303" t="str">
        <f>IF(AND(AM5=1,OR(AM3=1,AM4=1)),"Fails AMS2750, 2°F Max between ends","")</f>
        <v/>
      </c>
      <c r="AM1" s="300"/>
      <c r="AN1" s="219"/>
      <c r="AO1" s="226">
        <v>6</v>
      </c>
      <c r="AP1" s="498" t="s">
        <v>37</v>
      </c>
      <c r="AQ1" s="501"/>
      <c r="AR1" s="500"/>
      <c r="AS1" s="231"/>
      <c r="AT1" s="303" t="str">
        <f>IF(AND(AU5=1,OR(AU3=1,AU4=1)),"Fails AMS2750, 2°F Max between ends","")</f>
        <v/>
      </c>
      <c r="AU1" s="300"/>
      <c r="AV1" s="219"/>
      <c r="AW1" s="226">
        <v>7</v>
      </c>
      <c r="AX1" s="498" t="s">
        <v>37</v>
      </c>
      <c r="AY1" s="501"/>
      <c r="AZ1" s="500"/>
      <c r="BA1" s="231"/>
      <c r="BB1" s="303" t="str">
        <f>IF(AND(BC5=1,OR(BC3=1,BC4=1)),"Fails AMS2750, 2°F Max between ends","")</f>
        <v/>
      </c>
      <c r="BC1" s="300"/>
      <c r="BD1" s="219"/>
      <c r="BE1" s="226">
        <v>8</v>
      </c>
      <c r="BF1" s="498" t="s">
        <v>37</v>
      </c>
      <c r="BG1" s="501"/>
      <c r="BH1" s="500"/>
      <c r="BI1" s="231"/>
      <c r="BJ1" s="303" t="str">
        <f>IF(AND(BK5=1,OR(BK3=1,BK4=1)),"Fails AMS2750, 2°F Max between ends","")</f>
        <v/>
      </c>
      <c r="BK1" s="300"/>
      <c r="BL1" s="219"/>
      <c r="BM1" s="226">
        <v>9</v>
      </c>
      <c r="BN1" s="498" t="s">
        <v>37</v>
      </c>
      <c r="BO1" s="501"/>
      <c r="BP1" s="500"/>
      <c r="BQ1" s="231"/>
      <c r="BR1" s="303" t="str">
        <f>IF(AND(BS5=1,OR(BS3=1,BS4=1)),"Fails AMS2750, 2°F Max between ends","")</f>
        <v/>
      </c>
      <c r="BS1" s="300"/>
      <c r="BT1" s="219"/>
      <c r="BU1" s="226">
        <v>10</v>
      </c>
      <c r="BV1" s="498" t="s">
        <v>37</v>
      </c>
      <c r="BW1" s="501"/>
      <c r="BX1" s="500"/>
      <c r="BY1" s="231"/>
      <c r="BZ1" s="303" t="str">
        <f>IF(AND(CA5=1,OR(CA3=1,CA4=1)),"Fails AMS2750, 2°F Max between ends","")</f>
        <v/>
      </c>
      <c r="CA1" s="300"/>
      <c r="CB1" s="219"/>
      <c r="CC1" s="226">
        <v>11</v>
      </c>
      <c r="CD1" s="498" t="s">
        <v>37</v>
      </c>
      <c r="CE1" s="501"/>
      <c r="CF1" s="500"/>
      <c r="CG1" s="231"/>
      <c r="CH1" s="49"/>
      <c r="CI1" s="47"/>
      <c r="CJ1" s="219"/>
      <c r="CK1" s="226">
        <v>12</v>
      </c>
      <c r="CL1" s="498" t="s">
        <v>37</v>
      </c>
      <c r="CM1" s="501"/>
      <c r="CN1" s="500"/>
      <c r="CO1" s="231"/>
      <c r="CP1" s="49"/>
      <c r="CQ1" s="47"/>
      <c r="CR1" s="219"/>
      <c r="CS1" s="226">
        <v>13</v>
      </c>
      <c r="CT1" s="498" t="s">
        <v>37</v>
      </c>
      <c r="CU1" s="501"/>
      <c r="CV1" s="500"/>
      <c r="CW1" s="231"/>
      <c r="CX1" s="49"/>
      <c r="CY1" s="47"/>
      <c r="CZ1" s="219"/>
      <c r="DA1" s="226">
        <v>14</v>
      </c>
      <c r="DB1" s="498" t="s">
        <v>37</v>
      </c>
      <c r="DC1" s="501"/>
      <c r="DD1" s="500"/>
      <c r="DE1" s="231"/>
      <c r="DF1" s="49"/>
      <c r="DG1" s="47"/>
      <c r="DH1" s="219"/>
      <c r="DI1" s="226">
        <v>15</v>
      </c>
      <c r="DJ1" s="498" t="s">
        <v>37</v>
      </c>
      <c r="DK1" s="501"/>
      <c r="DL1" s="500"/>
      <c r="DM1" s="231"/>
      <c r="DN1" s="49"/>
      <c r="DO1" s="47"/>
      <c r="DP1" s="219"/>
      <c r="DQ1" s="226">
        <v>16</v>
      </c>
      <c r="DR1" s="498" t="s">
        <v>37</v>
      </c>
      <c r="DS1" s="501"/>
      <c r="DT1" s="500"/>
      <c r="DU1" s="231"/>
      <c r="DV1" s="49"/>
      <c r="DW1" s="47"/>
      <c r="DX1" s="219"/>
      <c r="DY1" s="226">
        <v>17</v>
      </c>
      <c r="DZ1" s="498" t="s">
        <v>37</v>
      </c>
      <c r="EA1" s="501"/>
      <c r="EB1" s="500"/>
      <c r="EC1" s="231"/>
      <c r="ED1" s="49"/>
      <c r="EE1" s="47"/>
      <c r="EF1" s="219"/>
      <c r="EG1" s="226">
        <v>18</v>
      </c>
      <c r="EH1" s="498" t="s">
        <v>37</v>
      </c>
      <c r="EI1" s="501"/>
      <c r="EJ1" s="500"/>
      <c r="EK1" s="231"/>
      <c r="EL1" s="49"/>
      <c r="EM1" s="47"/>
      <c r="EN1" s="219"/>
      <c r="EO1" s="226">
        <v>19</v>
      </c>
      <c r="EP1" s="498" t="s">
        <v>37</v>
      </c>
      <c r="EQ1" s="501"/>
      <c r="ER1" s="500"/>
      <c r="ES1" s="231"/>
      <c r="ET1" s="49"/>
      <c r="EU1" s="47"/>
      <c r="EV1" s="219"/>
      <c r="EW1" s="226">
        <v>20</v>
      </c>
      <c r="EX1" s="498" t="s">
        <v>37</v>
      </c>
      <c r="EY1" s="501"/>
      <c r="EZ1" s="500"/>
      <c r="FA1" s="231"/>
      <c r="FB1" s="49"/>
      <c r="FC1" s="47"/>
      <c r="FD1" s="219"/>
    </row>
    <row r="2" spans="1:160" ht="15.75" thickBot="1" x14ac:dyDescent="0.25">
      <c r="A2" s="89"/>
      <c r="B2" s="46"/>
      <c r="C2" s="260" t="s">
        <v>38</v>
      </c>
      <c r="D2" s="46"/>
      <c r="E2" s="237"/>
      <c r="F2" s="304" t="str">
        <f>IF(AND(G6=1,OR(H3=1,H4=1)),"Fails BAC5621K, 1°F Max between ends","")</f>
        <v/>
      </c>
      <c r="G2" s="300"/>
      <c r="H2" s="219"/>
      <c r="I2" s="89"/>
      <c r="J2" s="46"/>
      <c r="K2" s="47"/>
      <c r="L2" s="46"/>
      <c r="M2" s="6"/>
      <c r="N2" s="304" t="str">
        <f>IF(AND(O6=1,OR(P3=1,P4=1)),"Fails BAC5621K, 1°F Max between ends","")</f>
        <v/>
      </c>
      <c r="O2" s="300"/>
      <c r="P2" s="219"/>
      <c r="Q2" s="89"/>
      <c r="R2" s="46"/>
      <c r="S2" s="47"/>
      <c r="T2" s="46"/>
      <c r="U2" s="6"/>
      <c r="V2" s="304" t="str">
        <f>IF(AND(W6=1,OR(X3=1,X4=1)),"Fails BAC5621K, 1°F Max between ends","")</f>
        <v/>
      </c>
      <c r="W2" s="300"/>
      <c r="X2" s="219"/>
      <c r="Y2" s="89"/>
      <c r="Z2" s="46"/>
      <c r="AA2" s="47"/>
      <c r="AB2" s="46"/>
      <c r="AC2" s="6"/>
      <c r="AD2" s="304" t="str">
        <f>IF(AND(AE6=1,OR(AF3=1,AF4=1)),"Fails BAC5621K, 1°F Max between ends","")</f>
        <v/>
      </c>
      <c r="AE2" s="300"/>
      <c r="AF2" s="219"/>
      <c r="AG2" s="89"/>
      <c r="AH2" s="46"/>
      <c r="AI2" s="47"/>
      <c r="AJ2" s="46"/>
      <c r="AK2" s="6"/>
      <c r="AL2" s="304" t="str">
        <f>IF(AND(AM6=1,OR(AN3=1,AN4=1)),"Fails BAC5621K, 1°F Max between ends","")</f>
        <v/>
      </c>
      <c r="AM2" s="300"/>
      <c r="AN2" s="219"/>
      <c r="AO2" s="89"/>
      <c r="AP2" s="46"/>
      <c r="AQ2" s="47"/>
      <c r="AR2" s="46"/>
      <c r="AS2" s="6"/>
      <c r="AT2" s="304" t="str">
        <f>IF(AND(AU6=1,OR(AV3=1,AV4=1)),"Fails BAC5621K, 1°F Max between ends","")</f>
        <v/>
      </c>
      <c r="AU2" s="300"/>
      <c r="AV2" s="219"/>
      <c r="AW2" s="89"/>
      <c r="AX2" s="46"/>
      <c r="AY2" s="47"/>
      <c r="AZ2" s="46"/>
      <c r="BA2" s="6"/>
      <c r="BB2" s="304" t="str">
        <f>IF(AND(BC6=1,OR(BD3=1,BD4=1)),"Fails BAC5621K, 1°F Max between ends","")</f>
        <v/>
      </c>
      <c r="BC2" s="300"/>
      <c r="BD2" s="219"/>
      <c r="BE2" s="89"/>
      <c r="BF2" s="46"/>
      <c r="BG2" s="47"/>
      <c r="BH2" s="46"/>
      <c r="BI2" s="6"/>
      <c r="BJ2" s="304" t="str">
        <f>IF(AND(BK6=1,OR(BL3=1,BL4=1)),"Fails BAC5621K, 1°F Max between ends","")</f>
        <v/>
      </c>
      <c r="BK2" s="300"/>
      <c r="BL2" s="219"/>
      <c r="BM2" s="89"/>
      <c r="BN2" s="46"/>
      <c r="BO2" s="47"/>
      <c r="BP2" s="46"/>
      <c r="BQ2" s="6"/>
      <c r="BR2" s="304" t="str">
        <f>IF(AND(BS6=1,OR(BT3=1,BT4=1)),"Fails BAC5621K, 1°F Max between ends","")</f>
        <v/>
      </c>
      <c r="BS2" s="300"/>
      <c r="BT2" s="219"/>
      <c r="BU2" s="89"/>
      <c r="BV2" s="46"/>
      <c r="BW2" s="47"/>
      <c r="BX2" s="46"/>
      <c r="BY2" s="6"/>
      <c r="BZ2" s="304" t="str">
        <f>IF(AND(CA6=1,OR(CB3=1,CB4=1)),"Fails BAC5621K, 1°F Max between ends","")</f>
        <v/>
      </c>
      <c r="CA2" s="300"/>
      <c r="CB2" s="219"/>
      <c r="CC2" s="89"/>
      <c r="CD2" s="46"/>
      <c r="CE2" s="47"/>
      <c r="CF2" s="46"/>
      <c r="CG2" s="6"/>
      <c r="CH2" s="47"/>
      <c r="CI2" s="47"/>
      <c r="CJ2" s="219"/>
      <c r="CK2" s="89"/>
      <c r="CL2" s="46"/>
      <c r="CM2" s="47"/>
      <c r="CN2" s="46"/>
      <c r="CO2" s="6"/>
      <c r="CP2" s="47"/>
      <c r="CQ2" s="47"/>
      <c r="CR2" s="219"/>
      <c r="CS2" s="89"/>
      <c r="CT2" s="46"/>
      <c r="CU2" s="47"/>
      <c r="CV2" s="46"/>
      <c r="CW2" s="6"/>
      <c r="CX2" s="47"/>
      <c r="CY2" s="47"/>
      <c r="CZ2" s="219"/>
      <c r="DA2" s="89"/>
      <c r="DB2" s="46"/>
      <c r="DC2" s="47"/>
      <c r="DD2" s="46"/>
      <c r="DE2" s="6"/>
      <c r="DF2" s="47"/>
      <c r="DG2" s="47"/>
      <c r="DH2" s="219"/>
      <c r="DI2" s="89"/>
      <c r="DJ2" s="46"/>
      <c r="DK2" s="47"/>
      <c r="DL2" s="46"/>
      <c r="DM2" s="6"/>
      <c r="DN2" s="47"/>
      <c r="DO2" s="47"/>
      <c r="DP2" s="219"/>
      <c r="DQ2" s="89"/>
      <c r="DR2" s="46"/>
      <c r="DS2" s="47"/>
      <c r="DT2" s="46"/>
      <c r="DU2" s="6"/>
      <c r="DV2" s="47"/>
      <c r="DW2" s="47"/>
      <c r="DX2" s="219"/>
      <c r="DY2" s="89"/>
      <c r="DZ2" s="46"/>
      <c r="EA2" s="47"/>
      <c r="EB2" s="46"/>
      <c r="EC2" s="6"/>
      <c r="ED2" s="47"/>
      <c r="EE2" s="47"/>
      <c r="EF2" s="219"/>
      <c r="EG2" s="89"/>
      <c r="EH2" s="46"/>
      <c r="EI2" s="47"/>
      <c r="EJ2" s="46"/>
      <c r="EK2" s="6"/>
      <c r="EL2" s="47"/>
      <c r="EM2" s="47"/>
      <c r="EN2" s="219"/>
      <c r="EO2" s="89"/>
      <c r="EP2" s="46"/>
      <c r="EQ2" s="47"/>
      <c r="ER2" s="46"/>
      <c r="ES2" s="6"/>
      <c r="ET2" s="47"/>
      <c r="EU2" s="47"/>
      <c r="EV2" s="219"/>
      <c r="EW2" s="89"/>
      <c r="EX2" s="46"/>
      <c r="EY2" s="47"/>
      <c r="EZ2" s="46"/>
      <c r="FA2" s="6"/>
      <c r="FB2" s="47"/>
      <c r="FC2" s="47"/>
      <c r="FD2" s="219"/>
    </row>
    <row r="3" spans="1:160" ht="19.5" customHeight="1" thickBot="1" x14ac:dyDescent="0.3">
      <c r="A3" s="89"/>
      <c r="B3" s="496" t="s">
        <v>39</v>
      </c>
      <c r="C3" s="497"/>
      <c r="D3" s="91" t="str">
        <f>IF(E3="",H6,IF(E2="INVALID ENTRY",H6,IF(E3="NTS-11","NTS11",IF(E3="NTS-12","NTS12",IF(E3="NTS-10","NTS10",IF(E3="TTS-1","TTS1",IF(E3="ST-6","ST6",IF(E3="SP-1","SP1",E3))))))))</f>
        <v/>
      </c>
      <c r="E3" s="232"/>
      <c r="F3" s="48" t="s">
        <v>40</v>
      </c>
      <c r="G3" s="189" t="str">
        <f>IFERROR(IF(ABS(H8-H7)&gt;2,1,""),"")</f>
        <v/>
      </c>
      <c r="H3" s="356" t="str">
        <f>IFERROR(IF(ABS(H8-H7)&gt;1,1,""),"")</f>
        <v/>
      </c>
      <c r="I3" s="89"/>
      <c r="J3" s="496" t="s">
        <v>39</v>
      </c>
      <c r="K3" s="497"/>
      <c r="L3" s="91" t="str">
        <f>IF(M3="",P6,IF(M2="INVALID ENTRY",P6,IF(M3="NTS-11","NTS11",IF(M3="NTS-12","NTS12",IF(M3="NTS-10","NTS10",IF(M3="TTS-1","TTS1",IF(M3="ST-6","ST6",IF(M3="SP-1","SP1",M3))))))))</f>
        <v/>
      </c>
      <c r="M3" s="232"/>
      <c r="N3" s="48" t="s">
        <v>40</v>
      </c>
      <c r="O3" s="189" t="str">
        <f>IFERROR(IF(ABS(P8-P7)&gt;2,1,""),"")</f>
        <v/>
      </c>
      <c r="P3" s="356" t="str">
        <f>IFERROR(IF(ABS(P8-P7)&gt;1,1,""),"")</f>
        <v/>
      </c>
      <c r="Q3" s="89"/>
      <c r="R3" s="496" t="s">
        <v>39</v>
      </c>
      <c r="S3" s="497"/>
      <c r="T3" s="91" t="str">
        <f>IF(U3="",X6,IF(U2="INVALID ENTRY",X6,IF(U3="NTS-11","NTS11",IF(U3="NTS-12","NTS12",IF(U3="NTS-10","NTS10",IF(U3="TTS-1","TTS1",IF(U3="ST-6","ST6",IF(U3="SP-1","SP1",U3))))))))</f>
        <v/>
      </c>
      <c r="U3" s="232"/>
      <c r="V3" s="48" t="s">
        <v>40</v>
      </c>
      <c r="W3" s="189" t="str">
        <f>IFERROR(IF(ABS(X8-X7)&gt;2,1,""),"")</f>
        <v/>
      </c>
      <c r="X3" s="356" t="str">
        <f>IFERROR(IF(ABS(X8-X7)&gt;1,1,""),"")</f>
        <v/>
      </c>
      <c r="Y3" s="89"/>
      <c r="Z3" s="496" t="s">
        <v>39</v>
      </c>
      <c r="AA3" s="497"/>
      <c r="AB3" s="91" t="str">
        <f>IF(AC3="",AF6,IF(AC2="INVALID ENTRY",AF6,IF(AC3="NTS-11","NTS11",IF(AC3="NTS-12","NTS12",IF(AC3="NTS-10","NTS10",IF(AC3="TTS-1","TTS1",IF(AC3="ST-6","ST6",IF(AC3="SP-1","SP1",AC3))))))))</f>
        <v/>
      </c>
      <c r="AC3" s="232"/>
      <c r="AD3" s="48" t="s">
        <v>40</v>
      </c>
      <c r="AE3" s="189" t="str">
        <f>IFERROR(IF(ABS(AF8-AF7)&gt;2,1,""),"")</f>
        <v/>
      </c>
      <c r="AF3" s="356" t="str">
        <f>IFERROR(IF(ABS(AF8-AF7)&gt;1,1,""),"")</f>
        <v/>
      </c>
      <c r="AG3" s="89"/>
      <c r="AH3" s="496" t="s">
        <v>39</v>
      </c>
      <c r="AI3" s="497"/>
      <c r="AJ3" s="91" t="str">
        <f>IF(AK3="",AN6,IF(AK2="INVALID ENTRY",AN6,IF(AK3="NTS-11","NTS11",IF(AK3="NTS-12","NTS12",IF(AK3="NTS-10","NTS10",IF(AK3="TTS-1","TTS1",IF(AK3="ST-6","ST6",IF(AK3="SP-1","SP1",AK3))))))))</f>
        <v/>
      </c>
      <c r="AK3" s="232"/>
      <c r="AL3" s="48" t="s">
        <v>40</v>
      </c>
      <c r="AM3" s="189" t="str">
        <f>IFERROR(IF(ABS(AN8-AN7)&gt;2,1,""),"")</f>
        <v/>
      </c>
      <c r="AN3" s="356" t="str">
        <f>IFERROR(IF(ABS(AN8-AN7)&gt;1,1,""),"")</f>
        <v/>
      </c>
      <c r="AO3" s="89"/>
      <c r="AP3" s="496" t="s">
        <v>39</v>
      </c>
      <c r="AQ3" s="497"/>
      <c r="AR3" s="91" t="str">
        <f>IF(AS3="",AV6,IF(AS2="INVALID ENTRY",AV6,IF(AS3="NTS-11","NTS11",IF(AS3="NTS-12","NTS12",IF(AS3="NTS-10","NTS10",IF(AS3="TTS-1","TTS1",IF(AS3="ST-6","ST6",IF(AS3="SP-1","SP1",AS3))))))))</f>
        <v/>
      </c>
      <c r="AS3" s="232"/>
      <c r="AT3" s="48" t="s">
        <v>40</v>
      </c>
      <c r="AU3" s="189" t="str">
        <f>IFERROR(IF(ABS(AV8-AV7)&gt;2,1,""),"")</f>
        <v/>
      </c>
      <c r="AV3" s="356" t="str">
        <f>IFERROR(IF(ABS(AV8-AV7)&gt;1,1,""),"")</f>
        <v/>
      </c>
      <c r="AW3" s="89"/>
      <c r="AX3" s="496" t="s">
        <v>39</v>
      </c>
      <c r="AY3" s="497"/>
      <c r="AZ3" s="91" t="str">
        <f>IF(BA3="",BD6,IF(BA2="INVALID ENTRY",BD6,IF(BA3="NTS-11","NTS11",IF(BA3="NTS-12","NTS12",IF(BA3="NTS-10","NTS10",IF(BA3="TTS-1","TTS1",IF(BA3="ST-6","ST6",IF(BA3="SP-1","SP1",BA3))))))))</f>
        <v/>
      </c>
      <c r="BA3" s="232"/>
      <c r="BB3" s="48" t="s">
        <v>40</v>
      </c>
      <c r="BC3" s="189" t="str">
        <f>IFERROR(IF(ABS(BD8-BD7)&gt;2,1,""),"")</f>
        <v/>
      </c>
      <c r="BD3" s="356" t="str">
        <f>IFERROR(IF(ABS(BD8-BD7)&gt;1,1,""),"")</f>
        <v/>
      </c>
      <c r="BE3" s="89"/>
      <c r="BF3" s="496" t="s">
        <v>39</v>
      </c>
      <c r="BG3" s="497"/>
      <c r="BH3" s="91" t="str">
        <f>IF(BI3="",BL6,IF(BI2="INVALID ENTRY",BL6,IF(BI3="NTS-11","NTS11",IF(BI3="NTS-12","NTS12",IF(BI3="NTS-10","NTS10",IF(BI3="TTS-1","TTS1",IF(BI3="ST-6","ST6",IF(BI3="SP-1","SP1",BI3))))))))</f>
        <v/>
      </c>
      <c r="BI3" s="232"/>
      <c r="BJ3" s="48" t="s">
        <v>40</v>
      </c>
      <c r="BK3" s="189" t="str">
        <f>IFERROR(IF(ABS(BL8-BL7)&gt;2,1,""),"")</f>
        <v/>
      </c>
      <c r="BL3" s="356" t="str">
        <f>IFERROR(IF(ABS(BL8-BL7)&gt;1,1,""),"")</f>
        <v/>
      </c>
      <c r="BM3" s="89"/>
      <c r="BN3" s="496" t="s">
        <v>39</v>
      </c>
      <c r="BO3" s="497"/>
      <c r="BP3" s="91" t="str">
        <f>IF(BQ3="",BT6,IF(BQ2="INVALID ENTRY",BT6,IF(BQ3="NTS-11","NTS11",IF(BQ3="NTS-12","NTS12",IF(BQ3="NTS-10","NTS10",IF(BQ3="TTS-1","TTS1",IF(BQ3="ST-6","ST6",IF(BQ3="SP-1","SP1",BQ3))))))))</f>
        <v/>
      </c>
      <c r="BQ3" s="232"/>
      <c r="BR3" s="48" t="s">
        <v>40</v>
      </c>
      <c r="BS3" s="189" t="str">
        <f>IFERROR(IF(ABS(BT8-BT7)&gt;2,1,""),"")</f>
        <v/>
      </c>
      <c r="BT3" s="356" t="str">
        <f>IFERROR(IF(ABS(BT8-BT7)&gt;1,1,""),"")</f>
        <v/>
      </c>
      <c r="BU3" s="89"/>
      <c r="BV3" s="496" t="s">
        <v>39</v>
      </c>
      <c r="BW3" s="497"/>
      <c r="BX3" s="91" t="str">
        <f>IF(BY3="",CB6,IF(BY2="INVALID ENTRY",CB6,IF(BY3="NTS-11","NTS11",IF(BY3="NTS-12","NTS12",IF(BY3="NTS-10","NTS10",IF(BY3="TTS-1","TTS1",IF(BY3="ST-6","ST6",IF(BY3="SP-1","SP1",BY3))))))))</f>
        <v/>
      </c>
      <c r="BY3" s="232"/>
      <c r="BZ3" s="48" t="s">
        <v>40</v>
      </c>
      <c r="CA3" s="189" t="str">
        <f>IFERROR(IF(ABS(CB8-CB7)&gt;2,1,""),"")</f>
        <v/>
      </c>
      <c r="CB3" s="356" t="str">
        <f>IFERROR(IF(ABS(CB8-CB7)&gt;1,1,""),"")</f>
        <v/>
      </c>
      <c r="CC3" s="89"/>
      <c r="CD3" s="496" t="s">
        <v>39</v>
      </c>
      <c r="CE3" s="497"/>
      <c r="CF3" s="91" t="str">
        <f>IF(CG3="",CJ6,IF(CG2="INVALID ENTRY",CJ6,IF(CG3="NTS-11","NTS11",IF(CG3="NTS-12","NTS12",IF(CG3="NTS-10","NTS10",IF(CG3="TTS-1","TTS1",IF(CG3="ST-6","ST6",IF(CG3="SP-1","SP1",CG3))))))))</f>
        <v/>
      </c>
      <c r="CG3" s="232"/>
      <c r="CH3" s="48" t="s">
        <v>40</v>
      </c>
      <c r="CI3" s="219"/>
      <c r="CJ3" s="219"/>
      <c r="CK3" s="89"/>
      <c r="CL3" s="496" t="s">
        <v>39</v>
      </c>
      <c r="CM3" s="497"/>
      <c r="CN3" s="91" t="str">
        <f>IF(CO3="",CR6,IF(CO2="INVALID ENTRY",CR6,IF(CO3="NTS-11","NTS11",IF(CO3="NTS-12","NTS12",IF(CO3="NTS-10","NTS10",IF(CO3="TTS-1","TTS1",IF(CO3="ST-6","ST6",IF(CO3="SP-1","SP1",CO3))))))))</f>
        <v/>
      </c>
      <c r="CO3" s="232"/>
      <c r="CP3" s="48" t="s">
        <v>40</v>
      </c>
      <c r="CQ3" s="219"/>
      <c r="CR3" s="219"/>
      <c r="CS3" s="89"/>
      <c r="CT3" s="496" t="s">
        <v>39</v>
      </c>
      <c r="CU3" s="497"/>
      <c r="CV3" s="91" t="str">
        <f>IF(CW3="",CZ6,IF(CW2="INVALID ENTRY",CZ6,IF(CW3="NTS-11","NTS11",IF(CW3="NTS-12","NTS12",IF(CW3="NTS-10","NTS10",IF(CW3="TTS-1","TTS1",IF(CW3="ST-6","ST6",IF(CW3="SP-1","SP1",CW3))))))))</f>
        <v/>
      </c>
      <c r="CW3" s="232"/>
      <c r="CX3" s="48" t="s">
        <v>40</v>
      </c>
      <c r="CY3" s="219"/>
      <c r="CZ3" s="219"/>
      <c r="DA3" s="89"/>
      <c r="DB3" s="496" t="s">
        <v>39</v>
      </c>
      <c r="DC3" s="497"/>
      <c r="DD3" s="91" t="str">
        <f>IF(DE3="",DH6,IF(DE2="INVALID ENTRY",DH6,IF(DE3="NTS-11","NTS11",IF(DE3="NTS-12","NTS12",IF(DE3="NTS-10","NTS10",IF(DE3="TTS-1","TTS1",IF(DE3="ST-6","ST6",IF(DE3="SP-1","SP1",DE3))))))))</f>
        <v/>
      </c>
      <c r="DE3" s="232"/>
      <c r="DF3" s="48" t="s">
        <v>40</v>
      </c>
      <c r="DG3" s="219"/>
      <c r="DH3" s="219"/>
      <c r="DI3" s="89"/>
      <c r="DJ3" s="496" t="s">
        <v>39</v>
      </c>
      <c r="DK3" s="497"/>
      <c r="DL3" s="91" t="str">
        <f>IF(DM3="",DP6,IF(DM2="INVALID ENTRY",DP6,IF(DM3="NTS-11","NTS11",IF(DM3="NTS-12","NTS12",IF(DM3="NTS-10","NTS10",IF(DM3="TTS-1","TTS1",IF(DM3="ST-6","ST6",IF(DM3="SP-1","SP1",DM3))))))))</f>
        <v/>
      </c>
      <c r="DM3" s="232"/>
      <c r="DN3" s="48" t="s">
        <v>40</v>
      </c>
      <c r="DO3" s="219"/>
      <c r="DP3" s="219"/>
      <c r="DQ3" s="89"/>
      <c r="DR3" s="496" t="s">
        <v>39</v>
      </c>
      <c r="DS3" s="497"/>
      <c r="DT3" s="91" t="str">
        <f>IF(DU3="",DX6,IF(DU2="INVALID ENTRY",DX6,IF(DU3="NTS-11","NTS11",IF(DU3="NTS-12","NTS12",IF(DU3="NTS-10","NTS10",IF(DU3="TTS-1","TTS1",IF(DU3="ST-6","ST6",IF(DU3="SP-1","SP1",DU3))))))))</f>
        <v/>
      </c>
      <c r="DU3" s="232"/>
      <c r="DV3" s="48" t="s">
        <v>40</v>
      </c>
      <c r="DW3" s="219"/>
      <c r="DX3" s="219"/>
      <c r="DY3" s="89"/>
      <c r="DZ3" s="496" t="s">
        <v>39</v>
      </c>
      <c r="EA3" s="497"/>
      <c r="EB3" s="91" t="str">
        <f>IF(EC3="",EF6,IF(EC2="INVALID ENTRY",EF6,IF(EC3="NTS-11","NTS11",IF(EC3="NTS-12","NTS12",IF(EC3="NTS-10","NTS10",IF(EC3="TTS-1","TTS1",IF(EC3="ST-6","ST6",IF(EC3="SP-1","SP1",EC3))))))))</f>
        <v/>
      </c>
      <c r="EC3" s="232"/>
      <c r="ED3" s="48" t="s">
        <v>40</v>
      </c>
      <c r="EE3" s="219"/>
      <c r="EF3" s="219"/>
      <c r="EG3" s="89"/>
      <c r="EH3" s="496" t="s">
        <v>39</v>
      </c>
      <c r="EI3" s="497"/>
      <c r="EJ3" s="91" t="str">
        <f>IF(EK3="",EN6,IF(EK2="INVALID ENTRY",EN6,IF(EK3="NTS-11","NTS11",IF(EK3="NTS-12","NTS12",IF(EK3="NTS-10","NTS10",IF(EK3="TTS-1","TTS1",IF(EK3="ST-6","ST6",IF(EK3="SP-1","SP1",EK3))))))))</f>
        <v/>
      </c>
      <c r="EK3" s="232"/>
      <c r="EL3" s="48" t="s">
        <v>40</v>
      </c>
      <c r="EM3" s="219"/>
      <c r="EN3" s="219"/>
      <c r="EO3" s="89"/>
      <c r="EP3" s="496" t="s">
        <v>39</v>
      </c>
      <c r="EQ3" s="497"/>
      <c r="ER3" s="91" t="str">
        <f>IF(ES3="",EV6,IF(ES2="INVALID ENTRY",EV6,IF(ES3="NTS-11","NTS11",IF(ES3="NTS-12","NTS12",IF(ES3="NTS-10","NTS10",IF(ES3="TTS-1","TTS1",IF(ES3="ST-6","ST6",IF(ES3="SP-1","SP1",ES3))))))))</f>
        <v/>
      </c>
      <c r="ES3" s="232"/>
      <c r="ET3" s="48" t="s">
        <v>40</v>
      </c>
      <c r="EU3" s="219"/>
      <c r="EV3" s="219"/>
      <c r="EW3" s="89"/>
      <c r="EX3" s="496" t="s">
        <v>39</v>
      </c>
      <c r="EY3" s="497"/>
      <c r="EZ3" s="91" t="str">
        <f>IF(FA3="",FD6,IF(FA2="INVALID ENTRY",FD6,IF(FA3="NTS-11","NTS11",IF(FA3="NTS-12","NTS12",IF(FA3="NTS-10","NTS10",IF(FA3="TTS-1","TTS1",IF(FA3="ST-6","ST6",IF(FA3="SP-1","SP1",FA3))))))))</f>
        <v/>
      </c>
      <c r="FA3" s="232"/>
      <c r="FB3" s="48" t="s">
        <v>40</v>
      </c>
      <c r="FC3" s="219"/>
      <c r="FD3" s="219"/>
    </row>
    <row r="4" spans="1:160" ht="18" customHeight="1" thickBot="1" x14ac:dyDescent="0.35">
      <c r="A4" s="90"/>
      <c r="B4" s="496" t="s">
        <v>41</v>
      </c>
      <c r="C4" s="497"/>
      <c r="E4" s="232"/>
      <c r="F4" s="64" t="e">
        <f>formulas!E99</f>
        <v>#N/A</v>
      </c>
      <c r="G4" s="102" t="str">
        <f>IFERROR(IF(ABS(H10-H9)&gt;2,1,""),"")</f>
        <v/>
      </c>
      <c r="H4" s="356" t="str">
        <f>IFERROR(IF(ABS(H10-H9)&gt;1,1,""),"")</f>
        <v/>
      </c>
      <c r="I4" s="92"/>
      <c r="J4" s="359" t="s">
        <v>41</v>
      </c>
      <c r="K4" s="360"/>
      <c r="L4" s="361"/>
      <c r="M4" s="232"/>
      <c r="N4" s="64" t="e">
        <f>formulas!E117</f>
        <v>#N/A</v>
      </c>
      <c r="O4" s="102" t="str">
        <f>IFERROR(IF(ABS(P10-P9)&gt;2,1,""),"")</f>
        <v/>
      </c>
      <c r="P4" s="356" t="str">
        <f>IFERROR(IF(ABS(P10-P9)&gt;1,1,""),"")</f>
        <v/>
      </c>
      <c r="Q4" s="90"/>
      <c r="R4" s="493" t="s">
        <v>41</v>
      </c>
      <c r="S4" s="494"/>
      <c r="T4" s="495"/>
      <c r="U4" s="232"/>
      <c r="V4" s="64" t="e">
        <f>formulas!E129</f>
        <v>#N/A</v>
      </c>
      <c r="W4" s="102" t="str">
        <f>IFERROR(IF(ABS(X10-X9)&gt;2,1,""),"")</f>
        <v/>
      </c>
      <c r="X4" s="356" t="str">
        <f>IFERROR(IF(ABS(X10-X9)&gt;1,1,""),"")</f>
        <v/>
      </c>
      <c r="Y4" s="90"/>
      <c r="Z4" s="493" t="s">
        <v>41</v>
      </c>
      <c r="AA4" s="494"/>
      <c r="AB4" s="495"/>
      <c r="AC4" s="232"/>
      <c r="AD4" s="64" t="e">
        <f>formulas!E141</f>
        <v>#N/A</v>
      </c>
      <c r="AE4" s="102" t="str">
        <f>IFERROR(IF(ABS(AF10-AF9)&gt;2,1,""),"")</f>
        <v/>
      </c>
      <c r="AF4" s="356" t="str">
        <f>IFERROR(IF(ABS(AF10-AF9)&gt;1,1,""),"")</f>
        <v/>
      </c>
      <c r="AG4" s="90"/>
      <c r="AH4" s="493" t="s">
        <v>41</v>
      </c>
      <c r="AI4" s="494"/>
      <c r="AJ4" s="495"/>
      <c r="AK4" s="232"/>
      <c r="AL4" s="64" t="e">
        <f>formulas!E153</f>
        <v>#N/A</v>
      </c>
      <c r="AM4" s="102" t="str">
        <f>IFERROR(IF(ABS(AN10-AN9)&gt;2,1,""),"")</f>
        <v/>
      </c>
      <c r="AN4" s="356" t="str">
        <f>IFERROR(IF(ABS(AN10-AN9)&gt;1,1,""),"")</f>
        <v/>
      </c>
      <c r="AO4" s="90"/>
      <c r="AP4" s="493" t="s">
        <v>41</v>
      </c>
      <c r="AQ4" s="494"/>
      <c r="AR4" s="495"/>
      <c r="AS4" s="232"/>
      <c r="AT4" s="64" t="e">
        <f>formulas!E165</f>
        <v>#N/A</v>
      </c>
      <c r="AU4" s="102" t="str">
        <f>IFERROR(IF(ABS(AV10-AV9)&gt;2,1,""),"")</f>
        <v/>
      </c>
      <c r="AV4" s="356" t="str">
        <f>IFERROR(IF(ABS(AV10-AV9)&gt;1,1,""),"")</f>
        <v/>
      </c>
      <c r="AW4" s="90"/>
      <c r="AX4" s="493" t="s">
        <v>41</v>
      </c>
      <c r="AY4" s="494"/>
      <c r="AZ4" s="495"/>
      <c r="BA4" s="232"/>
      <c r="BB4" s="64" t="e">
        <f>formulas!E177</f>
        <v>#N/A</v>
      </c>
      <c r="BC4" s="102" t="str">
        <f>IFERROR(IF(ABS(BD10-BD9)&gt;2,1,""),"")</f>
        <v/>
      </c>
      <c r="BD4" s="356" t="str">
        <f>IFERROR(IF(ABS(BD10-BD9)&gt;1,1,""),"")</f>
        <v/>
      </c>
      <c r="BE4" s="90"/>
      <c r="BF4" s="493" t="s">
        <v>41</v>
      </c>
      <c r="BG4" s="494"/>
      <c r="BH4" s="495"/>
      <c r="BI4" s="232"/>
      <c r="BJ4" s="64" t="e">
        <f>formulas!E189</f>
        <v>#N/A</v>
      </c>
      <c r="BK4" s="102" t="str">
        <f>IFERROR(IF(ABS(BL10-BL9)&gt;2,1,""),"")</f>
        <v/>
      </c>
      <c r="BL4" s="356" t="str">
        <f>IFERROR(IF(ABS(BL10-BL9)&gt;1,1,""),"")</f>
        <v/>
      </c>
      <c r="BM4" s="90"/>
      <c r="BN4" s="493" t="s">
        <v>41</v>
      </c>
      <c r="BO4" s="494"/>
      <c r="BP4" s="495"/>
      <c r="BQ4" s="232"/>
      <c r="BR4" s="64" t="e">
        <f>formulas!E201</f>
        <v>#N/A</v>
      </c>
      <c r="BS4" s="102" t="str">
        <f>IFERROR(IF(ABS(BT10-BT9)&gt;2,1,""),"")</f>
        <v/>
      </c>
      <c r="BT4" s="356" t="str">
        <f>IFERROR(IF(ABS(BT10-BT9)&gt;1,1,""),"")</f>
        <v/>
      </c>
      <c r="BU4" s="90"/>
      <c r="BV4" s="493" t="s">
        <v>41</v>
      </c>
      <c r="BW4" s="494"/>
      <c r="BX4" s="495"/>
      <c r="BY4" s="232"/>
      <c r="BZ4" s="64" t="e">
        <f>formulas!E213</f>
        <v>#N/A</v>
      </c>
      <c r="CA4" s="102" t="str">
        <f>IFERROR(IF(ABS(CB10-CB9)&gt;2,1,""),"")</f>
        <v/>
      </c>
      <c r="CB4" s="356" t="str">
        <f>IFERROR(IF(ABS(CB10-CB9)&gt;1,1,""),"")</f>
        <v/>
      </c>
      <c r="CC4" s="90"/>
      <c r="CD4" s="493" t="s">
        <v>41</v>
      </c>
      <c r="CE4" s="494"/>
      <c r="CF4" s="495"/>
      <c r="CG4" s="232"/>
      <c r="CH4" s="64" t="e">
        <f>formulas!E225</f>
        <v>#N/A</v>
      </c>
      <c r="CJ4" s="219"/>
      <c r="CK4" s="90"/>
      <c r="CL4" s="493" t="s">
        <v>41</v>
      </c>
      <c r="CM4" s="494"/>
      <c r="CN4" s="495"/>
      <c r="CO4" s="232"/>
      <c r="CP4" s="64" t="e">
        <f>formulas!E237</f>
        <v>#N/A</v>
      </c>
      <c r="CR4" s="219"/>
      <c r="CS4" s="90"/>
      <c r="CT4" s="493" t="s">
        <v>41</v>
      </c>
      <c r="CU4" s="494"/>
      <c r="CV4" s="495"/>
      <c r="CW4" s="232"/>
      <c r="CX4" s="64" t="e">
        <f>formulas!E249</f>
        <v>#N/A</v>
      </c>
      <c r="CZ4" s="219"/>
      <c r="DA4" s="90"/>
      <c r="DB4" s="493" t="s">
        <v>41</v>
      </c>
      <c r="DC4" s="494"/>
      <c r="DD4" s="495"/>
      <c r="DE4" s="232"/>
      <c r="DF4" s="64" t="e">
        <f>formulas!E261</f>
        <v>#N/A</v>
      </c>
      <c r="DH4" s="219"/>
      <c r="DI4" s="90"/>
      <c r="DJ4" s="493" t="s">
        <v>41</v>
      </c>
      <c r="DK4" s="494"/>
      <c r="DL4" s="495"/>
      <c r="DM4" s="232"/>
      <c r="DN4" s="64" t="e">
        <f>formulas!E273</f>
        <v>#N/A</v>
      </c>
      <c r="DP4" s="219"/>
      <c r="DQ4" s="90"/>
      <c r="DR4" s="493" t="s">
        <v>41</v>
      </c>
      <c r="DS4" s="494"/>
      <c r="DT4" s="495"/>
      <c r="DU4" s="232"/>
      <c r="DV4" s="64" t="e">
        <f>formulas!E285</f>
        <v>#N/A</v>
      </c>
      <c r="DX4" s="219"/>
      <c r="DY4" s="90"/>
      <c r="DZ4" s="493" t="s">
        <v>41</v>
      </c>
      <c r="EA4" s="494"/>
      <c r="EB4" s="495"/>
      <c r="EC4" s="232"/>
      <c r="ED4" s="64" t="e">
        <f>formulas!E297</f>
        <v>#N/A</v>
      </c>
      <c r="EF4" s="219"/>
      <c r="EG4" s="90"/>
      <c r="EH4" s="493" t="s">
        <v>41</v>
      </c>
      <c r="EI4" s="494"/>
      <c r="EJ4" s="495"/>
      <c r="EK4" s="232"/>
      <c r="EL4" s="64" t="e">
        <f>formulas!E309</f>
        <v>#N/A</v>
      </c>
      <c r="EN4" s="219"/>
      <c r="EO4" s="90"/>
      <c r="EP4" s="493" t="s">
        <v>41</v>
      </c>
      <c r="EQ4" s="494"/>
      <c r="ER4" s="495"/>
      <c r="ES4" s="232"/>
      <c r="ET4" s="64" t="e">
        <f>formulas!E321</f>
        <v>#N/A</v>
      </c>
      <c r="EV4" s="219"/>
      <c r="EW4" s="90"/>
      <c r="EX4" s="493" t="s">
        <v>41</v>
      </c>
      <c r="EY4" s="494"/>
      <c r="EZ4" s="495"/>
      <c r="FA4" s="232"/>
      <c r="FB4" s="64" t="e">
        <f>formulas!E333</f>
        <v>#N/A</v>
      </c>
      <c r="FD4" s="219"/>
    </row>
    <row r="5" spans="1:160" ht="15.75" customHeight="1" thickBot="1" x14ac:dyDescent="0.25">
      <c r="A5" s="90"/>
      <c r="B5" s="47"/>
      <c r="C5" s="46"/>
      <c r="D5" s="52" t="s">
        <v>42</v>
      </c>
      <c r="F5" s="491" t="s">
        <v>43</v>
      </c>
      <c r="G5" s="357">
        <v>1</v>
      </c>
      <c r="H5" s="102"/>
      <c r="I5" s="92"/>
      <c r="J5" s="46"/>
      <c r="K5" s="46"/>
      <c r="L5" s="52" t="s">
        <v>42</v>
      </c>
      <c r="M5" s="46"/>
      <c r="N5" s="491" t="s">
        <v>43</v>
      </c>
      <c r="O5" s="357">
        <v>1</v>
      </c>
      <c r="P5" s="102"/>
      <c r="Q5" s="90"/>
      <c r="R5" s="46"/>
      <c r="S5" s="46"/>
      <c r="T5" s="52" t="s">
        <v>42</v>
      </c>
      <c r="U5" s="46"/>
      <c r="V5" s="491" t="s">
        <v>43</v>
      </c>
      <c r="W5" s="357">
        <v>1</v>
      </c>
      <c r="X5" s="102"/>
      <c r="Y5" s="90"/>
      <c r="Z5" s="46"/>
      <c r="AA5" s="46"/>
      <c r="AB5" s="52" t="s">
        <v>42</v>
      </c>
      <c r="AC5" s="46"/>
      <c r="AD5" s="491" t="s">
        <v>43</v>
      </c>
      <c r="AE5" s="357">
        <f>IF(AND('CERTIFICATION WORKSHEET'!$Z$5=3,'CERTIFICATION WORKSHEET'!$X$3=TRUE),1,"")</f>
        <v>1</v>
      </c>
      <c r="AF5" s="102"/>
      <c r="AG5" s="90"/>
      <c r="AH5" s="46"/>
      <c r="AI5" s="46"/>
      <c r="AJ5" s="52" t="s">
        <v>42</v>
      </c>
      <c r="AK5" s="46"/>
      <c r="AL5" s="491" t="s">
        <v>43</v>
      </c>
      <c r="AM5" s="357">
        <f>IF(AND('CERTIFICATION WORKSHEET'!$Z$5=3,'CERTIFICATION WORKSHEET'!$X$3=TRUE),1,"")</f>
        <v>1</v>
      </c>
      <c r="AN5" s="102"/>
      <c r="AO5" s="90"/>
      <c r="AP5" s="46"/>
      <c r="AQ5" s="46"/>
      <c r="AR5" s="52" t="s">
        <v>42</v>
      </c>
      <c r="AS5" s="46"/>
      <c r="AT5" s="491" t="s">
        <v>43</v>
      </c>
      <c r="AU5" s="357">
        <f>IF(AND('CERTIFICATION WORKSHEET'!$Z$5=3,'CERTIFICATION WORKSHEET'!$X$3=TRUE),1,"")</f>
        <v>1</v>
      </c>
      <c r="AV5" s="102"/>
      <c r="AW5" s="90"/>
      <c r="AX5" s="46"/>
      <c r="AY5" s="46"/>
      <c r="AZ5" s="52" t="s">
        <v>42</v>
      </c>
      <c r="BA5" s="46"/>
      <c r="BB5" s="491" t="s">
        <v>43</v>
      </c>
      <c r="BC5" s="357">
        <f>IF(AND('CERTIFICATION WORKSHEET'!$Z$5=3,'CERTIFICATION WORKSHEET'!$X$3=TRUE),1,"")</f>
        <v>1</v>
      </c>
      <c r="BD5" s="102"/>
      <c r="BE5" s="90"/>
      <c r="BF5" s="46"/>
      <c r="BG5" s="46"/>
      <c r="BH5" s="52" t="s">
        <v>42</v>
      </c>
      <c r="BI5" s="46"/>
      <c r="BJ5" s="491" t="s">
        <v>43</v>
      </c>
      <c r="BK5" s="357">
        <f>IF(AND('CERTIFICATION WORKSHEET'!$Z$5=3,'CERTIFICATION WORKSHEET'!$X$3=TRUE),1,"")</f>
        <v>1</v>
      </c>
      <c r="BL5" s="102"/>
      <c r="BM5" s="90"/>
      <c r="BN5" s="46"/>
      <c r="BO5" s="46"/>
      <c r="BP5" s="52" t="s">
        <v>42</v>
      </c>
      <c r="BQ5" s="46"/>
      <c r="BR5" s="491" t="s">
        <v>43</v>
      </c>
      <c r="BS5" s="357">
        <f>IF(AND('CERTIFICATION WORKSHEET'!$Z$5=3,'CERTIFICATION WORKSHEET'!$X$3=TRUE),1,"")</f>
        <v>1</v>
      </c>
      <c r="BT5" s="102"/>
      <c r="BU5" s="90"/>
      <c r="BV5" s="46"/>
      <c r="BW5" s="46"/>
      <c r="BX5" s="52" t="s">
        <v>42</v>
      </c>
      <c r="BY5" s="46"/>
      <c r="BZ5" s="491" t="s">
        <v>43</v>
      </c>
      <c r="CA5" s="357">
        <f>IF(AND('CERTIFICATION WORKSHEET'!$Z$5=3,'CERTIFICATION WORKSHEET'!$X$3=TRUE),1,"")</f>
        <v>1</v>
      </c>
      <c r="CB5" s="102"/>
      <c r="CC5" s="90"/>
      <c r="CD5" s="46"/>
      <c r="CE5" s="46"/>
      <c r="CF5" s="52" t="s">
        <v>42</v>
      </c>
      <c r="CG5" s="46"/>
      <c r="CH5" s="491" t="s">
        <v>43</v>
      </c>
      <c r="CI5" s="236"/>
      <c r="CK5" s="90"/>
      <c r="CL5" s="46"/>
      <c r="CM5" s="46"/>
      <c r="CN5" s="52" t="s">
        <v>42</v>
      </c>
      <c r="CO5" s="46"/>
      <c r="CP5" s="491" t="s">
        <v>43</v>
      </c>
      <c r="CQ5" s="236"/>
      <c r="CS5" s="90"/>
      <c r="CT5" s="46"/>
      <c r="CU5" s="46"/>
      <c r="CV5" s="52" t="s">
        <v>42</v>
      </c>
      <c r="CW5" s="46"/>
      <c r="CX5" s="491" t="s">
        <v>43</v>
      </c>
      <c r="CY5" s="236"/>
      <c r="DA5" s="90"/>
      <c r="DB5" s="46"/>
      <c r="DC5" s="46"/>
      <c r="DD5" s="52" t="s">
        <v>42</v>
      </c>
      <c r="DE5" s="46"/>
      <c r="DF5" s="491" t="s">
        <v>43</v>
      </c>
      <c r="DG5" s="236"/>
      <c r="DI5" s="90"/>
      <c r="DJ5" s="46"/>
      <c r="DK5" s="46"/>
      <c r="DL5" s="52" t="s">
        <v>42</v>
      </c>
      <c r="DM5" s="46"/>
      <c r="DN5" s="491" t="s">
        <v>43</v>
      </c>
      <c r="DO5" s="236"/>
      <c r="DQ5" s="90"/>
      <c r="DR5" s="46"/>
      <c r="DS5" s="46"/>
      <c r="DT5" s="52" t="s">
        <v>42</v>
      </c>
      <c r="DU5" s="46"/>
      <c r="DV5" s="491" t="s">
        <v>43</v>
      </c>
      <c r="DW5" s="236"/>
      <c r="DY5" s="90"/>
      <c r="DZ5" s="46"/>
      <c r="EA5" s="46"/>
      <c r="EB5" s="52" t="s">
        <v>42</v>
      </c>
      <c r="EC5" s="46"/>
      <c r="ED5" s="491" t="s">
        <v>43</v>
      </c>
      <c r="EE5" s="236"/>
      <c r="EG5" s="90"/>
      <c r="EH5" s="46"/>
      <c r="EI5" s="46"/>
      <c r="EJ5" s="52" t="s">
        <v>42</v>
      </c>
      <c r="EK5" s="46"/>
      <c r="EL5" s="491" t="s">
        <v>43</v>
      </c>
      <c r="EM5" s="236"/>
      <c r="EO5" s="90"/>
      <c r="EP5" s="46"/>
      <c r="EQ5" s="46"/>
      <c r="ER5" s="52" t="s">
        <v>42</v>
      </c>
      <c r="ES5" s="46"/>
      <c r="ET5" s="491" t="s">
        <v>43</v>
      </c>
      <c r="EU5" s="236"/>
      <c r="EW5" s="90"/>
      <c r="EX5" s="46"/>
      <c r="EY5" s="46"/>
      <c r="EZ5" s="52" t="s">
        <v>42</v>
      </c>
      <c r="FA5" s="46"/>
      <c r="FB5" s="491" t="s">
        <v>43</v>
      </c>
      <c r="FC5" s="236"/>
    </row>
    <row r="6" spans="1:160" ht="18.75" thickBot="1" x14ac:dyDescent="0.25">
      <c r="A6" s="502" t="s">
        <v>44</v>
      </c>
      <c r="B6" s="503"/>
      <c r="C6" s="50" t="s">
        <v>45</v>
      </c>
      <c r="D6" s="51" t="s">
        <v>46</v>
      </c>
      <c r="E6" s="53"/>
      <c r="F6" s="492"/>
      <c r="G6" s="102" t="s">
        <v>47</v>
      </c>
      <c r="H6" s="358" t="s">
        <v>47</v>
      </c>
      <c r="I6" s="90"/>
      <c r="J6" s="47"/>
      <c r="K6" s="50" t="s">
        <v>45</v>
      </c>
      <c r="L6" s="51" t="s">
        <v>46</v>
      </c>
      <c r="M6" s="53"/>
      <c r="N6" s="492"/>
      <c r="O6" s="102" t="s">
        <v>47</v>
      </c>
      <c r="P6" s="358" t="s">
        <v>47</v>
      </c>
      <c r="Q6" s="90"/>
      <c r="R6" s="47"/>
      <c r="S6" s="50" t="s">
        <v>45</v>
      </c>
      <c r="T6" s="51" t="s">
        <v>46</v>
      </c>
      <c r="U6" s="53"/>
      <c r="V6" s="492"/>
      <c r="W6" s="102" t="s">
        <v>47</v>
      </c>
      <c r="X6" s="358" t="s">
        <v>47</v>
      </c>
      <c r="Y6" s="90"/>
      <c r="Z6" s="47"/>
      <c r="AA6" s="50" t="s">
        <v>45</v>
      </c>
      <c r="AB6" s="51" t="s">
        <v>46</v>
      </c>
      <c r="AC6" s="53"/>
      <c r="AD6" s="492"/>
      <c r="AE6" s="102" t="str">
        <f>IF(AND('CERTIFICATION WORKSHEET'!$Z$5=3,'CERTIFICATION WORKSHEET'!$X$4=TRUE),1,"")</f>
        <v/>
      </c>
      <c r="AF6" s="358" t="str">
        <f>IF(AC1="","",IF(AND(AC1&lt;&gt;"",AC1&lt;=32),"PRT",IF(AND(AC1&gt;32,AC1&lt;=1200),'Update Standards'!$I$14,IF(AND(AC1&gt;1200,AC1&lt;=2500),'Update Standards'!$I$20,""))))</f>
        <v/>
      </c>
      <c r="AG6" s="90"/>
      <c r="AH6" s="47"/>
      <c r="AI6" s="50" t="s">
        <v>45</v>
      </c>
      <c r="AJ6" s="51" t="s">
        <v>46</v>
      </c>
      <c r="AK6" s="53"/>
      <c r="AL6" s="492"/>
      <c r="AM6" s="102" t="str">
        <f>IF(AND('CERTIFICATION WORKSHEET'!$Z$5=3,'CERTIFICATION WORKSHEET'!$X$4=TRUE),1,"")</f>
        <v/>
      </c>
      <c r="AN6" s="358" t="str">
        <f>IF(AK1="","",IF(AND(AK1&lt;&gt;"",AK1&lt;=32),"PRT",IF(AND(AK1&gt;32,AK1&lt;=1200),'Update Standards'!$I$14,IF(AND(AK1&gt;1200,AK1&lt;=2500),'Update Standards'!$I$20,""))))</f>
        <v/>
      </c>
      <c r="AO6" s="90"/>
      <c r="AP6" s="47"/>
      <c r="AQ6" s="50" t="s">
        <v>45</v>
      </c>
      <c r="AR6" s="51" t="s">
        <v>46</v>
      </c>
      <c r="AS6" s="53"/>
      <c r="AT6" s="492"/>
      <c r="AU6" s="102" t="str">
        <f>IF(AND('CERTIFICATION WORKSHEET'!$Z$5=3,'CERTIFICATION WORKSHEET'!$X$4=TRUE),1,"")</f>
        <v/>
      </c>
      <c r="AV6" s="358" t="str">
        <f>IF(AS1="","",IF(AND(AS1&lt;&gt;"",AS1&lt;=32),"PRT",IF(AND(AS1&gt;32,AS1&lt;=1200),'Update Standards'!$I$14,IF(AND(AS1&gt;1200,AS1&lt;=2500),'Update Standards'!$I$20,""))))</f>
        <v/>
      </c>
      <c r="AW6" s="90"/>
      <c r="AX6" s="47"/>
      <c r="AY6" s="50" t="s">
        <v>45</v>
      </c>
      <c r="AZ6" s="51" t="s">
        <v>46</v>
      </c>
      <c r="BA6" s="53"/>
      <c r="BB6" s="492"/>
      <c r="BC6" s="102" t="str">
        <f>IF(AND('CERTIFICATION WORKSHEET'!$Z$5=3,'CERTIFICATION WORKSHEET'!$X$4=TRUE),1,"")</f>
        <v/>
      </c>
      <c r="BD6" s="358" t="str">
        <f>IF(BA1="","",IF(AND(BA1&lt;&gt;"",BA1&lt;=32),"PRT",IF(AND(BA1&gt;32,BA1&lt;=1200),'Update Standards'!$I$14,IF(AND(BA1&gt;1200,BA1&lt;=2500),'Update Standards'!$I$20,""))))</f>
        <v/>
      </c>
      <c r="BE6" s="90"/>
      <c r="BF6" s="47"/>
      <c r="BG6" s="50" t="s">
        <v>45</v>
      </c>
      <c r="BH6" s="51" t="s">
        <v>46</v>
      </c>
      <c r="BI6" s="53"/>
      <c r="BJ6" s="492"/>
      <c r="BK6" s="102" t="str">
        <f>IF(AND('CERTIFICATION WORKSHEET'!$Z$5=3,'CERTIFICATION WORKSHEET'!$X$4=TRUE),1,"")</f>
        <v/>
      </c>
      <c r="BL6" s="358" t="str">
        <f>IF(BI1="","",IF(AND(BI1&lt;&gt;"",BI1&lt;=32),"PRT",IF(AND(BI1&gt;32,BI1&lt;=1200),'Update Standards'!$I$14,IF(AND(BI1&gt;1200,BI1&lt;=2500),'Update Standards'!$I$20,""))))</f>
        <v/>
      </c>
      <c r="BM6" s="90"/>
      <c r="BN6" s="47"/>
      <c r="BO6" s="50" t="s">
        <v>45</v>
      </c>
      <c r="BP6" s="51" t="s">
        <v>46</v>
      </c>
      <c r="BQ6" s="53"/>
      <c r="BR6" s="492"/>
      <c r="BS6" s="102" t="str">
        <f>IF(AND('CERTIFICATION WORKSHEET'!$Z$5=3,'CERTIFICATION WORKSHEET'!$X$4=TRUE),1,"")</f>
        <v/>
      </c>
      <c r="BT6" s="358" t="str">
        <f>IF(BQ1="","",IF(AND(BQ1&lt;&gt;"",BQ1&lt;=32),"PRT",IF(AND(BQ1&gt;32,BQ1&lt;=1200),'Update Standards'!$I$14,IF(AND(BQ1&gt;1200,BQ1&lt;=2500),'Update Standards'!$I$20,""))))</f>
        <v/>
      </c>
      <c r="BU6" s="90"/>
      <c r="BV6" s="47"/>
      <c r="BW6" s="50" t="s">
        <v>45</v>
      </c>
      <c r="BX6" s="51" t="s">
        <v>46</v>
      </c>
      <c r="BY6" s="53"/>
      <c r="BZ6" s="492"/>
      <c r="CA6" s="102" t="str">
        <f>IF(AND('CERTIFICATION WORKSHEET'!$Z$5=3,'CERTIFICATION WORKSHEET'!$X$4=TRUE),1,"")</f>
        <v/>
      </c>
      <c r="CB6" s="358" t="str">
        <f>IF(BY1="","",IF(AND(BY1&lt;&gt;"",BY1&lt;=32),"PRT",IF(AND(BY1&gt;32,BY1&lt;=1200),'Update Standards'!$I$14,IF(AND(BY1&gt;1200,BY1&lt;=2500),'Update Standards'!$I$20,""))))</f>
        <v/>
      </c>
      <c r="CC6" s="90"/>
      <c r="CD6" s="47"/>
      <c r="CE6" s="50" t="s">
        <v>45</v>
      </c>
      <c r="CF6" s="51" t="s">
        <v>46</v>
      </c>
      <c r="CG6" s="53"/>
      <c r="CH6" s="492"/>
      <c r="CJ6" s="358" t="str">
        <f>IF(CG1="","",IF(AND(CG1&lt;&gt;"",CG1&lt;=32),"PRT",IF(AND(CG1&gt;32,CG1&lt;=1200),'Update Standards'!$I$14,IF(AND(CG1&gt;1200,CG1&lt;=2500),'Update Standards'!$I$20,""))))</f>
        <v/>
      </c>
      <c r="CK6" s="90"/>
      <c r="CL6" s="47"/>
      <c r="CM6" s="50" t="s">
        <v>45</v>
      </c>
      <c r="CN6" s="51" t="s">
        <v>46</v>
      </c>
      <c r="CO6" s="53" t="s">
        <v>48</v>
      </c>
      <c r="CP6" s="492"/>
      <c r="CR6" s="358" t="str">
        <f>IF(CO1="","",IF(AND(CO1&lt;&gt;"",CO1&lt;=32),"PRT",IF(AND(CO1&gt;32,CO1&lt;=1200),'Update Standards'!$I$14,IF(AND(CO1&gt;1200,CO1&lt;=2500),'Update Standards'!$I$20,""))))</f>
        <v/>
      </c>
      <c r="CS6" s="90"/>
      <c r="CT6" s="47"/>
      <c r="CU6" s="50" t="s">
        <v>45</v>
      </c>
      <c r="CV6" s="51" t="s">
        <v>46</v>
      </c>
      <c r="CW6" s="53" t="s">
        <v>48</v>
      </c>
      <c r="CX6" s="492"/>
      <c r="CZ6" s="358" t="str">
        <f>IF(CW1="","",IF(AND(CW1&lt;&gt;"",CW1&lt;=32),"PRT",IF(AND(CW1&gt;32,CW1&lt;=1200),'Update Standards'!$I$14,IF(AND(CW1&gt;1200,CW1&lt;=2500),'Update Standards'!$I$20,""))))</f>
        <v/>
      </c>
      <c r="DA6" s="90"/>
      <c r="DB6" s="47"/>
      <c r="DC6" s="50" t="s">
        <v>45</v>
      </c>
      <c r="DD6" s="51" t="s">
        <v>46</v>
      </c>
      <c r="DE6" s="53" t="s">
        <v>48</v>
      </c>
      <c r="DF6" s="492"/>
      <c r="DH6" s="358" t="str">
        <f>IF(DE1="","",IF(AND(DE1&lt;&gt;"",DE1&lt;=32),"PRT",IF(AND(DE1&gt;32,DE1&lt;=1200),'Update Standards'!$I$14,IF(AND(DE1&gt;1200,DE1&lt;=2500),'Update Standards'!$I$20,""))))</f>
        <v/>
      </c>
      <c r="DI6" s="90"/>
      <c r="DJ6" s="47"/>
      <c r="DK6" s="50" t="s">
        <v>45</v>
      </c>
      <c r="DL6" s="51" t="s">
        <v>46</v>
      </c>
      <c r="DM6" s="53" t="s">
        <v>48</v>
      </c>
      <c r="DN6" s="492"/>
      <c r="DP6" s="358" t="str">
        <f>IF(DM1="","",IF(AND(DM1&lt;&gt;"",DM1&lt;=32),"PRT",IF(AND(DM1&gt;32,DM1&lt;=1200),'Update Standards'!$I$14,IF(AND(DM1&gt;1200,DM1&lt;=2500),'Update Standards'!$I$20,""))))</f>
        <v/>
      </c>
      <c r="DQ6" s="90"/>
      <c r="DR6" s="47"/>
      <c r="DS6" s="50" t="s">
        <v>45</v>
      </c>
      <c r="DT6" s="51" t="s">
        <v>46</v>
      </c>
      <c r="DU6" s="53" t="s">
        <v>48</v>
      </c>
      <c r="DV6" s="492"/>
      <c r="DX6" s="358" t="str">
        <f>IF(DU1="","",IF(AND(DU1&lt;&gt;"",DU1&lt;=32),"PRT",IF(AND(DU1&gt;32,DU1&lt;=1200),'Update Standards'!$I$14,IF(AND(DU1&gt;1200,DU1&lt;=2500),'Update Standards'!$I$20,""))))</f>
        <v/>
      </c>
      <c r="DY6" s="90"/>
      <c r="DZ6" s="47"/>
      <c r="EA6" s="50" t="s">
        <v>45</v>
      </c>
      <c r="EB6" s="51" t="s">
        <v>46</v>
      </c>
      <c r="EC6" s="53" t="s">
        <v>48</v>
      </c>
      <c r="ED6" s="492"/>
      <c r="EF6" s="358" t="str">
        <f>IF(EC1="","",IF(AND(EC1&lt;&gt;"",EC1&lt;=32),"PRT",IF(AND(EC1&gt;32,EC1&lt;=1200),'Update Standards'!$I$14,IF(AND(EC1&gt;1200,EC1&lt;=2500),'Update Standards'!$I$20,""))))</f>
        <v/>
      </c>
      <c r="EG6" s="90"/>
      <c r="EH6" s="47"/>
      <c r="EI6" s="50" t="s">
        <v>45</v>
      </c>
      <c r="EJ6" s="51" t="s">
        <v>46</v>
      </c>
      <c r="EK6" s="53" t="s">
        <v>48</v>
      </c>
      <c r="EL6" s="492"/>
      <c r="EN6" s="358" t="str">
        <f>IF(EK1="","",IF(AND(EK1&lt;&gt;"",EK1&lt;=32),"PRT",IF(AND(EK1&gt;32,EK1&lt;=1200),'Update Standards'!$I$14,IF(AND(EK1&gt;1200,EK1&lt;=2500),'Update Standards'!$I$20,""))))</f>
        <v/>
      </c>
      <c r="EO6" s="90"/>
      <c r="EP6" s="47"/>
      <c r="EQ6" s="50" t="s">
        <v>45</v>
      </c>
      <c r="ER6" s="51" t="s">
        <v>46</v>
      </c>
      <c r="ES6" s="53" t="s">
        <v>48</v>
      </c>
      <c r="ET6" s="492"/>
      <c r="EV6" s="358" t="str">
        <f>IF(ES1="","",IF(AND(ES1&lt;&gt;"",ES1&lt;=32),"PRT",IF(AND(ES1&gt;32,ES1&lt;=1200),'Update Standards'!$I$14,IF(AND(ES1&gt;1200,ES1&lt;=2500),'Update Standards'!$I$20,""))))</f>
        <v/>
      </c>
      <c r="EW6" s="90"/>
      <c r="EX6" s="47"/>
      <c r="EY6" s="50" t="s">
        <v>45</v>
      </c>
      <c r="EZ6" s="51" t="s">
        <v>46</v>
      </c>
      <c r="FA6" s="53" t="s">
        <v>48</v>
      </c>
      <c r="FB6" s="492"/>
      <c r="FD6" s="358" t="str">
        <f>IF(FA1="","",IF(AND(FA1&lt;&gt;"",FA1&lt;=32),"PRT",IF(AND(FA1&gt;32,FA1&lt;=1200),'Update Standards'!$I$14,IF(AND(FA1&gt;1200,FA1&lt;=2500),'Update Standards'!$I$20,""))))</f>
        <v/>
      </c>
    </row>
    <row r="7" spans="1:160" ht="19.5" thickBot="1" x14ac:dyDescent="0.35">
      <c r="A7" s="222">
        <v>21</v>
      </c>
      <c r="B7" s="227">
        <v>1</v>
      </c>
      <c r="C7" s="62"/>
      <c r="D7" s="238"/>
      <c r="E7" s="424"/>
      <c r="F7" s="60" t="e">
        <f>formulas!N90</f>
        <v>#N/A</v>
      </c>
      <c r="G7" s="423"/>
      <c r="H7" s="66">
        <f>E$1-ROUND(G7,1)</f>
        <v>0</v>
      </c>
      <c r="I7" s="222">
        <f>A7</f>
        <v>21</v>
      </c>
      <c r="J7" s="227">
        <f>B7</f>
        <v>1</v>
      </c>
      <c r="K7" s="50" t="str">
        <f>IF(C7&lt;&gt;"",C7,"")</f>
        <v/>
      </c>
      <c r="L7" s="234" t="str">
        <f>IF(D7&lt;&gt;"",D7,"")</f>
        <v/>
      </c>
      <c r="M7" s="424"/>
      <c r="N7" s="59" t="e">
        <f>formulas!$N130</f>
        <v>#N/A</v>
      </c>
      <c r="O7" s="423"/>
      <c r="P7" s="66" t="str">
        <f>IF(OR(ISERROR(M$1-O7),O7=""),"",M$1-ROUND(O7,1))</f>
        <v/>
      </c>
      <c r="Q7" s="222">
        <f>A7</f>
        <v>21</v>
      </c>
      <c r="R7" s="227">
        <f>B7</f>
        <v>1</v>
      </c>
      <c r="S7" s="50" t="str">
        <f>IF(K7&lt;&gt;"",K7,"")</f>
        <v/>
      </c>
      <c r="T7" s="234" t="str">
        <f>IF(L7&lt;&gt;"",L7,"")</f>
        <v/>
      </c>
      <c r="U7" s="424"/>
      <c r="V7" s="59" t="e">
        <f>formulas!$N150</f>
        <v>#N/A</v>
      </c>
      <c r="W7" s="423"/>
      <c r="X7" s="66" t="str">
        <f>IF(OR(ISERROR(U$1-W7),W7=""),"",U$1-ROUND(W7,1))</f>
        <v/>
      </c>
      <c r="Y7" s="222">
        <f>A7</f>
        <v>21</v>
      </c>
      <c r="Z7" s="227">
        <f>B7</f>
        <v>1</v>
      </c>
      <c r="AA7" s="235" t="str">
        <f>IF(S7&lt;&gt;"",S7,"")</f>
        <v/>
      </c>
      <c r="AB7" s="234" t="str">
        <f>IF(T7&lt;&gt;"",T7,"")</f>
        <v/>
      </c>
      <c r="AC7" s="424"/>
      <c r="AD7" s="59" t="e">
        <f>formulas!$N170</f>
        <v>#N/A</v>
      </c>
      <c r="AE7" s="423"/>
      <c r="AF7" s="66" t="str">
        <f>IF(OR(ISERROR(AC$1-AE7),AE7=""),"",AC$1-ROUND(AE7,1))</f>
        <v/>
      </c>
      <c r="AG7" s="222">
        <f>A7</f>
        <v>21</v>
      </c>
      <c r="AH7" s="227">
        <v>1</v>
      </c>
      <c r="AI7" s="235" t="str">
        <f>IF(AA7&lt;&gt;"",AA7,"")</f>
        <v/>
      </c>
      <c r="AJ7" s="234" t="str">
        <f>IF(AB7&lt;&gt;"",AB7,"")</f>
        <v/>
      </c>
      <c r="AK7" s="424"/>
      <c r="AL7" s="59" t="e">
        <f>formulas!$N190</f>
        <v>#N/A</v>
      </c>
      <c r="AM7" s="423"/>
      <c r="AN7" s="66" t="str">
        <f>IF(OR(ISERROR(AK$1-AM7),AM7=""),"",AK$1-ROUND(AM7,1))</f>
        <v/>
      </c>
      <c r="AO7" s="222">
        <f>A7</f>
        <v>21</v>
      </c>
      <c r="AP7" s="46">
        <v>5</v>
      </c>
      <c r="AQ7" s="235"/>
      <c r="AR7" s="414" t="str">
        <f>IF(AJ7&lt;&gt;"",AJ7,"")</f>
        <v/>
      </c>
      <c r="AS7" s="424"/>
      <c r="AT7" s="59" t="e">
        <f>formulas!N210</f>
        <v>#N/A</v>
      </c>
      <c r="AU7" s="423"/>
      <c r="AV7" s="66" t="str">
        <f>IF(OR(ISERROR(AS$1-AU7),AU7=""),"",AS$1-ROUND(AU7,1))</f>
        <v/>
      </c>
      <c r="AW7" s="222">
        <f>A7</f>
        <v>21</v>
      </c>
      <c r="AX7" s="46">
        <f>AP7</f>
        <v>5</v>
      </c>
      <c r="AY7" s="50" t="str">
        <f>IF(AQ7&lt;&gt;"",AQ7,"")</f>
        <v/>
      </c>
      <c r="AZ7" s="234" t="str">
        <f>IF(AR7&lt;&gt;"",AR7,"")</f>
        <v/>
      </c>
      <c r="BA7" s="424"/>
      <c r="BB7" s="59" t="e">
        <f>formulas!N230</f>
        <v>#N/A</v>
      </c>
      <c r="BC7" s="423"/>
      <c r="BD7" s="66" t="str">
        <f>IF(OR(ISERROR(BA$1-BC7),BC7=""),"",BA$1-ROUND(BC7,1))</f>
        <v/>
      </c>
      <c r="BE7" s="222">
        <f>A7</f>
        <v>21</v>
      </c>
      <c r="BF7" s="46">
        <f>AX7</f>
        <v>5</v>
      </c>
      <c r="BG7" s="50" t="str">
        <f>IF(AY7&lt;&gt;"",AY7,"")</f>
        <v/>
      </c>
      <c r="BH7" s="234" t="str">
        <f>IF(AZ7&lt;&gt;"",AZ7,"")</f>
        <v/>
      </c>
      <c r="BI7" s="424"/>
      <c r="BJ7" s="59" t="e">
        <f>formulas!N250</f>
        <v>#N/A</v>
      </c>
      <c r="BK7" s="423"/>
      <c r="BL7" s="66" t="str">
        <f>IF(OR(ISERROR(BI$1-BK7),BK7=""),"",BI$1-ROUND(BK7,1))</f>
        <v/>
      </c>
      <c r="BM7" s="222">
        <f>A7</f>
        <v>21</v>
      </c>
      <c r="BN7" s="46">
        <f>BF7</f>
        <v>5</v>
      </c>
      <c r="BO7" s="50" t="str">
        <f>IF(BG7&lt;&gt;"",BG7,"")</f>
        <v/>
      </c>
      <c r="BP7" s="234" t="str">
        <f>IF(BH7&lt;&gt;"",BH7,"")</f>
        <v/>
      </c>
      <c r="BQ7" s="424"/>
      <c r="BR7" s="59" t="e">
        <f>formulas!N270</f>
        <v>#N/A</v>
      </c>
      <c r="BS7" s="423"/>
      <c r="BT7" s="66" t="str">
        <f>IF(OR(ISERROR(BQ$1-BS7),BS7=""),"",BQ$1-ROUND(BS7,1))</f>
        <v/>
      </c>
      <c r="BU7" s="222">
        <f>A7</f>
        <v>21</v>
      </c>
      <c r="BV7" s="46">
        <f>BN7</f>
        <v>5</v>
      </c>
      <c r="BW7" s="50" t="str">
        <f>IF(BO7&lt;&gt;"",BO7,"")</f>
        <v/>
      </c>
      <c r="BX7" s="234" t="str">
        <f>IF(BP7&lt;&gt;"",BP7,"")</f>
        <v/>
      </c>
      <c r="BY7" s="424"/>
      <c r="BZ7" s="59" t="e">
        <f>formulas!N290</f>
        <v>#N/A</v>
      </c>
      <c r="CA7" s="423"/>
      <c r="CB7" s="66" t="str">
        <f>IF(OR(ISERROR(BY$1-CA7),CA7=""),"",BY$1-ROUND(CA7,1))</f>
        <v/>
      </c>
      <c r="CC7" s="222">
        <f>A7</f>
        <v>21</v>
      </c>
      <c r="CD7" s="46">
        <v>9</v>
      </c>
      <c r="CE7" s="62" t="str">
        <f>IF(BW7&lt;&gt;"",BW7,"")</f>
        <v/>
      </c>
      <c r="CF7" s="238" t="str">
        <f>IF(BX7&lt;&gt;"",BX7,"")</f>
        <v/>
      </c>
      <c r="CG7" s="424"/>
      <c r="CH7" s="59" t="e">
        <f>formulas!N310</f>
        <v>#N/A</v>
      </c>
      <c r="CI7" s="423"/>
      <c r="CJ7" s="66" t="str">
        <f>IF(OR(ISERROR(CG$1-CI7),CI7=""),"",CG$1-ROUND(CI7,1))</f>
        <v/>
      </c>
      <c r="CK7" s="222">
        <f>A7</f>
        <v>21</v>
      </c>
      <c r="CL7" s="46">
        <f>CD7</f>
        <v>9</v>
      </c>
      <c r="CM7" s="50" t="str">
        <f>IF(CE7&lt;&gt;"",CE7,"")</f>
        <v/>
      </c>
      <c r="CN7" s="234" t="str">
        <f>IF(CF7&lt;&gt;"",CF7,"")</f>
        <v/>
      </c>
      <c r="CO7" s="424"/>
      <c r="CP7" s="59" t="e">
        <f>formulas!N330</f>
        <v>#N/A</v>
      </c>
      <c r="CQ7" s="423"/>
      <c r="CR7" s="66" t="str">
        <f>IF(OR(ISERROR(CO$1-CQ7),CQ7=""),"",CO$1-ROUND(CQ7,1))</f>
        <v/>
      </c>
      <c r="CS7" s="222">
        <f>A7</f>
        <v>21</v>
      </c>
      <c r="CT7" s="46">
        <f>CL7</f>
        <v>9</v>
      </c>
      <c r="CU7" s="50" t="str">
        <f>IF(CM7&lt;&gt;"",CM7,"")</f>
        <v/>
      </c>
      <c r="CV7" s="234" t="str">
        <f>IF(CN7&lt;&gt;"",CN7,"")</f>
        <v/>
      </c>
      <c r="CW7" s="424"/>
      <c r="CX7" s="59" t="e">
        <f>formulas!N350</f>
        <v>#N/A</v>
      </c>
      <c r="CY7" s="423"/>
      <c r="CZ7" s="66" t="str">
        <f>IF(OR(ISERROR(CW$1-CY7),CY7=""),"",CW$1-ROUND(CY7,1))</f>
        <v/>
      </c>
      <c r="DA7" s="222">
        <f>A7</f>
        <v>21</v>
      </c>
      <c r="DB7" s="46">
        <f>CT7</f>
        <v>9</v>
      </c>
      <c r="DC7" s="50" t="str">
        <f>IF(CU7&lt;&gt;"",CU7,"")</f>
        <v/>
      </c>
      <c r="DD7" s="234" t="str">
        <f>IF(CV7&lt;&gt;"",CV7,"")</f>
        <v/>
      </c>
      <c r="DE7" s="424"/>
      <c r="DF7" s="59" t="e">
        <f>formulas!N370</f>
        <v>#N/A</v>
      </c>
      <c r="DG7" s="423"/>
      <c r="DH7" s="66" t="str">
        <f>IF(OR(ISERROR(DE$1-DG7),DG7=""),"",DE$1-ROUND(DG7,1))</f>
        <v/>
      </c>
      <c r="DI7" s="222">
        <f>A7</f>
        <v>21</v>
      </c>
      <c r="DJ7" s="46">
        <f>DB7</f>
        <v>9</v>
      </c>
      <c r="DK7" s="50" t="str">
        <f>(IF(DC7&lt;&gt;"",DC7,""))</f>
        <v/>
      </c>
      <c r="DL7" s="234" t="str">
        <f>IF(DD7&lt;&gt;"",DD7,"")</f>
        <v/>
      </c>
      <c r="DM7" s="424"/>
      <c r="DN7" s="59" t="e">
        <f>formulas!N390</f>
        <v>#N/A</v>
      </c>
      <c r="DO7" s="423"/>
      <c r="DP7" s="66" t="str">
        <f>IF(OR(ISERROR(DM$1-DO7),DO7=""),"",DM$1-ROUND(DO7,1))</f>
        <v/>
      </c>
      <c r="DQ7" s="222">
        <f>A7</f>
        <v>21</v>
      </c>
      <c r="DR7" s="46">
        <v>13</v>
      </c>
      <c r="DS7" s="62" t="str">
        <f>IF(DK7&lt;&gt;"",DK7,"")</f>
        <v/>
      </c>
      <c r="DT7" s="238" t="str">
        <f>IF(DL7&lt;&gt;"",DL7,"")</f>
        <v/>
      </c>
      <c r="DU7" s="424"/>
      <c r="DV7" s="59" t="e">
        <f>formulas!N410</f>
        <v>#N/A</v>
      </c>
      <c r="DW7" s="423"/>
      <c r="DX7" s="66" t="str">
        <f>IF(OR(ISERROR(DU$1-DW7),DW7=""),"",DU$1-ROUND(DW7,1))</f>
        <v/>
      </c>
      <c r="DY7" s="222">
        <f>A7</f>
        <v>21</v>
      </c>
      <c r="DZ7" s="46">
        <f>DR7</f>
        <v>13</v>
      </c>
      <c r="EA7" s="50" t="str">
        <f>(IF(DS7&lt;&gt;"",DS7,""))</f>
        <v/>
      </c>
      <c r="EB7" s="234" t="str">
        <f>IF(DT7&lt;&gt;"",DT7,"")</f>
        <v/>
      </c>
      <c r="EC7" s="424"/>
      <c r="ED7" s="59" t="e">
        <f>formulas!N430</f>
        <v>#N/A</v>
      </c>
      <c r="EE7" s="423"/>
      <c r="EF7" s="66" t="str">
        <f>IF(OR(ISERROR(EC$1-EE7),EE7=""),"",EC$1-ROUND(EE7,1))</f>
        <v/>
      </c>
      <c r="EG7" s="222">
        <f>A7</f>
        <v>21</v>
      </c>
      <c r="EH7" s="46">
        <f>DZ7</f>
        <v>13</v>
      </c>
      <c r="EI7" s="50" t="str">
        <f>(IF(EA7&lt;&gt;"",EA7,""))</f>
        <v/>
      </c>
      <c r="EJ7" s="234" t="str">
        <f>IF(EB7&lt;&gt;"",EB7,"")</f>
        <v/>
      </c>
      <c r="EK7" s="424"/>
      <c r="EL7" s="59" t="e">
        <f>formulas!N450</f>
        <v>#N/A</v>
      </c>
      <c r="EM7" s="423"/>
      <c r="EN7" s="66" t="str">
        <f>IF(OR(ISERROR(EK$1-EM7),EM7=""),"",EK$1-ROUND(EM7,1))</f>
        <v/>
      </c>
      <c r="EO7" s="222">
        <f>A7</f>
        <v>21</v>
      </c>
      <c r="EP7" s="46">
        <f>EH7</f>
        <v>13</v>
      </c>
      <c r="EQ7" s="50" t="str">
        <f>(IF(EI7&lt;&gt;"",EI7,""))</f>
        <v/>
      </c>
      <c r="ER7" s="234" t="str">
        <f>IF(EJ7&lt;&gt;"",EJ7,"")</f>
        <v/>
      </c>
      <c r="ES7" s="424"/>
      <c r="ET7" s="59" t="e">
        <f>formulas!N470</f>
        <v>#N/A</v>
      </c>
      <c r="EU7" s="423"/>
      <c r="EV7" s="66" t="str">
        <f>IF(OR(ISERROR(ES$1-EU7),EU7=""),"",ES$1-ROUND(EU7,1))</f>
        <v/>
      </c>
      <c r="EW7" s="222">
        <f>A7</f>
        <v>21</v>
      </c>
      <c r="EX7" s="46">
        <f>EP7</f>
        <v>13</v>
      </c>
      <c r="EY7" s="50" t="str">
        <f>(IF(EQ7&lt;&gt;"",EQ7,""))</f>
        <v/>
      </c>
      <c r="EZ7" s="234" t="str">
        <f>IF(ER7&lt;&gt;"",ER7,"")</f>
        <v/>
      </c>
      <c r="FA7" s="424"/>
      <c r="FB7" s="59" t="e">
        <f>formulas!N490</f>
        <v>#N/A</v>
      </c>
      <c r="FC7" s="423"/>
      <c r="FD7" s="66" t="str">
        <f>IF(OR(ISERROR(FA$1-FC7),FC7=""),"",FA$1-ROUND(FC7,1))</f>
        <v/>
      </c>
    </row>
    <row r="8" spans="1:160" ht="19.5" thickBot="1" x14ac:dyDescent="0.35">
      <c r="A8" s="222">
        <v>22</v>
      </c>
      <c r="B8" s="227">
        <v>1</v>
      </c>
      <c r="C8" s="62"/>
      <c r="D8" s="233"/>
      <c r="E8" s="424"/>
      <c r="F8" s="60" t="e">
        <f>formulas!N92</f>
        <v>#N/A</v>
      </c>
      <c r="G8" s="423"/>
      <c r="H8" s="66" t="str">
        <f t="shared" ref="H8:H26" si="0">IF(OR(ISERROR(E$1-G8),G8=""),"",E$1-ROUND(G8,1))</f>
        <v/>
      </c>
      <c r="I8" s="222">
        <f t="shared" ref="I8:I26" si="1">A8</f>
        <v>22</v>
      </c>
      <c r="J8" s="227">
        <f>B8</f>
        <v>1</v>
      </c>
      <c r="K8" s="50" t="str">
        <f>IF(C8&lt;&gt;"",C8,"")</f>
        <v/>
      </c>
      <c r="L8" s="234" t="str">
        <f>IF(D8&lt;&gt;"",D8,"")</f>
        <v/>
      </c>
      <c r="M8" s="424"/>
      <c r="N8" s="59" t="e">
        <f>formulas!$N131</f>
        <v>#N/A</v>
      </c>
      <c r="O8" s="423"/>
      <c r="P8" s="66" t="str">
        <f t="shared" ref="P8:P26" si="2">IF(OR(ISERROR(M$1-O8),O8=""),"",M$1-ROUND(O8,1))</f>
        <v/>
      </c>
      <c r="Q8" s="222">
        <f t="shared" ref="Q8:Q26" si="3">A8</f>
        <v>22</v>
      </c>
      <c r="R8" s="227">
        <f>B8</f>
        <v>1</v>
      </c>
      <c r="S8" s="50" t="str">
        <f>IF(K8&lt;&gt;"",K8,"")</f>
        <v/>
      </c>
      <c r="T8" s="234" t="str">
        <f>IF(L8&lt;&gt;"",L8,"")</f>
        <v/>
      </c>
      <c r="U8" s="424"/>
      <c r="V8" s="59" t="e">
        <f>formulas!$N151</f>
        <v>#N/A</v>
      </c>
      <c r="W8" s="423"/>
      <c r="X8" s="66" t="str">
        <f t="shared" ref="X8:X26" si="4">IF(OR(ISERROR(U$1-W8),W8=""),"",U$1-ROUND(W8,1))</f>
        <v/>
      </c>
      <c r="Y8" s="222">
        <f t="shared" ref="Y8:Y26" si="5">A8</f>
        <v>22</v>
      </c>
      <c r="Z8" s="227">
        <f>B8</f>
        <v>1</v>
      </c>
      <c r="AA8" s="235" t="str">
        <f t="shared" ref="AA8:AA26" si="6">IF(S8&lt;&gt;"",S8,"")</f>
        <v/>
      </c>
      <c r="AB8" s="234" t="str">
        <f t="shared" ref="AB8:AB26" si="7">IF(T8&lt;&gt;"",T8,"")</f>
        <v/>
      </c>
      <c r="AC8" s="424"/>
      <c r="AD8" s="59" t="e">
        <f>formulas!$N171</f>
        <v>#N/A</v>
      </c>
      <c r="AE8" s="423"/>
      <c r="AF8" s="66" t="str">
        <f t="shared" ref="AF8:AF26" si="8">IF(OR(ISERROR(AC$1-AE8),AE8=""),"",AC$1-ROUND(AE8,1))</f>
        <v/>
      </c>
      <c r="AG8" s="222">
        <f t="shared" ref="AG8:AG26" si="9">A8</f>
        <v>22</v>
      </c>
      <c r="AH8" s="227">
        <v>1</v>
      </c>
      <c r="AI8" s="235" t="str">
        <f t="shared" ref="AI8:AI26" si="10">IF(AA8&lt;&gt;"",AA8,"")</f>
        <v/>
      </c>
      <c r="AJ8" s="234" t="str">
        <f>IF(AB8&lt;&gt;"",AB8,"")</f>
        <v/>
      </c>
      <c r="AK8" s="424"/>
      <c r="AL8" s="59" t="e">
        <f>formulas!$N191</f>
        <v>#N/A</v>
      </c>
      <c r="AM8" s="423"/>
      <c r="AN8" s="66" t="str">
        <f t="shared" ref="AN8:AN26" si="11">IF(OR(ISERROR(AK$1-AM8),AM8=""),"",AK$1-ROUND(AM8,1))</f>
        <v/>
      </c>
      <c r="AO8" s="222">
        <f t="shared" ref="AO8:AO26" si="12">A8</f>
        <v>22</v>
      </c>
      <c r="AP8" s="46">
        <v>5</v>
      </c>
      <c r="AQ8" s="62"/>
      <c r="AR8" s="234" t="str">
        <f>IF(AJ8&lt;&gt;"",AJ8,"")</f>
        <v/>
      </c>
      <c r="AS8" s="424"/>
      <c r="AT8" s="59" t="e">
        <f>formulas!N211</f>
        <v>#N/A</v>
      </c>
      <c r="AU8" s="423"/>
      <c r="AV8" s="66" t="str">
        <f t="shared" ref="AV8:AV26" si="13">IF(OR(ISERROR(AS$1-AU8),AU8=""),"",AS$1-ROUND(AU8,1))</f>
        <v/>
      </c>
      <c r="AW8" s="222">
        <f t="shared" ref="AW8:AW26" si="14">A8</f>
        <v>22</v>
      </c>
      <c r="AX8" s="46">
        <f t="shared" ref="AX8:AX26" si="15">AP8</f>
        <v>5</v>
      </c>
      <c r="AY8" s="50" t="str">
        <f t="shared" ref="AY8:AY26" si="16">IF(AQ8&lt;&gt;"",AQ8,"")</f>
        <v/>
      </c>
      <c r="AZ8" s="234" t="str">
        <f t="shared" ref="AZ8:AZ26" si="17">IF(AR8&lt;&gt;"",AR8,"")</f>
        <v/>
      </c>
      <c r="BA8" s="424"/>
      <c r="BB8" s="59" t="e">
        <f>formulas!N231</f>
        <v>#N/A</v>
      </c>
      <c r="BC8" s="423"/>
      <c r="BD8" s="66" t="str">
        <f t="shared" ref="BD8:BD26" si="18">IF(OR(ISERROR(BA$1-BC8),BC8=""),"",BA$1-ROUND(BC8,1))</f>
        <v/>
      </c>
      <c r="BE8" s="222">
        <f t="shared" ref="BE8:BE26" si="19">A8</f>
        <v>22</v>
      </c>
      <c r="BF8" s="46">
        <f t="shared" ref="BF8:BF26" si="20">AX8</f>
        <v>5</v>
      </c>
      <c r="BG8" s="50" t="str">
        <f t="shared" ref="BG8:BH26" si="21">IF(AY8&lt;&gt;"",AY8,"")</f>
        <v/>
      </c>
      <c r="BH8" s="234" t="str">
        <f t="shared" si="21"/>
        <v/>
      </c>
      <c r="BI8" s="424"/>
      <c r="BJ8" s="59" t="e">
        <f>formulas!N251</f>
        <v>#N/A</v>
      </c>
      <c r="BK8" s="423"/>
      <c r="BL8" s="66" t="str">
        <f t="shared" ref="BL8:BL26" si="22">IF(OR(ISERROR(BI$1-BK8),BK8=""),"",BI$1-ROUND(BK8,1))</f>
        <v/>
      </c>
      <c r="BM8" s="222">
        <f t="shared" ref="BM8:BM26" si="23">A8</f>
        <v>22</v>
      </c>
      <c r="BN8" s="46">
        <f t="shared" ref="BN8:BN26" si="24">BF8</f>
        <v>5</v>
      </c>
      <c r="BO8" s="50" t="str">
        <f t="shared" ref="BO8:BO26" si="25">IF(BG8&lt;&gt;"",BG8,"")</f>
        <v/>
      </c>
      <c r="BP8" s="234" t="str">
        <f t="shared" ref="BP8:BP26" si="26">IF(BH8&lt;&gt;"",BH8,"")</f>
        <v/>
      </c>
      <c r="BQ8" s="424"/>
      <c r="BR8" s="59" t="e">
        <f>formulas!N271</f>
        <v>#N/A</v>
      </c>
      <c r="BS8" s="423"/>
      <c r="BT8" s="66" t="str">
        <f t="shared" ref="BT8:BT26" si="27">IF(OR(ISERROR(BQ$1-BS8),BS8=""),"",BQ$1-ROUND(BS8,1))</f>
        <v/>
      </c>
      <c r="BU8" s="222">
        <f t="shared" ref="BU8:BU26" si="28">A8</f>
        <v>22</v>
      </c>
      <c r="BV8" s="46">
        <f t="shared" ref="BV8:BV26" si="29">BN8</f>
        <v>5</v>
      </c>
      <c r="BW8" s="50" t="str">
        <f t="shared" ref="BW8:BW26" si="30">IF(BO8&lt;&gt;"",BO8,"")</f>
        <v/>
      </c>
      <c r="BX8" s="234" t="str">
        <f t="shared" ref="BX8:BX26" si="31">IF(BP8&lt;&gt;"",BP8,"")</f>
        <v/>
      </c>
      <c r="BY8" s="424"/>
      <c r="BZ8" s="59" t="e">
        <f>formulas!N291</f>
        <v>#N/A</v>
      </c>
      <c r="CA8" s="423"/>
      <c r="CB8" s="66" t="str">
        <f t="shared" ref="CB8:CB26" si="32">IF(OR(ISERROR(BY$1-CA8),CA8=""),"",BY$1-ROUND(CA8,1))</f>
        <v/>
      </c>
      <c r="CC8" s="222">
        <f t="shared" ref="CC8:CC26" si="33">A8</f>
        <v>22</v>
      </c>
      <c r="CD8" s="46">
        <v>9</v>
      </c>
      <c r="CE8" s="62" t="str">
        <f t="shared" ref="CE8:CE26" si="34">IF(BW8&lt;&gt;"",BW8,"")</f>
        <v/>
      </c>
      <c r="CF8" s="233" t="str">
        <f>IF(BX8&lt;&gt;"",BX8,"")</f>
        <v/>
      </c>
      <c r="CG8" s="424"/>
      <c r="CH8" s="59" t="e">
        <f>formulas!N311</f>
        <v>#N/A</v>
      </c>
      <c r="CI8" s="423"/>
      <c r="CJ8" s="66" t="str">
        <f t="shared" ref="CJ8:CJ26" si="35">IF(OR(ISERROR(CG$1-CI8),CI8=""),"",CG$1-ROUND(CI8,1))</f>
        <v/>
      </c>
      <c r="CK8" s="222">
        <f t="shared" ref="CK8:CK26" si="36">A8</f>
        <v>22</v>
      </c>
      <c r="CL8" s="46">
        <f t="shared" ref="CL8:CL26" si="37">CD8</f>
        <v>9</v>
      </c>
      <c r="CM8" s="50" t="str">
        <f t="shared" ref="CM8:CM26" si="38">IF(CE8&lt;&gt;"",CE8,"")</f>
        <v/>
      </c>
      <c r="CN8" s="234" t="str">
        <f t="shared" ref="CN8:CN26" si="39">IF(CF8&lt;&gt;"",CF8,"")</f>
        <v/>
      </c>
      <c r="CO8" s="424"/>
      <c r="CP8" s="59" t="e">
        <f>formulas!N331</f>
        <v>#N/A</v>
      </c>
      <c r="CQ8" s="423"/>
      <c r="CR8" s="66" t="str">
        <f t="shared" ref="CR8:CR26" si="40">IF(OR(ISERROR(CO$1-CQ8),CQ8=""),"",CO$1-ROUND(CQ8,1))</f>
        <v/>
      </c>
      <c r="CS8" s="222">
        <f t="shared" ref="CS8:CS26" si="41">A8</f>
        <v>22</v>
      </c>
      <c r="CT8" s="46">
        <f t="shared" ref="CT8:CT26" si="42">CL8</f>
        <v>9</v>
      </c>
      <c r="CU8" s="50" t="str">
        <f t="shared" ref="CU8:CU26" si="43">IF(CM8&lt;&gt;"",CM8,"")</f>
        <v/>
      </c>
      <c r="CV8" s="234" t="str">
        <f t="shared" ref="CV8:CV26" si="44">IF(CN8&lt;&gt;"",CN8,"")</f>
        <v/>
      </c>
      <c r="CW8" s="424"/>
      <c r="CX8" s="59" t="e">
        <f>formulas!N351</f>
        <v>#N/A</v>
      </c>
      <c r="CY8" s="423"/>
      <c r="CZ8" s="66" t="str">
        <f t="shared" ref="CZ8:CZ26" si="45">IF(OR(ISERROR(CW$1-CY8),CY8=""),"",CW$1-ROUND(CY8,1))</f>
        <v/>
      </c>
      <c r="DA8" s="222">
        <f t="shared" ref="DA8:DA26" si="46">A8</f>
        <v>22</v>
      </c>
      <c r="DB8" s="46">
        <f t="shared" ref="DB8:DB26" si="47">CT8</f>
        <v>9</v>
      </c>
      <c r="DC8" s="50" t="str">
        <f t="shared" ref="DC8:DC26" si="48">IF(CU8&lt;&gt;"",CU8,"")</f>
        <v/>
      </c>
      <c r="DD8" s="234" t="str">
        <f t="shared" ref="DD8:DD26" si="49">IF(CV8&lt;&gt;"",CV8,"")</f>
        <v/>
      </c>
      <c r="DE8" s="424"/>
      <c r="DF8" s="59" t="e">
        <f>formulas!N371</f>
        <v>#N/A</v>
      </c>
      <c r="DG8" s="423"/>
      <c r="DH8" s="66" t="str">
        <f t="shared" ref="DH8:DH26" si="50">IF(OR(ISERROR(DE$1-DG8),DG8=""),"",DE$1-ROUND(DG8,1))</f>
        <v/>
      </c>
      <c r="DI8" s="222">
        <f t="shared" ref="DI8:DI26" si="51">A8</f>
        <v>22</v>
      </c>
      <c r="DJ8" s="46">
        <f t="shared" ref="DJ8:DJ26" si="52">DB8</f>
        <v>9</v>
      </c>
      <c r="DK8" s="50" t="str">
        <f t="shared" ref="DK8:DK26" si="53">(IF(DC8&lt;&gt;"",DC8,""))</f>
        <v/>
      </c>
      <c r="DL8" s="234" t="str">
        <f t="shared" ref="DL8:DL26" si="54">IF(DD8&lt;&gt;"",DD8,"")</f>
        <v/>
      </c>
      <c r="DM8" s="424"/>
      <c r="DN8" s="59" t="e">
        <f>formulas!N391</f>
        <v>#N/A</v>
      </c>
      <c r="DO8" s="423"/>
      <c r="DP8" s="66" t="str">
        <f t="shared" ref="DP8:DP26" si="55">IF(OR(ISERROR(DM$1-DO8),DO8=""),"",DM$1-ROUND(DO8,1))</f>
        <v/>
      </c>
      <c r="DQ8" s="222">
        <f t="shared" ref="DQ8:DQ26" si="56">A8</f>
        <v>22</v>
      </c>
      <c r="DR8" s="46">
        <v>13</v>
      </c>
      <c r="DS8" s="62" t="str">
        <f t="shared" ref="DS8:DS26" si="57">IF(DK8&lt;&gt;"",DK8,"")</f>
        <v/>
      </c>
      <c r="DT8" s="233" t="str">
        <f>IF(DL8&lt;&gt;"",DL8,"")</f>
        <v/>
      </c>
      <c r="DU8" s="424"/>
      <c r="DV8" s="59" t="e">
        <f>formulas!N411</f>
        <v>#N/A</v>
      </c>
      <c r="DW8" s="423"/>
      <c r="DX8" s="66" t="str">
        <f t="shared" ref="DX8:DX26" si="58">IF(OR(ISERROR(DU$1-DW8),DW8=""),"",DU$1-ROUND(DW8,1))</f>
        <v/>
      </c>
      <c r="DY8" s="222">
        <f t="shared" ref="DY8:DY26" si="59">A8</f>
        <v>22</v>
      </c>
      <c r="DZ8" s="46">
        <f t="shared" ref="DZ8:DZ26" si="60">DR8</f>
        <v>13</v>
      </c>
      <c r="EA8" s="50" t="str">
        <f t="shared" ref="EA8:EA26" si="61">(IF(DS8&lt;&gt;"",DS8,""))</f>
        <v/>
      </c>
      <c r="EB8" s="234" t="str">
        <f t="shared" ref="EB8:EB26" si="62">IF(DT8&lt;&gt;"",DT8,"")</f>
        <v/>
      </c>
      <c r="EC8" s="424"/>
      <c r="ED8" s="59" t="e">
        <f>formulas!N431</f>
        <v>#N/A</v>
      </c>
      <c r="EE8" s="423"/>
      <c r="EF8" s="66" t="str">
        <f t="shared" ref="EF8:EF26" si="63">IF(OR(ISERROR(EC$1-EE8),EE8=""),"",EC$1-ROUND(EE8,1))</f>
        <v/>
      </c>
      <c r="EG8" s="222">
        <f t="shared" ref="EG8:EG26" si="64">A8</f>
        <v>22</v>
      </c>
      <c r="EH8" s="46">
        <f t="shared" ref="EH8:EH26" si="65">DZ8</f>
        <v>13</v>
      </c>
      <c r="EI8" s="50" t="str">
        <f t="shared" ref="EI8:EI26" si="66">(IF(EA8&lt;&gt;"",EA8,""))</f>
        <v/>
      </c>
      <c r="EJ8" s="234" t="str">
        <f t="shared" ref="EJ8:EJ26" si="67">IF(EB8&lt;&gt;"",EB8,"")</f>
        <v/>
      </c>
      <c r="EK8" s="424"/>
      <c r="EL8" s="59" t="e">
        <f>formulas!N451</f>
        <v>#N/A</v>
      </c>
      <c r="EM8" s="423"/>
      <c r="EN8" s="66" t="str">
        <f t="shared" ref="EN8:EN26" si="68">IF(OR(ISERROR(EK$1-EM8),EM8=""),"",EK$1-ROUND(EM8,1))</f>
        <v/>
      </c>
      <c r="EO8" s="222">
        <f t="shared" ref="EO8:EO26" si="69">A8</f>
        <v>22</v>
      </c>
      <c r="EP8" s="46">
        <f t="shared" ref="EP8:EP26" si="70">EH8</f>
        <v>13</v>
      </c>
      <c r="EQ8" s="50" t="str">
        <f t="shared" ref="EQ8:EQ26" si="71">(IF(EI8&lt;&gt;"",EI8,""))</f>
        <v/>
      </c>
      <c r="ER8" s="234" t="str">
        <f t="shared" ref="ER8:ER26" si="72">IF(EJ8&lt;&gt;"",EJ8,"")</f>
        <v/>
      </c>
      <c r="ES8" s="424"/>
      <c r="ET8" s="59" t="e">
        <f>formulas!N471</f>
        <v>#N/A</v>
      </c>
      <c r="EU8" s="423"/>
      <c r="EV8" s="66" t="str">
        <f t="shared" ref="EV8:EV26" si="73">IF(OR(ISERROR(ES$1-EU8),EU8=""),"",ES$1-ROUND(EU8,1))</f>
        <v/>
      </c>
      <c r="EW8" s="222">
        <f t="shared" ref="EW8:EW26" si="74">A8</f>
        <v>22</v>
      </c>
      <c r="EX8" s="46">
        <f t="shared" ref="EX8:EX26" si="75">EP8</f>
        <v>13</v>
      </c>
      <c r="EY8" s="50" t="str">
        <f t="shared" ref="EY8:EY26" si="76">(IF(EQ8&lt;&gt;"",EQ8,""))</f>
        <v/>
      </c>
      <c r="EZ8" s="234" t="str">
        <f t="shared" ref="EZ8:EZ26" si="77">IF(ER8&lt;&gt;"",ER8,"")</f>
        <v/>
      </c>
      <c r="FA8" s="424"/>
      <c r="FB8" s="59" t="e">
        <f>formulas!N491</f>
        <v>#N/A</v>
      </c>
      <c r="FC8" s="423"/>
      <c r="FD8" s="66" t="str">
        <f t="shared" ref="FD8:FD26" si="78">IF(OR(ISERROR(FA$1-FC8),FC8=""),"",FA$1-ROUND(FC8,1))</f>
        <v/>
      </c>
    </row>
    <row r="9" spans="1:160" ht="19.5" thickBot="1" x14ac:dyDescent="0.35">
      <c r="A9" s="222">
        <v>23</v>
      </c>
      <c r="B9" s="227">
        <v>1</v>
      </c>
      <c r="C9" s="62"/>
      <c r="D9" s="233"/>
      <c r="E9" s="424"/>
      <c r="F9" s="60" t="e">
        <f>formulas!N94</f>
        <v>#N/A</v>
      </c>
      <c r="G9" s="423"/>
      <c r="H9" s="66" t="str">
        <f t="shared" si="0"/>
        <v/>
      </c>
      <c r="I9" s="222">
        <f t="shared" si="1"/>
        <v>23</v>
      </c>
      <c r="J9" s="227">
        <f>B9</f>
        <v>1</v>
      </c>
      <c r="K9" s="50" t="str">
        <f t="shared" ref="K9:K26" si="79">IF(C9&lt;&gt;"",C9,"")</f>
        <v/>
      </c>
      <c r="L9" s="234" t="str">
        <f t="shared" ref="L9:L26" si="80">IF(D9&lt;&gt;"",D9,"")</f>
        <v/>
      </c>
      <c r="M9" s="424"/>
      <c r="N9" s="59" t="e">
        <f>formulas!$N132</f>
        <v>#N/A</v>
      </c>
      <c r="O9" s="423"/>
      <c r="P9" s="66" t="str">
        <f t="shared" si="2"/>
        <v/>
      </c>
      <c r="Q9" s="222">
        <f t="shared" si="3"/>
        <v>23</v>
      </c>
      <c r="R9" s="227">
        <f>B9</f>
        <v>1</v>
      </c>
      <c r="S9" s="50" t="str">
        <f t="shared" ref="S9:S26" si="81">IF(K9&lt;&gt;"",K9,"")</f>
        <v/>
      </c>
      <c r="T9" s="234" t="str">
        <f t="shared" ref="T9:T26" si="82">IF(L9&lt;&gt;"",L9,"")</f>
        <v/>
      </c>
      <c r="U9" s="424"/>
      <c r="V9" s="59" t="e">
        <f>formulas!$N152</f>
        <v>#N/A</v>
      </c>
      <c r="W9" s="423"/>
      <c r="X9" s="66" t="str">
        <f t="shared" si="4"/>
        <v/>
      </c>
      <c r="Y9" s="222">
        <f t="shared" si="5"/>
        <v>23</v>
      </c>
      <c r="Z9" s="227">
        <f>B9</f>
        <v>1</v>
      </c>
      <c r="AA9" s="235" t="str">
        <f t="shared" si="6"/>
        <v/>
      </c>
      <c r="AB9" s="234" t="str">
        <f t="shared" si="7"/>
        <v/>
      </c>
      <c r="AC9" s="424"/>
      <c r="AD9" s="59" t="e">
        <f>formulas!$N172</f>
        <v>#N/A</v>
      </c>
      <c r="AE9" s="423"/>
      <c r="AF9" s="66" t="str">
        <f t="shared" si="8"/>
        <v/>
      </c>
      <c r="AG9" s="222">
        <f t="shared" si="9"/>
        <v>23</v>
      </c>
      <c r="AH9" s="227">
        <v>1</v>
      </c>
      <c r="AI9" s="235" t="str">
        <f t="shared" si="10"/>
        <v/>
      </c>
      <c r="AJ9" s="234" t="str">
        <f t="shared" ref="AJ9:AJ26" si="83">IF(AB9&lt;&gt;"",AB9,"")</f>
        <v/>
      </c>
      <c r="AK9" s="424"/>
      <c r="AL9" s="59" t="e">
        <f>formulas!$N192</f>
        <v>#N/A</v>
      </c>
      <c r="AM9" s="423"/>
      <c r="AN9" s="66" t="str">
        <f t="shared" si="11"/>
        <v/>
      </c>
      <c r="AO9" s="222">
        <f t="shared" si="12"/>
        <v>23</v>
      </c>
      <c r="AP9" s="46">
        <v>5</v>
      </c>
      <c r="AQ9" s="62"/>
      <c r="AR9" s="234" t="str">
        <f t="shared" ref="AR9:AR26" si="84">IF(AJ9&lt;&gt;"",AJ9,"")</f>
        <v/>
      </c>
      <c r="AS9" s="424"/>
      <c r="AT9" s="59" t="e">
        <f>formulas!N212</f>
        <v>#N/A</v>
      </c>
      <c r="AU9" s="423"/>
      <c r="AV9" s="66" t="str">
        <f t="shared" si="13"/>
        <v/>
      </c>
      <c r="AW9" s="222">
        <f t="shared" si="14"/>
        <v>23</v>
      </c>
      <c r="AX9" s="46">
        <f t="shared" si="15"/>
        <v>5</v>
      </c>
      <c r="AY9" s="50" t="str">
        <f t="shared" si="16"/>
        <v/>
      </c>
      <c r="AZ9" s="234" t="str">
        <f t="shared" si="17"/>
        <v/>
      </c>
      <c r="BA9" s="424"/>
      <c r="BB9" s="59" t="e">
        <f>formulas!N232</f>
        <v>#N/A</v>
      </c>
      <c r="BC9" s="423"/>
      <c r="BD9" s="66" t="str">
        <f t="shared" si="18"/>
        <v/>
      </c>
      <c r="BE9" s="222">
        <f t="shared" si="19"/>
        <v>23</v>
      </c>
      <c r="BF9" s="46">
        <f t="shared" si="20"/>
        <v>5</v>
      </c>
      <c r="BG9" s="50" t="str">
        <f t="shared" si="21"/>
        <v/>
      </c>
      <c r="BH9" s="234" t="str">
        <f t="shared" si="21"/>
        <v/>
      </c>
      <c r="BI9" s="424"/>
      <c r="BJ9" s="59" t="e">
        <f>formulas!N252</f>
        <v>#N/A</v>
      </c>
      <c r="BK9" s="423"/>
      <c r="BL9" s="66" t="str">
        <f t="shared" si="22"/>
        <v/>
      </c>
      <c r="BM9" s="222">
        <f t="shared" si="23"/>
        <v>23</v>
      </c>
      <c r="BN9" s="46">
        <f t="shared" si="24"/>
        <v>5</v>
      </c>
      <c r="BO9" s="50" t="str">
        <f t="shared" si="25"/>
        <v/>
      </c>
      <c r="BP9" s="234" t="str">
        <f t="shared" si="26"/>
        <v/>
      </c>
      <c r="BQ9" s="424"/>
      <c r="BR9" s="59" t="e">
        <f>formulas!N272</f>
        <v>#N/A</v>
      </c>
      <c r="BS9" s="423"/>
      <c r="BT9" s="66" t="str">
        <f t="shared" si="27"/>
        <v/>
      </c>
      <c r="BU9" s="222">
        <f t="shared" si="28"/>
        <v>23</v>
      </c>
      <c r="BV9" s="46">
        <f t="shared" si="29"/>
        <v>5</v>
      </c>
      <c r="BW9" s="50" t="str">
        <f t="shared" si="30"/>
        <v/>
      </c>
      <c r="BX9" s="234" t="str">
        <f t="shared" si="31"/>
        <v/>
      </c>
      <c r="BY9" s="424"/>
      <c r="BZ9" s="59" t="e">
        <f>formulas!N292</f>
        <v>#N/A</v>
      </c>
      <c r="CA9" s="423"/>
      <c r="CB9" s="66" t="str">
        <f t="shared" si="32"/>
        <v/>
      </c>
      <c r="CC9" s="222">
        <f t="shared" si="33"/>
        <v>23</v>
      </c>
      <c r="CD9" s="46">
        <v>9</v>
      </c>
      <c r="CE9" s="62" t="str">
        <f t="shared" si="34"/>
        <v/>
      </c>
      <c r="CF9" s="233" t="str">
        <f t="shared" ref="CF9:CF26" si="85">IF(BX9&lt;&gt;"",BX9,"")</f>
        <v/>
      </c>
      <c r="CG9" s="424"/>
      <c r="CH9" s="59" t="e">
        <f>formulas!N312</f>
        <v>#N/A</v>
      </c>
      <c r="CI9" s="423"/>
      <c r="CJ9" s="66" t="str">
        <f t="shared" si="35"/>
        <v/>
      </c>
      <c r="CK9" s="222">
        <f t="shared" si="36"/>
        <v>23</v>
      </c>
      <c r="CL9" s="46">
        <f t="shared" si="37"/>
        <v>9</v>
      </c>
      <c r="CM9" s="50" t="str">
        <f t="shared" si="38"/>
        <v/>
      </c>
      <c r="CN9" s="234" t="str">
        <f t="shared" si="39"/>
        <v/>
      </c>
      <c r="CO9" s="424"/>
      <c r="CP9" s="59" t="e">
        <f>formulas!N332</f>
        <v>#N/A</v>
      </c>
      <c r="CQ9" s="423"/>
      <c r="CR9" s="66" t="str">
        <f t="shared" si="40"/>
        <v/>
      </c>
      <c r="CS9" s="222">
        <f t="shared" si="41"/>
        <v>23</v>
      </c>
      <c r="CT9" s="46">
        <f t="shared" si="42"/>
        <v>9</v>
      </c>
      <c r="CU9" s="50" t="str">
        <f t="shared" si="43"/>
        <v/>
      </c>
      <c r="CV9" s="234" t="str">
        <f t="shared" si="44"/>
        <v/>
      </c>
      <c r="CW9" s="424"/>
      <c r="CX9" s="59" t="e">
        <f>formulas!N352</f>
        <v>#N/A</v>
      </c>
      <c r="CY9" s="423"/>
      <c r="CZ9" s="66" t="str">
        <f t="shared" si="45"/>
        <v/>
      </c>
      <c r="DA9" s="222">
        <f t="shared" si="46"/>
        <v>23</v>
      </c>
      <c r="DB9" s="46">
        <f t="shared" si="47"/>
        <v>9</v>
      </c>
      <c r="DC9" s="50" t="str">
        <f t="shared" si="48"/>
        <v/>
      </c>
      <c r="DD9" s="234" t="str">
        <f t="shared" si="49"/>
        <v/>
      </c>
      <c r="DE9" s="424"/>
      <c r="DF9" s="59" t="e">
        <f>formulas!N372</f>
        <v>#N/A</v>
      </c>
      <c r="DG9" s="423"/>
      <c r="DH9" s="66" t="str">
        <f t="shared" si="50"/>
        <v/>
      </c>
      <c r="DI9" s="222">
        <f t="shared" si="51"/>
        <v>23</v>
      </c>
      <c r="DJ9" s="46">
        <f t="shared" si="52"/>
        <v>9</v>
      </c>
      <c r="DK9" s="50" t="str">
        <f t="shared" si="53"/>
        <v/>
      </c>
      <c r="DL9" s="234" t="str">
        <f t="shared" si="54"/>
        <v/>
      </c>
      <c r="DM9" s="424"/>
      <c r="DN9" s="59" t="e">
        <f>formulas!N392</f>
        <v>#N/A</v>
      </c>
      <c r="DO9" s="423"/>
      <c r="DP9" s="66" t="str">
        <f t="shared" si="55"/>
        <v/>
      </c>
      <c r="DQ9" s="222">
        <f t="shared" si="56"/>
        <v>23</v>
      </c>
      <c r="DR9" s="46">
        <v>13</v>
      </c>
      <c r="DS9" s="62" t="str">
        <f t="shared" si="57"/>
        <v/>
      </c>
      <c r="DT9" s="233" t="str">
        <f t="shared" ref="DT9:DT26" si="86">IF(DL9&lt;&gt;"",DL9,"")</f>
        <v/>
      </c>
      <c r="DU9" s="424"/>
      <c r="DV9" s="59" t="e">
        <f>formulas!N412</f>
        <v>#N/A</v>
      </c>
      <c r="DW9" s="423"/>
      <c r="DX9" s="66" t="str">
        <f t="shared" si="58"/>
        <v/>
      </c>
      <c r="DY9" s="222">
        <f t="shared" si="59"/>
        <v>23</v>
      </c>
      <c r="DZ9" s="46">
        <f t="shared" si="60"/>
        <v>13</v>
      </c>
      <c r="EA9" s="50" t="str">
        <f t="shared" si="61"/>
        <v/>
      </c>
      <c r="EB9" s="234" t="str">
        <f t="shared" si="62"/>
        <v/>
      </c>
      <c r="EC9" s="424"/>
      <c r="ED9" s="59" t="e">
        <f>formulas!N432</f>
        <v>#N/A</v>
      </c>
      <c r="EE9" s="423"/>
      <c r="EF9" s="66" t="str">
        <f t="shared" si="63"/>
        <v/>
      </c>
      <c r="EG9" s="222">
        <f t="shared" si="64"/>
        <v>23</v>
      </c>
      <c r="EH9" s="46">
        <f t="shared" si="65"/>
        <v>13</v>
      </c>
      <c r="EI9" s="50" t="str">
        <f t="shared" si="66"/>
        <v/>
      </c>
      <c r="EJ9" s="234" t="str">
        <f t="shared" si="67"/>
        <v/>
      </c>
      <c r="EK9" s="424"/>
      <c r="EL9" s="59" t="e">
        <f>formulas!N452</f>
        <v>#N/A</v>
      </c>
      <c r="EM9" s="423"/>
      <c r="EN9" s="66" t="str">
        <f t="shared" si="68"/>
        <v/>
      </c>
      <c r="EO9" s="222">
        <f t="shared" si="69"/>
        <v>23</v>
      </c>
      <c r="EP9" s="46">
        <f t="shared" si="70"/>
        <v>13</v>
      </c>
      <c r="EQ9" s="50" t="str">
        <f t="shared" si="71"/>
        <v/>
      </c>
      <c r="ER9" s="234" t="str">
        <f t="shared" si="72"/>
        <v/>
      </c>
      <c r="ES9" s="424"/>
      <c r="ET9" s="59" t="e">
        <f>formulas!N472</f>
        <v>#N/A</v>
      </c>
      <c r="EU9" s="423"/>
      <c r="EV9" s="66" t="str">
        <f t="shared" si="73"/>
        <v/>
      </c>
      <c r="EW9" s="222">
        <f t="shared" si="74"/>
        <v>23</v>
      </c>
      <c r="EX9" s="46">
        <f t="shared" si="75"/>
        <v>13</v>
      </c>
      <c r="EY9" s="50" t="str">
        <f t="shared" si="76"/>
        <v/>
      </c>
      <c r="EZ9" s="234" t="str">
        <f t="shared" si="77"/>
        <v/>
      </c>
      <c r="FA9" s="424"/>
      <c r="FB9" s="59" t="e">
        <f>formulas!N492</f>
        <v>#N/A</v>
      </c>
      <c r="FC9" s="423"/>
      <c r="FD9" s="66" t="str">
        <f t="shared" si="78"/>
        <v/>
      </c>
    </row>
    <row r="10" spans="1:160" ht="19.5" thickBot="1" x14ac:dyDescent="0.35">
      <c r="A10" s="222">
        <v>24</v>
      </c>
      <c r="B10" s="227">
        <v>1</v>
      </c>
      <c r="C10" s="62"/>
      <c r="D10" s="233"/>
      <c r="E10" s="424"/>
      <c r="F10" s="60" t="e">
        <f>formulas!N96</f>
        <v>#N/A</v>
      </c>
      <c r="G10" s="423"/>
      <c r="H10" s="66" t="str">
        <f t="shared" si="0"/>
        <v/>
      </c>
      <c r="I10" s="222">
        <f t="shared" si="1"/>
        <v>24</v>
      </c>
      <c r="J10" s="227">
        <f>B10</f>
        <v>1</v>
      </c>
      <c r="K10" s="50" t="str">
        <f t="shared" si="79"/>
        <v/>
      </c>
      <c r="L10" s="234" t="str">
        <f t="shared" si="80"/>
        <v/>
      </c>
      <c r="M10" s="424"/>
      <c r="N10" s="59" t="e">
        <f>formulas!$N133</f>
        <v>#N/A</v>
      </c>
      <c r="O10" s="423"/>
      <c r="P10" s="66" t="str">
        <f t="shared" si="2"/>
        <v/>
      </c>
      <c r="Q10" s="222">
        <f t="shared" si="3"/>
        <v>24</v>
      </c>
      <c r="R10" s="227">
        <f>B10</f>
        <v>1</v>
      </c>
      <c r="S10" s="50" t="str">
        <f t="shared" si="81"/>
        <v/>
      </c>
      <c r="T10" s="234" t="str">
        <f t="shared" si="82"/>
        <v/>
      </c>
      <c r="U10" s="424"/>
      <c r="V10" s="59" t="e">
        <f>formulas!$N153</f>
        <v>#N/A</v>
      </c>
      <c r="W10" s="423"/>
      <c r="X10" s="66" t="str">
        <f t="shared" si="4"/>
        <v/>
      </c>
      <c r="Y10" s="222">
        <f t="shared" si="5"/>
        <v>24</v>
      </c>
      <c r="Z10" s="227">
        <f>B10</f>
        <v>1</v>
      </c>
      <c r="AA10" s="235" t="str">
        <f t="shared" si="6"/>
        <v/>
      </c>
      <c r="AB10" s="234" t="str">
        <f t="shared" si="7"/>
        <v/>
      </c>
      <c r="AC10" s="424"/>
      <c r="AD10" s="59" t="e">
        <f>formulas!$N173</f>
        <v>#N/A</v>
      </c>
      <c r="AE10" s="423"/>
      <c r="AF10" s="66" t="str">
        <f t="shared" si="8"/>
        <v/>
      </c>
      <c r="AG10" s="222">
        <f t="shared" si="9"/>
        <v>24</v>
      </c>
      <c r="AH10" s="227">
        <v>1</v>
      </c>
      <c r="AI10" s="235" t="str">
        <f t="shared" si="10"/>
        <v/>
      </c>
      <c r="AJ10" s="234" t="str">
        <f t="shared" si="83"/>
        <v/>
      </c>
      <c r="AK10" s="424"/>
      <c r="AL10" s="59" t="e">
        <f>formulas!$N193</f>
        <v>#N/A</v>
      </c>
      <c r="AM10" s="423"/>
      <c r="AN10" s="66" t="str">
        <f t="shared" si="11"/>
        <v/>
      </c>
      <c r="AO10" s="222">
        <f t="shared" si="12"/>
        <v>24</v>
      </c>
      <c r="AP10" s="46">
        <v>5</v>
      </c>
      <c r="AQ10" s="62"/>
      <c r="AR10" s="234" t="str">
        <f t="shared" si="84"/>
        <v/>
      </c>
      <c r="AS10" s="424"/>
      <c r="AT10" s="59" t="e">
        <f>formulas!N213</f>
        <v>#N/A</v>
      </c>
      <c r="AU10" s="423"/>
      <c r="AV10" s="66" t="str">
        <f t="shared" si="13"/>
        <v/>
      </c>
      <c r="AW10" s="222">
        <f t="shared" si="14"/>
        <v>24</v>
      </c>
      <c r="AX10" s="46">
        <f t="shared" si="15"/>
        <v>5</v>
      </c>
      <c r="AY10" s="50" t="str">
        <f t="shared" si="16"/>
        <v/>
      </c>
      <c r="AZ10" s="234" t="str">
        <f t="shared" si="17"/>
        <v/>
      </c>
      <c r="BA10" s="424"/>
      <c r="BB10" s="59" t="e">
        <f>formulas!N233</f>
        <v>#N/A</v>
      </c>
      <c r="BC10" s="423"/>
      <c r="BD10" s="66" t="str">
        <f t="shared" si="18"/>
        <v/>
      </c>
      <c r="BE10" s="222">
        <f t="shared" si="19"/>
        <v>24</v>
      </c>
      <c r="BF10" s="46">
        <f t="shared" si="20"/>
        <v>5</v>
      </c>
      <c r="BG10" s="50" t="str">
        <f t="shared" si="21"/>
        <v/>
      </c>
      <c r="BH10" s="234" t="str">
        <f t="shared" si="21"/>
        <v/>
      </c>
      <c r="BI10" s="424"/>
      <c r="BJ10" s="59" t="e">
        <f>formulas!N253</f>
        <v>#N/A</v>
      </c>
      <c r="BK10" s="423"/>
      <c r="BL10" s="66" t="str">
        <f t="shared" si="22"/>
        <v/>
      </c>
      <c r="BM10" s="222">
        <f t="shared" si="23"/>
        <v>24</v>
      </c>
      <c r="BN10" s="46">
        <f t="shared" si="24"/>
        <v>5</v>
      </c>
      <c r="BO10" s="50" t="str">
        <f t="shared" si="25"/>
        <v/>
      </c>
      <c r="BP10" s="234" t="str">
        <f t="shared" si="26"/>
        <v/>
      </c>
      <c r="BQ10" s="424"/>
      <c r="BR10" s="59" t="e">
        <f>formulas!N273</f>
        <v>#N/A</v>
      </c>
      <c r="BS10" s="423"/>
      <c r="BT10" s="66" t="str">
        <f t="shared" si="27"/>
        <v/>
      </c>
      <c r="BU10" s="222">
        <f t="shared" si="28"/>
        <v>24</v>
      </c>
      <c r="BV10" s="46">
        <f t="shared" si="29"/>
        <v>5</v>
      </c>
      <c r="BW10" s="50" t="str">
        <f t="shared" si="30"/>
        <v/>
      </c>
      <c r="BX10" s="234" t="str">
        <f t="shared" si="31"/>
        <v/>
      </c>
      <c r="BY10" s="424"/>
      <c r="BZ10" s="59" t="e">
        <f>formulas!N293</f>
        <v>#N/A</v>
      </c>
      <c r="CA10" s="423"/>
      <c r="CB10" s="66" t="str">
        <f t="shared" si="32"/>
        <v/>
      </c>
      <c r="CC10" s="222">
        <f t="shared" si="33"/>
        <v>24</v>
      </c>
      <c r="CD10" s="46">
        <v>9</v>
      </c>
      <c r="CE10" s="62" t="str">
        <f t="shared" si="34"/>
        <v/>
      </c>
      <c r="CF10" s="233" t="str">
        <f t="shared" si="85"/>
        <v/>
      </c>
      <c r="CG10" s="424"/>
      <c r="CH10" s="59" t="e">
        <f>formulas!N313</f>
        <v>#N/A</v>
      </c>
      <c r="CI10" s="423"/>
      <c r="CJ10" s="66" t="str">
        <f t="shared" si="35"/>
        <v/>
      </c>
      <c r="CK10" s="222">
        <f t="shared" si="36"/>
        <v>24</v>
      </c>
      <c r="CL10" s="46">
        <f t="shared" si="37"/>
        <v>9</v>
      </c>
      <c r="CM10" s="50" t="str">
        <f t="shared" si="38"/>
        <v/>
      </c>
      <c r="CN10" s="234" t="str">
        <f t="shared" si="39"/>
        <v/>
      </c>
      <c r="CO10" s="424"/>
      <c r="CP10" s="59" t="e">
        <f>formulas!N333</f>
        <v>#N/A</v>
      </c>
      <c r="CQ10" s="423"/>
      <c r="CR10" s="66" t="str">
        <f t="shared" si="40"/>
        <v/>
      </c>
      <c r="CS10" s="222">
        <f t="shared" si="41"/>
        <v>24</v>
      </c>
      <c r="CT10" s="46">
        <f t="shared" si="42"/>
        <v>9</v>
      </c>
      <c r="CU10" s="50" t="str">
        <f t="shared" si="43"/>
        <v/>
      </c>
      <c r="CV10" s="234" t="str">
        <f t="shared" si="44"/>
        <v/>
      </c>
      <c r="CW10" s="424"/>
      <c r="CX10" s="59" t="e">
        <f>formulas!N353</f>
        <v>#N/A</v>
      </c>
      <c r="CY10" s="423"/>
      <c r="CZ10" s="66" t="str">
        <f t="shared" si="45"/>
        <v/>
      </c>
      <c r="DA10" s="222">
        <f t="shared" si="46"/>
        <v>24</v>
      </c>
      <c r="DB10" s="46">
        <f t="shared" si="47"/>
        <v>9</v>
      </c>
      <c r="DC10" s="50" t="str">
        <f t="shared" si="48"/>
        <v/>
      </c>
      <c r="DD10" s="234" t="str">
        <f t="shared" si="49"/>
        <v/>
      </c>
      <c r="DE10" s="424"/>
      <c r="DF10" s="59" t="e">
        <f>formulas!N373</f>
        <v>#N/A</v>
      </c>
      <c r="DG10" s="423"/>
      <c r="DH10" s="66" t="str">
        <f t="shared" si="50"/>
        <v/>
      </c>
      <c r="DI10" s="222">
        <f t="shared" si="51"/>
        <v>24</v>
      </c>
      <c r="DJ10" s="46">
        <f t="shared" si="52"/>
        <v>9</v>
      </c>
      <c r="DK10" s="50" t="str">
        <f t="shared" si="53"/>
        <v/>
      </c>
      <c r="DL10" s="234" t="str">
        <f t="shared" si="54"/>
        <v/>
      </c>
      <c r="DM10" s="424"/>
      <c r="DN10" s="59" t="e">
        <f>formulas!N393</f>
        <v>#N/A</v>
      </c>
      <c r="DO10" s="423"/>
      <c r="DP10" s="66" t="str">
        <f t="shared" si="55"/>
        <v/>
      </c>
      <c r="DQ10" s="222">
        <f t="shared" si="56"/>
        <v>24</v>
      </c>
      <c r="DR10" s="46">
        <v>13</v>
      </c>
      <c r="DS10" s="62" t="str">
        <f t="shared" si="57"/>
        <v/>
      </c>
      <c r="DT10" s="233" t="str">
        <f t="shared" si="86"/>
        <v/>
      </c>
      <c r="DU10" s="424"/>
      <c r="DV10" s="59" t="e">
        <f>formulas!N413</f>
        <v>#N/A</v>
      </c>
      <c r="DW10" s="423"/>
      <c r="DX10" s="66" t="str">
        <f t="shared" si="58"/>
        <v/>
      </c>
      <c r="DY10" s="222">
        <f t="shared" si="59"/>
        <v>24</v>
      </c>
      <c r="DZ10" s="46">
        <f t="shared" si="60"/>
        <v>13</v>
      </c>
      <c r="EA10" s="50" t="str">
        <f t="shared" si="61"/>
        <v/>
      </c>
      <c r="EB10" s="234" t="str">
        <f t="shared" si="62"/>
        <v/>
      </c>
      <c r="EC10" s="424"/>
      <c r="ED10" s="59" t="e">
        <f>formulas!N433</f>
        <v>#N/A</v>
      </c>
      <c r="EE10" s="423"/>
      <c r="EF10" s="66" t="str">
        <f t="shared" si="63"/>
        <v/>
      </c>
      <c r="EG10" s="222">
        <f t="shared" si="64"/>
        <v>24</v>
      </c>
      <c r="EH10" s="46">
        <f t="shared" si="65"/>
        <v>13</v>
      </c>
      <c r="EI10" s="50" t="str">
        <f t="shared" si="66"/>
        <v/>
      </c>
      <c r="EJ10" s="234" t="str">
        <f t="shared" si="67"/>
        <v/>
      </c>
      <c r="EK10" s="424"/>
      <c r="EL10" s="59" t="e">
        <f>formulas!N453</f>
        <v>#N/A</v>
      </c>
      <c r="EM10" s="423"/>
      <c r="EN10" s="66" t="str">
        <f t="shared" si="68"/>
        <v/>
      </c>
      <c r="EO10" s="222">
        <f t="shared" si="69"/>
        <v>24</v>
      </c>
      <c r="EP10" s="46">
        <f t="shared" si="70"/>
        <v>13</v>
      </c>
      <c r="EQ10" s="50" t="str">
        <f t="shared" si="71"/>
        <v/>
      </c>
      <c r="ER10" s="234" t="str">
        <f t="shared" si="72"/>
        <v/>
      </c>
      <c r="ES10" s="424"/>
      <c r="ET10" s="59" t="e">
        <f>formulas!N473</f>
        <v>#N/A</v>
      </c>
      <c r="EU10" s="423"/>
      <c r="EV10" s="66" t="str">
        <f t="shared" si="73"/>
        <v/>
      </c>
      <c r="EW10" s="222">
        <f t="shared" si="74"/>
        <v>24</v>
      </c>
      <c r="EX10" s="46">
        <f t="shared" si="75"/>
        <v>13</v>
      </c>
      <c r="EY10" s="50" t="str">
        <f t="shared" si="76"/>
        <v/>
      </c>
      <c r="EZ10" s="234" t="str">
        <f t="shared" si="77"/>
        <v/>
      </c>
      <c r="FA10" s="424"/>
      <c r="FB10" s="59" t="e">
        <f>formulas!N493</f>
        <v>#N/A</v>
      </c>
      <c r="FC10" s="423"/>
      <c r="FD10" s="66" t="str">
        <f t="shared" si="78"/>
        <v/>
      </c>
    </row>
    <row r="11" spans="1:160" ht="19.5" thickBot="1" x14ac:dyDescent="0.35">
      <c r="A11" s="222">
        <v>25</v>
      </c>
      <c r="B11" s="227">
        <v>1</v>
      </c>
      <c r="C11" s="62"/>
      <c r="D11" s="233"/>
      <c r="E11" s="424"/>
      <c r="F11" s="60" t="e">
        <f>formulas!N98</f>
        <v>#N/A</v>
      </c>
      <c r="G11" s="423"/>
      <c r="H11" s="66" t="str">
        <f t="shared" si="0"/>
        <v/>
      </c>
      <c r="I11" s="222">
        <f t="shared" si="1"/>
        <v>25</v>
      </c>
      <c r="J11" s="227">
        <f>B11</f>
        <v>1</v>
      </c>
      <c r="K11" s="50" t="str">
        <f t="shared" si="79"/>
        <v/>
      </c>
      <c r="L11" s="234" t="str">
        <f t="shared" si="80"/>
        <v/>
      </c>
      <c r="M11" s="424"/>
      <c r="N11" s="59" t="e">
        <f>formulas!$N134</f>
        <v>#N/A</v>
      </c>
      <c r="O11" s="423"/>
      <c r="P11" s="66" t="str">
        <f t="shared" si="2"/>
        <v/>
      </c>
      <c r="Q11" s="222">
        <f t="shared" si="3"/>
        <v>25</v>
      </c>
      <c r="R11" s="227">
        <f>B11</f>
        <v>1</v>
      </c>
      <c r="S11" s="50" t="str">
        <f t="shared" si="81"/>
        <v/>
      </c>
      <c r="T11" s="234" t="str">
        <f t="shared" si="82"/>
        <v/>
      </c>
      <c r="U11" s="424"/>
      <c r="V11" s="59" t="e">
        <f>formulas!$N154</f>
        <v>#N/A</v>
      </c>
      <c r="W11" s="423"/>
      <c r="X11" s="66" t="str">
        <f t="shared" si="4"/>
        <v/>
      </c>
      <c r="Y11" s="222">
        <f t="shared" si="5"/>
        <v>25</v>
      </c>
      <c r="Z11" s="227">
        <f>B11</f>
        <v>1</v>
      </c>
      <c r="AA11" s="235" t="str">
        <f t="shared" si="6"/>
        <v/>
      </c>
      <c r="AB11" s="234" t="str">
        <f t="shared" si="7"/>
        <v/>
      </c>
      <c r="AC11" s="424"/>
      <c r="AD11" s="59" t="e">
        <f>formulas!$N174</f>
        <v>#N/A</v>
      </c>
      <c r="AE11" s="423"/>
      <c r="AF11" s="66" t="str">
        <f t="shared" si="8"/>
        <v/>
      </c>
      <c r="AG11" s="222">
        <f t="shared" si="9"/>
        <v>25</v>
      </c>
      <c r="AH11" s="227">
        <v>1</v>
      </c>
      <c r="AI11" s="235" t="str">
        <f t="shared" si="10"/>
        <v/>
      </c>
      <c r="AJ11" s="234" t="str">
        <f t="shared" si="83"/>
        <v/>
      </c>
      <c r="AK11" s="424"/>
      <c r="AL11" s="59" t="e">
        <f>formulas!$N194</f>
        <v>#N/A</v>
      </c>
      <c r="AM11" s="423"/>
      <c r="AN11" s="66" t="str">
        <f t="shared" si="11"/>
        <v/>
      </c>
      <c r="AO11" s="222">
        <f t="shared" si="12"/>
        <v>25</v>
      </c>
      <c r="AP11" s="46">
        <v>5</v>
      </c>
      <c r="AQ11" s="62"/>
      <c r="AR11" s="234" t="str">
        <f t="shared" si="84"/>
        <v/>
      </c>
      <c r="AS11" s="424"/>
      <c r="AT11" s="59" t="e">
        <f>formulas!N214</f>
        <v>#N/A</v>
      </c>
      <c r="AU11" s="423"/>
      <c r="AV11" s="66" t="str">
        <f t="shared" si="13"/>
        <v/>
      </c>
      <c r="AW11" s="222">
        <f t="shared" si="14"/>
        <v>25</v>
      </c>
      <c r="AX11" s="46">
        <f t="shared" si="15"/>
        <v>5</v>
      </c>
      <c r="AY11" s="50" t="str">
        <f t="shared" si="16"/>
        <v/>
      </c>
      <c r="AZ11" s="234" t="str">
        <f t="shared" si="17"/>
        <v/>
      </c>
      <c r="BA11" s="424"/>
      <c r="BB11" s="59" t="e">
        <f>formulas!N234</f>
        <v>#N/A</v>
      </c>
      <c r="BC11" s="423"/>
      <c r="BD11" s="66" t="str">
        <f t="shared" si="18"/>
        <v/>
      </c>
      <c r="BE11" s="222">
        <f t="shared" si="19"/>
        <v>25</v>
      </c>
      <c r="BF11" s="46">
        <f t="shared" si="20"/>
        <v>5</v>
      </c>
      <c r="BG11" s="50" t="str">
        <f t="shared" si="21"/>
        <v/>
      </c>
      <c r="BH11" s="234" t="str">
        <f t="shared" si="21"/>
        <v/>
      </c>
      <c r="BI11" s="424"/>
      <c r="BJ11" s="59" t="e">
        <f>formulas!N254</f>
        <v>#N/A</v>
      </c>
      <c r="BK11" s="423"/>
      <c r="BL11" s="66" t="str">
        <f t="shared" si="22"/>
        <v/>
      </c>
      <c r="BM11" s="222">
        <f t="shared" si="23"/>
        <v>25</v>
      </c>
      <c r="BN11" s="46">
        <f t="shared" si="24"/>
        <v>5</v>
      </c>
      <c r="BO11" s="50" t="str">
        <f t="shared" si="25"/>
        <v/>
      </c>
      <c r="BP11" s="234" t="str">
        <f t="shared" si="26"/>
        <v/>
      </c>
      <c r="BQ11" s="424"/>
      <c r="BR11" s="59" t="e">
        <f>formulas!N274</f>
        <v>#N/A</v>
      </c>
      <c r="BS11" s="423"/>
      <c r="BT11" s="66" t="str">
        <f t="shared" si="27"/>
        <v/>
      </c>
      <c r="BU11" s="222">
        <f t="shared" si="28"/>
        <v>25</v>
      </c>
      <c r="BV11" s="46">
        <f t="shared" si="29"/>
        <v>5</v>
      </c>
      <c r="BW11" s="50" t="str">
        <f t="shared" si="30"/>
        <v/>
      </c>
      <c r="BX11" s="234" t="str">
        <f t="shared" si="31"/>
        <v/>
      </c>
      <c r="BY11" s="424"/>
      <c r="BZ11" s="59" t="e">
        <f>formulas!N294</f>
        <v>#N/A</v>
      </c>
      <c r="CA11" s="423"/>
      <c r="CB11" s="66" t="str">
        <f t="shared" si="32"/>
        <v/>
      </c>
      <c r="CC11" s="222">
        <f t="shared" si="33"/>
        <v>25</v>
      </c>
      <c r="CD11" s="46">
        <v>9</v>
      </c>
      <c r="CE11" s="62" t="str">
        <f t="shared" si="34"/>
        <v/>
      </c>
      <c r="CF11" s="233" t="str">
        <f t="shared" si="85"/>
        <v/>
      </c>
      <c r="CG11" s="424"/>
      <c r="CH11" s="59" t="e">
        <f>formulas!N314</f>
        <v>#N/A</v>
      </c>
      <c r="CI11" s="423"/>
      <c r="CJ11" s="66" t="str">
        <f t="shared" si="35"/>
        <v/>
      </c>
      <c r="CK11" s="222">
        <f t="shared" si="36"/>
        <v>25</v>
      </c>
      <c r="CL11" s="46">
        <f t="shared" si="37"/>
        <v>9</v>
      </c>
      <c r="CM11" s="50" t="str">
        <f t="shared" si="38"/>
        <v/>
      </c>
      <c r="CN11" s="234" t="str">
        <f t="shared" si="39"/>
        <v/>
      </c>
      <c r="CO11" s="424"/>
      <c r="CP11" s="59" t="e">
        <f>formulas!N334</f>
        <v>#N/A</v>
      </c>
      <c r="CQ11" s="423"/>
      <c r="CR11" s="66" t="str">
        <f t="shared" si="40"/>
        <v/>
      </c>
      <c r="CS11" s="222">
        <f t="shared" si="41"/>
        <v>25</v>
      </c>
      <c r="CT11" s="46">
        <f t="shared" si="42"/>
        <v>9</v>
      </c>
      <c r="CU11" s="50" t="str">
        <f t="shared" si="43"/>
        <v/>
      </c>
      <c r="CV11" s="234" t="str">
        <f t="shared" si="44"/>
        <v/>
      </c>
      <c r="CW11" s="424"/>
      <c r="CX11" s="59" t="e">
        <f>formulas!N354</f>
        <v>#N/A</v>
      </c>
      <c r="CY11" s="423"/>
      <c r="CZ11" s="66" t="str">
        <f t="shared" si="45"/>
        <v/>
      </c>
      <c r="DA11" s="222">
        <f t="shared" si="46"/>
        <v>25</v>
      </c>
      <c r="DB11" s="46">
        <f t="shared" si="47"/>
        <v>9</v>
      </c>
      <c r="DC11" s="50" t="str">
        <f t="shared" si="48"/>
        <v/>
      </c>
      <c r="DD11" s="234" t="str">
        <f t="shared" si="49"/>
        <v/>
      </c>
      <c r="DE11" s="424"/>
      <c r="DF11" s="59" t="e">
        <f>formulas!N374</f>
        <v>#N/A</v>
      </c>
      <c r="DG11" s="423"/>
      <c r="DH11" s="66" t="str">
        <f t="shared" si="50"/>
        <v/>
      </c>
      <c r="DI11" s="222">
        <f t="shared" si="51"/>
        <v>25</v>
      </c>
      <c r="DJ11" s="46">
        <f t="shared" si="52"/>
        <v>9</v>
      </c>
      <c r="DK11" s="50" t="str">
        <f t="shared" si="53"/>
        <v/>
      </c>
      <c r="DL11" s="234" t="str">
        <f t="shared" si="54"/>
        <v/>
      </c>
      <c r="DM11" s="424"/>
      <c r="DN11" s="59" t="e">
        <f>formulas!N394</f>
        <v>#N/A</v>
      </c>
      <c r="DO11" s="423"/>
      <c r="DP11" s="66" t="str">
        <f t="shared" si="55"/>
        <v/>
      </c>
      <c r="DQ11" s="222">
        <f t="shared" si="56"/>
        <v>25</v>
      </c>
      <c r="DR11" s="46">
        <v>13</v>
      </c>
      <c r="DS11" s="62" t="str">
        <f t="shared" si="57"/>
        <v/>
      </c>
      <c r="DT11" s="233" t="str">
        <f t="shared" si="86"/>
        <v/>
      </c>
      <c r="DU11" s="424"/>
      <c r="DV11" s="59" t="e">
        <f>formulas!N414</f>
        <v>#N/A</v>
      </c>
      <c r="DW11" s="423"/>
      <c r="DX11" s="66" t="str">
        <f t="shared" si="58"/>
        <v/>
      </c>
      <c r="DY11" s="222">
        <f t="shared" si="59"/>
        <v>25</v>
      </c>
      <c r="DZ11" s="46">
        <f t="shared" si="60"/>
        <v>13</v>
      </c>
      <c r="EA11" s="50" t="str">
        <f t="shared" si="61"/>
        <v/>
      </c>
      <c r="EB11" s="234" t="str">
        <f t="shared" si="62"/>
        <v/>
      </c>
      <c r="EC11" s="424"/>
      <c r="ED11" s="59" t="e">
        <f>formulas!N434</f>
        <v>#N/A</v>
      </c>
      <c r="EE11" s="423"/>
      <c r="EF11" s="66" t="str">
        <f t="shared" si="63"/>
        <v/>
      </c>
      <c r="EG11" s="222">
        <f t="shared" si="64"/>
        <v>25</v>
      </c>
      <c r="EH11" s="46">
        <f t="shared" si="65"/>
        <v>13</v>
      </c>
      <c r="EI11" s="50" t="str">
        <f t="shared" si="66"/>
        <v/>
      </c>
      <c r="EJ11" s="234" t="str">
        <f t="shared" si="67"/>
        <v/>
      </c>
      <c r="EK11" s="424"/>
      <c r="EL11" s="59" t="e">
        <f>formulas!N454</f>
        <v>#N/A</v>
      </c>
      <c r="EM11" s="423"/>
      <c r="EN11" s="66" t="str">
        <f t="shared" si="68"/>
        <v/>
      </c>
      <c r="EO11" s="222">
        <f t="shared" si="69"/>
        <v>25</v>
      </c>
      <c r="EP11" s="46">
        <f t="shared" si="70"/>
        <v>13</v>
      </c>
      <c r="EQ11" s="50" t="str">
        <f t="shared" si="71"/>
        <v/>
      </c>
      <c r="ER11" s="234" t="str">
        <f t="shared" si="72"/>
        <v/>
      </c>
      <c r="ES11" s="424"/>
      <c r="ET11" s="59" t="e">
        <f>formulas!N474</f>
        <v>#N/A</v>
      </c>
      <c r="EU11" s="423"/>
      <c r="EV11" s="66" t="str">
        <f t="shared" si="73"/>
        <v/>
      </c>
      <c r="EW11" s="222">
        <f t="shared" si="74"/>
        <v>25</v>
      </c>
      <c r="EX11" s="46">
        <f t="shared" si="75"/>
        <v>13</v>
      </c>
      <c r="EY11" s="50" t="str">
        <f t="shared" si="76"/>
        <v/>
      </c>
      <c r="EZ11" s="234" t="str">
        <f t="shared" si="77"/>
        <v/>
      </c>
      <c r="FA11" s="424"/>
      <c r="FB11" s="59" t="e">
        <f>formulas!N494</f>
        <v>#N/A</v>
      </c>
      <c r="FC11" s="423"/>
      <c r="FD11" s="66" t="str">
        <f t="shared" si="78"/>
        <v/>
      </c>
    </row>
    <row r="12" spans="1:160" ht="19.5" customHeight="1" thickBot="1" x14ac:dyDescent="0.35">
      <c r="A12" s="222">
        <v>26</v>
      </c>
      <c r="B12" s="228">
        <v>2</v>
      </c>
      <c r="C12" s="62"/>
      <c r="D12" s="233"/>
      <c r="E12" s="424"/>
      <c r="F12" s="60" t="e">
        <f>formulas!N100</f>
        <v>#N/A</v>
      </c>
      <c r="G12" s="423"/>
      <c r="H12" s="66" t="str">
        <f t="shared" si="0"/>
        <v/>
      </c>
      <c r="I12" s="222">
        <f t="shared" si="1"/>
        <v>26</v>
      </c>
      <c r="J12" s="228">
        <v>2</v>
      </c>
      <c r="K12" s="50" t="str">
        <f t="shared" si="79"/>
        <v/>
      </c>
      <c r="L12" s="234" t="str">
        <f t="shared" si="80"/>
        <v/>
      </c>
      <c r="M12" s="424"/>
      <c r="N12" s="59" t="e">
        <f>formulas!$N135</f>
        <v>#N/A</v>
      </c>
      <c r="O12" s="423"/>
      <c r="P12" s="66" t="str">
        <f t="shared" si="2"/>
        <v/>
      </c>
      <c r="Q12" s="222">
        <f t="shared" si="3"/>
        <v>26</v>
      </c>
      <c r="R12" s="228">
        <v>2</v>
      </c>
      <c r="S12" s="50" t="str">
        <f t="shared" si="81"/>
        <v/>
      </c>
      <c r="T12" s="234" t="str">
        <f t="shared" si="82"/>
        <v/>
      </c>
      <c r="U12" s="424"/>
      <c r="V12" s="59" t="e">
        <f>formulas!$N155</f>
        <v>#N/A</v>
      </c>
      <c r="W12" s="423"/>
      <c r="X12" s="66" t="str">
        <f t="shared" si="4"/>
        <v/>
      </c>
      <c r="Y12" s="222">
        <f t="shared" si="5"/>
        <v>26</v>
      </c>
      <c r="Z12" s="228">
        <v>2</v>
      </c>
      <c r="AA12" s="235" t="str">
        <f t="shared" si="6"/>
        <v/>
      </c>
      <c r="AB12" s="234" t="str">
        <f t="shared" si="7"/>
        <v/>
      </c>
      <c r="AC12" s="424"/>
      <c r="AD12" s="59" t="e">
        <f>formulas!$N175</f>
        <v>#N/A</v>
      </c>
      <c r="AE12" s="423"/>
      <c r="AF12" s="66" t="str">
        <f t="shared" si="8"/>
        <v/>
      </c>
      <c r="AG12" s="222">
        <f t="shared" si="9"/>
        <v>26</v>
      </c>
      <c r="AH12" s="228">
        <v>2</v>
      </c>
      <c r="AI12" s="235" t="str">
        <f t="shared" si="10"/>
        <v/>
      </c>
      <c r="AJ12" s="234" t="str">
        <f t="shared" si="83"/>
        <v/>
      </c>
      <c r="AK12" s="424"/>
      <c r="AL12" s="59" t="e">
        <f>formulas!$N195</f>
        <v>#N/A</v>
      </c>
      <c r="AM12" s="423"/>
      <c r="AN12" s="66" t="str">
        <f t="shared" si="11"/>
        <v/>
      </c>
      <c r="AO12" s="222">
        <f t="shared" si="12"/>
        <v>26</v>
      </c>
      <c r="AP12" s="46">
        <v>6</v>
      </c>
      <c r="AQ12" s="62"/>
      <c r="AR12" s="234" t="str">
        <f t="shared" si="84"/>
        <v/>
      </c>
      <c r="AS12" s="424"/>
      <c r="AT12" s="59" t="e">
        <f>formulas!N215</f>
        <v>#N/A</v>
      </c>
      <c r="AU12" s="423"/>
      <c r="AV12" s="66" t="str">
        <f t="shared" si="13"/>
        <v/>
      </c>
      <c r="AW12" s="222">
        <f t="shared" si="14"/>
        <v>26</v>
      </c>
      <c r="AX12" s="46">
        <f t="shared" si="15"/>
        <v>6</v>
      </c>
      <c r="AY12" s="50" t="str">
        <f t="shared" si="16"/>
        <v/>
      </c>
      <c r="AZ12" s="234" t="str">
        <f t="shared" si="17"/>
        <v/>
      </c>
      <c r="BA12" s="424"/>
      <c r="BB12" s="59" t="e">
        <f>formulas!N235</f>
        <v>#N/A</v>
      </c>
      <c r="BC12" s="423"/>
      <c r="BD12" s="66" t="str">
        <f t="shared" si="18"/>
        <v/>
      </c>
      <c r="BE12" s="222">
        <f t="shared" si="19"/>
        <v>26</v>
      </c>
      <c r="BF12" s="46">
        <f t="shared" si="20"/>
        <v>6</v>
      </c>
      <c r="BG12" s="50" t="str">
        <f t="shared" si="21"/>
        <v/>
      </c>
      <c r="BH12" s="234" t="str">
        <f t="shared" si="21"/>
        <v/>
      </c>
      <c r="BI12" s="424"/>
      <c r="BJ12" s="59" t="e">
        <f>formulas!N255</f>
        <v>#N/A</v>
      </c>
      <c r="BK12" s="423"/>
      <c r="BL12" s="66" t="str">
        <f t="shared" si="22"/>
        <v/>
      </c>
      <c r="BM12" s="222">
        <f t="shared" si="23"/>
        <v>26</v>
      </c>
      <c r="BN12" s="46">
        <f t="shared" si="24"/>
        <v>6</v>
      </c>
      <c r="BO12" s="50" t="str">
        <f t="shared" si="25"/>
        <v/>
      </c>
      <c r="BP12" s="234" t="str">
        <f t="shared" si="26"/>
        <v/>
      </c>
      <c r="BQ12" s="424"/>
      <c r="BR12" s="59" t="e">
        <f>formulas!N275</f>
        <v>#N/A</v>
      </c>
      <c r="BS12" s="423"/>
      <c r="BT12" s="66" t="str">
        <f t="shared" si="27"/>
        <v/>
      </c>
      <c r="BU12" s="222">
        <f t="shared" si="28"/>
        <v>26</v>
      </c>
      <c r="BV12" s="46">
        <f t="shared" si="29"/>
        <v>6</v>
      </c>
      <c r="BW12" s="50" t="str">
        <f t="shared" si="30"/>
        <v/>
      </c>
      <c r="BX12" s="234" t="str">
        <f t="shared" si="31"/>
        <v/>
      </c>
      <c r="BY12" s="424"/>
      <c r="BZ12" s="59" t="e">
        <f>formulas!N295</f>
        <v>#N/A</v>
      </c>
      <c r="CA12" s="423"/>
      <c r="CB12" s="66" t="str">
        <f t="shared" si="32"/>
        <v/>
      </c>
      <c r="CC12" s="222">
        <f t="shared" si="33"/>
        <v>26</v>
      </c>
      <c r="CD12" s="46">
        <v>10</v>
      </c>
      <c r="CE12" s="62" t="str">
        <f t="shared" si="34"/>
        <v/>
      </c>
      <c r="CF12" s="238" t="str">
        <f t="shared" si="85"/>
        <v/>
      </c>
      <c r="CG12" s="424"/>
      <c r="CH12" s="59" t="e">
        <f>formulas!N315</f>
        <v>#N/A</v>
      </c>
      <c r="CI12" s="423"/>
      <c r="CJ12" s="66" t="str">
        <f t="shared" si="35"/>
        <v/>
      </c>
      <c r="CK12" s="222">
        <f t="shared" si="36"/>
        <v>26</v>
      </c>
      <c r="CL12" s="46">
        <f t="shared" si="37"/>
        <v>10</v>
      </c>
      <c r="CM12" s="50" t="str">
        <f t="shared" si="38"/>
        <v/>
      </c>
      <c r="CN12" s="234" t="str">
        <f t="shared" si="39"/>
        <v/>
      </c>
      <c r="CO12" s="424"/>
      <c r="CP12" s="59" t="e">
        <f>formulas!N335</f>
        <v>#N/A</v>
      </c>
      <c r="CQ12" s="423"/>
      <c r="CR12" s="66" t="str">
        <f t="shared" si="40"/>
        <v/>
      </c>
      <c r="CS12" s="222">
        <f t="shared" si="41"/>
        <v>26</v>
      </c>
      <c r="CT12" s="46">
        <f t="shared" si="42"/>
        <v>10</v>
      </c>
      <c r="CU12" s="50" t="str">
        <f t="shared" si="43"/>
        <v/>
      </c>
      <c r="CV12" s="234" t="str">
        <f t="shared" si="44"/>
        <v/>
      </c>
      <c r="CW12" s="424"/>
      <c r="CX12" s="59" t="e">
        <f>formulas!N355</f>
        <v>#N/A</v>
      </c>
      <c r="CY12" s="423"/>
      <c r="CZ12" s="66" t="str">
        <f t="shared" si="45"/>
        <v/>
      </c>
      <c r="DA12" s="222">
        <f t="shared" si="46"/>
        <v>26</v>
      </c>
      <c r="DB12" s="46">
        <f t="shared" si="47"/>
        <v>10</v>
      </c>
      <c r="DC12" s="50" t="str">
        <f t="shared" si="48"/>
        <v/>
      </c>
      <c r="DD12" s="234" t="str">
        <f t="shared" si="49"/>
        <v/>
      </c>
      <c r="DE12" s="424"/>
      <c r="DF12" s="59" t="e">
        <f>formulas!N375</f>
        <v>#N/A</v>
      </c>
      <c r="DG12" s="423"/>
      <c r="DH12" s="66" t="str">
        <f t="shared" si="50"/>
        <v/>
      </c>
      <c r="DI12" s="222">
        <f t="shared" si="51"/>
        <v>26</v>
      </c>
      <c r="DJ12" s="46">
        <f t="shared" si="52"/>
        <v>10</v>
      </c>
      <c r="DK12" s="50" t="str">
        <f t="shared" si="53"/>
        <v/>
      </c>
      <c r="DL12" s="234" t="str">
        <f t="shared" si="54"/>
        <v/>
      </c>
      <c r="DM12" s="424"/>
      <c r="DN12" s="59" t="e">
        <f>formulas!N395</f>
        <v>#N/A</v>
      </c>
      <c r="DO12" s="423"/>
      <c r="DP12" s="66" t="str">
        <f t="shared" si="55"/>
        <v/>
      </c>
      <c r="DQ12" s="222">
        <f t="shared" si="56"/>
        <v>26</v>
      </c>
      <c r="DR12" s="46">
        <v>14</v>
      </c>
      <c r="DS12" s="62" t="str">
        <f t="shared" si="57"/>
        <v/>
      </c>
      <c r="DT12" s="238" t="str">
        <f t="shared" si="86"/>
        <v/>
      </c>
      <c r="DU12" s="424"/>
      <c r="DV12" s="59" t="e">
        <f>formulas!N415</f>
        <v>#N/A</v>
      </c>
      <c r="DW12" s="423"/>
      <c r="DX12" s="66" t="str">
        <f t="shared" si="58"/>
        <v/>
      </c>
      <c r="DY12" s="222">
        <f t="shared" si="59"/>
        <v>26</v>
      </c>
      <c r="DZ12" s="46">
        <f t="shared" si="60"/>
        <v>14</v>
      </c>
      <c r="EA12" s="50" t="str">
        <f t="shared" si="61"/>
        <v/>
      </c>
      <c r="EB12" s="234" t="str">
        <f t="shared" si="62"/>
        <v/>
      </c>
      <c r="EC12" s="424"/>
      <c r="ED12" s="59" t="e">
        <f>formulas!N435</f>
        <v>#N/A</v>
      </c>
      <c r="EE12" s="423"/>
      <c r="EF12" s="66" t="str">
        <f t="shared" si="63"/>
        <v/>
      </c>
      <c r="EG12" s="222">
        <f t="shared" si="64"/>
        <v>26</v>
      </c>
      <c r="EH12" s="46">
        <f t="shared" si="65"/>
        <v>14</v>
      </c>
      <c r="EI12" s="50" t="str">
        <f t="shared" si="66"/>
        <v/>
      </c>
      <c r="EJ12" s="234" t="str">
        <f t="shared" si="67"/>
        <v/>
      </c>
      <c r="EK12" s="424"/>
      <c r="EL12" s="59" t="e">
        <f>formulas!N455</f>
        <v>#N/A</v>
      </c>
      <c r="EM12" s="423"/>
      <c r="EN12" s="66" t="str">
        <f t="shared" si="68"/>
        <v/>
      </c>
      <c r="EO12" s="222">
        <f t="shared" si="69"/>
        <v>26</v>
      </c>
      <c r="EP12" s="46">
        <f t="shared" si="70"/>
        <v>14</v>
      </c>
      <c r="EQ12" s="50" t="str">
        <f t="shared" si="71"/>
        <v/>
      </c>
      <c r="ER12" s="234" t="str">
        <f t="shared" si="72"/>
        <v/>
      </c>
      <c r="ES12" s="424"/>
      <c r="ET12" s="59" t="e">
        <f>formulas!N475</f>
        <v>#N/A</v>
      </c>
      <c r="EU12" s="423"/>
      <c r="EV12" s="66" t="str">
        <f t="shared" si="73"/>
        <v/>
      </c>
      <c r="EW12" s="222">
        <f t="shared" si="74"/>
        <v>26</v>
      </c>
      <c r="EX12" s="46">
        <f t="shared" si="75"/>
        <v>14</v>
      </c>
      <c r="EY12" s="50" t="str">
        <f t="shared" si="76"/>
        <v/>
      </c>
      <c r="EZ12" s="234" t="str">
        <f t="shared" si="77"/>
        <v/>
      </c>
      <c r="FA12" s="424"/>
      <c r="FB12" s="59" t="e">
        <f>formulas!N495</f>
        <v>#N/A</v>
      </c>
      <c r="FC12" s="423"/>
      <c r="FD12" s="66" t="str">
        <f t="shared" si="78"/>
        <v/>
      </c>
    </row>
    <row r="13" spans="1:160" ht="19.5" thickBot="1" x14ac:dyDescent="0.35">
      <c r="A13" s="222">
        <v>27</v>
      </c>
      <c r="B13" s="228">
        <v>2</v>
      </c>
      <c r="C13" s="62"/>
      <c r="D13" s="233"/>
      <c r="E13" s="424"/>
      <c r="F13" s="60" t="e">
        <f>formulas!N102</f>
        <v>#N/A</v>
      </c>
      <c r="G13" s="423"/>
      <c r="H13" s="66" t="str">
        <f t="shared" si="0"/>
        <v/>
      </c>
      <c r="I13" s="222">
        <f t="shared" si="1"/>
        <v>27</v>
      </c>
      <c r="J13" s="228">
        <v>2</v>
      </c>
      <c r="K13" s="50" t="str">
        <f t="shared" si="79"/>
        <v/>
      </c>
      <c r="L13" s="234" t="str">
        <f t="shared" si="80"/>
        <v/>
      </c>
      <c r="M13" s="424"/>
      <c r="N13" s="59" t="e">
        <f>formulas!$N136</f>
        <v>#N/A</v>
      </c>
      <c r="O13" s="423"/>
      <c r="P13" s="66" t="str">
        <f t="shared" si="2"/>
        <v/>
      </c>
      <c r="Q13" s="222">
        <f t="shared" si="3"/>
        <v>27</v>
      </c>
      <c r="R13" s="228">
        <v>2</v>
      </c>
      <c r="S13" s="50" t="str">
        <f t="shared" si="81"/>
        <v/>
      </c>
      <c r="T13" s="234" t="str">
        <f t="shared" si="82"/>
        <v/>
      </c>
      <c r="U13" s="424"/>
      <c r="V13" s="59" t="e">
        <f>formulas!$N156</f>
        <v>#N/A</v>
      </c>
      <c r="W13" s="423"/>
      <c r="X13" s="66" t="str">
        <f t="shared" si="4"/>
        <v/>
      </c>
      <c r="Y13" s="222">
        <f t="shared" si="5"/>
        <v>27</v>
      </c>
      <c r="Z13" s="228">
        <v>2</v>
      </c>
      <c r="AA13" s="235" t="str">
        <f t="shared" si="6"/>
        <v/>
      </c>
      <c r="AB13" s="234" t="str">
        <f t="shared" si="7"/>
        <v/>
      </c>
      <c r="AC13" s="424"/>
      <c r="AD13" s="59" t="e">
        <f>formulas!$N176</f>
        <v>#N/A</v>
      </c>
      <c r="AE13" s="423"/>
      <c r="AF13" s="66" t="str">
        <f t="shared" si="8"/>
        <v/>
      </c>
      <c r="AG13" s="222">
        <f t="shared" si="9"/>
        <v>27</v>
      </c>
      <c r="AH13" s="228">
        <v>2</v>
      </c>
      <c r="AI13" s="235" t="str">
        <f t="shared" si="10"/>
        <v/>
      </c>
      <c r="AJ13" s="234" t="str">
        <f t="shared" si="83"/>
        <v/>
      </c>
      <c r="AK13" s="424"/>
      <c r="AL13" s="59" t="e">
        <f>formulas!$N196</f>
        <v>#N/A</v>
      </c>
      <c r="AM13" s="423"/>
      <c r="AN13" s="66" t="str">
        <f t="shared" si="11"/>
        <v/>
      </c>
      <c r="AO13" s="222">
        <f t="shared" si="12"/>
        <v>27</v>
      </c>
      <c r="AP13" s="46">
        <v>6</v>
      </c>
      <c r="AQ13" s="62"/>
      <c r="AR13" s="234" t="str">
        <f t="shared" si="84"/>
        <v/>
      </c>
      <c r="AS13" s="424"/>
      <c r="AT13" s="59" t="e">
        <f>formulas!N216</f>
        <v>#N/A</v>
      </c>
      <c r="AU13" s="423"/>
      <c r="AV13" s="66" t="str">
        <f t="shared" si="13"/>
        <v/>
      </c>
      <c r="AW13" s="222">
        <f t="shared" si="14"/>
        <v>27</v>
      </c>
      <c r="AX13" s="46">
        <f t="shared" si="15"/>
        <v>6</v>
      </c>
      <c r="AY13" s="50" t="str">
        <f t="shared" si="16"/>
        <v/>
      </c>
      <c r="AZ13" s="234" t="str">
        <f t="shared" si="17"/>
        <v/>
      </c>
      <c r="BA13" s="424"/>
      <c r="BB13" s="59" t="e">
        <f>formulas!N236</f>
        <v>#N/A</v>
      </c>
      <c r="BC13" s="423"/>
      <c r="BD13" s="66" t="str">
        <f t="shared" si="18"/>
        <v/>
      </c>
      <c r="BE13" s="222">
        <f t="shared" si="19"/>
        <v>27</v>
      </c>
      <c r="BF13" s="46">
        <f t="shared" si="20"/>
        <v>6</v>
      </c>
      <c r="BG13" s="50" t="str">
        <f t="shared" si="21"/>
        <v/>
      </c>
      <c r="BH13" s="234" t="str">
        <f t="shared" si="21"/>
        <v/>
      </c>
      <c r="BI13" s="424"/>
      <c r="BJ13" s="59" t="e">
        <f>formulas!N256</f>
        <v>#N/A</v>
      </c>
      <c r="BK13" s="423"/>
      <c r="BL13" s="66" t="str">
        <f t="shared" si="22"/>
        <v/>
      </c>
      <c r="BM13" s="222">
        <f t="shared" si="23"/>
        <v>27</v>
      </c>
      <c r="BN13" s="46">
        <f t="shared" si="24"/>
        <v>6</v>
      </c>
      <c r="BO13" s="50" t="str">
        <f t="shared" si="25"/>
        <v/>
      </c>
      <c r="BP13" s="234" t="str">
        <f t="shared" si="26"/>
        <v/>
      </c>
      <c r="BQ13" s="424"/>
      <c r="BR13" s="59" t="e">
        <f>formulas!N276</f>
        <v>#N/A</v>
      </c>
      <c r="BS13" s="423"/>
      <c r="BT13" s="66" t="str">
        <f t="shared" si="27"/>
        <v/>
      </c>
      <c r="BU13" s="222">
        <f t="shared" si="28"/>
        <v>27</v>
      </c>
      <c r="BV13" s="46">
        <f t="shared" si="29"/>
        <v>6</v>
      </c>
      <c r="BW13" s="50" t="str">
        <f t="shared" si="30"/>
        <v/>
      </c>
      <c r="BX13" s="234" t="str">
        <f t="shared" si="31"/>
        <v/>
      </c>
      <c r="BY13" s="424"/>
      <c r="BZ13" s="59" t="e">
        <f>formulas!N296</f>
        <v>#N/A</v>
      </c>
      <c r="CA13" s="423"/>
      <c r="CB13" s="66" t="str">
        <f t="shared" si="32"/>
        <v/>
      </c>
      <c r="CC13" s="222">
        <f t="shared" si="33"/>
        <v>27</v>
      </c>
      <c r="CD13" s="46">
        <v>10</v>
      </c>
      <c r="CE13" s="62" t="str">
        <f t="shared" si="34"/>
        <v/>
      </c>
      <c r="CF13" s="233" t="str">
        <f t="shared" si="85"/>
        <v/>
      </c>
      <c r="CG13" s="424"/>
      <c r="CH13" s="59" t="e">
        <f>formulas!N316</f>
        <v>#N/A</v>
      </c>
      <c r="CI13" s="423"/>
      <c r="CJ13" s="66" t="str">
        <f t="shared" si="35"/>
        <v/>
      </c>
      <c r="CK13" s="222">
        <f t="shared" si="36"/>
        <v>27</v>
      </c>
      <c r="CL13" s="46">
        <f t="shared" si="37"/>
        <v>10</v>
      </c>
      <c r="CM13" s="50" t="str">
        <f t="shared" si="38"/>
        <v/>
      </c>
      <c r="CN13" s="234" t="str">
        <f t="shared" si="39"/>
        <v/>
      </c>
      <c r="CO13" s="424"/>
      <c r="CP13" s="59" t="e">
        <f>formulas!N336</f>
        <v>#N/A</v>
      </c>
      <c r="CQ13" s="423"/>
      <c r="CR13" s="66" t="str">
        <f t="shared" si="40"/>
        <v/>
      </c>
      <c r="CS13" s="222">
        <f t="shared" si="41"/>
        <v>27</v>
      </c>
      <c r="CT13" s="46">
        <f t="shared" si="42"/>
        <v>10</v>
      </c>
      <c r="CU13" s="50" t="str">
        <f t="shared" si="43"/>
        <v/>
      </c>
      <c r="CV13" s="234" t="str">
        <f t="shared" si="44"/>
        <v/>
      </c>
      <c r="CW13" s="424"/>
      <c r="CX13" s="59" t="e">
        <f>formulas!N356</f>
        <v>#N/A</v>
      </c>
      <c r="CY13" s="423"/>
      <c r="CZ13" s="66" t="str">
        <f t="shared" si="45"/>
        <v/>
      </c>
      <c r="DA13" s="222">
        <f t="shared" si="46"/>
        <v>27</v>
      </c>
      <c r="DB13" s="46">
        <f t="shared" si="47"/>
        <v>10</v>
      </c>
      <c r="DC13" s="50" t="str">
        <f t="shared" si="48"/>
        <v/>
      </c>
      <c r="DD13" s="234" t="str">
        <f t="shared" si="49"/>
        <v/>
      </c>
      <c r="DE13" s="424"/>
      <c r="DF13" s="59" t="e">
        <f>formulas!N376</f>
        <v>#N/A</v>
      </c>
      <c r="DG13" s="423"/>
      <c r="DH13" s="66" t="str">
        <f t="shared" si="50"/>
        <v/>
      </c>
      <c r="DI13" s="222">
        <f t="shared" si="51"/>
        <v>27</v>
      </c>
      <c r="DJ13" s="46">
        <f t="shared" si="52"/>
        <v>10</v>
      </c>
      <c r="DK13" s="50" t="str">
        <f t="shared" si="53"/>
        <v/>
      </c>
      <c r="DL13" s="234" t="str">
        <f t="shared" si="54"/>
        <v/>
      </c>
      <c r="DM13" s="424"/>
      <c r="DN13" s="59" t="e">
        <f>formulas!N396</f>
        <v>#N/A</v>
      </c>
      <c r="DO13" s="423"/>
      <c r="DP13" s="66" t="str">
        <f t="shared" si="55"/>
        <v/>
      </c>
      <c r="DQ13" s="222">
        <f t="shared" si="56"/>
        <v>27</v>
      </c>
      <c r="DR13" s="46">
        <v>14</v>
      </c>
      <c r="DS13" s="62" t="str">
        <f t="shared" si="57"/>
        <v/>
      </c>
      <c r="DT13" s="233" t="str">
        <f t="shared" si="86"/>
        <v/>
      </c>
      <c r="DU13" s="424"/>
      <c r="DV13" s="59" t="e">
        <f>formulas!N416</f>
        <v>#N/A</v>
      </c>
      <c r="DW13" s="423"/>
      <c r="DX13" s="66" t="str">
        <f t="shared" si="58"/>
        <v/>
      </c>
      <c r="DY13" s="222">
        <f t="shared" si="59"/>
        <v>27</v>
      </c>
      <c r="DZ13" s="46">
        <f t="shared" si="60"/>
        <v>14</v>
      </c>
      <c r="EA13" s="50" t="str">
        <f t="shared" si="61"/>
        <v/>
      </c>
      <c r="EB13" s="234" t="str">
        <f t="shared" si="62"/>
        <v/>
      </c>
      <c r="EC13" s="424"/>
      <c r="ED13" s="59" t="e">
        <f>formulas!N436</f>
        <v>#N/A</v>
      </c>
      <c r="EE13" s="423"/>
      <c r="EF13" s="66" t="str">
        <f t="shared" si="63"/>
        <v/>
      </c>
      <c r="EG13" s="222">
        <f t="shared" si="64"/>
        <v>27</v>
      </c>
      <c r="EH13" s="46">
        <f t="shared" si="65"/>
        <v>14</v>
      </c>
      <c r="EI13" s="50" t="str">
        <f t="shared" si="66"/>
        <v/>
      </c>
      <c r="EJ13" s="234" t="str">
        <f t="shared" si="67"/>
        <v/>
      </c>
      <c r="EK13" s="424"/>
      <c r="EL13" s="59" t="e">
        <f>formulas!N456</f>
        <v>#N/A</v>
      </c>
      <c r="EM13" s="423"/>
      <c r="EN13" s="66" t="str">
        <f t="shared" si="68"/>
        <v/>
      </c>
      <c r="EO13" s="222">
        <f t="shared" si="69"/>
        <v>27</v>
      </c>
      <c r="EP13" s="46">
        <f t="shared" si="70"/>
        <v>14</v>
      </c>
      <c r="EQ13" s="50" t="str">
        <f t="shared" si="71"/>
        <v/>
      </c>
      <c r="ER13" s="234" t="str">
        <f t="shared" si="72"/>
        <v/>
      </c>
      <c r="ES13" s="424"/>
      <c r="ET13" s="59" t="e">
        <f>formulas!N476</f>
        <v>#N/A</v>
      </c>
      <c r="EU13" s="423"/>
      <c r="EV13" s="66" t="str">
        <f t="shared" si="73"/>
        <v/>
      </c>
      <c r="EW13" s="222">
        <f t="shared" si="74"/>
        <v>27</v>
      </c>
      <c r="EX13" s="46">
        <f t="shared" si="75"/>
        <v>14</v>
      </c>
      <c r="EY13" s="50" t="str">
        <f t="shared" si="76"/>
        <v/>
      </c>
      <c r="EZ13" s="234" t="str">
        <f t="shared" si="77"/>
        <v/>
      </c>
      <c r="FA13" s="424"/>
      <c r="FB13" s="59" t="e">
        <f>formulas!N496</f>
        <v>#N/A</v>
      </c>
      <c r="FC13" s="423"/>
      <c r="FD13" s="66" t="str">
        <f t="shared" si="78"/>
        <v/>
      </c>
    </row>
    <row r="14" spans="1:160" ht="19.5" thickBot="1" x14ac:dyDescent="0.35">
      <c r="A14" s="222">
        <v>28</v>
      </c>
      <c r="B14" s="228">
        <v>2</v>
      </c>
      <c r="C14" s="62"/>
      <c r="D14" s="233"/>
      <c r="E14" s="424"/>
      <c r="F14" s="60" t="e">
        <f>formulas!N104</f>
        <v>#N/A</v>
      </c>
      <c r="G14" s="423"/>
      <c r="H14" s="66" t="str">
        <f t="shared" si="0"/>
        <v/>
      </c>
      <c r="I14" s="222">
        <f t="shared" si="1"/>
        <v>28</v>
      </c>
      <c r="J14" s="228">
        <v>2</v>
      </c>
      <c r="K14" s="50" t="str">
        <f t="shared" si="79"/>
        <v/>
      </c>
      <c r="L14" s="234" t="str">
        <f t="shared" si="80"/>
        <v/>
      </c>
      <c r="M14" s="424"/>
      <c r="N14" s="59" t="e">
        <f>formulas!$N137</f>
        <v>#N/A</v>
      </c>
      <c r="O14" s="423"/>
      <c r="P14" s="66" t="str">
        <f t="shared" si="2"/>
        <v/>
      </c>
      <c r="Q14" s="222">
        <f t="shared" si="3"/>
        <v>28</v>
      </c>
      <c r="R14" s="228">
        <v>2</v>
      </c>
      <c r="S14" s="50" t="str">
        <f t="shared" si="81"/>
        <v/>
      </c>
      <c r="T14" s="234" t="str">
        <f t="shared" si="82"/>
        <v/>
      </c>
      <c r="U14" s="424"/>
      <c r="V14" s="59" t="e">
        <f>formulas!$N157</f>
        <v>#N/A</v>
      </c>
      <c r="W14" s="423"/>
      <c r="X14" s="66" t="str">
        <f t="shared" si="4"/>
        <v/>
      </c>
      <c r="Y14" s="222">
        <f t="shared" si="5"/>
        <v>28</v>
      </c>
      <c r="Z14" s="228">
        <v>2</v>
      </c>
      <c r="AA14" s="235" t="str">
        <f t="shared" si="6"/>
        <v/>
      </c>
      <c r="AB14" s="234" t="str">
        <f t="shared" si="7"/>
        <v/>
      </c>
      <c r="AC14" s="424"/>
      <c r="AD14" s="59" t="e">
        <f>formulas!$N177</f>
        <v>#N/A</v>
      </c>
      <c r="AE14" s="423"/>
      <c r="AF14" s="66" t="str">
        <f t="shared" si="8"/>
        <v/>
      </c>
      <c r="AG14" s="222">
        <f t="shared" si="9"/>
        <v>28</v>
      </c>
      <c r="AH14" s="228">
        <v>2</v>
      </c>
      <c r="AI14" s="235" t="str">
        <f t="shared" si="10"/>
        <v/>
      </c>
      <c r="AJ14" s="234" t="str">
        <f t="shared" si="83"/>
        <v/>
      </c>
      <c r="AK14" s="424"/>
      <c r="AL14" s="59" t="e">
        <f>formulas!$N197</f>
        <v>#N/A</v>
      </c>
      <c r="AM14" s="423"/>
      <c r="AN14" s="66" t="str">
        <f t="shared" si="11"/>
        <v/>
      </c>
      <c r="AO14" s="222">
        <f t="shared" si="12"/>
        <v>28</v>
      </c>
      <c r="AP14" s="46">
        <v>6</v>
      </c>
      <c r="AQ14" s="62"/>
      <c r="AR14" s="234" t="str">
        <f t="shared" si="84"/>
        <v/>
      </c>
      <c r="AS14" s="424"/>
      <c r="AT14" s="59" t="e">
        <f>formulas!N217</f>
        <v>#N/A</v>
      </c>
      <c r="AU14" s="423"/>
      <c r="AV14" s="66" t="str">
        <f t="shared" si="13"/>
        <v/>
      </c>
      <c r="AW14" s="222">
        <f t="shared" si="14"/>
        <v>28</v>
      </c>
      <c r="AX14" s="46">
        <f t="shared" si="15"/>
        <v>6</v>
      </c>
      <c r="AY14" s="50" t="str">
        <f t="shared" si="16"/>
        <v/>
      </c>
      <c r="AZ14" s="234" t="str">
        <f t="shared" si="17"/>
        <v/>
      </c>
      <c r="BA14" s="424"/>
      <c r="BB14" s="59" t="e">
        <f>formulas!N237</f>
        <v>#N/A</v>
      </c>
      <c r="BC14" s="423"/>
      <c r="BD14" s="66" t="str">
        <f t="shared" si="18"/>
        <v/>
      </c>
      <c r="BE14" s="222">
        <f t="shared" si="19"/>
        <v>28</v>
      </c>
      <c r="BF14" s="46">
        <f t="shared" si="20"/>
        <v>6</v>
      </c>
      <c r="BG14" s="50" t="str">
        <f t="shared" si="21"/>
        <v/>
      </c>
      <c r="BH14" s="234" t="str">
        <f t="shared" si="21"/>
        <v/>
      </c>
      <c r="BI14" s="424"/>
      <c r="BJ14" s="59" t="e">
        <f>formulas!N257</f>
        <v>#N/A</v>
      </c>
      <c r="BK14" s="423"/>
      <c r="BL14" s="66" t="str">
        <f t="shared" si="22"/>
        <v/>
      </c>
      <c r="BM14" s="222">
        <f t="shared" si="23"/>
        <v>28</v>
      </c>
      <c r="BN14" s="46">
        <f t="shared" si="24"/>
        <v>6</v>
      </c>
      <c r="BO14" s="50" t="str">
        <f t="shared" si="25"/>
        <v/>
      </c>
      <c r="BP14" s="234" t="str">
        <f t="shared" si="26"/>
        <v/>
      </c>
      <c r="BQ14" s="424"/>
      <c r="BR14" s="59" t="e">
        <f>formulas!N277</f>
        <v>#N/A</v>
      </c>
      <c r="BS14" s="423"/>
      <c r="BT14" s="66" t="str">
        <f t="shared" si="27"/>
        <v/>
      </c>
      <c r="BU14" s="222">
        <f t="shared" si="28"/>
        <v>28</v>
      </c>
      <c r="BV14" s="46">
        <f t="shared" si="29"/>
        <v>6</v>
      </c>
      <c r="BW14" s="50" t="str">
        <f t="shared" si="30"/>
        <v/>
      </c>
      <c r="BX14" s="234" t="str">
        <f t="shared" si="31"/>
        <v/>
      </c>
      <c r="BY14" s="424"/>
      <c r="BZ14" s="59" t="e">
        <f>formulas!N297</f>
        <v>#N/A</v>
      </c>
      <c r="CA14" s="423"/>
      <c r="CB14" s="66" t="str">
        <f t="shared" si="32"/>
        <v/>
      </c>
      <c r="CC14" s="222">
        <f t="shared" si="33"/>
        <v>28</v>
      </c>
      <c r="CD14" s="46">
        <v>10</v>
      </c>
      <c r="CE14" s="62" t="str">
        <f t="shared" si="34"/>
        <v/>
      </c>
      <c r="CF14" s="233" t="str">
        <f t="shared" si="85"/>
        <v/>
      </c>
      <c r="CG14" s="424"/>
      <c r="CH14" s="59" t="e">
        <f>formulas!N317</f>
        <v>#N/A</v>
      </c>
      <c r="CI14" s="423"/>
      <c r="CJ14" s="66" t="str">
        <f t="shared" si="35"/>
        <v/>
      </c>
      <c r="CK14" s="222">
        <f t="shared" si="36"/>
        <v>28</v>
      </c>
      <c r="CL14" s="46">
        <f t="shared" si="37"/>
        <v>10</v>
      </c>
      <c r="CM14" s="50" t="str">
        <f t="shared" si="38"/>
        <v/>
      </c>
      <c r="CN14" s="234" t="str">
        <f t="shared" si="39"/>
        <v/>
      </c>
      <c r="CO14" s="424"/>
      <c r="CP14" s="59" t="e">
        <f>formulas!N337</f>
        <v>#N/A</v>
      </c>
      <c r="CQ14" s="423"/>
      <c r="CR14" s="66" t="str">
        <f t="shared" si="40"/>
        <v/>
      </c>
      <c r="CS14" s="222">
        <f t="shared" si="41"/>
        <v>28</v>
      </c>
      <c r="CT14" s="46">
        <f t="shared" si="42"/>
        <v>10</v>
      </c>
      <c r="CU14" s="50" t="str">
        <f t="shared" si="43"/>
        <v/>
      </c>
      <c r="CV14" s="234" t="str">
        <f t="shared" si="44"/>
        <v/>
      </c>
      <c r="CW14" s="424"/>
      <c r="CX14" s="59" t="e">
        <f>formulas!N357</f>
        <v>#N/A</v>
      </c>
      <c r="CY14" s="423"/>
      <c r="CZ14" s="66" t="str">
        <f t="shared" si="45"/>
        <v/>
      </c>
      <c r="DA14" s="222">
        <f t="shared" si="46"/>
        <v>28</v>
      </c>
      <c r="DB14" s="46">
        <f t="shared" si="47"/>
        <v>10</v>
      </c>
      <c r="DC14" s="50" t="str">
        <f t="shared" si="48"/>
        <v/>
      </c>
      <c r="DD14" s="234" t="str">
        <f t="shared" si="49"/>
        <v/>
      </c>
      <c r="DE14" s="424"/>
      <c r="DF14" s="59" t="e">
        <f>formulas!N377</f>
        <v>#N/A</v>
      </c>
      <c r="DG14" s="423"/>
      <c r="DH14" s="66" t="str">
        <f t="shared" si="50"/>
        <v/>
      </c>
      <c r="DI14" s="222">
        <f t="shared" si="51"/>
        <v>28</v>
      </c>
      <c r="DJ14" s="46">
        <f t="shared" si="52"/>
        <v>10</v>
      </c>
      <c r="DK14" s="50" t="str">
        <f t="shared" si="53"/>
        <v/>
      </c>
      <c r="DL14" s="234" t="str">
        <f t="shared" si="54"/>
        <v/>
      </c>
      <c r="DM14" s="424"/>
      <c r="DN14" s="59" t="e">
        <f>formulas!N397</f>
        <v>#N/A</v>
      </c>
      <c r="DO14" s="423"/>
      <c r="DP14" s="66" t="str">
        <f t="shared" si="55"/>
        <v/>
      </c>
      <c r="DQ14" s="222">
        <f t="shared" si="56"/>
        <v>28</v>
      </c>
      <c r="DR14" s="46">
        <v>14</v>
      </c>
      <c r="DS14" s="62" t="str">
        <f t="shared" si="57"/>
        <v/>
      </c>
      <c r="DT14" s="233" t="str">
        <f t="shared" si="86"/>
        <v/>
      </c>
      <c r="DU14" s="424"/>
      <c r="DV14" s="59" t="e">
        <f>formulas!N417</f>
        <v>#N/A</v>
      </c>
      <c r="DW14" s="423"/>
      <c r="DX14" s="66" t="str">
        <f t="shared" si="58"/>
        <v/>
      </c>
      <c r="DY14" s="222">
        <f t="shared" si="59"/>
        <v>28</v>
      </c>
      <c r="DZ14" s="46">
        <f t="shared" si="60"/>
        <v>14</v>
      </c>
      <c r="EA14" s="50" t="str">
        <f t="shared" si="61"/>
        <v/>
      </c>
      <c r="EB14" s="234" t="str">
        <f t="shared" si="62"/>
        <v/>
      </c>
      <c r="EC14" s="424"/>
      <c r="ED14" s="59" t="e">
        <f>formulas!N437</f>
        <v>#N/A</v>
      </c>
      <c r="EE14" s="423"/>
      <c r="EF14" s="66" t="str">
        <f t="shared" si="63"/>
        <v/>
      </c>
      <c r="EG14" s="222">
        <f t="shared" si="64"/>
        <v>28</v>
      </c>
      <c r="EH14" s="46">
        <f t="shared" si="65"/>
        <v>14</v>
      </c>
      <c r="EI14" s="50" t="str">
        <f t="shared" si="66"/>
        <v/>
      </c>
      <c r="EJ14" s="234" t="str">
        <f t="shared" si="67"/>
        <v/>
      </c>
      <c r="EK14" s="424"/>
      <c r="EL14" s="59" t="e">
        <f>formulas!N457</f>
        <v>#N/A</v>
      </c>
      <c r="EM14" s="423"/>
      <c r="EN14" s="66" t="str">
        <f t="shared" si="68"/>
        <v/>
      </c>
      <c r="EO14" s="222">
        <f t="shared" si="69"/>
        <v>28</v>
      </c>
      <c r="EP14" s="46">
        <f t="shared" si="70"/>
        <v>14</v>
      </c>
      <c r="EQ14" s="50" t="str">
        <f t="shared" si="71"/>
        <v/>
      </c>
      <c r="ER14" s="234" t="str">
        <f t="shared" si="72"/>
        <v/>
      </c>
      <c r="ES14" s="424"/>
      <c r="ET14" s="59" t="e">
        <f>formulas!N477</f>
        <v>#N/A</v>
      </c>
      <c r="EU14" s="423"/>
      <c r="EV14" s="66" t="str">
        <f t="shared" si="73"/>
        <v/>
      </c>
      <c r="EW14" s="222">
        <f t="shared" si="74"/>
        <v>28</v>
      </c>
      <c r="EX14" s="46">
        <f t="shared" si="75"/>
        <v>14</v>
      </c>
      <c r="EY14" s="50" t="str">
        <f t="shared" si="76"/>
        <v/>
      </c>
      <c r="EZ14" s="234" t="str">
        <f t="shared" si="77"/>
        <v/>
      </c>
      <c r="FA14" s="424"/>
      <c r="FB14" s="59" t="e">
        <f>formulas!N497</f>
        <v>#N/A</v>
      </c>
      <c r="FC14" s="423"/>
      <c r="FD14" s="66" t="str">
        <f t="shared" si="78"/>
        <v/>
      </c>
    </row>
    <row r="15" spans="1:160" ht="19.5" thickBot="1" x14ac:dyDescent="0.35">
      <c r="A15" s="222">
        <v>29</v>
      </c>
      <c r="B15" s="228">
        <v>2</v>
      </c>
      <c r="C15" s="62"/>
      <c r="D15" s="233"/>
      <c r="E15" s="424"/>
      <c r="F15" s="60" t="e">
        <f>formulas!N106</f>
        <v>#N/A</v>
      </c>
      <c r="G15" s="423"/>
      <c r="H15" s="66" t="str">
        <f t="shared" si="0"/>
        <v/>
      </c>
      <c r="I15" s="222">
        <f t="shared" si="1"/>
        <v>29</v>
      </c>
      <c r="J15" s="228">
        <v>2</v>
      </c>
      <c r="K15" s="50" t="str">
        <f t="shared" si="79"/>
        <v/>
      </c>
      <c r="L15" s="234" t="str">
        <f t="shared" si="80"/>
        <v/>
      </c>
      <c r="M15" s="424"/>
      <c r="N15" s="59" t="e">
        <f>formulas!$N138</f>
        <v>#N/A</v>
      </c>
      <c r="O15" s="423"/>
      <c r="P15" s="66" t="str">
        <f t="shared" si="2"/>
        <v/>
      </c>
      <c r="Q15" s="222">
        <f t="shared" si="3"/>
        <v>29</v>
      </c>
      <c r="R15" s="228">
        <v>2</v>
      </c>
      <c r="S15" s="50" t="str">
        <f t="shared" si="81"/>
        <v/>
      </c>
      <c r="T15" s="234" t="str">
        <f t="shared" si="82"/>
        <v/>
      </c>
      <c r="U15" s="424"/>
      <c r="V15" s="59" t="e">
        <f>formulas!$N158</f>
        <v>#N/A</v>
      </c>
      <c r="W15" s="423"/>
      <c r="X15" s="66" t="str">
        <f t="shared" si="4"/>
        <v/>
      </c>
      <c r="Y15" s="222">
        <f t="shared" si="5"/>
        <v>29</v>
      </c>
      <c r="Z15" s="228">
        <v>2</v>
      </c>
      <c r="AA15" s="235" t="str">
        <f t="shared" si="6"/>
        <v/>
      </c>
      <c r="AB15" s="234" t="str">
        <f t="shared" si="7"/>
        <v/>
      </c>
      <c r="AC15" s="424"/>
      <c r="AD15" s="59" t="e">
        <f>formulas!$N178</f>
        <v>#N/A</v>
      </c>
      <c r="AE15" s="423"/>
      <c r="AF15" s="66" t="str">
        <f t="shared" si="8"/>
        <v/>
      </c>
      <c r="AG15" s="222">
        <f t="shared" si="9"/>
        <v>29</v>
      </c>
      <c r="AH15" s="228">
        <v>2</v>
      </c>
      <c r="AI15" s="235" t="str">
        <f t="shared" si="10"/>
        <v/>
      </c>
      <c r="AJ15" s="234" t="str">
        <f t="shared" si="83"/>
        <v/>
      </c>
      <c r="AK15" s="424"/>
      <c r="AL15" s="59" t="e">
        <f>formulas!$N198</f>
        <v>#N/A</v>
      </c>
      <c r="AM15" s="423"/>
      <c r="AN15" s="66" t="str">
        <f t="shared" si="11"/>
        <v/>
      </c>
      <c r="AO15" s="222">
        <f t="shared" si="12"/>
        <v>29</v>
      </c>
      <c r="AP15" s="46">
        <v>6</v>
      </c>
      <c r="AQ15" s="62"/>
      <c r="AR15" s="234" t="str">
        <f t="shared" si="84"/>
        <v/>
      </c>
      <c r="AS15" s="424"/>
      <c r="AT15" s="59" t="e">
        <f>formulas!N218</f>
        <v>#N/A</v>
      </c>
      <c r="AU15" s="423"/>
      <c r="AV15" s="66" t="str">
        <f t="shared" si="13"/>
        <v/>
      </c>
      <c r="AW15" s="222">
        <f t="shared" si="14"/>
        <v>29</v>
      </c>
      <c r="AX15" s="46">
        <f t="shared" si="15"/>
        <v>6</v>
      </c>
      <c r="AY15" s="50" t="str">
        <f t="shared" si="16"/>
        <v/>
      </c>
      <c r="AZ15" s="234" t="str">
        <f t="shared" si="17"/>
        <v/>
      </c>
      <c r="BA15" s="424"/>
      <c r="BB15" s="59" t="e">
        <f>formulas!N238</f>
        <v>#N/A</v>
      </c>
      <c r="BC15" s="423"/>
      <c r="BD15" s="66" t="str">
        <f t="shared" si="18"/>
        <v/>
      </c>
      <c r="BE15" s="222">
        <f t="shared" si="19"/>
        <v>29</v>
      </c>
      <c r="BF15" s="46">
        <f t="shared" si="20"/>
        <v>6</v>
      </c>
      <c r="BG15" s="50" t="str">
        <f t="shared" si="21"/>
        <v/>
      </c>
      <c r="BH15" s="234" t="str">
        <f t="shared" si="21"/>
        <v/>
      </c>
      <c r="BI15" s="424"/>
      <c r="BJ15" s="59" t="e">
        <f>formulas!N258</f>
        <v>#N/A</v>
      </c>
      <c r="BK15" s="423"/>
      <c r="BL15" s="66" t="str">
        <f t="shared" si="22"/>
        <v/>
      </c>
      <c r="BM15" s="222">
        <f t="shared" si="23"/>
        <v>29</v>
      </c>
      <c r="BN15" s="46">
        <f t="shared" si="24"/>
        <v>6</v>
      </c>
      <c r="BO15" s="50" t="str">
        <f t="shared" si="25"/>
        <v/>
      </c>
      <c r="BP15" s="234" t="str">
        <f t="shared" si="26"/>
        <v/>
      </c>
      <c r="BQ15" s="424"/>
      <c r="BR15" s="59" t="e">
        <f>formulas!N278</f>
        <v>#N/A</v>
      </c>
      <c r="BS15" s="423"/>
      <c r="BT15" s="66" t="str">
        <f t="shared" si="27"/>
        <v/>
      </c>
      <c r="BU15" s="222">
        <f t="shared" si="28"/>
        <v>29</v>
      </c>
      <c r="BV15" s="46">
        <f t="shared" si="29"/>
        <v>6</v>
      </c>
      <c r="BW15" s="50" t="str">
        <f t="shared" si="30"/>
        <v/>
      </c>
      <c r="BX15" s="234" t="str">
        <f t="shared" si="31"/>
        <v/>
      </c>
      <c r="BY15" s="424"/>
      <c r="BZ15" s="59" t="e">
        <f>formulas!N298</f>
        <v>#N/A</v>
      </c>
      <c r="CA15" s="423"/>
      <c r="CB15" s="66" t="str">
        <f t="shared" si="32"/>
        <v/>
      </c>
      <c r="CC15" s="222">
        <f t="shared" si="33"/>
        <v>29</v>
      </c>
      <c r="CD15" s="46">
        <v>10</v>
      </c>
      <c r="CE15" s="62" t="str">
        <f t="shared" si="34"/>
        <v/>
      </c>
      <c r="CF15" s="233" t="str">
        <f t="shared" si="85"/>
        <v/>
      </c>
      <c r="CG15" s="424"/>
      <c r="CH15" s="59" t="e">
        <f>formulas!N318</f>
        <v>#N/A</v>
      </c>
      <c r="CI15" s="423"/>
      <c r="CJ15" s="66" t="str">
        <f t="shared" si="35"/>
        <v/>
      </c>
      <c r="CK15" s="222">
        <f t="shared" si="36"/>
        <v>29</v>
      </c>
      <c r="CL15" s="46">
        <f t="shared" si="37"/>
        <v>10</v>
      </c>
      <c r="CM15" s="50" t="str">
        <f t="shared" si="38"/>
        <v/>
      </c>
      <c r="CN15" s="234" t="str">
        <f t="shared" si="39"/>
        <v/>
      </c>
      <c r="CO15" s="424"/>
      <c r="CP15" s="59" t="e">
        <f>formulas!N338</f>
        <v>#N/A</v>
      </c>
      <c r="CQ15" s="423"/>
      <c r="CR15" s="66" t="str">
        <f t="shared" si="40"/>
        <v/>
      </c>
      <c r="CS15" s="222">
        <f t="shared" si="41"/>
        <v>29</v>
      </c>
      <c r="CT15" s="46">
        <f t="shared" si="42"/>
        <v>10</v>
      </c>
      <c r="CU15" s="50" t="str">
        <f t="shared" si="43"/>
        <v/>
      </c>
      <c r="CV15" s="234" t="str">
        <f t="shared" si="44"/>
        <v/>
      </c>
      <c r="CW15" s="424"/>
      <c r="CX15" s="59" t="e">
        <f>formulas!N358</f>
        <v>#N/A</v>
      </c>
      <c r="CY15" s="423"/>
      <c r="CZ15" s="66" t="str">
        <f t="shared" si="45"/>
        <v/>
      </c>
      <c r="DA15" s="222">
        <f t="shared" si="46"/>
        <v>29</v>
      </c>
      <c r="DB15" s="46">
        <f t="shared" si="47"/>
        <v>10</v>
      </c>
      <c r="DC15" s="50" t="str">
        <f t="shared" si="48"/>
        <v/>
      </c>
      <c r="DD15" s="234" t="str">
        <f t="shared" si="49"/>
        <v/>
      </c>
      <c r="DE15" s="424"/>
      <c r="DF15" s="59" t="e">
        <f>formulas!N378</f>
        <v>#N/A</v>
      </c>
      <c r="DG15" s="423"/>
      <c r="DH15" s="66" t="str">
        <f t="shared" si="50"/>
        <v/>
      </c>
      <c r="DI15" s="222">
        <f t="shared" si="51"/>
        <v>29</v>
      </c>
      <c r="DJ15" s="46">
        <f t="shared" si="52"/>
        <v>10</v>
      </c>
      <c r="DK15" s="50" t="str">
        <f t="shared" si="53"/>
        <v/>
      </c>
      <c r="DL15" s="234" t="str">
        <f t="shared" si="54"/>
        <v/>
      </c>
      <c r="DM15" s="424"/>
      <c r="DN15" s="59" t="e">
        <f>formulas!N398</f>
        <v>#N/A</v>
      </c>
      <c r="DO15" s="423"/>
      <c r="DP15" s="66" t="str">
        <f t="shared" si="55"/>
        <v/>
      </c>
      <c r="DQ15" s="222">
        <f t="shared" si="56"/>
        <v>29</v>
      </c>
      <c r="DR15" s="46">
        <v>14</v>
      </c>
      <c r="DS15" s="62" t="str">
        <f t="shared" si="57"/>
        <v/>
      </c>
      <c r="DT15" s="233" t="str">
        <f t="shared" si="86"/>
        <v/>
      </c>
      <c r="DU15" s="424"/>
      <c r="DV15" s="59" t="e">
        <f>formulas!N418</f>
        <v>#N/A</v>
      </c>
      <c r="DW15" s="423"/>
      <c r="DX15" s="66" t="str">
        <f t="shared" si="58"/>
        <v/>
      </c>
      <c r="DY15" s="222">
        <f t="shared" si="59"/>
        <v>29</v>
      </c>
      <c r="DZ15" s="46">
        <f t="shared" si="60"/>
        <v>14</v>
      </c>
      <c r="EA15" s="50" t="str">
        <f t="shared" si="61"/>
        <v/>
      </c>
      <c r="EB15" s="234" t="str">
        <f t="shared" si="62"/>
        <v/>
      </c>
      <c r="EC15" s="424"/>
      <c r="ED15" s="59" t="e">
        <f>formulas!N438</f>
        <v>#N/A</v>
      </c>
      <c r="EE15" s="423"/>
      <c r="EF15" s="66" t="str">
        <f t="shared" si="63"/>
        <v/>
      </c>
      <c r="EG15" s="222">
        <f t="shared" si="64"/>
        <v>29</v>
      </c>
      <c r="EH15" s="46">
        <f t="shared" si="65"/>
        <v>14</v>
      </c>
      <c r="EI15" s="50" t="str">
        <f t="shared" si="66"/>
        <v/>
      </c>
      <c r="EJ15" s="234" t="str">
        <f t="shared" si="67"/>
        <v/>
      </c>
      <c r="EK15" s="424"/>
      <c r="EL15" s="59" t="e">
        <f>formulas!N458</f>
        <v>#N/A</v>
      </c>
      <c r="EM15" s="423"/>
      <c r="EN15" s="66" t="str">
        <f t="shared" si="68"/>
        <v/>
      </c>
      <c r="EO15" s="222">
        <f t="shared" si="69"/>
        <v>29</v>
      </c>
      <c r="EP15" s="46">
        <f t="shared" si="70"/>
        <v>14</v>
      </c>
      <c r="EQ15" s="50" t="str">
        <f t="shared" si="71"/>
        <v/>
      </c>
      <c r="ER15" s="234" t="str">
        <f t="shared" si="72"/>
        <v/>
      </c>
      <c r="ES15" s="424"/>
      <c r="ET15" s="59" t="e">
        <f>formulas!N478</f>
        <v>#N/A</v>
      </c>
      <c r="EU15" s="423"/>
      <c r="EV15" s="66" t="str">
        <f t="shared" si="73"/>
        <v/>
      </c>
      <c r="EW15" s="222">
        <f t="shared" si="74"/>
        <v>29</v>
      </c>
      <c r="EX15" s="46">
        <f t="shared" si="75"/>
        <v>14</v>
      </c>
      <c r="EY15" s="50" t="str">
        <f t="shared" si="76"/>
        <v/>
      </c>
      <c r="EZ15" s="234" t="str">
        <f t="shared" si="77"/>
        <v/>
      </c>
      <c r="FA15" s="424"/>
      <c r="FB15" s="59" t="e">
        <f>formulas!N498</f>
        <v>#N/A</v>
      </c>
      <c r="FC15" s="423"/>
      <c r="FD15" s="66" t="str">
        <f t="shared" si="78"/>
        <v/>
      </c>
    </row>
    <row r="16" spans="1:160" ht="19.5" thickBot="1" x14ac:dyDescent="0.35">
      <c r="A16" s="222">
        <v>30</v>
      </c>
      <c r="B16" s="228">
        <v>2</v>
      </c>
      <c r="C16" s="61"/>
      <c r="D16" s="233"/>
      <c r="E16" s="424"/>
      <c r="F16" s="60" t="e">
        <f>formulas!N108</f>
        <v>#N/A</v>
      </c>
      <c r="G16" s="423"/>
      <c r="H16" s="66" t="str">
        <f t="shared" si="0"/>
        <v/>
      </c>
      <c r="I16" s="222">
        <f t="shared" si="1"/>
        <v>30</v>
      </c>
      <c r="J16" s="228">
        <v>2</v>
      </c>
      <c r="K16" s="50" t="str">
        <f t="shared" si="79"/>
        <v/>
      </c>
      <c r="L16" s="234" t="str">
        <f t="shared" si="80"/>
        <v/>
      </c>
      <c r="M16" s="424"/>
      <c r="N16" s="59" t="e">
        <f>formulas!$N139</f>
        <v>#N/A</v>
      </c>
      <c r="O16" s="423"/>
      <c r="P16" s="66" t="str">
        <f t="shared" si="2"/>
        <v/>
      </c>
      <c r="Q16" s="222">
        <f t="shared" si="3"/>
        <v>30</v>
      </c>
      <c r="R16" s="228">
        <v>2</v>
      </c>
      <c r="S16" s="50" t="str">
        <f t="shared" si="81"/>
        <v/>
      </c>
      <c r="T16" s="234" t="str">
        <f t="shared" si="82"/>
        <v/>
      </c>
      <c r="U16" s="424"/>
      <c r="V16" s="59" t="e">
        <f>formulas!$N159</f>
        <v>#N/A</v>
      </c>
      <c r="W16" s="423"/>
      <c r="X16" s="66" t="str">
        <f t="shared" si="4"/>
        <v/>
      </c>
      <c r="Y16" s="222">
        <f t="shared" si="5"/>
        <v>30</v>
      </c>
      <c r="Z16" s="228">
        <v>2</v>
      </c>
      <c r="AA16" s="235" t="str">
        <f t="shared" si="6"/>
        <v/>
      </c>
      <c r="AB16" s="234" t="str">
        <f t="shared" si="7"/>
        <v/>
      </c>
      <c r="AC16" s="424"/>
      <c r="AD16" s="59" t="e">
        <f>formulas!$N179</f>
        <v>#N/A</v>
      </c>
      <c r="AE16" s="423"/>
      <c r="AF16" s="66" t="str">
        <f t="shared" si="8"/>
        <v/>
      </c>
      <c r="AG16" s="222">
        <f t="shared" si="9"/>
        <v>30</v>
      </c>
      <c r="AH16" s="228">
        <v>2</v>
      </c>
      <c r="AI16" s="235" t="str">
        <f t="shared" si="10"/>
        <v/>
      </c>
      <c r="AJ16" s="234" t="str">
        <f t="shared" si="83"/>
        <v/>
      </c>
      <c r="AK16" s="424"/>
      <c r="AL16" s="59" t="e">
        <f>formulas!$N199</f>
        <v>#N/A</v>
      </c>
      <c r="AM16" s="423"/>
      <c r="AN16" s="66" t="str">
        <f t="shared" si="11"/>
        <v/>
      </c>
      <c r="AO16" s="222">
        <f t="shared" si="12"/>
        <v>30</v>
      </c>
      <c r="AP16" s="46">
        <v>6</v>
      </c>
      <c r="AQ16" s="62"/>
      <c r="AR16" s="234" t="str">
        <f t="shared" si="84"/>
        <v/>
      </c>
      <c r="AS16" s="424"/>
      <c r="AT16" s="59" t="e">
        <f>formulas!N219</f>
        <v>#N/A</v>
      </c>
      <c r="AU16" s="423"/>
      <c r="AV16" s="66" t="str">
        <f t="shared" si="13"/>
        <v/>
      </c>
      <c r="AW16" s="222">
        <f t="shared" si="14"/>
        <v>30</v>
      </c>
      <c r="AX16" s="46">
        <f t="shared" si="15"/>
        <v>6</v>
      </c>
      <c r="AY16" s="50" t="str">
        <f t="shared" si="16"/>
        <v/>
      </c>
      <c r="AZ16" s="234" t="str">
        <f t="shared" si="17"/>
        <v/>
      </c>
      <c r="BA16" s="424"/>
      <c r="BB16" s="59" t="e">
        <f>formulas!N239</f>
        <v>#N/A</v>
      </c>
      <c r="BC16" s="423"/>
      <c r="BD16" s="66" t="str">
        <f t="shared" si="18"/>
        <v/>
      </c>
      <c r="BE16" s="222">
        <f t="shared" si="19"/>
        <v>30</v>
      </c>
      <c r="BF16" s="46">
        <f t="shared" si="20"/>
        <v>6</v>
      </c>
      <c r="BG16" s="50" t="str">
        <f t="shared" si="21"/>
        <v/>
      </c>
      <c r="BH16" s="234" t="str">
        <f t="shared" si="21"/>
        <v/>
      </c>
      <c r="BI16" s="424"/>
      <c r="BJ16" s="59" t="e">
        <f>formulas!N259</f>
        <v>#N/A</v>
      </c>
      <c r="BK16" s="423"/>
      <c r="BL16" s="66" t="str">
        <f t="shared" si="22"/>
        <v/>
      </c>
      <c r="BM16" s="222">
        <f t="shared" si="23"/>
        <v>30</v>
      </c>
      <c r="BN16" s="46">
        <f t="shared" si="24"/>
        <v>6</v>
      </c>
      <c r="BO16" s="50" t="str">
        <f t="shared" si="25"/>
        <v/>
      </c>
      <c r="BP16" s="234" t="str">
        <f t="shared" si="26"/>
        <v/>
      </c>
      <c r="BQ16" s="424"/>
      <c r="BR16" s="59" t="e">
        <f>formulas!N279</f>
        <v>#N/A</v>
      </c>
      <c r="BS16" s="423"/>
      <c r="BT16" s="66" t="str">
        <f t="shared" si="27"/>
        <v/>
      </c>
      <c r="BU16" s="222">
        <f t="shared" si="28"/>
        <v>30</v>
      </c>
      <c r="BV16" s="46">
        <f t="shared" si="29"/>
        <v>6</v>
      </c>
      <c r="BW16" s="50" t="str">
        <f t="shared" si="30"/>
        <v/>
      </c>
      <c r="BX16" s="234" t="str">
        <f t="shared" si="31"/>
        <v/>
      </c>
      <c r="BY16" s="424"/>
      <c r="BZ16" s="59" t="e">
        <f>formulas!N299</f>
        <v>#N/A</v>
      </c>
      <c r="CA16" s="423"/>
      <c r="CB16" s="66" t="str">
        <f t="shared" si="32"/>
        <v/>
      </c>
      <c r="CC16" s="222">
        <f t="shared" si="33"/>
        <v>30</v>
      </c>
      <c r="CD16" s="46">
        <v>10</v>
      </c>
      <c r="CE16" s="62" t="str">
        <f t="shared" si="34"/>
        <v/>
      </c>
      <c r="CF16" s="233" t="str">
        <f t="shared" si="85"/>
        <v/>
      </c>
      <c r="CG16" s="424"/>
      <c r="CH16" s="59" t="e">
        <f>formulas!N319</f>
        <v>#N/A</v>
      </c>
      <c r="CI16" s="423"/>
      <c r="CJ16" s="66" t="str">
        <f t="shared" si="35"/>
        <v/>
      </c>
      <c r="CK16" s="222">
        <f t="shared" si="36"/>
        <v>30</v>
      </c>
      <c r="CL16" s="46">
        <f t="shared" si="37"/>
        <v>10</v>
      </c>
      <c r="CM16" s="50" t="str">
        <f t="shared" si="38"/>
        <v/>
      </c>
      <c r="CN16" s="234" t="str">
        <f t="shared" si="39"/>
        <v/>
      </c>
      <c r="CO16" s="424"/>
      <c r="CP16" s="59" t="e">
        <f>formulas!N339</f>
        <v>#N/A</v>
      </c>
      <c r="CQ16" s="423"/>
      <c r="CR16" s="66" t="str">
        <f t="shared" si="40"/>
        <v/>
      </c>
      <c r="CS16" s="222">
        <f t="shared" si="41"/>
        <v>30</v>
      </c>
      <c r="CT16" s="46">
        <f t="shared" si="42"/>
        <v>10</v>
      </c>
      <c r="CU16" s="50" t="str">
        <f t="shared" si="43"/>
        <v/>
      </c>
      <c r="CV16" s="234" t="str">
        <f t="shared" si="44"/>
        <v/>
      </c>
      <c r="CW16" s="424"/>
      <c r="CX16" s="59" t="e">
        <f>formulas!N359</f>
        <v>#N/A</v>
      </c>
      <c r="CY16" s="423"/>
      <c r="CZ16" s="66" t="str">
        <f t="shared" si="45"/>
        <v/>
      </c>
      <c r="DA16" s="222">
        <f t="shared" si="46"/>
        <v>30</v>
      </c>
      <c r="DB16" s="46">
        <f t="shared" si="47"/>
        <v>10</v>
      </c>
      <c r="DC16" s="50" t="str">
        <f t="shared" si="48"/>
        <v/>
      </c>
      <c r="DD16" s="234" t="str">
        <f t="shared" si="49"/>
        <v/>
      </c>
      <c r="DE16" s="424"/>
      <c r="DF16" s="59" t="e">
        <f>formulas!N379</f>
        <v>#N/A</v>
      </c>
      <c r="DG16" s="423"/>
      <c r="DH16" s="66" t="str">
        <f t="shared" si="50"/>
        <v/>
      </c>
      <c r="DI16" s="222">
        <f t="shared" si="51"/>
        <v>30</v>
      </c>
      <c r="DJ16" s="46">
        <f t="shared" si="52"/>
        <v>10</v>
      </c>
      <c r="DK16" s="50" t="str">
        <f t="shared" si="53"/>
        <v/>
      </c>
      <c r="DL16" s="234" t="str">
        <f t="shared" si="54"/>
        <v/>
      </c>
      <c r="DM16" s="424"/>
      <c r="DN16" s="59" t="e">
        <f>formulas!N399</f>
        <v>#N/A</v>
      </c>
      <c r="DO16" s="423"/>
      <c r="DP16" s="66" t="str">
        <f t="shared" si="55"/>
        <v/>
      </c>
      <c r="DQ16" s="222">
        <f t="shared" si="56"/>
        <v>30</v>
      </c>
      <c r="DR16" s="46">
        <v>14</v>
      </c>
      <c r="DS16" s="62" t="str">
        <f t="shared" si="57"/>
        <v/>
      </c>
      <c r="DT16" s="233" t="str">
        <f t="shared" si="86"/>
        <v/>
      </c>
      <c r="DU16" s="424"/>
      <c r="DV16" s="59" t="e">
        <f>formulas!N419</f>
        <v>#N/A</v>
      </c>
      <c r="DW16" s="423"/>
      <c r="DX16" s="66" t="str">
        <f t="shared" si="58"/>
        <v/>
      </c>
      <c r="DY16" s="222">
        <f t="shared" si="59"/>
        <v>30</v>
      </c>
      <c r="DZ16" s="46">
        <f t="shared" si="60"/>
        <v>14</v>
      </c>
      <c r="EA16" s="50" t="str">
        <f t="shared" si="61"/>
        <v/>
      </c>
      <c r="EB16" s="234" t="str">
        <f t="shared" si="62"/>
        <v/>
      </c>
      <c r="EC16" s="424"/>
      <c r="ED16" s="59" t="e">
        <f>formulas!N439</f>
        <v>#N/A</v>
      </c>
      <c r="EE16" s="423"/>
      <c r="EF16" s="66" t="str">
        <f t="shared" si="63"/>
        <v/>
      </c>
      <c r="EG16" s="222">
        <f t="shared" si="64"/>
        <v>30</v>
      </c>
      <c r="EH16" s="46">
        <f t="shared" si="65"/>
        <v>14</v>
      </c>
      <c r="EI16" s="50" t="str">
        <f t="shared" si="66"/>
        <v/>
      </c>
      <c r="EJ16" s="234" t="str">
        <f t="shared" si="67"/>
        <v/>
      </c>
      <c r="EK16" s="424"/>
      <c r="EL16" s="59" t="e">
        <f>formulas!N459</f>
        <v>#N/A</v>
      </c>
      <c r="EM16" s="423"/>
      <c r="EN16" s="66" t="str">
        <f t="shared" si="68"/>
        <v/>
      </c>
      <c r="EO16" s="222">
        <f t="shared" si="69"/>
        <v>30</v>
      </c>
      <c r="EP16" s="46">
        <f t="shared" si="70"/>
        <v>14</v>
      </c>
      <c r="EQ16" s="50" t="str">
        <f t="shared" si="71"/>
        <v/>
      </c>
      <c r="ER16" s="234" t="str">
        <f t="shared" si="72"/>
        <v/>
      </c>
      <c r="ES16" s="424"/>
      <c r="ET16" s="59" t="e">
        <f>formulas!N479</f>
        <v>#N/A</v>
      </c>
      <c r="EU16" s="423"/>
      <c r="EV16" s="66" t="str">
        <f t="shared" si="73"/>
        <v/>
      </c>
      <c r="EW16" s="222">
        <f t="shared" si="74"/>
        <v>30</v>
      </c>
      <c r="EX16" s="46">
        <f t="shared" si="75"/>
        <v>14</v>
      </c>
      <c r="EY16" s="50" t="str">
        <f t="shared" si="76"/>
        <v/>
      </c>
      <c r="EZ16" s="234" t="str">
        <f t="shared" si="77"/>
        <v/>
      </c>
      <c r="FA16" s="424"/>
      <c r="FB16" s="59" t="e">
        <f>formulas!N499</f>
        <v>#N/A</v>
      </c>
      <c r="FC16" s="423"/>
      <c r="FD16" s="66" t="str">
        <f t="shared" si="78"/>
        <v/>
      </c>
    </row>
    <row r="17" spans="1:160" ht="19.5" thickBot="1" x14ac:dyDescent="0.35">
      <c r="A17" s="222">
        <v>31</v>
      </c>
      <c r="B17" s="229">
        <v>3</v>
      </c>
      <c r="C17" s="61"/>
      <c r="D17" s="238"/>
      <c r="E17" s="424"/>
      <c r="F17" s="60" t="e">
        <f>formulas!N110</f>
        <v>#N/A</v>
      </c>
      <c r="G17" s="423"/>
      <c r="H17" s="66" t="str">
        <f t="shared" si="0"/>
        <v/>
      </c>
      <c r="I17" s="222">
        <f t="shared" si="1"/>
        <v>31</v>
      </c>
      <c r="J17" s="229">
        <v>3</v>
      </c>
      <c r="K17" s="50" t="str">
        <f t="shared" si="79"/>
        <v/>
      </c>
      <c r="L17" s="234" t="str">
        <f t="shared" si="80"/>
        <v/>
      </c>
      <c r="M17" s="424"/>
      <c r="N17" s="59" t="e">
        <f>formulas!$N140</f>
        <v>#N/A</v>
      </c>
      <c r="O17" s="423"/>
      <c r="P17" s="66" t="str">
        <f t="shared" si="2"/>
        <v/>
      </c>
      <c r="Q17" s="222">
        <f t="shared" si="3"/>
        <v>31</v>
      </c>
      <c r="R17" s="229">
        <v>3</v>
      </c>
      <c r="S17" s="50" t="str">
        <f t="shared" si="81"/>
        <v/>
      </c>
      <c r="T17" s="234" t="str">
        <f t="shared" si="82"/>
        <v/>
      </c>
      <c r="U17" s="424"/>
      <c r="V17" s="59" t="e">
        <f>formulas!$N160</f>
        <v>#N/A</v>
      </c>
      <c r="W17" s="423"/>
      <c r="X17" s="66" t="str">
        <f t="shared" si="4"/>
        <v/>
      </c>
      <c r="Y17" s="222">
        <f t="shared" si="5"/>
        <v>31</v>
      </c>
      <c r="Z17" s="229">
        <v>3</v>
      </c>
      <c r="AA17" s="235" t="str">
        <f t="shared" si="6"/>
        <v/>
      </c>
      <c r="AB17" s="234" t="str">
        <f t="shared" si="7"/>
        <v/>
      </c>
      <c r="AC17" s="424"/>
      <c r="AD17" s="59" t="e">
        <f>formulas!$N180</f>
        <v>#N/A</v>
      </c>
      <c r="AE17" s="423"/>
      <c r="AF17" s="66" t="str">
        <f t="shared" si="8"/>
        <v/>
      </c>
      <c r="AG17" s="222">
        <f t="shared" si="9"/>
        <v>31</v>
      </c>
      <c r="AH17" s="229">
        <v>3</v>
      </c>
      <c r="AI17" s="235" t="str">
        <f t="shared" si="10"/>
        <v/>
      </c>
      <c r="AJ17" s="234" t="str">
        <f t="shared" si="83"/>
        <v/>
      </c>
      <c r="AK17" s="424"/>
      <c r="AL17" s="59" t="e">
        <f>formulas!$N200</f>
        <v>#N/A</v>
      </c>
      <c r="AM17" s="423"/>
      <c r="AN17" s="66" t="str">
        <f t="shared" si="11"/>
        <v/>
      </c>
      <c r="AO17" s="222">
        <f t="shared" si="12"/>
        <v>31</v>
      </c>
      <c r="AP17" s="46">
        <v>7</v>
      </c>
      <c r="AQ17" s="62"/>
      <c r="AR17" s="234" t="str">
        <f t="shared" si="84"/>
        <v/>
      </c>
      <c r="AS17" s="424"/>
      <c r="AT17" s="59" t="e">
        <f>formulas!N220</f>
        <v>#N/A</v>
      </c>
      <c r="AU17" s="423"/>
      <c r="AV17" s="66" t="str">
        <f t="shared" si="13"/>
        <v/>
      </c>
      <c r="AW17" s="222">
        <f t="shared" si="14"/>
        <v>31</v>
      </c>
      <c r="AX17" s="46">
        <f t="shared" si="15"/>
        <v>7</v>
      </c>
      <c r="AY17" s="50" t="str">
        <f t="shared" si="16"/>
        <v/>
      </c>
      <c r="AZ17" s="234" t="str">
        <f t="shared" si="17"/>
        <v/>
      </c>
      <c r="BA17" s="424"/>
      <c r="BB17" s="59" t="e">
        <f>formulas!N240</f>
        <v>#N/A</v>
      </c>
      <c r="BC17" s="423"/>
      <c r="BD17" s="66" t="str">
        <f t="shared" si="18"/>
        <v/>
      </c>
      <c r="BE17" s="222">
        <f t="shared" si="19"/>
        <v>31</v>
      </c>
      <c r="BF17" s="46">
        <f t="shared" si="20"/>
        <v>7</v>
      </c>
      <c r="BG17" s="50" t="str">
        <f t="shared" si="21"/>
        <v/>
      </c>
      <c r="BH17" s="234" t="str">
        <f t="shared" si="21"/>
        <v/>
      </c>
      <c r="BI17" s="424"/>
      <c r="BJ17" s="59" t="e">
        <f>formulas!N260</f>
        <v>#N/A</v>
      </c>
      <c r="BK17" s="423"/>
      <c r="BL17" s="66" t="str">
        <f t="shared" si="22"/>
        <v/>
      </c>
      <c r="BM17" s="222">
        <f t="shared" si="23"/>
        <v>31</v>
      </c>
      <c r="BN17" s="46">
        <f t="shared" si="24"/>
        <v>7</v>
      </c>
      <c r="BO17" s="50" t="str">
        <f t="shared" si="25"/>
        <v/>
      </c>
      <c r="BP17" s="234" t="str">
        <f t="shared" si="26"/>
        <v/>
      </c>
      <c r="BQ17" s="424"/>
      <c r="BR17" s="59" t="e">
        <f>formulas!N280</f>
        <v>#N/A</v>
      </c>
      <c r="BS17" s="423"/>
      <c r="BT17" s="66" t="str">
        <f t="shared" si="27"/>
        <v/>
      </c>
      <c r="BU17" s="222">
        <f t="shared" si="28"/>
        <v>31</v>
      </c>
      <c r="BV17" s="46">
        <f t="shared" si="29"/>
        <v>7</v>
      </c>
      <c r="BW17" s="50" t="str">
        <f t="shared" si="30"/>
        <v/>
      </c>
      <c r="BX17" s="234" t="str">
        <f t="shared" si="31"/>
        <v/>
      </c>
      <c r="BY17" s="424"/>
      <c r="BZ17" s="59" t="e">
        <f>formulas!N300</f>
        <v>#N/A</v>
      </c>
      <c r="CA17" s="423"/>
      <c r="CB17" s="66" t="str">
        <f t="shared" si="32"/>
        <v/>
      </c>
      <c r="CC17" s="222">
        <f t="shared" si="33"/>
        <v>31</v>
      </c>
      <c r="CD17" s="46">
        <v>11</v>
      </c>
      <c r="CE17" s="62" t="str">
        <f t="shared" si="34"/>
        <v/>
      </c>
      <c r="CF17" s="238" t="str">
        <f t="shared" si="85"/>
        <v/>
      </c>
      <c r="CG17" s="424"/>
      <c r="CH17" s="59" t="e">
        <f>formulas!N320</f>
        <v>#N/A</v>
      </c>
      <c r="CI17" s="423"/>
      <c r="CJ17" s="66" t="str">
        <f t="shared" si="35"/>
        <v/>
      </c>
      <c r="CK17" s="222">
        <f t="shared" si="36"/>
        <v>31</v>
      </c>
      <c r="CL17" s="46">
        <f t="shared" si="37"/>
        <v>11</v>
      </c>
      <c r="CM17" s="50" t="str">
        <f t="shared" si="38"/>
        <v/>
      </c>
      <c r="CN17" s="234" t="str">
        <f t="shared" si="39"/>
        <v/>
      </c>
      <c r="CO17" s="424"/>
      <c r="CP17" s="59" t="e">
        <f>formulas!N340</f>
        <v>#N/A</v>
      </c>
      <c r="CQ17" s="423"/>
      <c r="CR17" s="66" t="str">
        <f t="shared" si="40"/>
        <v/>
      </c>
      <c r="CS17" s="222">
        <f t="shared" si="41"/>
        <v>31</v>
      </c>
      <c r="CT17" s="46">
        <f t="shared" si="42"/>
        <v>11</v>
      </c>
      <c r="CU17" s="50" t="str">
        <f t="shared" si="43"/>
        <v/>
      </c>
      <c r="CV17" s="234" t="str">
        <f t="shared" si="44"/>
        <v/>
      </c>
      <c r="CW17" s="424"/>
      <c r="CX17" s="59" t="e">
        <f>formulas!N360</f>
        <v>#N/A</v>
      </c>
      <c r="CY17" s="423"/>
      <c r="CZ17" s="66" t="str">
        <f t="shared" si="45"/>
        <v/>
      </c>
      <c r="DA17" s="222">
        <f t="shared" si="46"/>
        <v>31</v>
      </c>
      <c r="DB17" s="46">
        <f t="shared" si="47"/>
        <v>11</v>
      </c>
      <c r="DC17" s="50" t="str">
        <f t="shared" si="48"/>
        <v/>
      </c>
      <c r="DD17" s="234" t="str">
        <f t="shared" si="49"/>
        <v/>
      </c>
      <c r="DE17" s="424"/>
      <c r="DF17" s="59" t="e">
        <f>formulas!N380</f>
        <v>#N/A</v>
      </c>
      <c r="DG17" s="423"/>
      <c r="DH17" s="66" t="str">
        <f t="shared" si="50"/>
        <v/>
      </c>
      <c r="DI17" s="222">
        <f t="shared" si="51"/>
        <v>31</v>
      </c>
      <c r="DJ17" s="46">
        <f t="shared" si="52"/>
        <v>11</v>
      </c>
      <c r="DK17" s="50" t="str">
        <f t="shared" si="53"/>
        <v/>
      </c>
      <c r="DL17" s="234" t="str">
        <f t="shared" si="54"/>
        <v/>
      </c>
      <c r="DM17" s="424"/>
      <c r="DN17" s="59" t="e">
        <f>formulas!N400</f>
        <v>#N/A</v>
      </c>
      <c r="DO17" s="423"/>
      <c r="DP17" s="66" t="str">
        <f t="shared" si="55"/>
        <v/>
      </c>
      <c r="DQ17" s="222">
        <f t="shared" si="56"/>
        <v>31</v>
      </c>
      <c r="DR17" s="46">
        <v>15</v>
      </c>
      <c r="DS17" s="62" t="str">
        <f t="shared" si="57"/>
        <v/>
      </c>
      <c r="DT17" s="238" t="str">
        <f t="shared" si="86"/>
        <v/>
      </c>
      <c r="DU17" s="424"/>
      <c r="DV17" s="59" t="e">
        <f>formulas!N420</f>
        <v>#N/A</v>
      </c>
      <c r="DW17" s="423"/>
      <c r="DX17" s="66" t="str">
        <f t="shared" si="58"/>
        <v/>
      </c>
      <c r="DY17" s="222">
        <f t="shared" si="59"/>
        <v>31</v>
      </c>
      <c r="DZ17" s="46">
        <f t="shared" si="60"/>
        <v>15</v>
      </c>
      <c r="EA17" s="50" t="str">
        <f t="shared" si="61"/>
        <v/>
      </c>
      <c r="EB17" s="234" t="str">
        <f t="shared" si="62"/>
        <v/>
      </c>
      <c r="EC17" s="424"/>
      <c r="ED17" s="59" t="e">
        <f>formulas!N440</f>
        <v>#N/A</v>
      </c>
      <c r="EE17" s="423"/>
      <c r="EF17" s="66" t="str">
        <f t="shared" si="63"/>
        <v/>
      </c>
      <c r="EG17" s="222">
        <f t="shared" si="64"/>
        <v>31</v>
      </c>
      <c r="EH17" s="46">
        <f t="shared" si="65"/>
        <v>15</v>
      </c>
      <c r="EI17" s="50" t="str">
        <f t="shared" si="66"/>
        <v/>
      </c>
      <c r="EJ17" s="234" t="str">
        <f t="shared" si="67"/>
        <v/>
      </c>
      <c r="EK17" s="424"/>
      <c r="EL17" s="59" t="e">
        <f>formulas!N460</f>
        <v>#N/A</v>
      </c>
      <c r="EM17" s="423"/>
      <c r="EN17" s="66" t="str">
        <f t="shared" si="68"/>
        <v/>
      </c>
      <c r="EO17" s="222">
        <f t="shared" si="69"/>
        <v>31</v>
      </c>
      <c r="EP17" s="46">
        <f t="shared" si="70"/>
        <v>15</v>
      </c>
      <c r="EQ17" s="50" t="str">
        <f t="shared" si="71"/>
        <v/>
      </c>
      <c r="ER17" s="234" t="str">
        <f t="shared" si="72"/>
        <v/>
      </c>
      <c r="ES17" s="424"/>
      <c r="ET17" s="59" t="e">
        <f>formulas!N480</f>
        <v>#N/A</v>
      </c>
      <c r="EU17" s="423"/>
      <c r="EV17" s="66" t="str">
        <f t="shared" si="73"/>
        <v/>
      </c>
      <c r="EW17" s="222">
        <f t="shared" si="74"/>
        <v>31</v>
      </c>
      <c r="EX17" s="46">
        <f t="shared" si="75"/>
        <v>15</v>
      </c>
      <c r="EY17" s="50" t="str">
        <f t="shared" si="76"/>
        <v/>
      </c>
      <c r="EZ17" s="234" t="str">
        <f t="shared" si="77"/>
        <v/>
      </c>
      <c r="FA17" s="424"/>
      <c r="FB17" s="59" t="e">
        <f>formulas!N500</f>
        <v>#N/A</v>
      </c>
      <c r="FC17" s="423"/>
      <c r="FD17" s="66" t="str">
        <f t="shared" si="78"/>
        <v/>
      </c>
    </row>
    <row r="18" spans="1:160" ht="19.5" thickBot="1" x14ac:dyDescent="0.35">
      <c r="A18" s="222">
        <v>32</v>
      </c>
      <c r="B18" s="229">
        <v>3</v>
      </c>
      <c r="C18" s="61"/>
      <c r="D18" s="233"/>
      <c r="E18" s="424"/>
      <c r="F18" s="60" t="e">
        <f>formulas!N112</f>
        <v>#N/A</v>
      </c>
      <c r="G18" s="423"/>
      <c r="H18" s="66" t="str">
        <f t="shared" si="0"/>
        <v/>
      </c>
      <c r="I18" s="222">
        <f t="shared" si="1"/>
        <v>32</v>
      </c>
      <c r="J18" s="229">
        <v>3</v>
      </c>
      <c r="K18" s="50" t="str">
        <f t="shared" si="79"/>
        <v/>
      </c>
      <c r="L18" s="234" t="str">
        <f t="shared" si="80"/>
        <v/>
      </c>
      <c r="M18" s="424"/>
      <c r="N18" s="59" t="e">
        <f>formulas!$N141</f>
        <v>#N/A</v>
      </c>
      <c r="O18" s="423"/>
      <c r="P18" s="66" t="str">
        <f t="shared" si="2"/>
        <v/>
      </c>
      <c r="Q18" s="222">
        <f t="shared" si="3"/>
        <v>32</v>
      </c>
      <c r="R18" s="229">
        <v>3</v>
      </c>
      <c r="S18" s="50" t="str">
        <f t="shared" si="81"/>
        <v/>
      </c>
      <c r="T18" s="234" t="str">
        <f t="shared" si="82"/>
        <v/>
      </c>
      <c r="U18" s="424"/>
      <c r="V18" s="59" t="e">
        <f>formulas!$N161</f>
        <v>#N/A</v>
      </c>
      <c r="W18" s="423"/>
      <c r="X18" s="66" t="str">
        <f t="shared" si="4"/>
        <v/>
      </c>
      <c r="Y18" s="222">
        <f t="shared" si="5"/>
        <v>32</v>
      </c>
      <c r="Z18" s="229">
        <v>3</v>
      </c>
      <c r="AA18" s="235" t="str">
        <f t="shared" si="6"/>
        <v/>
      </c>
      <c r="AB18" s="234" t="str">
        <f t="shared" si="7"/>
        <v/>
      </c>
      <c r="AC18" s="424"/>
      <c r="AD18" s="59" t="e">
        <f>formulas!$N181</f>
        <v>#N/A</v>
      </c>
      <c r="AE18" s="423"/>
      <c r="AF18" s="66" t="str">
        <f t="shared" si="8"/>
        <v/>
      </c>
      <c r="AG18" s="222">
        <f t="shared" si="9"/>
        <v>32</v>
      </c>
      <c r="AH18" s="229">
        <v>3</v>
      </c>
      <c r="AI18" s="235" t="str">
        <f t="shared" si="10"/>
        <v/>
      </c>
      <c r="AJ18" s="234" t="str">
        <f t="shared" si="83"/>
        <v/>
      </c>
      <c r="AK18" s="424"/>
      <c r="AL18" s="59" t="e">
        <f>formulas!$N201</f>
        <v>#N/A</v>
      </c>
      <c r="AM18" s="423"/>
      <c r="AN18" s="66" t="str">
        <f t="shared" si="11"/>
        <v/>
      </c>
      <c r="AO18" s="222">
        <f t="shared" si="12"/>
        <v>32</v>
      </c>
      <c r="AP18" s="46">
        <v>7</v>
      </c>
      <c r="AQ18" s="62"/>
      <c r="AR18" s="234" t="str">
        <f t="shared" si="84"/>
        <v/>
      </c>
      <c r="AS18" s="424"/>
      <c r="AT18" s="59" t="e">
        <f>formulas!N221</f>
        <v>#N/A</v>
      </c>
      <c r="AU18" s="423"/>
      <c r="AV18" s="66" t="str">
        <f t="shared" si="13"/>
        <v/>
      </c>
      <c r="AW18" s="222">
        <f t="shared" si="14"/>
        <v>32</v>
      </c>
      <c r="AX18" s="46">
        <f t="shared" si="15"/>
        <v>7</v>
      </c>
      <c r="AY18" s="50" t="str">
        <f t="shared" si="16"/>
        <v/>
      </c>
      <c r="AZ18" s="234" t="str">
        <f t="shared" si="17"/>
        <v/>
      </c>
      <c r="BA18" s="424"/>
      <c r="BB18" s="59" t="e">
        <f>formulas!N241</f>
        <v>#N/A</v>
      </c>
      <c r="BC18" s="423"/>
      <c r="BD18" s="66" t="str">
        <f t="shared" si="18"/>
        <v/>
      </c>
      <c r="BE18" s="222">
        <f t="shared" si="19"/>
        <v>32</v>
      </c>
      <c r="BF18" s="46">
        <f t="shared" si="20"/>
        <v>7</v>
      </c>
      <c r="BG18" s="50" t="str">
        <f t="shared" si="21"/>
        <v/>
      </c>
      <c r="BH18" s="234" t="str">
        <f t="shared" si="21"/>
        <v/>
      </c>
      <c r="BI18" s="424"/>
      <c r="BJ18" s="59" t="e">
        <f>formulas!N261</f>
        <v>#N/A</v>
      </c>
      <c r="BK18" s="423"/>
      <c r="BL18" s="66" t="str">
        <f t="shared" si="22"/>
        <v/>
      </c>
      <c r="BM18" s="222">
        <f t="shared" si="23"/>
        <v>32</v>
      </c>
      <c r="BN18" s="46">
        <f t="shared" si="24"/>
        <v>7</v>
      </c>
      <c r="BO18" s="50" t="str">
        <f t="shared" si="25"/>
        <v/>
      </c>
      <c r="BP18" s="234" t="str">
        <f t="shared" si="26"/>
        <v/>
      </c>
      <c r="BQ18" s="424"/>
      <c r="BR18" s="59" t="e">
        <f>formulas!N281</f>
        <v>#N/A</v>
      </c>
      <c r="BS18" s="423"/>
      <c r="BT18" s="66" t="str">
        <f t="shared" si="27"/>
        <v/>
      </c>
      <c r="BU18" s="222">
        <f t="shared" si="28"/>
        <v>32</v>
      </c>
      <c r="BV18" s="46">
        <f t="shared" si="29"/>
        <v>7</v>
      </c>
      <c r="BW18" s="50" t="str">
        <f t="shared" si="30"/>
        <v/>
      </c>
      <c r="BX18" s="234" t="str">
        <f t="shared" si="31"/>
        <v/>
      </c>
      <c r="BY18" s="424"/>
      <c r="BZ18" s="59" t="e">
        <f>formulas!N301</f>
        <v>#N/A</v>
      </c>
      <c r="CA18" s="423"/>
      <c r="CB18" s="66" t="str">
        <f t="shared" si="32"/>
        <v/>
      </c>
      <c r="CC18" s="222">
        <f t="shared" si="33"/>
        <v>32</v>
      </c>
      <c r="CD18" s="46">
        <v>11</v>
      </c>
      <c r="CE18" s="62" t="str">
        <f t="shared" si="34"/>
        <v/>
      </c>
      <c r="CF18" s="233" t="str">
        <f t="shared" si="85"/>
        <v/>
      </c>
      <c r="CG18" s="424"/>
      <c r="CH18" s="59" t="e">
        <f>formulas!N321</f>
        <v>#N/A</v>
      </c>
      <c r="CI18" s="423"/>
      <c r="CJ18" s="66" t="str">
        <f t="shared" si="35"/>
        <v/>
      </c>
      <c r="CK18" s="222">
        <f t="shared" si="36"/>
        <v>32</v>
      </c>
      <c r="CL18" s="46">
        <f t="shared" si="37"/>
        <v>11</v>
      </c>
      <c r="CM18" s="50" t="str">
        <f t="shared" si="38"/>
        <v/>
      </c>
      <c r="CN18" s="234" t="str">
        <f t="shared" si="39"/>
        <v/>
      </c>
      <c r="CO18" s="424"/>
      <c r="CP18" s="59" t="e">
        <f>formulas!N341</f>
        <v>#N/A</v>
      </c>
      <c r="CQ18" s="423"/>
      <c r="CR18" s="66" t="str">
        <f t="shared" si="40"/>
        <v/>
      </c>
      <c r="CS18" s="222">
        <f t="shared" si="41"/>
        <v>32</v>
      </c>
      <c r="CT18" s="46">
        <f t="shared" si="42"/>
        <v>11</v>
      </c>
      <c r="CU18" s="50" t="str">
        <f t="shared" si="43"/>
        <v/>
      </c>
      <c r="CV18" s="234" t="str">
        <f t="shared" si="44"/>
        <v/>
      </c>
      <c r="CW18" s="424"/>
      <c r="CX18" s="59" t="e">
        <f>formulas!N361</f>
        <v>#N/A</v>
      </c>
      <c r="CY18" s="423"/>
      <c r="CZ18" s="66" t="str">
        <f t="shared" si="45"/>
        <v/>
      </c>
      <c r="DA18" s="222">
        <f t="shared" si="46"/>
        <v>32</v>
      </c>
      <c r="DB18" s="46">
        <f t="shared" si="47"/>
        <v>11</v>
      </c>
      <c r="DC18" s="50" t="str">
        <f t="shared" si="48"/>
        <v/>
      </c>
      <c r="DD18" s="234" t="str">
        <f t="shared" si="49"/>
        <v/>
      </c>
      <c r="DE18" s="424"/>
      <c r="DF18" s="59" t="e">
        <f>formulas!N381</f>
        <v>#N/A</v>
      </c>
      <c r="DG18" s="423"/>
      <c r="DH18" s="66" t="str">
        <f t="shared" si="50"/>
        <v/>
      </c>
      <c r="DI18" s="222">
        <f t="shared" si="51"/>
        <v>32</v>
      </c>
      <c r="DJ18" s="46">
        <f t="shared" si="52"/>
        <v>11</v>
      </c>
      <c r="DK18" s="50" t="str">
        <f t="shared" si="53"/>
        <v/>
      </c>
      <c r="DL18" s="234" t="str">
        <f t="shared" si="54"/>
        <v/>
      </c>
      <c r="DM18" s="424"/>
      <c r="DN18" s="59" t="e">
        <f>formulas!N401</f>
        <v>#N/A</v>
      </c>
      <c r="DO18" s="423"/>
      <c r="DP18" s="66" t="str">
        <f t="shared" si="55"/>
        <v/>
      </c>
      <c r="DQ18" s="222">
        <f t="shared" si="56"/>
        <v>32</v>
      </c>
      <c r="DR18" s="46">
        <v>15</v>
      </c>
      <c r="DS18" s="62" t="str">
        <f t="shared" si="57"/>
        <v/>
      </c>
      <c r="DT18" s="233" t="str">
        <f t="shared" si="86"/>
        <v/>
      </c>
      <c r="DU18" s="424"/>
      <c r="DV18" s="59" t="e">
        <f>formulas!N421</f>
        <v>#N/A</v>
      </c>
      <c r="DW18" s="423"/>
      <c r="DX18" s="66" t="str">
        <f t="shared" si="58"/>
        <v/>
      </c>
      <c r="DY18" s="222">
        <f t="shared" si="59"/>
        <v>32</v>
      </c>
      <c r="DZ18" s="46">
        <f t="shared" si="60"/>
        <v>15</v>
      </c>
      <c r="EA18" s="50" t="str">
        <f t="shared" si="61"/>
        <v/>
      </c>
      <c r="EB18" s="234" t="str">
        <f t="shared" si="62"/>
        <v/>
      </c>
      <c r="EC18" s="424"/>
      <c r="ED18" s="59" t="e">
        <f>formulas!N441</f>
        <v>#N/A</v>
      </c>
      <c r="EE18" s="423"/>
      <c r="EF18" s="66" t="str">
        <f t="shared" si="63"/>
        <v/>
      </c>
      <c r="EG18" s="222">
        <f t="shared" si="64"/>
        <v>32</v>
      </c>
      <c r="EH18" s="46">
        <f t="shared" si="65"/>
        <v>15</v>
      </c>
      <c r="EI18" s="50" t="str">
        <f t="shared" si="66"/>
        <v/>
      </c>
      <c r="EJ18" s="234" t="str">
        <f t="shared" si="67"/>
        <v/>
      </c>
      <c r="EK18" s="424"/>
      <c r="EL18" s="59" t="e">
        <f>formulas!N461</f>
        <v>#N/A</v>
      </c>
      <c r="EM18" s="423"/>
      <c r="EN18" s="66" t="str">
        <f t="shared" si="68"/>
        <v/>
      </c>
      <c r="EO18" s="222">
        <f t="shared" si="69"/>
        <v>32</v>
      </c>
      <c r="EP18" s="46">
        <f t="shared" si="70"/>
        <v>15</v>
      </c>
      <c r="EQ18" s="50" t="str">
        <f t="shared" si="71"/>
        <v/>
      </c>
      <c r="ER18" s="234" t="str">
        <f t="shared" si="72"/>
        <v/>
      </c>
      <c r="ES18" s="424"/>
      <c r="ET18" s="59" t="e">
        <f>formulas!N481</f>
        <v>#N/A</v>
      </c>
      <c r="EU18" s="423"/>
      <c r="EV18" s="66" t="str">
        <f t="shared" si="73"/>
        <v/>
      </c>
      <c r="EW18" s="222">
        <f t="shared" si="74"/>
        <v>32</v>
      </c>
      <c r="EX18" s="46">
        <f t="shared" si="75"/>
        <v>15</v>
      </c>
      <c r="EY18" s="50" t="str">
        <f t="shared" si="76"/>
        <v/>
      </c>
      <c r="EZ18" s="234" t="str">
        <f t="shared" si="77"/>
        <v/>
      </c>
      <c r="FA18" s="424"/>
      <c r="FB18" s="59" t="e">
        <f>formulas!N501</f>
        <v>#N/A</v>
      </c>
      <c r="FC18" s="423"/>
      <c r="FD18" s="66" t="str">
        <f t="shared" si="78"/>
        <v/>
      </c>
    </row>
    <row r="19" spans="1:160" ht="19.5" thickBot="1" x14ac:dyDescent="0.35">
      <c r="A19" s="222">
        <v>33</v>
      </c>
      <c r="B19" s="229">
        <v>3</v>
      </c>
      <c r="C19" s="61"/>
      <c r="D19" s="233"/>
      <c r="E19" s="424"/>
      <c r="F19" s="60" t="e">
        <f>formulas!N114</f>
        <v>#N/A</v>
      </c>
      <c r="G19" s="423"/>
      <c r="H19" s="66" t="str">
        <f t="shared" si="0"/>
        <v/>
      </c>
      <c r="I19" s="222">
        <f t="shared" si="1"/>
        <v>33</v>
      </c>
      <c r="J19" s="229">
        <v>3</v>
      </c>
      <c r="K19" s="50" t="str">
        <f t="shared" si="79"/>
        <v/>
      </c>
      <c r="L19" s="234" t="str">
        <f t="shared" si="80"/>
        <v/>
      </c>
      <c r="M19" s="424"/>
      <c r="N19" s="59" t="e">
        <f>formulas!$N142</f>
        <v>#N/A</v>
      </c>
      <c r="O19" s="423"/>
      <c r="P19" s="66" t="str">
        <f t="shared" si="2"/>
        <v/>
      </c>
      <c r="Q19" s="222">
        <f t="shared" si="3"/>
        <v>33</v>
      </c>
      <c r="R19" s="229">
        <v>3</v>
      </c>
      <c r="S19" s="50" t="str">
        <f t="shared" si="81"/>
        <v/>
      </c>
      <c r="T19" s="234" t="str">
        <f t="shared" si="82"/>
        <v/>
      </c>
      <c r="U19" s="424"/>
      <c r="V19" s="59" t="e">
        <f>formulas!$N162</f>
        <v>#N/A</v>
      </c>
      <c r="W19" s="423"/>
      <c r="X19" s="66" t="str">
        <f t="shared" si="4"/>
        <v/>
      </c>
      <c r="Y19" s="222">
        <f t="shared" si="5"/>
        <v>33</v>
      </c>
      <c r="Z19" s="229">
        <v>3</v>
      </c>
      <c r="AA19" s="235" t="str">
        <f t="shared" si="6"/>
        <v/>
      </c>
      <c r="AB19" s="234" t="str">
        <f t="shared" si="7"/>
        <v/>
      </c>
      <c r="AC19" s="424"/>
      <c r="AD19" s="59" t="e">
        <f>formulas!$N182</f>
        <v>#N/A</v>
      </c>
      <c r="AE19" s="423"/>
      <c r="AF19" s="66" t="str">
        <f t="shared" si="8"/>
        <v/>
      </c>
      <c r="AG19" s="222">
        <f t="shared" si="9"/>
        <v>33</v>
      </c>
      <c r="AH19" s="229">
        <v>3</v>
      </c>
      <c r="AI19" s="235" t="str">
        <f t="shared" si="10"/>
        <v/>
      </c>
      <c r="AJ19" s="234" t="str">
        <f t="shared" si="83"/>
        <v/>
      </c>
      <c r="AK19" s="424"/>
      <c r="AL19" s="59" t="e">
        <f>formulas!$N202</f>
        <v>#N/A</v>
      </c>
      <c r="AM19" s="423"/>
      <c r="AN19" s="66" t="str">
        <f t="shared" si="11"/>
        <v/>
      </c>
      <c r="AO19" s="222">
        <f t="shared" si="12"/>
        <v>33</v>
      </c>
      <c r="AP19" s="46">
        <v>7</v>
      </c>
      <c r="AQ19" s="62"/>
      <c r="AR19" s="234" t="str">
        <f t="shared" si="84"/>
        <v/>
      </c>
      <c r="AS19" s="424"/>
      <c r="AT19" s="59" t="e">
        <f>formulas!N222</f>
        <v>#N/A</v>
      </c>
      <c r="AU19" s="423"/>
      <c r="AV19" s="66" t="str">
        <f t="shared" si="13"/>
        <v/>
      </c>
      <c r="AW19" s="222">
        <f t="shared" si="14"/>
        <v>33</v>
      </c>
      <c r="AX19" s="46">
        <f t="shared" si="15"/>
        <v>7</v>
      </c>
      <c r="AY19" s="50" t="str">
        <f t="shared" si="16"/>
        <v/>
      </c>
      <c r="AZ19" s="234" t="str">
        <f t="shared" si="17"/>
        <v/>
      </c>
      <c r="BA19" s="424"/>
      <c r="BB19" s="59" t="e">
        <f>formulas!N242</f>
        <v>#N/A</v>
      </c>
      <c r="BC19" s="423"/>
      <c r="BD19" s="66" t="str">
        <f t="shared" si="18"/>
        <v/>
      </c>
      <c r="BE19" s="222">
        <f t="shared" si="19"/>
        <v>33</v>
      </c>
      <c r="BF19" s="46">
        <f t="shared" si="20"/>
        <v>7</v>
      </c>
      <c r="BG19" s="50" t="str">
        <f t="shared" si="21"/>
        <v/>
      </c>
      <c r="BH19" s="234" t="str">
        <f t="shared" si="21"/>
        <v/>
      </c>
      <c r="BI19" s="424"/>
      <c r="BJ19" s="59" t="e">
        <f>formulas!N262</f>
        <v>#N/A</v>
      </c>
      <c r="BK19" s="423"/>
      <c r="BL19" s="66" t="str">
        <f t="shared" si="22"/>
        <v/>
      </c>
      <c r="BM19" s="222">
        <f t="shared" si="23"/>
        <v>33</v>
      </c>
      <c r="BN19" s="46">
        <f t="shared" si="24"/>
        <v>7</v>
      </c>
      <c r="BO19" s="50" t="str">
        <f t="shared" si="25"/>
        <v/>
      </c>
      <c r="BP19" s="234" t="str">
        <f t="shared" si="26"/>
        <v/>
      </c>
      <c r="BQ19" s="424"/>
      <c r="BR19" s="59" t="e">
        <f>formulas!N282</f>
        <v>#N/A</v>
      </c>
      <c r="BS19" s="423"/>
      <c r="BT19" s="66" t="str">
        <f t="shared" si="27"/>
        <v/>
      </c>
      <c r="BU19" s="222">
        <f t="shared" si="28"/>
        <v>33</v>
      </c>
      <c r="BV19" s="46">
        <f t="shared" si="29"/>
        <v>7</v>
      </c>
      <c r="BW19" s="50" t="str">
        <f t="shared" si="30"/>
        <v/>
      </c>
      <c r="BX19" s="234" t="str">
        <f t="shared" si="31"/>
        <v/>
      </c>
      <c r="BY19" s="424"/>
      <c r="BZ19" s="59" t="e">
        <f>formulas!N302</f>
        <v>#N/A</v>
      </c>
      <c r="CA19" s="423"/>
      <c r="CB19" s="66" t="str">
        <f t="shared" si="32"/>
        <v/>
      </c>
      <c r="CC19" s="222">
        <f t="shared" si="33"/>
        <v>33</v>
      </c>
      <c r="CD19" s="46">
        <v>11</v>
      </c>
      <c r="CE19" s="62" t="str">
        <f t="shared" si="34"/>
        <v/>
      </c>
      <c r="CF19" s="233" t="str">
        <f t="shared" si="85"/>
        <v/>
      </c>
      <c r="CG19" s="424"/>
      <c r="CH19" s="59" t="e">
        <f>formulas!N322</f>
        <v>#N/A</v>
      </c>
      <c r="CI19" s="423"/>
      <c r="CJ19" s="66" t="str">
        <f t="shared" si="35"/>
        <v/>
      </c>
      <c r="CK19" s="222">
        <f t="shared" si="36"/>
        <v>33</v>
      </c>
      <c r="CL19" s="46">
        <f t="shared" si="37"/>
        <v>11</v>
      </c>
      <c r="CM19" s="50" t="str">
        <f t="shared" si="38"/>
        <v/>
      </c>
      <c r="CN19" s="234" t="str">
        <f t="shared" si="39"/>
        <v/>
      </c>
      <c r="CO19" s="424"/>
      <c r="CP19" s="59" t="e">
        <f>formulas!N342</f>
        <v>#N/A</v>
      </c>
      <c r="CQ19" s="423"/>
      <c r="CR19" s="66" t="str">
        <f t="shared" si="40"/>
        <v/>
      </c>
      <c r="CS19" s="222">
        <f t="shared" si="41"/>
        <v>33</v>
      </c>
      <c r="CT19" s="46">
        <f t="shared" si="42"/>
        <v>11</v>
      </c>
      <c r="CU19" s="50" t="str">
        <f t="shared" si="43"/>
        <v/>
      </c>
      <c r="CV19" s="234" t="str">
        <f t="shared" si="44"/>
        <v/>
      </c>
      <c r="CW19" s="424"/>
      <c r="CX19" s="59" t="e">
        <f>formulas!N362</f>
        <v>#N/A</v>
      </c>
      <c r="CY19" s="423"/>
      <c r="CZ19" s="66" t="str">
        <f t="shared" si="45"/>
        <v/>
      </c>
      <c r="DA19" s="222">
        <f t="shared" si="46"/>
        <v>33</v>
      </c>
      <c r="DB19" s="46">
        <f t="shared" si="47"/>
        <v>11</v>
      </c>
      <c r="DC19" s="50" t="str">
        <f t="shared" si="48"/>
        <v/>
      </c>
      <c r="DD19" s="234" t="str">
        <f t="shared" si="49"/>
        <v/>
      </c>
      <c r="DE19" s="424"/>
      <c r="DF19" s="59" t="e">
        <f>formulas!N382</f>
        <v>#N/A</v>
      </c>
      <c r="DG19" s="423"/>
      <c r="DH19" s="66" t="str">
        <f t="shared" si="50"/>
        <v/>
      </c>
      <c r="DI19" s="222">
        <f t="shared" si="51"/>
        <v>33</v>
      </c>
      <c r="DJ19" s="46">
        <f t="shared" si="52"/>
        <v>11</v>
      </c>
      <c r="DK19" s="50" t="str">
        <f t="shared" si="53"/>
        <v/>
      </c>
      <c r="DL19" s="234" t="str">
        <f t="shared" si="54"/>
        <v/>
      </c>
      <c r="DM19" s="424"/>
      <c r="DN19" s="59" t="e">
        <f>formulas!N402</f>
        <v>#N/A</v>
      </c>
      <c r="DO19" s="423"/>
      <c r="DP19" s="66" t="str">
        <f t="shared" si="55"/>
        <v/>
      </c>
      <c r="DQ19" s="222">
        <f t="shared" si="56"/>
        <v>33</v>
      </c>
      <c r="DR19" s="46">
        <v>15</v>
      </c>
      <c r="DS19" s="62" t="str">
        <f t="shared" si="57"/>
        <v/>
      </c>
      <c r="DT19" s="233" t="str">
        <f t="shared" si="86"/>
        <v/>
      </c>
      <c r="DU19" s="424"/>
      <c r="DV19" s="59" t="e">
        <f>formulas!N422</f>
        <v>#N/A</v>
      </c>
      <c r="DW19" s="423"/>
      <c r="DX19" s="66" t="str">
        <f t="shared" si="58"/>
        <v/>
      </c>
      <c r="DY19" s="222">
        <f t="shared" si="59"/>
        <v>33</v>
      </c>
      <c r="DZ19" s="46">
        <f t="shared" si="60"/>
        <v>15</v>
      </c>
      <c r="EA19" s="50" t="str">
        <f t="shared" si="61"/>
        <v/>
      </c>
      <c r="EB19" s="234" t="str">
        <f t="shared" si="62"/>
        <v/>
      </c>
      <c r="EC19" s="424"/>
      <c r="ED19" s="59" t="e">
        <f>formulas!N442</f>
        <v>#N/A</v>
      </c>
      <c r="EE19" s="423"/>
      <c r="EF19" s="66" t="str">
        <f t="shared" si="63"/>
        <v/>
      </c>
      <c r="EG19" s="222">
        <f t="shared" si="64"/>
        <v>33</v>
      </c>
      <c r="EH19" s="46">
        <f t="shared" si="65"/>
        <v>15</v>
      </c>
      <c r="EI19" s="50" t="str">
        <f t="shared" si="66"/>
        <v/>
      </c>
      <c r="EJ19" s="234" t="str">
        <f t="shared" si="67"/>
        <v/>
      </c>
      <c r="EK19" s="424"/>
      <c r="EL19" s="59" t="e">
        <f>formulas!N462</f>
        <v>#N/A</v>
      </c>
      <c r="EM19" s="423"/>
      <c r="EN19" s="66" t="str">
        <f t="shared" si="68"/>
        <v/>
      </c>
      <c r="EO19" s="222">
        <f t="shared" si="69"/>
        <v>33</v>
      </c>
      <c r="EP19" s="46">
        <f t="shared" si="70"/>
        <v>15</v>
      </c>
      <c r="EQ19" s="50" t="str">
        <f t="shared" si="71"/>
        <v/>
      </c>
      <c r="ER19" s="234" t="str">
        <f t="shared" si="72"/>
        <v/>
      </c>
      <c r="ES19" s="424"/>
      <c r="ET19" s="59" t="e">
        <f>formulas!N482</f>
        <v>#N/A</v>
      </c>
      <c r="EU19" s="423"/>
      <c r="EV19" s="66" t="str">
        <f t="shared" si="73"/>
        <v/>
      </c>
      <c r="EW19" s="222">
        <f t="shared" si="74"/>
        <v>33</v>
      </c>
      <c r="EX19" s="46">
        <f t="shared" si="75"/>
        <v>15</v>
      </c>
      <c r="EY19" s="50" t="str">
        <f t="shared" si="76"/>
        <v/>
      </c>
      <c r="EZ19" s="234" t="str">
        <f t="shared" si="77"/>
        <v/>
      </c>
      <c r="FA19" s="424"/>
      <c r="FB19" s="59" t="e">
        <f>formulas!N502</f>
        <v>#N/A</v>
      </c>
      <c r="FC19" s="423"/>
      <c r="FD19" s="66" t="str">
        <f t="shared" si="78"/>
        <v/>
      </c>
    </row>
    <row r="20" spans="1:160" ht="19.5" thickBot="1" x14ac:dyDescent="0.35">
      <c r="A20" s="222">
        <v>34</v>
      </c>
      <c r="B20" s="229">
        <v>3</v>
      </c>
      <c r="C20" s="61"/>
      <c r="D20" s="233"/>
      <c r="E20" s="424"/>
      <c r="F20" s="60" t="e">
        <f>formulas!N116</f>
        <v>#N/A</v>
      </c>
      <c r="G20" s="423"/>
      <c r="H20" s="66" t="str">
        <f t="shared" si="0"/>
        <v/>
      </c>
      <c r="I20" s="222">
        <f t="shared" si="1"/>
        <v>34</v>
      </c>
      <c r="J20" s="229">
        <v>3</v>
      </c>
      <c r="K20" s="50" t="str">
        <f t="shared" si="79"/>
        <v/>
      </c>
      <c r="L20" s="234" t="str">
        <f t="shared" si="80"/>
        <v/>
      </c>
      <c r="M20" s="424"/>
      <c r="N20" s="59" t="e">
        <f>formulas!$N143</f>
        <v>#N/A</v>
      </c>
      <c r="O20" s="423"/>
      <c r="P20" s="66" t="str">
        <f t="shared" si="2"/>
        <v/>
      </c>
      <c r="Q20" s="222">
        <f t="shared" si="3"/>
        <v>34</v>
      </c>
      <c r="R20" s="229">
        <v>3</v>
      </c>
      <c r="S20" s="50" t="str">
        <f t="shared" si="81"/>
        <v/>
      </c>
      <c r="T20" s="234" t="str">
        <f t="shared" si="82"/>
        <v/>
      </c>
      <c r="U20" s="424"/>
      <c r="V20" s="59" t="e">
        <f>formulas!$N163</f>
        <v>#N/A</v>
      </c>
      <c r="W20" s="423"/>
      <c r="X20" s="66" t="str">
        <f t="shared" si="4"/>
        <v/>
      </c>
      <c r="Y20" s="222">
        <f t="shared" si="5"/>
        <v>34</v>
      </c>
      <c r="Z20" s="229">
        <v>3</v>
      </c>
      <c r="AA20" s="235" t="str">
        <f t="shared" si="6"/>
        <v/>
      </c>
      <c r="AB20" s="234" t="str">
        <f t="shared" si="7"/>
        <v/>
      </c>
      <c r="AC20" s="424"/>
      <c r="AD20" s="59" t="e">
        <f>formulas!$N183</f>
        <v>#N/A</v>
      </c>
      <c r="AE20" s="423"/>
      <c r="AF20" s="66" t="str">
        <f t="shared" si="8"/>
        <v/>
      </c>
      <c r="AG20" s="222">
        <f t="shared" si="9"/>
        <v>34</v>
      </c>
      <c r="AH20" s="229">
        <v>3</v>
      </c>
      <c r="AI20" s="235" t="str">
        <f t="shared" si="10"/>
        <v/>
      </c>
      <c r="AJ20" s="234" t="str">
        <f t="shared" si="83"/>
        <v/>
      </c>
      <c r="AK20" s="424"/>
      <c r="AL20" s="59" t="e">
        <f>formulas!$N203</f>
        <v>#N/A</v>
      </c>
      <c r="AM20" s="423"/>
      <c r="AN20" s="66" t="str">
        <f t="shared" si="11"/>
        <v/>
      </c>
      <c r="AO20" s="222">
        <f t="shared" si="12"/>
        <v>34</v>
      </c>
      <c r="AP20" s="46">
        <v>7</v>
      </c>
      <c r="AQ20" s="62"/>
      <c r="AR20" s="234" t="str">
        <f t="shared" si="84"/>
        <v/>
      </c>
      <c r="AS20" s="424"/>
      <c r="AT20" s="59" t="e">
        <f>formulas!N223</f>
        <v>#N/A</v>
      </c>
      <c r="AU20" s="423"/>
      <c r="AV20" s="66" t="str">
        <f t="shared" si="13"/>
        <v/>
      </c>
      <c r="AW20" s="222">
        <f t="shared" si="14"/>
        <v>34</v>
      </c>
      <c r="AX20" s="46">
        <f t="shared" si="15"/>
        <v>7</v>
      </c>
      <c r="AY20" s="50" t="str">
        <f t="shared" si="16"/>
        <v/>
      </c>
      <c r="AZ20" s="234" t="str">
        <f t="shared" si="17"/>
        <v/>
      </c>
      <c r="BA20" s="424"/>
      <c r="BB20" s="59" t="e">
        <f>formulas!N243</f>
        <v>#N/A</v>
      </c>
      <c r="BC20" s="423"/>
      <c r="BD20" s="66" t="str">
        <f t="shared" si="18"/>
        <v/>
      </c>
      <c r="BE20" s="222">
        <f t="shared" si="19"/>
        <v>34</v>
      </c>
      <c r="BF20" s="46">
        <f t="shared" si="20"/>
        <v>7</v>
      </c>
      <c r="BG20" s="50" t="str">
        <f t="shared" si="21"/>
        <v/>
      </c>
      <c r="BH20" s="234" t="str">
        <f t="shared" si="21"/>
        <v/>
      </c>
      <c r="BI20" s="424"/>
      <c r="BJ20" s="59" t="e">
        <f>formulas!N263</f>
        <v>#N/A</v>
      </c>
      <c r="BK20" s="423"/>
      <c r="BL20" s="66" t="str">
        <f t="shared" si="22"/>
        <v/>
      </c>
      <c r="BM20" s="222">
        <f t="shared" si="23"/>
        <v>34</v>
      </c>
      <c r="BN20" s="46">
        <f t="shared" si="24"/>
        <v>7</v>
      </c>
      <c r="BO20" s="50" t="str">
        <f t="shared" si="25"/>
        <v/>
      </c>
      <c r="BP20" s="234" t="str">
        <f t="shared" si="26"/>
        <v/>
      </c>
      <c r="BQ20" s="424"/>
      <c r="BR20" s="59" t="e">
        <f>formulas!N283</f>
        <v>#N/A</v>
      </c>
      <c r="BS20" s="423"/>
      <c r="BT20" s="66" t="str">
        <f t="shared" si="27"/>
        <v/>
      </c>
      <c r="BU20" s="222">
        <f t="shared" si="28"/>
        <v>34</v>
      </c>
      <c r="BV20" s="46">
        <f t="shared" si="29"/>
        <v>7</v>
      </c>
      <c r="BW20" s="50" t="str">
        <f t="shared" si="30"/>
        <v/>
      </c>
      <c r="BX20" s="234" t="str">
        <f t="shared" si="31"/>
        <v/>
      </c>
      <c r="BY20" s="424"/>
      <c r="BZ20" s="59" t="e">
        <f>formulas!N303</f>
        <v>#N/A</v>
      </c>
      <c r="CA20" s="423"/>
      <c r="CB20" s="66" t="str">
        <f t="shared" si="32"/>
        <v/>
      </c>
      <c r="CC20" s="222">
        <f t="shared" si="33"/>
        <v>34</v>
      </c>
      <c r="CD20" s="46">
        <v>11</v>
      </c>
      <c r="CE20" s="62" t="str">
        <f t="shared" si="34"/>
        <v/>
      </c>
      <c r="CF20" s="233" t="str">
        <f t="shared" si="85"/>
        <v/>
      </c>
      <c r="CG20" s="424"/>
      <c r="CH20" s="59" t="e">
        <f>formulas!N323</f>
        <v>#N/A</v>
      </c>
      <c r="CI20" s="423"/>
      <c r="CJ20" s="66" t="str">
        <f t="shared" si="35"/>
        <v/>
      </c>
      <c r="CK20" s="222">
        <f t="shared" si="36"/>
        <v>34</v>
      </c>
      <c r="CL20" s="46">
        <f t="shared" si="37"/>
        <v>11</v>
      </c>
      <c r="CM20" s="50" t="str">
        <f t="shared" si="38"/>
        <v/>
      </c>
      <c r="CN20" s="234" t="str">
        <f t="shared" si="39"/>
        <v/>
      </c>
      <c r="CO20" s="424"/>
      <c r="CP20" s="59" t="e">
        <f>formulas!N343</f>
        <v>#N/A</v>
      </c>
      <c r="CQ20" s="423"/>
      <c r="CR20" s="66" t="str">
        <f t="shared" si="40"/>
        <v/>
      </c>
      <c r="CS20" s="222">
        <f t="shared" si="41"/>
        <v>34</v>
      </c>
      <c r="CT20" s="46">
        <f t="shared" si="42"/>
        <v>11</v>
      </c>
      <c r="CU20" s="50" t="str">
        <f t="shared" si="43"/>
        <v/>
      </c>
      <c r="CV20" s="234" t="str">
        <f t="shared" si="44"/>
        <v/>
      </c>
      <c r="CW20" s="424"/>
      <c r="CX20" s="59" t="e">
        <f>formulas!N363</f>
        <v>#N/A</v>
      </c>
      <c r="CY20" s="423"/>
      <c r="CZ20" s="66" t="str">
        <f t="shared" si="45"/>
        <v/>
      </c>
      <c r="DA20" s="222">
        <f t="shared" si="46"/>
        <v>34</v>
      </c>
      <c r="DB20" s="46">
        <f t="shared" si="47"/>
        <v>11</v>
      </c>
      <c r="DC20" s="50" t="str">
        <f t="shared" si="48"/>
        <v/>
      </c>
      <c r="DD20" s="234" t="str">
        <f t="shared" si="49"/>
        <v/>
      </c>
      <c r="DE20" s="424"/>
      <c r="DF20" s="59" t="e">
        <f>formulas!N383</f>
        <v>#N/A</v>
      </c>
      <c r="DG20" s="423"/>
      <c r="DH20" s="66" t="str">
        <f t="shared" si="50"/>
        <v/>
      </c>
      <c r="DI20" s="222">
        <f t="shared" si="51"/>
        <v>34</v>
      </c>
      <c r="DJ20" s="46">
        <f t="shared" si="52"/>
        <v>11</v>
      </c>
      <c r="DK20" s="50" t="str">
        <f t="shared" si="53"/>
        <v/>
      </c>
      <c r="DL20" s="234" t="str">
        <f t="shared" si="54"/>
        <v/>
      </c>
      <c r="DM20" s="424"/>
      <c r="DN20" s="59" t="e">
        <f>formulas!N403</f>
        <v>#N/A</v>
      </c>
      <c r="DO20" s="423"/>
      <c r="DP20" s="66" t="str">
        <f t="shared" si="55"/>
        <v/>
      </c>
      <c r="DQ20" s="222">
        <f t="shared" si="56"/>
        <v>34</v>
      </c>
      <c r="DR20" s="46">
        <v>15</v>
      </c>
      <c r="DS20" s="62" t="str">
        <f t="shared" si="57"/>
        <v/>
      </c>
      <c r="DT20" s="233" t="str">
        <f t="shared" si="86"/>
        <v/>
      </c>
      <c r="DU20" s="424"/>
      <c r="DV20" s="59" t="e">
        <f>formulas!N423</f>
        <v>#N/A</v>
      </c>
      <c r="DW20" s="423"/>
      <c r="DX20" s="66" t="str">
        <f t="shared" si="58"/>
        <v/>
      </c>
      <c r="DY20" s="222">
        <f t="shared" si="59"/>
        <v>34</v>
      </c>
      <c r="DZ20" s="46">
        <f t="shared" si="60"/>
        <v>15</v>
      </c>
      <c r="EA20" s="50" t="str">
        <f t="shared" si="61"/>
        <v/>
      </c>
      <c r="EB20" s="234" t="str">
        <f t="shared" si="62"/>
        <v/>
      </c>
      <c r="EC20" s="424"/>
      <c r="ED20" s="59" t="e">
        <f>formulas!N443</f>
        <v>#N/A</v>
      </c>
      <c r="EE20" s="423"/>
      <c r="EF20" s="66" t="str">
        <f t="shared" si="63"/>
        <v/>
      </c>
      <c r="EG20" s="222">
        <f t="shared" si="64"/>
        <v>34</v>
      </c>
      <c r="EH20" s="46">
        <f t="shared" si="65"/>
        <v>15</v>
      </c>
      <c r="EI20" s="50" t="str">
        <f t="shared" si="66"/>
        <v/>
      </c>
      <c r="EJ20" s="234" t="str">
        <f t="shared" si="67"/>
        <v/>
      </c>
      <c r="EK20" s="424"/>
      <c r="EL20" s="59" t="e">
        <f>formulas!N463</f>
        <v>#N/A</v>
      </c>
      <c r="EM20" s="423"/>
      <c r="EN20" s="66" t="str">
        <f t="shared" si="68"/>
        <v/>
      </c>
      <c r="EO20" s="222">
        <f t="shared" si="69"/>
        <v>34</v>
      </c>
      <c r="EP20" s="46">
        <f t="shared" si="70"/>
        <v>15</v>
      </c>
      <c r="EQ20" s="50" t="str">
        <f t="shared" si="71"/>
        <v/>
      </c>
      <c r="ER20" s="234" t="str">
        <f t="shared" si="72"/>
        <v/>
      </c>
      <c r="ES20" s="424"/>
      <c r="ET20" s="59" t="e">
        <f>formulas!N483</f>
        <v>#N/A</v>
      </c>
      <c r="EU20" s="423"/>
      <c r="EV20" s="66" t="str">
        <f t="shared" si="73"/>
        <v/>
      </c>
      <c r="EW20" s="222">
        <f t="shared" si="74"/>
        <v>34</v>
      </c>
      <c r="EX20" s="46">
        <f t="shared" si="75"/>
        <v>15</v>
      </c>
      <c r="EY20" s="50" t="str">
        <f t="shared" si="76"/>
        <v/>
      </c>
      <c r="EZ20" s="234" t="str">
        <f t="shared" si="77"/>
        <v/>
      </c>
      <c r="FA20" s="424"/>
      <c r="FB20" s="59" t="e">
        <f>formulas!N503</f>
        <v>#N/A</v>
      </c>
      <c r="FC20" s="423"/>
      <c r="FD20" s="66" t="str">
        <f t="shared" si="78"/>
        <v/>
      </c>
    </row>
    <row r="21" spans="1:160" ht="19.5" thickBot="1" x14ac:dyDescent="0.35">
      <c r="A21" s="222">
        <v>35</v>
      </c>
      <c r="B21" s="229">
        <v>3</v>
      </c>
      <c r="C21" s="61"/>
      <c r="D21" s="233"/>
      <c r="E21" s="424"/>
      <c r="F21" s="60" t="e">
        <f>formulas!N118</f>
        <v>#N/A</v>
      </c>
      <c r="G21" s="423"/>
      <c r="H21" s="66" t="str">
        <f t="shared" si="0"/>
        <v/>
      </c>
      <c r="I21" s="222">
        <f t="shared" si="1"/>
        <v>35</v>
      </c>
      <c r="J21" s="229">
        <v>3</v>
      </c>
      <c r="K21" s="50" t="str">
        <f t="shared" si="79"/>
        <v/>
      </c>
      <c r="L21" s="234" t="str">
        <f t="shared" si="80"/>
        <v/>
      </c>
      <c r="M21" s="424"/>
      <c r="N21" s="59" t="e">
        <f>formulas!$N144</f>
        <v>#N/A</v>
      </c>
      <c r="O21" s="423"/>
      <c r="P21" s="66" t="str">
        <f t="shared" si="2"/>
        <v/>
      </c>
      <c r="Q21" s="222">
        <f t="shared" si="3"/>
        <v>35</v>
      </c>
      <c r="R21" s="229">
        <v>3</v>
      </c>
      <c r="S21" s="50" t="str">
        <f t="shared" si="81"/>
        <v/>
      </c>
      <c r="T21" s="234" t="str">
        <f t="shared" si="82"/>
        <v/>
      </c>
      <c r="U21" s="424"/>
      <c r="V21" s="59" t="e">
        <f>formulas!$N164</f>
        <v>#N/A</v>
      </c>
      <c r="W21" s="423"/>
      <c r="X21" s="66" t="str">
        <f t="shared" si="4"/>
        <v/>
      </c>
      <c r="Y21" s="222">
        <f t="shared" si="5"/>
        <v>35</v>
      </c>
      <c r="Z21" s="229">
        <v>3</v>
      </c>
      <c r="AA21" s="235" t="str">
        <f t="shared" si="6"/>
        <v/>
      </c>
      <c r="AB21" s="234" t="str">
        <f t="shared" si="7"/>
        <v/>
      </c>
      <c r="AC21" s="424"/>
      <c r="AD21" s="59" t="e">
        <f>formulas!$N184</f>
        <v>#N/A</v>
      </c>
      <c r="AE21" s="423"/>
      <c r="AF21" s="66" t="str">
        <f t="shared" si="8"/>
        <v/>
      </c>
      <c r="AG21" s="222">
        <f t="shared" si="9"/>
        <v>35</v>
      </c>
      <c r="AH21" s="229">
        <v>3</v>
      </c>
      <c r="AI21" s="235" t="str">
        <f t="shared" si="10"/>
        <v/>
      </c>
      <c r="AJ21" s="234" t="str">
        <f t="shared" si="83"/>
        <v/>
      </c>
      <c r="AK21" s="424"/>
      <c r="AL21" s="59" t="e">
        <f>formulas!$N204</f>
        <v>#N/A</v>
      </c>
      <c r="AM21" s="423"/>
      <c r="AN21" s="66" t="str">
        <f t="shared" si="11"/>
        <v/>
      </c>
      <c r="AO21" s="222">
        <f t="shared" si="12"/>
        <v>35</v>
      </c>
      <c r="AP21" s="46">
        <v>7</v>
      </c>
      <c r="AQ21" s="62"/>
      <c r="AR21" s="234" t="str">
        <f t="shared" si="84"/>
        <v/>
      </c>
      <c r="AS21" s="424"/>
      <c r="AT21" s="59" t="e">
        <f>formulas!N224</f>
        <v>#N/A</v>
      </c>
      <c r="AU21" s="423"/>
      <c r="AV21" s="66" t="str">
        <f t="shared" si="13"/>
        <v/>
      </c>
      <c r="AW21" s="222">
        <f t="shared" si="14"/>
        <v>35</v>
      </c>
      <c r="AX21" s="46">
        <f t="shared" si="15"/>
        <v>7</v>
      </c>
      <c r="AY21" s="50" t="str">
        <f t="shared" si="16"/>
        <v/>
      </c>
      <c r="AZ21" s="234" t="str">
        <f t="shared" si="17"/>
        <v/>
      </c>
      <c r="BA21" s="424"/>
      <c r="BB21" s="59" t="e">
        <f>formulas!N244</f>
        <v>#N/A</v>
      </c>
      <c r="BC21" s="423"/>
      <c r="BD21" s="66" t="str">
        <f t="shared" si="18"/>
        <v/>
      </c>
      <c r="BE21" s="222">
        <f t="shared" si="19"/>
        <v>35</v>
      </c>
      <c r="BF21" s="46">
        <f t="shared" si="20"/>
        <v>7</v>
      </c>
      <c r="BG21" s="50" t="str">
        <f t="shared" si="21"/>
        <v/>
      </c>
      <c r="BH21" s="234" t="str">
        <f t="shared" si="21"/>
        <v/>
      </c>
      <c r="BI21" s="424"/>
      <c r="BJ21" s="59" t="e">
        <f>formulas!N264</f>
        <v>#N/A</v>
      </c>
      <c r="BK21" s="423"/>
      <c r="BL21" s="66" t="str">
        <f t="shared" si="22"/>
        <v/>
      </c>
      <c r="BM21" s="222">
        <f t="shared" si="23"/>
        <v>35</v>
      </c>
      <c r="BN21" s="46">
        <f t="shared" si="24"/>
        <v>7</v>
      </c>
      <c r="BO21" s="50" t="str">
        <f t="shared" si="25"/>
        <v/>
      </c>
      <c r="BP21" s="234" t="str">
        <f t="shared" si="26"/>
        <v/>
      </c>
      <c r="BQ21" s="424"/>
      <c r="BR21" s="59" t="e">
        <f>formulas!N284</f>
        <v>#N/A</v>
      </c>
      <c r="BS21" s="423"/>
      <c r="BT21" s="66" t="str">
        <f t="shared" si="27"/>
        <v/>
      </c>
      <c r="BU21" s="222">
        <f t="shared" si="28"/>
        <v>35</v>
      </c>
      <c r="BV21" s="46">
        <f t="shared" si="29"/>
        <v>7</v>
      </c>
      <c r="BW21" s="50" t="str">
        <f t="shared" si="30"/>
        <v/>
      </c>
      <c r="BX21" s="234" t="str">
        <f t="shared" si="31"/>
        <v/>
      </c>
      <c r="BY21" s="424"/>
      <c r="BZ21" s="59" t="e">
        <f>formulas!N304</f>
        <v>#N/A</v>
      </c>
      <c r="CA21" s="423"/>
      <c r="CB21" s="66" t="str">
        <f t="shared" si="32"/>
        <v/>
      </c>
      <c r="CC21" s="222">
        <f t="shared" si="33"/>
        <v>35</v>
      </c>
      <c r="CD21" s="46">
        <v>11</v>
      </c>
      <c r="CE21" s="62" t="str">
        <f t="shared" si="34"/>
        <v/>
      </c>
      <c r="CF21" s="233" t="str">
        <f t="shared" si="85"/>
        <v/>
      </c>
      <c r="CG21" s="424"/>
      <c r="CH21" s="59" t="e">
        <f>formulas!N324</f>
        <v>#N/A</v>
      </c>
      <c r="CI21" s="423"/>
      <c r="CJ21" s="66" t="str">
        <f t="shared" si="35"/>
        <v/>
      </c>
      <c r="CK21" s="222">
        <f t="shared" si="36"/>
        <v>35</v>
      </c>
      <c r="CL21" s="46">
        <f t="shared" si="37"/>
        <v>11</v>
      </c>
      <c r="CM21" s="50" t="str">
        <f t="shared" si="38"/>
        <v/>
      </c>
      <c r="CN21" s="234" t="str">
        <f t="shared" si="39"/>
        <v/>
      </c>
      <c r="CO21" s="424"/>
      <c r="CP21" s="59" t="e">
        <f>formulas!N344</f>
        <v>#N/A</v>
      </c>
      <c r="CQ21" s="423"/>
      <c r="CR21" s="66" t="str">
        <f t="shared" si="40"/>
        <v/>
      </c>
      <c r="CS21" s="222">
        <f t="shared" si="41"/>
        <v>35</v>
      </c>
      <c r="CT21" s="46">
        <f t="shared" si="42"/>
        <v>11</v>
      </c>
      <c r="CU21" s="50" t="str">
        <f t="shared" si="43"/>
        <v/>
      </c>
      <c r="CV21" s="234" t="str">
        <f t="shared" si="44"/>
        <v/>
      </c>
      <c r="CW21" s="424"/>
      <c r="CX21" s="59" t="e">
        <f>formulas!N364</f>
        <v>#N/A</v>
      </c>
      <c r="CY21" s="423"/>
      <c r="CZ21" s="66" t="str">
        <f t="shared" si="45"/>
        <v/>
      </c>
      <c r="DA21" s="222">
        <f t="shared" si="46"/>
        <v>35</v>
      </c>
      <c r="DB21" s="46">
        <f t="shared" si="47"/>
        <v>11</v>
      </c>
      <c r="DC21" s="50" t="str">
        <f t="shared" si="48"/>
        <v/>
      </c>
      <c r="DD21" s="234" t="str">
        <f t="shared" si="49"/>
        <v/>
      </c>
      <c r="DE21" s="424"/>
      <c r="DF21" s="59" t="e">
        <f>formulas!N384</f>
        <v>#N/A</v>
      </c>
      <c r="DG21" s="423"/>
      <c r="DH21" s="66" t="str">
        <f t="shared" si="50"/>
        <v/>
      </c>
      <c r="DI21" s="222">
        <f t="shared" si="51"/>
        <v>35</v>
      </c>
      <c r="DJ21" s="46">
        <f t="shared" si="52"/>
        <v>11</v>
      </c>
      <c r="DK21" s="50" t="str">
        <f t="shared" si="53"/>
        <v/>
      </c>
      <c r="DL21" s="234" t="str">
        <f t="shared" si="54"/>
        <v/>
      </c>
      <c r="DM21" s="424"/>
      <c r="DN21" s="59" t="e">
        <f>formulas!N404</f>
        <v>#N/A</v>
      </c>
      <c r="DO21" s="423"/>
      <c r="DP21" s="66" t="str">
        <f t="shared" si="55"/>
        <v/>
      </c>
      <c r="DQ21" s="222">
        <f t="shared" si="56"/>
        <v>35</v>
      </c>
      <c r="DR21" s="46">
        <v>15</v>
      </c>
      <c r="DS21" s="62" t="str">
        <f t="shared" si="57"/>
        <v/>
      </c>
      <c r="DT21" s="233" t="str">
        <f t="shared" si="86"/>
        <v/>
      </c>
      <c r="DU21" s="424"/>
      <c r="DV21" s="59" t="e">
        <f>formulas!N424</f>
        <v>#N/A</v>
      </c>
      <c r="DW21" s="423"/>
      <c r="DX21" s="66" t="str">
        <f t="shared" si="58"/>
        <v/>
      </c>
      <c r="DY21" s="222">
        <f t="shared" si="59"/>
        <v>35</v>
      </c>
      <c r="DZ21" s="46">
        <f t="shared" si="60"/>
        <v>15</v>
      </c>
      <c r="EA21" s="50" t="str">
        <f t="shared" si="61"/>
        <v/>
      </c>
      <c r="EB21" s="234" t="str">
        <f t="shared" si="62"/>
        <v/>
      </c>
      <c r="EC21" s="424"/>
      <c r="ED21" s="59" t="e">
        <f>formulas!N444</f>
        <v>#N/A</v>
      </c>
      <c r="EE21" s="423"/>
      <c r="EF21" s="66" t="str">
        <f t="shared" si="63"/>
        <v/>
      </c>
      <c r="EG21" s="222">
        <f t="shared" si="64"/>
        <v>35</v>
      </c>
      <c r="EH21" s="46">
        <f t="shared" si="65"/>
        <v>15</v>
      </c>
      <c r="EI21" s="50" t="str">
        <f t="shared" si="66"/>
        <v/>
      </c>
      <c r="EJ21" s="234" t="str">
        <f t="shared" si="67"/>
        <v/>
      </c>
      <c r="EK21" s="424"/>
      <c r="EL21" s="59" t="e">
        <f>formulas!N464</f>
        <v>#N/A</v>
      </c>
      <c r="EM21" s="423"/>
      <c r="EN21" s="66" t="str">
        <f t="shared" si="68"/>
        <v/>
      </c>
      <c r="EO21" s="222">
        <f t="shared" si="69"/>
        <v>35</v>
      </c>
      <c r="EP21" s="46">
        <f t="shared" si="70"/>
        <v>15</v>
      </c>
      <c r="EQ21" s="50" t="str">
        <f t="shared" si="71"/>
        <v/>
      </c>
      <c r="ER21" s="234" t="str">
        <f t="shared" si="72"/>
        <v/>
      </c>
      <c r="ES21" s="424"/>
      <c r="ET21" s="59" t="e">
        <f>formulas!N484</f>
        <v>#N/A</v>
      </c>
      <c r="EU21" s="423"/>
      <c r="EV21" s="66" t="str">
        <f t="shared" si="73"/>
        <v/>
      </c>
      <c r="EW21" s="222">
        <f t="shared" si="74"/>
        <v>35</v>
      </c>
      <c r="EX21" s="46">
        <f t="shared" si="75"/>
        <v>15</v>
      </c>
      <c r="EY21" s="50" t="str">
        <f t="shared" si="76"/>
        <v/>
      </c>
      <c r="EZ21" s="234" t="str">
        <f t="shared" si="77"/>
        <v/>
      </c>
      <c r="FA21" s="424"/>
      <c r="FB21" s="59" t="e">
        <f>formulas!N504</f>
        <v>#N/A</v>
      </c>
      <c r="FC21" s="423"/>
      <c r="FD21" s="66" t="str">
        <f t="shared" si="78"/>
        <v/>
      </c>
    </row>
    <row r="22" spans="1:160" ht="19.5" thickBot="1" x14ac:dyDescent="0.35">
      <c r="A22" s="222">
        <v>36</v>
      </c>
      <c r="B22" s="230">
        <v>4</v>
      </c>
      <c r="C22" s="61"/>
      <c r="D22" s="238"/>
      <c r="E22" s="424"/>
      <c r="F22" s="60" t="e">
        <f>formulas!N120</f>
        <v>#N/A</v>
      </c>
      <c r="G22" s="423"/>
      <c r="H22" s="66" t="str">
        <f t="shared" si="0"/>
        <v/>
      </c>
      <c r="I22" s="222">
        <f t="shared" si="1"/>
        <v>36</v>
      </c>
      <c r="J22" s="230">
        <v>4</v>
      </c>
      <c r="K22" s="50" t="str">
        <f t="shared" si="79"/>
        <v/>
      </c>
      <c r="L22" s="234" t="str">
        <f t="shared" si="80"/>
        <v/>
      </c>
      <c r="M22" s="424"/>
      <c r="N22" s="59" t="e">
        <f>formulas!$N145</f>
        <v>#N/A</v>
      </c>
      <c r="O22" s="423"/>
      <c r="P22" s="66" t="str">
        <f t="shared" si="2"/>
        <v/>
      </c>
      <c r="Q22" s="222">
        <f t="shared" si="3"/>
        <v>36</v>
      </c>
      <c r="R22" s="230">
        <v>4</v>
      </c>
      <c r="S22" s="50" t="str">
        <f t="shared" si="81"/>
        <v/>
      </c>
      <c r="T22" s="234" t="str">
        <f t="shared" si="82"/>
        <v/>
      </c>
      <c r="U22" s="424"/>
      <c r="V22" s="59" t="e">
        <f>formulas!$N165</f>
        <v>#N/A</v>
      </c>
      <c r="W22" s="423"/>
      <c r="X22" s="66" t="str">
        <f t="shared" si="4"/>
        <v/>
      </c>
      <c r="Y22" s="222">
        <f t="shared" si="5"/>
        <v>36</v>
      </c>
      <c r="Z22" s="230">
        <v>4</v>
      </c>
      <c r="AA22" s="235" t="str">
        <f t="shared" si="6"/>
        <v/>
      </c>
      <c r="AB22" s="234" t="str">
        <f t="shared" si="7"/>
        <v/>
      </c>
      <c r="AC22" s="424"/>
      <c r="AD22" s="59" t="e">
        <f>formulas!$N185</f>
        <v>#N/A</v>
      </c>
      <c r="AE22" s="423"/>
      <c r="AF22" s="66" t="str">
        <f t="shared" si="8"/>
        <v/>
      </c>
      <c r="AG22" s="222">
        <f t="shared" si="9"/>
        <v>36</v>
      </c>
      <c r="AH22" s="230">
        <v>4</v>
      </c>
      <c r="AI22" s="235" t="str">
        <f t="shared" si="10"/>
        <v/>
      </c>
      <c r="AJ22" s="234" t="str">
        <f t="shared" si="83"/>
        <v/>
      </c>
      <c r="AK22" s="424"/>
      <c r="AL22" s="59" t="e">
        <f>formulas!$N205</f>
        <v>#N/A</v>
      </c>
      <c r="AM22" s="423"/>
      <c r="AN22" s="66" t="str">
        <f t="shared" si="11"/>
        <v/>
      </c>
      <c r="AO22" s="222">
        <f t="shared" si="12"/>
        <v>36</v>
      </c>
      <c r="AP22" s="46">
        <v>8</v>
      </c>
      <c r="AQ22" s="62"/>
      <c r="AR22" s="234" t="str">
        <f t="shared" si="84"/>
        <v/>
      </c>
      <c r="AS22" s="424"/>
      <c r="AT22" s="59" t="e">
        <f>formulas!N225</f>
        <v>#N/A</v>
      </c>
      <c r="AU22" s="423"/>
      <c r="AV22" s="66" t="str">
        <f t="shared" si="13"/>
        <v/>
      </c>
      <c r="AW22" s="222">
        <f t="shared" si="14"/>
        <v>36</v>
      </c>
      <c r="AX22" s="46">
        <f t="shared" si="15"/>
        <v>8</v>
      </c>
      <c r="AY22" s="50" t="str">
        <f t="shared" si="16"/>
        <v/>
      </c>
      <c r="AZ22" s="234" t="str">
        <f t="shared" si="17"/>
        <v/>
      </c>
      <c r="BA22" s="424"/>
      <c r="BB22" s="59" t="e">
        <f>formulas!N245</f>
        <v>#N/A</v>
      </c>
      <c r="BC22" s="423"/>
      <c r="BD22" s="66" t="str">
        <f t="shared" si="18"/>
        <v/>
      </c>
      <c r="BE22" s="222">
        <f t="shared" si="19"/>
        <v>36</v>
      </c>
      <c r="BF22" s="46">
        <f t="shared" si="20"/>
        <v>8</v>
      </c>
      <c r="BG22" s="50" t="str">
        <f t="shared" si="21"/>
        <v/>
      </c>
      <c r="BH22" s="234" t="str">
        <f t="shared" si="21"/>
        <v/>
      </c>
      <c r="BI22" s="424"/>
      <c r="BJ22" s="59" t="e">
        <f>formulas!N265</f>
        <v>#N/A</v>
      </c>
      <c r="BK22" s="423"/>
      <c r="BL22" s="66" t="str">
        <f t="shared" si="22"/>
        <v/>
      </c>
      <c r="BM22" s="222">
        <f t="shared" si="23"/>
        <v>36</v>
      </c>
      <c r="BN22" s="46">
        <f t="shared" si="24"/>
        <v>8</v>
      </c>
      <c r="BO22" s="50" t="str">
        <f t="shared" si="25"/>
        <v/>
      </c>
      <c r="BP22" s="234" t="str">
        <f t="shared" si="26"/>
        <v/>
      </c>
      <c r="BQ22" s="424"/>
      <c r="BR22" s="59" t="e">
        <f>formulas!N285</f>
        <v>#N/A</v>
      </c>
      <c r="BS22" s="423"/>
      <c r="BT22" s="66" t="str">
        <f t="shared" si="27"/>
        <v/>
      </c>
      <c r="BU22" s="222">
        <f t="shared" si="28"/>
        <v>36</v>
      </c>
      <c r="BV22" s="46">
        <f t="shared" si="29"/>
        <v>8</v>
      </c>
      <c r="BW22" s="50" t="str">
        <f t="shared" si="30"/>
        <v/>
      </c>
      <c r="BX22" s="234" t="str">
        <f t="shared" si="31"/>
        <v/>
      </c>
      <c r="BY22" s="424"/>
      <c r="BZ22" s="59" t="e">
        <f>formulas!N305</f>
        <v>#N/A</v>
      </c>
      <c r="CA22" s="423"/>
      <c r="CB22" s="66" t="str">
        <f t="shared" si="32"/>
        <v/>
      </c>
      <c r="CC22" s="222">
        <f t="shared" si="33"/>
        <v>36</v>
      </c>
      <c r="CD22" s="46">
        <v>12</v>
      </c>
      <c r="CE22" s="62" t="str">
        <f t="shared" si="34"/>
        <v/>
      </c>
      <c r="CF22" s="238" t="str">
        <f t="shared" si="85"/>
        <v/>
      </c>
      <c r="CG22" s="424"/>
      <c r="CH22" s="59" t="e">
        <f>formulas!N325</f>
        <v>#N/A</v>
      </c>
      <c r="CI22" s="423"/>
      <c r="CJ22" s="66" t="str">
        <f t="shared" si="35"/>
        <v/>
      </c>
      <c r="CK22" s="222">
        <f t="shared" si="36"/>
        <v>36</v>
      </c>
      <c r="CL22" s="46">
        <f t="shared" si="37"/>
        <v>12</v>
      </c>
      <c r="CM22" s="50" t="str">
        <f t="shared" si="38"/>
        <v/>
      </c>
      <c r="CN22" s="234" t="str">
        <f t="shared" si="39"/>
        <v/>
      </c>
      <c r="CO22" s="424"/>
      <c r="CP22" s="59" t="e">
        <f>formulas!N345</f>
        <v>#N/A</v>
      </c>
      <c r="CQ22" s="423"/>
      <c r="CR22" s="66" t="str">
        <f t="shared" si="40"/>
        <v/>
      </c>
      <c r="CS22" s="222">
        <f t="shared" si="41"/>
        <v>36</v>
      </c>
      <c r="CT22" s="46">
        <f t="shared" si="42"/>
        <v>12</v>
      </c>
      <c r="CU22" s="50" t="str">
        <f t="shared" si="43"/>
        <v/>
      </c>
      <c r="CV22" s="234" t="str">
        <f t="shared" si="44"/>
        <v/>
      </c>
      <c r="CW22" s="424"/>
      <c r="CX22" s="59" t="e">
        <f>formulas!N365</f>
        <v>#N/A</v>
      </c>
      <c r="CY22" s="423"/>
      <c r="CZ22" s="66" t="str">
        <f t="shared" si="45"/>
        <v/>
      </c>
      <c r="DA22" s="222">
        <f t="shared" si="46"/>
        <v>36</v>
      </c>
      <c r="DB22" s="46">
        <f t="shared" si="47"/>
        <v>12</v>
      </c>
      <c r="DC22" s="50" t="str">
        <f t="shared" si="48"/>
        <v/>
      </c>
      <c r="DD22" s="234" t="str">
        <f t="shared" si="49"/>
        <v/>
      </c>
      <c r="DE22" s="424"/>
      <c r="DF22" s="59" t="e">
        <f>formulas!N385</f>
        <v>#N/A</v>
      </c>
      <c r="DG22" s="423"/>
      <c r="DH22" s="66" t="str">
        <f t="shared" si="50"/>
        <v/>
      </c>
      <c r="DI22" s="222">
        <f t="shared" si="51"/>
        <v>36</v>
      </c>
      <c r="DJ22" s="46">
        <f t="shared" si="52"/>
        <v>12</v>
      </c>
      <c r="DK22" s="50" t="str">
        <f t="shared" si="53"/>
        <v/>
      </c>
      <c r="DL22" s="234" t="str">
        <f t="shared" si="54"/>
        <v/>
      </c>
      <c r="DM22" s="424"/>
      <c r="DN22" s="59" t="e">
        <f>formulas!N405</f>
        <v>#N/A</v>
      </c>
      <c r="DO22" s="423"/>
      <c r="DP22" s="66" t="str">
        <f t="shared" si="55"/>
        <v/>
      </c>
      <c r="DQ22" s="222">
        <f t="shared" si="56"/>
        <v>36</v>
      </c>
      <c r="DR22" s="46">
        <v>16</v>
      </c>
      <c r="DS22" s="62" t="str">
        <f t="shared" si="57"/>
        <v/>
      </c>
      <c r="DT22" s="238" t="str">
        <f t="shared" si="86"/>
        <v/>
      </c>
      <c r="DU22" s="424"/>
      <c r="DV22" s="59" t="e">
        <f>formulas!N425</f>
        <v>#N/A</v>
      </c>
      <c r="DW22" s="423"/>
      <c r="DX22" s="66" t="str">
        <f t="shared" si="58"/>
        <v/>
      </c>
      <c r="DY22" s="222">
        <f t="shared" si="59"/>
        <v>36</v>
      </c>
      <c r="DZ22" s="46">
        <f t="shared" si="60"/>
        <v>16</v>
      </c>
      <c r="EA22" s="50" t="str">
        <f t="shared" si="61"/>
        <v/>
      </c>
      <c r="EB22" s="234" t="str">
        <f t="shared" si="62"/>
        <v/>
      </c>
      <c r="EC22" s="424"/>
      <c r="ED22" s="59" t="e">
        <f>formulas!N445</f>
        <v>#N/A</v>
      </c>
      <c r="EE22" s="423"/>
      <c r="EF22" s="66" t="str">
        <f t="shared" si="63"/>
        <v/>
      </c>
      <c r="EG22" s="222">
        <f t="shared" si="64"/>
        <v>36</v>
      </c>
      <c r="EH22" s="46">
        <f t="shared" si="65"/>
        <v>16</v>
      </c>
      <c r="EI22" s="50" t="str">
        <f t="shared" si="66"/>
        <v/>
      </c>
      <c r="EJ22" s="234" t="str">
        <f t="shared" si="67"/>
        <v/>
      </c>
      <c r="EK22" s="424"/>
      <c r="EL22" s="59" t="e">
        <f>formulas!N465</f>
        <v>#N/A</v>
      </c>
      <c r="EM22" s="423"/>
      <c r="EN22" s="66" t="str">
        <f t="shared" si="68"/>
        <v/>
      </c>
      <c r="EO22" s="222">
        <f t="shared" si="69"/>
        <v>36</v>
      </c>
      <c r="EP22" s="46">
        <f t="shared" si="70"/>
        <v>16</v>
      </c>
      <c r="EQ22" s="50" t="str">
        <f t="shared" si="71"/>
        <v/>
      </c>
      <c r="ER22" s="234" t="str">
        <f t="shared" si="72"/>
        <v/>
      </c>
      <c r="ES22" s="424"/>
      <c r="ET22" s="59" t="e">
        <f>formulas!N485</f>
        <v>#N/A</v>
      </c>
      <c r="EU22" s="423"/>
      <c r="EV22" s="66" t="str">
        <f t="shared" si="73"/>
        <v/>
      </c>
      <c r="EW22" s="222">
        <f t="shared" si="74"/>
        <v>36</v>
      </c>
      <c r="EX22" s="46">
        <f t="shared" si="75"/>
        <v>16</v>
      </c>
      <c r="EY22" s="50" t="str">
        <f t="shared" si="76"/>
        <v/>
      </c>
      <c r="EZ22" s="234" t="str">
        <f t="shared" si="77"/>
        <v/>
      </c>
      <c r="FA22" s="424"/>
      <c r="FB22" s="59" t="e">
        <f>formulas!N505</f>
        <v>#N/A</v>
      </c>
      <c r="FC22" s="423"/>
      <c r="FD22" s="66" t="str">
        <f t="shared" si="78"/>
        <v/>
      </c>
    </row>
    <row r="23" spans="1:160" ht="19.5" thickBot="1" x14ac:dyDescent="0.35">
      <c r="A23" s="222">
        <v>37</v>
      </c>
      <c r="B23" s="230">
        <v>4</v>
      </c>
      <c r="C23" s="61"/>
      <c r="D23" s="233"/>
      <c r="E23" s="424"/>
      <c r="F23" s="60" t="e">
        <f>formulas!N122</f>
        <v>#N/A</v>
      </c>
      <c r="G23" s="423"/>
      <c r="H23" s="66" t="str">
        <f t="shared" si="0"/>
        <v/>
      </c>
      <c r="I23" s="222">
        <f t="shared" si="1"/>
        <v>37</v>
      </c>
      <c r="J23" s="230">
        <v>4</v>
      </c>
      <c r="K23" s="50" t="str">
        <f t="shared" si="79"/>
        <v/>
      </c>
      <c r="L23" s="234" t="str">
        <f t="shared" si="80"/>
        <v/>
      </c>
      <c r="M23" s="424"/>
      <c r="N23" s="59" t="e">
        <f>formulas!$N146</f>
        <v>#N/A</v>
      </c>
      <c r="O23" s="423"/>
      <c r="P23" s="66" t="str">
        <f t="shared" si="2"/>
        <v/>
      </c>
      <c r="Q23" s="222">
        <f t="shared" si="3"/>
        <v>37</v>
      </c>
      <c r="R23" s="230">
        <v>4</v>
      </c>
      <c r="S23" s="50" t="str">
        <f t="shared" si="81"/>
        <v/>
      </c>
      <c r="T23" s="234" t="str">
        <f t="shared" si="82"/>
        <v/>
      </c>
      <c r="U23" s="424"/>
      <c r="V23" s="59" t="e">
        <f>formulas!$N166</f>
        <v>#N/A</v>
      </c>
      <c r="W23" s="423"/>
      <c r="X23" s="66" t="str">
        <f t="shared" si="4"/>
        <v/>
      </c>
      <c r="Y23" s="222">
        <f t="shared" si="5"/>
        <v>37</v>
      </c>
      <c r="Z23" s="230">
        <v>4</v>
      </c>
      <c r="AA23" s="235" t="str">
        <f t="shared" si="6"/>
        <v/>
      </c>
      <c r="AB23" s="234" t="str">
        <f t="shared" si="7"/>
        <v/>
      </c>
      <c r="AC23" s="424"/>
      <c r="AD23" s="59" t="e">
        <f>formulas!$N186</f>
        <v>#N/A</v>
      </c>
      <c r="AE23" s="423"/>
      <c r="AF23" s="66" t="str">
        <f t="shared" si="8"/>
        <v/>
      </c>
      <c r="AG23" s="222">
        <f t="shared" si="9"/>
        <v>37</v>
      </c>
      <c r="AH23" s="230">
        <v>4</v>
      </c>
      <c r="AI23" s="235" t="str">
        <f t="shared" si="10"/>
        <v/>
      </c>
      <c r="AJ23" s="234" t="str">
        <f t="shared" si="83"/>
        <v/>
      </c>
      <c r="AK23" s="424"/>
      <c r="AL23" s="59" t="e">
        <f>formulas!$N206</f>
        <v>#N/A</v>
      </c>
      <c r="AM23" s="423"/>
      <c r="AN23" s="66" t="str">
        <f t="shared" si="11"/>
        <v/>
      </c>
      <c r="AO23" s="222">
        <f t="shared" si="12"/>
        <v>37</v>
      </c>
      <c r="AP23" s="46">
        <v>8</v>
      </c>
      <c r="AQ23" s="62"/>
      <c r="AR23" s="234" t="str">
        <f t="shared" si="84"/>
        <v/>
      </c>
      <c r="AS23" s="424"/>
      <c r="AT23" s="59" t="e">
        <f>formulas!N226</f>
        <v>#N/A</v>
      </c>
      <c r="AU23" s="423"/>
      <c r="AV23" s="66" t="str">
        <f t="shared" si="13"/>
        <v/>
      </c>
      <c r="AW23" s="222">
        <f t="shared" si="14"/>
        <v>37</v>
      </c>
      <c r="AX23" s="46">
        <f t="shared" si="15"/>
        <v>8</v>
      </c>
      <c r="AY23" s="50" t="str">
        <f t="shared" si="16"/>
        <v/>
      </c>
      <c r="AZ23" s="234" t="str">
        <f t="shared" si="17"/>
        <v/>
      </c>
      <c r="BA23" s="424"/>
      <c r="BB23" s="59" t="e">
        <f>formulas!N246</f>
        <v>#N/A</v>
      </c>
      <c r="BC23" s="423"/>
      <c r="BD23" s="66" t="str">
        <f t="shared" si="18"/>
        <v/>
      </c>
      <c r="BE23" s="222">
        <f t="shared" si="19"/>
        <v>37</v>
      </c>
      <c r="BF23" s="46">
        <f t="shared" si="20"/>
        <v>8</v>
      </c>
      <c r="BG23" s="50" t="str">
        <f t="shared" si="21"/>
        <v/>
      </c>
      <c r="BH23" s="234" t="str">
        <f t="shared" si="21"/>
        <v/>
      </c>
      <c r="BI23" s="424"/>
      <c r="BJ23" s="59" t="e">
        <f>formulas!N266</f>
        <v>#N/A</v>
      </c>
      <c r="BK23" s="423"/>
      <c r="BL23" s="66" t="str">
        <f t="shared" si="22"/>
        <v/>
      </c>
      <c r="BM23" s="222">
        <f t="shared" si="23"/>
        <v>37</v>
      </c>
      <c r="BN23" s="46">
        <f t="shared" si="24"/>
        <v>8</v>
      </c>
      <c r="BO23" s="50" t="str">
        <f t="shared" si="25"/>
        <v/>
      </c>
      <c r="BP23" s="234" t="str">
        <f t="shared" si="26"/>
        <v/>
      </c>
      <c r="BQ23" s="424"/>
      <c r="BR23" s="59" t="e">
        <f>formulas!N286</f>
        <v>#N/A</v>
      </c>
      <c r="BS23" s="423"/>
      <c r="BT23" s="66" t="str">
        <f t="shared" si="27"/>
        <v/>
      </c>
      <c r="BU23" s="222">
        <f t="shared" si="28"/>
        <v>37</v>
      </c>
      <c r="BV23" s="46">
        <f t="shared" si="29"/>
        <v>8</v>
      </c>
      <c r="BW23" s="50" t="str">
        <f t="shared" si="30"/>
        <v/>
      </c>
      <c r="BX23" s="234" t="str">
        <f t="shared" si="31"/>
        <v/>
      </c>
      <c r="BY23" s="424"/>
      <c r="BZ23" s="59" t="e">
        <f>formulas!N306</f>
        <v>#N/A</v>
      </c>
      <c r="CA23" s="423"/>
      <c r="CB23" s="66" t="str">
        <f t="shared" si="32"/>
        <v/>
      </c>
      <c r="CC23" s="222">
        <f t="shared" si="33"/>
        <v>37</v>
      </c>
      <c r="CD23" s="46">
        <v>12</v>
      </c>
      <c r="CE23" s="62" t="str">
        <f t="shared" si="34"/>
        <v/>
      </c>
      <c r="CF23" s="233" t="str">
        <f t="shared" si="85"/>
        <v/>
      </c>
      <c r="CG23" s="424"/>
      <c r="CH23" s="59" t="e">
        <f>formulas!N326</f>
        <v>#N/A</v>
      </c>
      <c r="CI23" s="423"/>
      <c r="CJ23" s="66" t="str">
        <f t="shared" si="35"/>
        <v/>
      </c>
      <c r="CK23" s="222">
        <f t="shared" si="36"/>
        <v>37</v>
      </c>
      <c r="CL23" s="46">
        <f t="shared" si="37"/>
        <v>12</v>
      </c>
      <c r="CM23" s="50" t="str">
        <f t="shared" si="38"/>
        <v/>
      </c>
      <c r="CN23" s="234" t="str">
        <f t="shared" si="39"/>
        <v/>
      </c>
      <c r="CO23" s="424"/>
      <c r="CP23" s="59" t="e">
        <f>formulas!N346</f>
        <v>#N/A</v>
      </c>
      <c r="CQ23" s="423"/>
      <c r="CR23" s="66" t="str">
        <f t="shared" si="40"/>
        <v/>
      </c>
      <c r="CS23" s="222">
        <f t="shared" si="41"/>
        <v>37</v>
      </c>
      <c r="CT23" s="46">
        <f t="shared" si="42"/>
        <v>12</v>
      </c>
      <c r="CU23" s="50" t="str">
        <f t="shared" si="43"/>
        <v/>
      </c>
      <c r="CV23" s="234" t="str">
        <f t="shared" si="44"/>
        <v/>
      </c>
      <c r="CW23" s="424"/>
      <c r="CX23" s="59" t="e">
        <f>formulas!N366</f>
        <v>#N/A</v>
      </c>
      <c r="CY23" s="423"/>
      <c r="CZ23" s="66" t="str">
        <f t="shared" si="45"/>
        <v/>
      </c>
      <c r="DA23" s="222">
        <f t="shared" si="46"/>
        <v>37</v>
      </c>
      <c r="DB23" s="46">
        <f t="shared" si="47"/>
        <v>12</v>
      </c>
      <c r="DC23" s="50" t="str">
        <f t="shared" si="48"/>
        <v/>
      </c>
      <c r="DD23" s="234" t="str">
        <f t="shared" si="49"/>
        <v/>
      </c>
      <c r="DE23" s="424"/>
      <c r="DF23" s="59" t="e">
        <f>formulas!N386</f>
        <v>#N/A</v>
      </c>
      <c r="DG23" s="423"/>
      <c r="DH23" s="66" t="str">
        <f t="shared" si="50"/>
        <v/>
      </c>
      <c r="DI23" s="222">
        <f t="shared" si="51"/>
        <v>37</v>
      </c>
      <c r="DJ23" s="46">
        <f t="shared" si="52"/>
        <v>12</v>
      </c>
      <c r="DK23" s="50" t="str">
        <f t="shared" si="53"/>
        <v/>
      </c>
      <c r="DL23" s="234" t="str">
        <f t="shared" si="54"/>
        <v/>
      </c>
      <c r="DM23" s="424"/>
      <c r="DN23" s="59" t="e">
        <f>formulas!N406</f>
        <v>#N/A</v>
      </c>
      <c r="DO23" s="423"/>
      <c r="DP23" s="66" t="str">
        <f t="shared" si="55"/>
        <v/>
      </c>
      <c r="DQ23" s="222">
        <f t="shared" si="56"/>
        <v>37</v>
      </c>
      <c r="DR23" s="46">
        <v>16</v>
      </c>
      <c r="DS23" s="62" t="str">
        <f t="shared" si="57"/>
        <v/>
      </c>
      <c r="DT23" s="233" t="str">
        <f t="shared" si="86"/>
        <v/>
      </c>
      <c r="DU23" s="424"/>
      <c r="DV23" s="59" t="e">
        <f>formulas!N426</f>
        <v>#N/A</v>
      </c>
      <c r="DW23" s="423"/>
      <c r="DX23" s="66" t="str">
        <f t="shared" si="58"/>
        <v/>
      </c>
      <c r="DY23" s="222">
        <f t="shared" si="59"/>
        <v>37</v>
      </c>
      <c r="DZ23" s="46">
        <f t="shared" si="60"/>
        <v>16</v>
      </c>
      <c r="EA23" s="50" t="str">
        <f t="shared" si="61"/>
        <v/>
      </c>
      <c r="EB23" s="234" t="str">
        <f t="shared" si="62"/>
        <v/>
      </c>
      <c r="EC23" s="424"/>
      <c r="ED23" s="59" t="e">
        <f>formulas!N446</f>
        <v>#N/A</v>
      </c>
      <c r="EE23" s="423"/>
      <c r="EF23" s="66" t="str">
        <f t="shared" si="63"/>
        <v/>
      </c>
      <c r="EG23" s="222">
        <f t="shared" si="64"/>
        <v>37</v>
      </c>
      <c r="EH23" s="46">
        <f t="shared" si="65"/>
        <v>16</v>
      </c>
      <c r="EI23" s="50" t="str">
        <f t="shared" si="66"/>
        <v/>
      </c>
      <c r="EJ23" s="234" t="str">
        <f t="shared" si="67"/>
        <v/>
      </c>
      <c r="EK23" s="424"/>
      <c r="EL23" s="59" t="e">
        <f>formulas!N466</f>
        <v>#N/A</v>
      </c>
      <c r="EM23" s="423"/>
      <c r="EN23" s="66" t="str">
        <f t="shared" si="68"/>
        <v/>
      </c>
      <c r="EO23" s="222">
        <f t="shared" si="69"/>
        <v>37</v>
      </c>
      <c r="EP23" s="46">
        <f t="shared" si="70"/>
        <v>16</v>
      </c>
      <c r="EQ23" s="50" t="str">
        <f t="shared" si="71"/>
        <v/>
      </c>
      <c r="ER23" s="234" t="str">
        <f t="shared" si="72"/>
        <v/>
      </c>
      <c r="ES23" s="424"/>
      <c r="ET23" s="59" t="e">
        <f>formulas!N486</f>
        <v>#N/A</v>
      </c>
      <c r="EU23" s="423"/>
      <c r="EV23" s="66" t="str">
        <f t="shared" si="73"/>
        <v/>
      </c>
      <c r="EW23" s="222">
        <f t="shared" si="74"/>
        <v>37</v>
      </c>
      <c r="EX23" s="46">
        <f t="shared" si="75"/>
        <v>16</v>
      </c>
      <c r="EY23" s="50" t="str">
        <f t="shared" si="76"/>
        <v/>
      </c>
      <c r="EZ23" s="234" t="str">
        <f t="shared" si="77"/>
        <v/>
      </c>
      <c r="FA23" s="424"/>
      <c r="FB23" s="59" t="e">
        <f>formulas!N506</f>
        <v>#N/A</v>
      </c>
      <c r="FC23" s="423"/>
      <c r="FD23" s="66" t="str">
        <f t="shared" si="78"/>
        <v/>
      </c>
    </row>
    <row r="24" spans="1:160" ht="19.5" thickBot="1" x14ac:dyDescent="0.35">
      <c r="A24" s="222">
        <v>38</v>
      </c>
      <c r="B24" s="230">
        <v>4</v>
      </c>
      <c r="C24" s="61"/>
      <c r="D24" s="233"/>
      <c r="E24" s="424"/>
      <c r="F24" s="60" t="e">
        <f>formulas!N124</f>
        <v>#N/A</v>
      </c>
      <c r="G24" s="423"/>
      <c r="H24" s="66" t="str">
        <f t="shared" si="0"/>
        <v/>
      </c>
      <c r="I24" s="222">
        <f t="shared" si="1"/>
        <v>38</v>
      </c>
      <c r="J24" s="230">
        <v>4</v>
      </c>
      <c r="K24" s="50" t="str">
        <f t="shared" si="79"/>
        <v/>
      </c>
      <c r="L24" s="234" t="str">
        <f t="shared" si="80"/>
        <v/>
      </c>
      <c r="M24" s="424"/>
      <c r="N24" s="59" t="e">
        <f>formulas!$N147</f>
        <v>#N/A</v>
      </c>
      <c r="O24" s="423"/>
      <c r="P24" s="66" t="str">
        <f t="shared" si="2"/>
        <v/>
      </c>
      <c r="Q24" s="222">
        <f t="shared" si="3"/>
        <v>38</v>
      </c>
      <c r="R24" s="230">
        <v>4</v>
      </c>
      <c r="S24" s="50" t="str">
        <f t="shared" si="81"/>
        <v/>
      </c>
      <c r="T24" s="234" t="str">
        <f t="shared" si="82"/>
        <v/>
      </c>
      <c r="U24" s="424"/>
      <c r="V24" s="59" t="e">
        <f>formulas!$N167</f>
        <v>#N/A</v>
      </c>
      <c r="W24" s="423"/>
      <c r="X24" s="66" t="str">
        <f t="shared" si="4"/>
        <v/>
      </c>
      <c r="Y24" s="222">
        <f t="shared" si="5"/>
        <v>38</v>
      </c>
      <c r="Z24" s="230">
        <v>4</v>
      </c>
      <c r="AA24" s="235" t="str">
        <f t="shared" si="6"/>
        <v/>
      </c>
      <c r="AB24" s="234" t="str">
        <f t="shared" si="7"/>
        <v/>
      </c>
      <c r="AC24" s="424"/>
      <c r="AD24" s="59" t="e">
        <f>formulas!$N187</f>
        <v>#N/A</v>
      </c>
      <c r="AE24" s="423"/>
      <c r="AF24" s="66" t="str">
        <f t="shared" si="8"/>
        <v/>
      </c>
      <c r="AG24" s="222">
        <f t="shared" si="9"/>
        <v>38</v>
      </c>
      <c r="AH24" s="230">
        <v>4</v>
      </c>
      <c r="AI24" s="235" t="str">
        <f t="shared" si="10"/>
        <v/>
      </c>
      <c r="AJ24" s="234" t="str">
        <f t="shared" si="83"/>
        <v/>
      </c>
      <c r="AK24" s="424"/>
      <c r="AL24" s="59" t="e">
        <f>formulas!$N207</f>
        <v>#N/A</v>
      </c>
      <c r="AM24" s="423"/>
      <c r="AN24" s="66" t="str">
        <f t="shared" si="11"/>
        <v/>
      </c>
      <c r="AO24" s="222">
        <f t="shared" si="12"/>
        <v>38</v>
      </c>
      <c r="AP24" s="46">
        <v>8</v>
      </c>
      <c r="AQ24" s="62"/>
      <c r="AR24" s="234" t="str">
        <f t="shared" si="84"/>
        <v/>
      </c>
      <c r="AS24" s="424"/>
      <c r="AT24" s="59" t="e">
        <f>formulas!N227</f>
        <v>#N/A</v>
      </c>
      <c r="AU24" s="423"/>
      <c r="AV24" s="66" t="str">
        <f t="shared" si="13"/>
        <v/>
      </c>
      <c r="AW24" s="222">
        <f t="shared" si="14"/>
        <v>38</v>
      </c>
      <c r="AX24" s="46">
        <f t="shared" si="15"/>
        <v>8</v>
      </c>
      <c r="AY24" s="50" t="str">
        <f t="shared" si="16"/>
        <v/>
      </c>
      <c r="AZ24" s="234" t="str">
        <f t="shared" si="17"/>
        <v/>
      </c>
      <c r="BA24" s="424"/>
      <c r="BB24" s="59" t="e">
        <f>formulas!N247</f>
        <v>#N/A</v>
      </c>
      <c r="BC24" s="423"/>
      <c r="BD24" s="66" t="str">
        <f t="shared" si="18"/>
        <v/>
      </c>
      <c r="BE24" s="222">
        <f t="shared" si="19"/>
        <v>38</v>
      </c>
      <c r="BF24" s="46">
        <f t="shared" si="20"/>
        <v>8</v>
      </c>
      <c r="BG24" s="50" t="str">
        <f t="shared" si="21"/>
        <v/>
      </c>
      <c r="BH24" s="234" t="str">
        <f t="shared" si="21"/>
        <v/>
      </c>
      <c r="BI24" s="424"/>
      <c r="BJ24" s="59" t="e">
        <f>formulas!N267</f>
        <v>#N/A</v>
      </c>
      <c r="BK24" s="423"/>
      <c r="BL24" s="66" t="str">
        <f t="shared" si="22"/>
        <v/>
      </c>
      <c r="BM24" s="222">
        <f t="shared" si="23"/>
        <v>38</v>
      </c>
      <c r="BN24" s="46">
        <f t="shared" si="24"/>
        <v>8</v>
      </c>
      <c r="BO24" s="50" t="str">
        <f t="shared" si="25"/>
        <v/>
      </c>
      <c r="BP24" s="234" t="str">
        <f t="shared" si="26"/>
        <v/>
      </c>
      <c r="BQ24" s="424"/>
      <c r="BR24" s="59" t="e">
        <f>formulas!N287</f>
        <v>#N/A</v>
      </c>
      <c r="BS24" s="423"/>
      <c r="BT24" s="66" t="str">
        <f t="shared" si="27"/>
        <v/>
      </c>
      <c r="BU24" s="222">
        <f t="shared" si="28"/>
        <v>38</v>
      </c>
      <c r="BV24" s="46">
        <f t="shared" si="29"/>
        <v>8</v>
      </c>
      <c r="BW24" s="50" t="str">
        <f t="shared" si="30"/>
        <v/>
      </c>
      <c r="BX24" s="234" t="str">
        <f t="shared" si="31"/>
        <v/>
      </c>
      <c r="BY24" s="424"/>
      <c r="BZ24" s="59" t="e">
        <f>formulas!N307</f>
        <v>#N/A</v>
      </c>
      <c r="CA24" s="423"/>
      <c r="CB24" s="66" t="str">
        <f t="shared" si="32"/>
        <v/>
      </c>
      <c r="CC24" s="222">
        <f t="shared" si="33"/>
        <v>38</v>
      </c>
      <c r="CD24" s="46">
        <v>12</v>
      </c>
      <c r="CE24" s="62" t="str">
        <f t="shared" si="34"/>
        <v/>
      </c>
      <c r="CF24" s="233" t="str">
        <f t="shared" si="85"/>
        <v/>
      </c>
      <c r="CG24" s="424"/>
      <c r="CH24" s="59" t="e">
        <f>formulas!N327</f>
        <v>#N/A</v>
      </c>
      <c r="CI24" s="423"/>
      <c r="CJ24" s="66" t="str">
        <f t="shared" si="35"/>
        <v/>
      </c>
      <c r="CK24" s="222">
        <f t="shared" si="36"/>
        <v>38</v>
      </c>
      <c r="CL24" s="46">
        <f t="shared" si="37"/>
        <v>12</v>
      </c>
      <c r="CM24" s="50" t="str">
        <f t="shared" si="38"/>
        <v/>
      </c>
      <c r="CN24" s="234" t="str">
        <f t="shared" si="39"/>
        <v/>
      </c>
      <c r="CO24" s="424"/>
      <c r="CP24" s="59" t="e">
        <f>formulas!N347</f>
        <v>#N/A</v>
      </c>
      <c r="CQ24" s="423"/>
      <c r="CR24" s="66" t="str">
        <f t="shared" si="40"/>
        <v/>
      </c>
      <c r="CS24" s="222">
        <f t="shared" si="41"/>
        <v>38</v>
      </c>
      <c r="CT24" s="46">
        <f t="shared" si="42"/>
        <v>12</v>
      </c>
      <c r="CU24" s="50" t="str">
        <f t="shared" si="43"/>
        <v/>
      </c>
      <c r="CV24" s="234" t="str">
        <f t="shared" si="44"/>
        <v/>
      </c>
      <c r="CW24" s="424"/>
      <c r="CX24" s="59" t="e">
        <f>formulas!N367</f>
        <v>#N/A</v>
      </c>
      <c r="CY24" s="423"/>
      <c r="CZ24" s="66" t="str">
        <f t="shared" si="45"/>
        <v/>
      </c>
      <c r="DA24" s="222">
        <f t="shared" si="46"/>
        <v>38</v>
      </c>
      <c r="DB24" s="46">
        <f t="shared" si="47"/>
        <v>12</v>
      </c>
      <c r="DC24" s="50" t="str">
        <f t="shared" si="48"/>
        <v/>
      </c>
      <c r="DD24" s="234" t="str">
        <f t="shared" si="49"/>
        <v/>
      </c>
      <c r="DE24" s="424"/>
      <c r="DF24" s="59" t="e">
        <f>formulas!N387</f>
        <v>#N/A</v>
      </c>
      <c r="DG24" s="423"/>
      <c r="DH24" s="66" t="str">
        <f t="shared" si="50"/>
        <v/>
      </c>
      <c r="DI24" s="222">
        <f t="shared" si="51"/>
        <v>38</v>
      </c>
      <c r="DJ24" s="46">
        <f t="shared" si="52"/>
        <v>12</v>
      </c>
      <c r="DK24" s="50" t="str">
        <f t="shared" si="53"/>
        <v/>
      </c>
      <c r="DL24" s="234" t="str">
        <f t="shared" si="54"/>
        <v/>
      </c>
      <c r="DM24" s="424"/>
      <c r="DN24" s="59" t="e">
        <f>formulas!N407</f>
        <v>#N/A</v>
      </c>
      <c r="DO24" s="423"/>
      <c r="DP24" s="66" t="str">
        <f t="shared" si="55"/>
        <v/>
      </c>
      <c r="DQ24" s="222">
        <f t="shared" si="56"/>
        <v>38</v>
      </c>
      <c r="DR24" s="46">
        <v>16</v>
      </c>
      <c r="DS24" s="62" t="str">
        <f t="shared" si="57"/>
        <v/>
      </c>
      <c r="DT24" s="233" t="str">
        <f t="shared" si="86"/>
        <v/>
      </c>
      <c r="DU24" s="424"/>
      <c r="DV24" s="59" t="e">
        <f>formulas!N427</f>
        <v>#N/A</v>
      </c>
      <c r="DW24" s="423"/>
      <c r="DX24" s="66" t="str">
        <f t="shared" si="58"/>
        <v/>
      </c>
      <c r="DY24" s="222">
        <f t="shared" si="59"/>
        <v>38</v>
      </c>
      <c r="DZ24" s="46">
        <f t="shared" si="60"/>
        <v>16</v>
      </c>
      <c r="EA24" s="50" t="str">
        <f t="shared" si="61"/>
        <v/>
      </c>
      <c r="EB24" s="234" t="str">
        <f t="shared" si="62"/>
        <v/>
      </c>
      <c r="EC24" s="424"/>
      <c r="ED24" s="59" t="e">
        <f>formulas!N447</f>
        <v>#N/A</v>
      </c>
      <c r="EE24" s="423"/>
      <c r="EF24" s="66" t="str">
        <f t="shared" si="63"/>
        <v/>
      </c>
      <c r="EG24" s="222">
        <f t="shared" si="64"/>
        <v>38</v>
      </c>
      <c r="EH24" s="46">
        <f t="shared" si="65"/>
        <v>16</v>
      </c>
      <c r="EI24" s="50" t="str">
        <f t="shared" si="66"/>
        <v/>
      </c>
      <c r="EJ24" s="234" t="str">
        <f t="shared" si="67"/>
        <v/>
      </c>
      <c r="EK24" s="424"/>
      <c r="EL24" s="59" t="e">
        <f>formulas!N467</f>
        <v>#N/A</v>
      </c>
      <c r="EM24" s="423"/>
      <c r="EN24" s="66" t="str">
        <f t="shared" si="68"/>
        <v/>
      </c>
      <c r="EO24" s="222">
        <f t="shared" si="69"/>
        <v>38</v>
      </c>
      <c r="EP24" s="46">
        <f t="shared" si="70"/>
        <v>16</v>
      </c>
      <c r="EQ24" s="50" t="str">
        <f t="shared" si="71"/>
        <v/>
      </c>
      <c r="ER24" s="234" t="str">
        <f t="shared" si="72"/>
        <v/>
      </c>
      <c r="ES24" s="424"/>
      <c r="ET24" s="59" t="e">
        <f>formulas!N487</f>
        <v>#N/A</v>
      </c>
      <c r="EU24" s="423"/>
      <c r="EV24" s="66" t="str">
        <f t="shared" si="73"/>
        <v/>
      </c>
      <c r="EW24" s="222">
        <f t="shared" si="74"/>
        <v>38</v>
      </c>
      <c r="EX24" s="46">
        <f t="shared" si="75"/>
        <v>16</v>
      </c>
      <c r="EY24" s="50" t="str">
        <f t="shared" si="76"/>
        <v/>
      </c>
      <c r="EZ24" s="234" t="str">
        <f t="shared" si="77"/>
        <v/>
      </c>
      <c r="FA24" s="424"/>
      <c r="FB24" s="59" t="e">
        <f>formulas!N507</f>
        <v>#N/A</v>
      </c>
      <c r="FC24" s="423"/>
      <c r="FD24" s="66" t="str">
        <f t="shared" si="78"/>
        <v/>
      </c>
    </row>
    <row r="25" spans="1:160" ht="19.5" thickBot="1" x14ac:dyDescent="0.35">
      <c r="A25" s="222">
        <v>39</v>
      </c>
      <c r="B25" s="230">
        <v>4</v>
      </c>
      <c r="C25" s="61"/>
      <c r="D25" s="233"/>
      <c r="E25" s="424"/>
      <c r="F25" s="60" t="e">
        <f>formulas!N126</f>
        <v>#N/A</v>
      </c>
      <c r="G25" s="423"/>
      <c r="H25" s="66" t="str">
        <f t="shared" si="0"/>
        <v/>
      </c>
      <c r="I25" s="222">
        <f t="shared" si="1"/>
        <v>39</v>
      </c>
      <c r="J25" s="230">
        <v>4</v>
      </c>
      <c r="K25" s="50" t="str">
        <f t="shared" si="79"/>
        <v/>
      </c>
      <c r="L25" s="234" t="str">
        <f t="shared" si="80"/>
        <v/>
      </c>
      <c r="M25" s="424"/>
      <c r="N25" s="59" t="e">
        <f>formulas!$N148</f>
        <v>#N/A</v>
      </c>
      <c r="O25" s="423"/>
      <c r="P25" s="66" t="str">
        <f t="shared" si="2"/>
        <v/>
      </c>
      <c r="Q25" s="222">
        <f t="shared" si="3"/>
        <v>39</v>
      </c>
      <c r="R25" s="230">
        <v>4</v>
      </c>
      <c r="S25" s="50" t="str">
        <f t="shared" si="81"/>
        <v/>
      </c>
      <c r="T25" s="234" t="str">
        <f t="shared" si="82"/>
        <v/>
      </c>
      <c r="U25" s="424"/>
      <c r="V25" s="59" t="e">
        <f>formulas!$N168</f>
        <v>#N/A</v>
      </c>
      <c r="W25" s="423"/>
      <c r="X25" s="66" t="str">
        <f t="shared" si="4"/>
        <v/>
      </c>
      <c r="Y25" s="222">
        <f t="shared" si="5"/>
        <v>39</v>
      </c>
      <c r="Z25" s="230">
        <v>4</v>
      </c>
      <c r="AA25" s="235" t="str">
        <f t="shared" si="6"/>
        <v/>
      </c>
      <c r="AB25" s="234" t="str">
        <f t="shared" si="7"/>
        <v/>
      </c>
      <c r="AC25" s="424"/>
      <c r="AD25" s="59" t="e">
        <f>formulas!$N188</f>
        <v>#N/A</v>
      </c>
      <c r="AE25" s="423"/>
      <c r="AF25" s="66" t="str">
        <f t="shared" si="8"/>
        <v/>
      </c>
      <c r="AG25" s="222">
        <f t="shared" si="9"/>
        <v>39</v>
      </c>
      <c r="AH25" s="230">
        <v>4</v>
      </c>
      <c r="AI25" s="235" t="str">
        <f t="shared" si="10"/>
        <v/>
      </c>
      <c r="AJ25" s="234" t="str">
        <f t="shared" si="83"/>
        <v/>
      </c>
      <c r="AK25" s="424"/>
      <c r="AL25" s="59" t="e">
        <f>formulas!$N208</f>
        <v>#N/A</v>
      </c>
      <c r="AM25" s="423"/>
      <c r="AN25" s="66" t="str">
        <f t="shared" si="11"/>
        <v/>
      </c>
      <c r="AO25" s="222">
        <f t="shared" si="12"/>
        <v>39</v>
      </c>
      <c r="AP25" s="46">
        <v>8</v>
      </c>
      <c r="AQ25" s="62"/>
      <c r="AR25" s="234" t="str">
        <f t="shared" si="84"/>
        <v/>
      </c>
      <c r="AS25" s="424"/>
      <c r="AT25" s="59" t="e">
        <f>formulas!N228</f>
        <v>#N/A</v>
      </c>
      <c r="AU25" s="423"/>
      <c r="AV25" s="66" t="str">
        <f t="shared" si="13"/>
        <v/>
      </c>
      <c r="AW25" s="222">
        <f t="shared" si="14"/>
        <v>39</v>
      </c>
      <c r="AX25" s="46">
        <f t="shared" si="15"/>
        <v>8</v>
      </c>
      <c r="AY25" s="50" t="str">
        <f t="shared" si="16"/>
        <v/>
      </c>
      <c r="AZ25" s="234" t="str">
        <f t="shared" si="17"/>
        <v/>
      </c>
      <c r="BA25" s="424"/>
      <c r="BB25" s="59" t="e">
        <f>formulas!N248</f>
        <v>#N/A</v>
      </c>
      <c r="BC25" s="423"/>
      <c r="BD25" s="66" t="str">
        <f t="shared" si="18"/>
        <v/>
      </c>
      <c r="BE25" s="222">
        <f t="shared" si="19"/>
        <v>39</v>
      </c>
      <c r="BF25" s="46">
        <f t="shared" si="20"/>
        <v>8</v>
      </c>
      <c r="BG25" s="50" t="str">
        <f t="shared" si="21"/>
        <v/>
      </c>
      <c r="BH25" s="234" t="str">
        <f>IF(AZ25&lt;&gt;"",AZ25,"")</f>
        <v/>
      </c>
      <c r="BI25" s="424"/>
      <c r="BJ25" s="59" t="e">
        <f>formulas!N268</f>
        <v>#N/A</v>
      </c>
      <c r="BK25" s="423"/>
      <c r="BL25" s="66" t="str">
        <f t="shared" si="22"/>
        <v/>
      </c>
      <c r="BM25" s="222">
        <f t="shared" si="23"/>
        <v>39</v>
      </c>
      <c r="BN25" s="46">
        <f t="shared" si="24"/>
        <v>8</v>
      </c>
      <c r="BO25" s="50" t="str">
        <f t="shared" si="25"/>
        <v/>
      </c>
      <c r="BP25" s="234" t="str">
        <f t="shared" si="26"/>
        <v/>
      </c>
      <c r="BQ25" s="424"/>
      <c r="BR25" s="59" t="e">
        <f>formulas!N288</f>
        <v>#N/A</v>
      </c>
      <c r="BS25" s="423"/>
      <c r="BT25" s="66" t="str">
        <f t="shared" si="27"/>
        <v/>
      </c>
      <c r="BU25" s="222">
        <f t="shared" si="28"/>
        <v>39</v>
      </c>
      <c r="BV25" s="46">
        <f t="shared" si="29"/>
        <v>8</v>
      </c>
      <c r="BW25" s="50" t="str">
        <f t="shared" si="30"/>
        <v/>
      </c>
      <c r="BX25" s="234" t="str">
        <f t="shared" si="31"/>
        <v/>
      </c>
      <c r="BY25" s="424"/>
      <c r="BZ25" s="59" t="e">
        <f>formulas!N308</f>
        <v>#N/A</v>
      </c>
      <c r="CA25" s="423"/>
      <c r="CB25" s="66" t="str">
        <f t="shared" si="32"/>
        <v/>
      </c>
      <c r="CC25" s="222">
        <f t="shared" si="33"/>
        <v>39</v>
      </c>
      <c r="CD25" s="46">
        <v>12</v>
      </c>
      <c r="CE25" s="62" t="str">
        <f t="shared" si="34"/>
        <v/>
      </c>
      <c r="CF25" s="233" t="str">
        <f t="shared" si="85"/>
        <v/>
      </c>
      <c r="CG25" s="424"/>
      <c r="CH25" s="59" t="e">
        <f>formulas!N328</f>
        <v>#N/A</v>
      </c>
      <c r="CI25" s="423"/>
      <c r="CJ25" s="66" t="str">
        <f t="shared" si="35"/>
        <v/>
      </c>
      <c r="CK25" s="222">
        <f t="shared" si="36"/>
        <v>39</v>
      </c>
      <c r="CL25" s="46">
        <f t="shared" si="37"/>
        <v>12</v>
      </c>
      <c r="CM25" s="50" t="str">
        <f t="shared" si="38"/>
        <v/>
      </c>
      <c r="CN25" s="234" t="str">
        <f t="shared" si="39"/>
        <v/>
      </c>
      <c r="CO25" s="424"/>
      <c r="CP25" s="59" t="e">
        <f>formulas!N348</f>
        <v>#N/A</v>
      </c>
      <c r="CQ25" s="423"/>
      <c r="CR25" s="66" t="str">
        <f t="shared" si="40"/>
        <v/>
      </c>
      <c r="CS25" s="222">
        <f t="shared" si="41"/>
        <v>39</v>
      </c>
      <c r="CT25" s="46">
        <f t="shared" si="42"/>
        <v>12</v>
      </c>
      <c r="CU25" s="50" t="str">
        <f t="shared" si="43"/>
        <v/>
      </c>
      <c r="CV25" s="234" t="str">
        <f t="shared" si="44"/>
        <v/>
      </c>
      <c r="CW25" s="424"/>
      <c r="CX25" s="59" t="e">
        <f>formulas!N368</f>
        <v>#N/A</v>
      </c>
      <c r="CY25" s="423"/>
      <c r="CZ25" s="66" t="str">
        <f t="shared" si="45"/>
        <v/>
      </c>
      <c r="DA25" s="222">
        <f t="shared" si="46"/>
        <v>39</v>
      </c>
      <c r="DB25" s="46">
        <f t="shared" si="47"/>
        <v>12</v>
      </c>
      <c r="DC25" s="50" t="str">
        <f t="shared" si="48"/>
        <v/>
      </c>
      <c r="DD25" s="234" t="str">
        <f t="shared" si="49"/>
        <v/>
      </c>
      <c r="DE25" s="424"/>
      <c r="DF25" s="59" t="e">
        <f>formulas!N388</f>
        <v>#N/A</v>
      </c>
      <c r="DG25" s="423"/>
      <c r="DH25" s="66" t="str">
        <f t="shared" si="50"/>
        <v/>
      </c>
      <c r="DI25" s="222">
        <f t="shared" si="51"/>
        <v>39</v>
      </c>
      <c r="DJ25" s="46">
        <f t="shared" si="52"/>
        <v>12</v>
      </c>
      <c r="DK25" s="50" t="str">
        <f t="shared" si="53"/>
        <v/>
      </c>
      <c r="DL25" s="234" t="str">
        <f t="shared" si="54"/>
        <v/>
      </c>
      <c r="DM25" s="424"/>
      <c r="DN25" s="59" t="e">
        <f>formulas!N408</f>
        <v>#N/A</v>
      </c>
      <c r="DO25" s="423"/>
      <c r="DP25" s="66" t="str">
        <f t="shared" si="55"/>
        <v/>
      </c>
      <c r="DQ25" s="222">
        <f t="shared" si="56"/>
        <v>39</v>
      </c>
      <c r="DR25" s="46">
        <v>16</v>
      </c>
      <c r="DS25" s="62" t="str">
        <f t="shared" si="57"/>
        <v/>
      </c>
      <c r="DT25" s="233" t="str">
        <f t="shared" si="86"/>
        <v/>
      </c>
      <c r="DU25" s="424"/>
      <c r="DV25" s="59" t="e">
        <f>formulas!N428</f>
        <v>#N/A</v>
      </c>
      <c r="DW25" s="423"/>
      <c r="DX25" s="66" t="str">
        <f t="shared" si="58"/>
        <v/>
      </c>
      <c r="DY25" s="222">
        <f t="shared" si="59"/>
        <v>39</v>
      </c>
      <c r="DZ25" s="46">
        <f t="shared" si="60"/>
        <v>16</v>
      </c>
      <c r="EA25" s="50" t="str">
        <f t="shared" si="61"/>
        <v/>
      </c>
      <c r="EB25" s="234" t="str">
        <f t="shared" si="62"/>
        <v/>
      </c>
      <c r="EC25" s="424"/>
      <c r="ED25" s="59" t="e">
        <f>formulas!N448</f>
        <v>#N/A</v>
      </c>
      <c r="EE25" s="423"/>
      <c r="EF25" s="66" t="str">
        <f t="shared" si="63"/>
        <v/>
      </c>
      <c r="EG25" s="222">
        <f t="shared" si="64"/>
        <v>39</v>
      </c>
      <c r="EH25" s="46">
        <f t="shared" si="65"/>
        <v>16</v>
      </c>
      <c r="EI25" s="50" t="str">
        <f t="shared" si="66"/>
        <v/>
      </c>
      <c r="EJ25" s="234" t="str">
        <f t="shared" si="67"/>
        <v/>
      </c>
      <c r="EK25" s="424"/>
      <c r="EL25" s="59" t="e">
        <f>formulas!N468</f>
        <v>#N/A</v>
      </c>
      <c r="EM25" s="423"/>
      <c r="EN25" s="66" t="str">
        <f t="shared" si="68"/>
        <v/>
      </c>
      <c r="EO25" s="222">
        <f t="shared" si="69"/>
        <v>39</v>
      </c>
      <c r="EP25" s="46">
        <f t="shared" si="70"/>
        <v>16</v>
      </c>
      <c r="EQ25" s="50" t="str">
        <f t="shared" si="71"/>
        <v/>
      </c>
      <c r="ER25" s="234" t="str">
        <f t="shared" si="72"/>
        <v/>
      </c>
      <c r="ES25" s="424"/>
      <c r="ET25" s="59" t="e">
        <f>formulas!N488</f>
        <v>#N/A</v>
      </c>
      <c r="EU25" s="423"/>
      <c r="EV25" s="66" t="str">
        <f t="shared" si="73"/>
        <v/>
      </c>
      <c r="EW25" s="222">
        <f t="shared" si="74"/>
        <v>39</v>
      </c>
      <c r="EX25" s="46">
        <f t="shared" si="75"/>
        <v>16</v>
      </c>
      <c r="EY25" s="50" t="str">
        <f t="shared" si="76"/>
        <v/>
      </c>
      <c r="EZ25" s="234" t="str">
        <f t="shared" si="77"/>
        <v/>
      </c>
      <c r="FA25" s="424"/>
      <c r="FB25" s="59" t="e">
        <f>formulas!N508</f>
        <v>#N/A</v>
      </c>
      <c r="FC25" s="423"/>
      <c r="FD25" s="66" t="str">
        <f t="shared" si="78"/>
        <v/>
      </c>
    </row>
    <row r="26" spans="1:160" ht="19.5" thickBot="1" x14ac:dyDescent="0.35">
      <c r="A26" s="222">
        <v>40</v>
      </c>
      <c r="B26" s="230">
        <v>4</v>
      </c>
      <c r="C26" s="61"/>
      <c r="D26" s="233"/>
      <c r="E26" s="424"/>
      <c r="F26" s="60" t="e">
        <f>formulas!N128</f>
        <v>#N/A</v>
      </c>
      <c r="G26" s="423"/>
      <c r="H26" s="66" t="str">
        <f t="shared" si="0"/>
        <v/>
      </c>
      <c r="I26" s="222">
        <f t="shared" si="1"/>
        <v>40</v>
      </c>
      <c r="J26" s="230">
        <v>4</v>
      </c>
      <c r="K26" s="50" t="str">
        <f t="shared" si="79"/>
        <v/>
      </c>
      <c r="L26" s="234" t="str">
        <f t="shared" si="80"/>
        <v/>
      </c>
      <c r="M26" s="424"/>
      <c r="N26" s="59" t="e">
        <f>formulas!$N149</f>
        <v>#N/A</v>
      </c>
      <c r="O26" s="423"/>
      <c r="P26" s="66" t="str">
        <f t="shared" si="2"/>
        <v/>
      </c>
      <c r="Q26" s="222">
        <f t="shared" si="3"/>
        <v>40</v>
      </c>
      <c r="R26" s="230">
        <v>4</v>
      </c>
      <c r="S26" s="50" t="str">
        <f t="shared" si="81"/>
        <v/>
      </c>
      <c r="T26" s="234" t="str">
        <f t="shared" si="82"/>
        <v/>
      </c>
      <c r="U26" s="424"/>
      <c r="V26" s="59" t="e">
        <f>formulas!$N169</f>
        <v>#N/A</v>
      </c>
      <c r="W26" s="423"/>
      <c r="X26" s="66" t="str">
        <f t="shared" si="4"/>
        <v/>
      </c>
      <c r="Y26" s="222">
        <f t="shared" si="5"/>
        <v>40</v>
      </c>
      <c r="Z26" s="230">
        <v>4</v>
      </c>
      <c r="AA26" s="235" t="str">
        <f t="shared" si="6"/>
        <v/>
      </c>
      <c r="AB26" s="234" t="str">
        <f t="shared" si="7"/>
        <v/>
      </c>
      <c r="AC26" s="424"/>
      <c r="AD26" s="59" t="e">
        <f>formulas!$N189</f>
        <v>#N/A</v>
      </c>
      <c r="AE26" s="423"/>
      <c r="AF26" s="66" t="str">
        <f t="shared" si="8"/>
        <v/>
      </c>
      <c r="AG26" s="222">
        <f t="shared" si="9"/>
        <v>40</v>
      </c>
      <c r="AH26" s="230">
        <v>4</v>
      </c>
      <c r="AI26" s="235" t="str">
        <f t="shared" si="10"/>
        <v/>
      </c>
      <c r="AJ26" s="234" t="str">
        <f t="shared" si="83"/>
        <v/>
      </c>
      <c r="AK26" s="424"/>
      <c r="AL26" s="59" t="e">
        <f>formulas!$N209</f>
        <v>#N/A</v>
      </c>
      <c r="AM26" s="423"/>
      <c r="AN26" s="66" t="str">
        <f t="shared" si="11"/>
        <v/>
      </c>
      <c r="AO26" s="222">
        <f t="shared" si="12"/>
        <v>40</v>
      </c>
      <c r="AP26" s="46">
        <v>8</v>
      </c>
      <c r="AQ26" s="62"/>
      <c r="AR26" s="234" t="str">
        <f t="shared" si="84"/>
        <v/>
      </c>
      <c r="AS26" s="424"/>
      <c r="AT26" s="59" t="e">
        <f>formulas!N229</f>
        <v>#N/A</v>
      </c>
      <c r="AU26" s="423"/>
      <c r="AV26" s="66" t="str">
        <f t="shared" si="13"/>
        <v/>
      </c>
      <c r="AW26" s="222">
        <f t="shared" si="14"/>
        <v>40</v>
      </c>
      <c r="AX26" s="46">
        <f t="shared" si="15"/>
        <v>8</v>
      </c>
      <c r="AY26" s="50" t="str">
        <f t="shared" si="16"/>
        <v/>
      </c>
      <c r="AZ26" s="234" t="str">
        <f t="shared" si="17"/>
        <v/>
      </c>
      <c r="BA26" s="424"/>
      <c r="BB26" s="59" t="e">
        <f>formulas!N249</f>
        <v>#N/A</v>
      </c>
      <c r="BC26" s="423"/>
      <c r="BD26" s="66" t="str">
        <f t="shared" si="18"/>
        <v/>
      </c>
      <c r="BE26" s="222">
        <f t="shared" si="19"/>
        <v>40</v>
      </c>
      <c r="BF26" s="46">
        <f t="shared" si="20"/>
        <v>8</v>
      </c>
      <c r="BG26" s="50" t="str">
        <f t="shared" si="21"/>
        <v/>
      </c>
      <c r="BH26" s="234" t="str">
        <f>IF(AZ26&lt;&gt;"",AZ26,"")</f>
        <v/>
      </c>
      <c r="BI26" s="424"/>
      <c r="BJ26" s="59" t="e">
        <f>formulas!N269</f>
        <v>#N/A</v>
      </c>
      <c r="BK26" s="423"/>
      <c r="BL26" s="66" t="str">
        <f t="shared" si="22"/>
        <v/>
      </c>
      <c r="BM26" s="222">
        <f t="shared" si="23"/>
        <v>40</v>
      </c>
      <c r="BN26" s="46">
        <f t="shared" si="24"/>
        <v>8</v>
      </c>
      <c r="BO26" s="50" t="str">
        <f t="shared" si="25"/>
        <v/>
      </c>
      <c r="BP26" s="234" t="str">
        <f t="shared" si="26"/>
        <v/>
      </c>
      <c r="BQ26" s="424"/>
      <c r="BR26" s="59" t="e">
        <f>formulas!N289</f>
        <v>#N/A</v>
      </c>
      <c r="BS26" s="423"/>
      <c r="BT26" s="66" t="str">
        <f t="shared" si="27"/>
        <v/>
      </c>
      <c r="BU26" s="222">
        <f t="shared" si="28"/>
        <v>40</v>
      </c>
      <c r="BV26" s="46">
        <f t="shared" si="29"/>
        <v>8</v>
      </c>
      <c r="BW26" s="50" t="str">
        <f t="shared" si="30"/>
        <v/>
      </c>
      <c r="BX26" s="234" t="str">
        <f t="shared" si="31"/>
        <v/>
      </c>
      <c r="BY26" s="424"/>
      <c r="BZ26" s="59" t="e">
        <f>formulas!N309</f>
        <v>#N/A</v>
      </c>
      <c r="CA26" s="423"/>
      <c r="CB26" s="66" t="str">
        <f t="shared" si="32"/>
        <v/>
      </c>
      <c r="CC26" s="222">
        <f t="shared" si="33"/>
        <v>40</v>
      </c>
      <c r="CD26" s="46">
        <v>12</v>
      </c>
      <c r="CE26" s="62" t="str">
        <f t="shared" si="34"/>
        <v/>
      </c>
      <c r="CF26" s="233" t="str">
        <f t="shared" si="85"/>
        <v/>
      </c>
      <c r="CG26" s="424"/>
      <c r="CH26" s="59" t="e">
        <f>formulas!N329</f>
        <v>#N/A</v>
      </c>
      <c r="CI26" s="423"/>
      <c r="CJ26" s="66" t="str">
        <f t="shared" si="35"/>
        <v/>
      </c>
      <c r="CK26" s="222">
        <f t="shared" si="36"/>
        <v>40</v>
      </c>
      <c r="CL26" s="46">
        <f t="shared" si="37"/>
        <v>12</v>
      </c>
      <c r="CM26" s="50" t="str">
        <f t="shared" si="38"/>
        <v/>
      </c>
      <c r="CN26" s="234" t="str">
        <f t="shared" si="39"/>
        <v/>
      </c>
      <c r="CO26" s="424"/>
      <c r="CP26" s="59" t="e">
        <f>formulas!N349</f>
        <v>#N/A</v>
      </c>
      <c r="CQ26" s="423"/>
      <c r="CR26" s="66" t="str">
        <f t="shared" si="40"/>
        <v/>
      </c>
      <c r="CS26" s="222">
        <f t="shared" si="41"/>
        <v>40</v>
      </c>
      <c r="CT26" s="46">
        <f t="shared" si="42"/>
        <v>12</v>
      </c>
      <c r="CU26" s="50" t="str">
        <f t="shared" si="43"/>
        <v/>
      </c>
      <c r="CV26" s="234" t="str">
        <f t="shared" si="44"/>
        <v/>
      </c>
      <c r="CW26" s="424"/>
      <c r="CX26" s="59" t="e">
        <f>formulas!N369</f>
        <v>#N/A</v>
      </c>
      <c r="CY26" s="423"/>
      <c r="CZ26" s="66" t="str">
        <f t="shared" si="45"/>
        <v/>
      </c>
      <c r="DA26" s="222">
        <f t="shared" si="46"/>
        <v>40</v>
      </c>
      <c r="DB26" s="46">
        <f t="shared" si="47"/>
        <v>12</v>
      </c>
      <c r="DC26" s="50" t="str">
        <f t="shared" si="48"/>
        <v/>
      </c>
      <c r="DD26" s="234" t="str">
        <f t="shared" si="49"/>
        <v/>
      </c>
      <c r="DE26" s="424"/>
      <c r="DF26" s="59" t="e">
        <f>formulas!N389</f>
        <v>#N/A</v>
      </c>
      <c r="DG26" s="423"/>
      <c r="DH26" s="66" t="str">
        <f t="shared" si="50"/>
        <v/>
      </c>
      <c r="DI26" s="222">
        <f t="shared" si="51"/>
        <v>40</v>
      </c>
      <c r="DJ26" s="46">
        <f t="shared" si="52"/>
        <v>12</v>
      </c>
      <c r="DK26" s="50" t="str">
        <f t="shared" si="53"/>
        <v/>
      </c>
      <c r="DL26" s="234" t="str">
        <f t="shared" si="54"/>
        <v/>
      </c>
      <c r="DM26" s="424"/>
      <c r="DN26" s="59" t="e">
        <f>formulas!N409</f>
        <v>#N/A</v>
      </c>
      <c r="DO26" s="423"/>
      <c r="DP26" s="66" t="str">
        <f t="shared" si="55"/>
        <v/>
      </c>
      <c r="DQ26" s="222">
        <f t="shared" si="56"/>
        <v>40</v>
      </c>
      <c r="DR26" s="46">
        <v>16</v>
      </c>
      <c r="DS26" s="62" t="str">
        <f t="shared" si="57"/>
        <v/>
      </c>
      <c r="DT26" s="233" t="str">
        <f t="shared" si="86"/>
        <v/>
      </c>
      <c r="DU26" s="424"/>
      <c r="DV26" s="59" t="e">
        <f>formulas!N429</f>
        <v>#N/A</v>
      </c>
      <c r="DW26" s="423"/>
      <c r="DX26" s="66" t="str">
        <f t="shared" si="58"/>
        <v/>
      </c>
      <c r="DY26" s="222">
        <f t="shared" si="59"/>
        <v>40</v>
      </c>
      <c r="DZ26" s="46">
        <f t="shared" si="60"/>
        <v>16</v>
      </c>
      <c r="EA26" s="50" t="str">
        <f t="shared" si="61"/>
        <v/>
      </c>
      <c r="EB26" s="234" t="str">
        <f t="shared" si="62"/>
        <v/>
      </c>
      <c r="EC26" s="424"/>
      <c r="ED26" s="59" t="e">
        <f>formulas!N449</f>
        <v>#N/A</v>
      </c>
      <c r="EE26" s="423"/>
      <c r="EF26" s="66" t="str">
        <f t="shared" si="63"/>
        <v/>
      </c>
      <c r="EG26" s="222">
        <f t="shared" si="64"/>
        <v>40</v>
      </c>
      <c r="EH26" s="46">
        <f t="shared" si="65"/>
        <v>16</v>
      </c>
      <c r="EI26" s="50" t="str">
        <f t="shared" si="66"/>
        <v/>
      </c>
      <c r="EJ26" s="234" t="str">
        <f t="shared" si="67"/>
        <v/>
      </c>
      <c r="EK26" s="424"/>
      <c r="EL26" s="59" t="e">
        <f>formulas!N469</f>
        <v>#N/A</v>
      </c>
      <c r="EM26" s="423"/>
      <c r="EN26" s="66" t="str">
        <f t="shared" si="68"/>
        <v/>
      </c>
      <c r="EO26" s="222">
        <f t="shared" si="69"/>
        <v>40</v>
      </c>
      <c r="EP26" s="46">
        <f t="shared" si="70"/>
        <v>16</v>
      </c>
      <c r="EQ26" s="50" t="str">
        <f t="shared" si="71"/>
        <v/>
      </c>
      <c r="ER26" s="234" t="str">
        <f t="shared" si="72"/>
        <v/>
      </c>
      <c r="ES26" s="424"/>
      <c r="ET26" s="59" t="e">
        <f>formulas!N489</f>
        <v>#N/A</v>
      </c>
      <c r="EU26" s="423"/>
      <c r="EV26" s="66" t="str">
        <f t="shared" si="73"/>
        <v/>
      </c>
      <c r="EW26" s="222">
        <f t="shared" si="74"/>
        <v>40</v>
      </c>
      <c r="EX26" s="46">
        <f t="shared" si="75"/>
        <v>16</v>
      </c>
      <c r="EY26" s="50" t="str">
        <f t="shared" si="76"/>
        <v/>
      </c>
      <c r="EZ26" s="234" t="str">
        <f t="shared" si="77"/>
        <v/>
      </c>
      <c r="FA26" s="424"/>
      <c r="FB26" s="59" t="e">
        <f>formulas!N509</f>
        <v>#N/A</v>
      </c>
      <c r="FC26" s="423"/>
      <c r="FD26" s="66" t="str">
        <f t="shared" si="78"/>
        <v/>
      </c>
    </row>
  </sheetData>
  <sheetProtection selectLockedCells="1"/>
  <mergeCells count="80">
    <mergeCell ref="FB5:FB6"/>
    <mergeCell ref="CP5:CP6"/>
    <mergeCell ref="BZ5:BZ6"/>
    <mergeCell ref="DN5:DN6"/>
    <mergeCell ref="DV5:DV6"/>
    <mergeCell ref="EL5:EL6"/>
    <mergeCell ref="CH5:CH6"/>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DR1:DT1"/>
    <mergeCell ref="DR4:DT4"/>
    <mergeCell ref="DF5:DF6"/>
    <mergeCell ref="DJ1:DL1"/>
    <mergeCell ref="CL1:CN1"/>
    <mergeCell ref="CL4:CN4"/>
    <mergeCell ref="DJ4:DL4"/>
    <mergeCell ref="BN1:BP1"/>
    <mergeCell ref="BN4:BP4"/>
    <mergeCell ref="CD1:CF1"/>
    <mergeCell ref="CD4:CF4"/>
    <mergeCell ref="BV1:BX1"/>
    <mergeCell ref="BN3:BO3"/>
    <mergeCell ref="BF1:BH1"/>
    <mergeCell ref="BF4:BH4"/>
    <mergeCell ref="AX1:AZ1"/>
    <mergeCell ref="AX4:AZ4"/>
    <mergeCell ref="AX3:AY3"/>
    <mergeCell ref="BF3:BG3"/>
    <mergeCell ref="AP1:AR1"/>
    <mergeCell ref="AH1:AJ1"/>
    <mergeCell ref="AH4:AJ4"/>
    <mergeCell ref="AP3:AQ3"/>
    <mergeCell ref="Z3:AA3"/>
    <mergeCell ref="AH3:AI3"/>
    <mergeCell ref="B1:D1"/>
    <mergeCell ref="F5:F6"/>
    <mergeCell ref="B3:C3"/>
    <mergeCell ref="B4:C4"/>
    <mergeCell ref="Z1:AB1"/>
    <mergeCell ref="Z4:AB4"/>
    <mergeCell ref="R3:S3"/>
    <mergeCell ref="R1:T1"/>
    <mergeCell ref="R4:T4"/>
    <mergeCell ref="N5:N6"/>
    <mergeCell ref="J3:K3"/>
    <mergeCell ref="J1:L1"/>
    <mergeCell ref="V5:V6"/>
    <mergeCell ref="EX3:EY3"/>
    <mergeCell ref="BV3:BW3"/>
    <mergeCell ref="CD3:CE3"/>
    <mergeCell ref="CL3:CM3"/>
    <mergeCell ref="CT3:CU3"/>
    <mergeCell ref="DB3:DC3"/>
    <mergeCell ref="DJ3:DK3"/>
    <mergeCell ref="DR3:DS3"/>
    <mergeCell ref="DZ3:EA3"/>
    <mergeCell ref="EH3:EI3"/>
    <mergeCell ref="EP3:EQ3"/>
    <mergeCell ref="AT5:AT6"/>
    <mergeCell ref="BV4:BX4"/>
    <mergeCell ref="AP4:AR4"/>
    <mergeCell ref="AL5:AL6"/>
    <mergeCell ref="AD5:AD6"/>
    <mergeCell ref="BB5:BB6"/>
    <mergeCell ref="BJ5:BJ6"/>
    <mergeCell ref="BR5:BR6"/>
  </mergeCells>
  <phoneticPr fontId="4" type="noConversion"/>
  <conditionalFormatting sqref="L7:L26">
    <cfRule type="cellIs" dxfId="4" priority="5" stopIfTrue="1" operator="equal">
      <formula>0</formula>
    </cfRule>
  </conditionalFormatting>
  <conditionalFormatting sqref="AJ7:AJ26">
    <cfRule type="cellIs" dxfId="3" priority="3" stopIfTrue="1" operator="equal">
      <formula>0</formula>
    </cfRule>
  </conditionalFormatting>
  <conditionalFormatting sqref="AR7:AR26">
    <cfRule type="cellIs" dxfId="2"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P1800"/>
  <sheetViews>
    <sheetView topLeftCell="AQ1" zoomScale="70" zoomScaleNormal="70" workbookViewId="0">
      <selection activeCell="BC12" sqref="BC12"/>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5.7109375" bestFit="1" customWidth="1"/>
    <col min="14" max="14" width="27.85546875" bestFit="1" customWidth="1"/>
    <col min="15" max="15" width="22.42578125" bestFit="1" customWidth="1"/>
    <col min="16" max="16" width="14.5703125" bestFit="1" customWidth="1"/>
    <col min="17" max="17" width="17.28515625" bestFit="1" customWidth="1"/>
    <col min="18" max="18" width="11.5703125" bestFit="1" customWidth="1"/>
    <col min="19" max="19" width="19.140625" customWidth="1"/>
    <col min="20" max="20" width="11.28515625" customWidth="1"/>
    <col min="21" max="21" width="16.85546875" customWidth="1"/>
    <col min="22" max="22" width="44.28515625" customWidth="1"/>
    <col min="23" max="23" width="18" customWidth="1"/>
    <col min="24" max="25" width="11.28515625" customWidth="1"/>
    <col min="26" max="26" width="13.42578125" customWidth="1"/>
    <col min="27" max="27" width="11.140625" bestFit="1" customWidth="1"/>
    <col min="29" max="29" width="10.140625" customWidth="1"/>
    <col min="40" max="40" width="17" customWidth="1"/>
    <col min="41" max="41" width="34.140625" customWidth="1"/>
    <col min="42" max="42" width="25.42578125" customWidth="1"/>
    <col min="43" max="43" width="33.28515625" customWidth="1"/>
    <col min="44" max="44" width="32.7109375" customWidth="1"/>
    <col min="50" max="50" width="17.28515625" customWidth="1"/>
    <col min="54" max="54" width="13" customWidth="1"/>
    <col min="55" max="55" width="41.5703125" customWidth="1"/>
    <col min="57" max="57" width="24.42578125" customWidth="1"/>
    <col min="58" max="58" width="13.7109375" customWidth="1"/>
    <col min="59" max="59" width="12.5703125" customWidth="1"/>
    <col min="61" max="61" width="31.140625" customWidth="1"/>
    <col min="62" max="62" width="113.42578125" customWidth="1"/>
    <col min="63" max="63" width="21.85546875" customWidth="1"/>
    <col min="70" max="70" width="9.28515625" customWidth="1"/>
  </cols>
  <sheetData>
    <row r="1" spans="1:68" ht="13.5" thickBot="1" x14ac:dyDescent="0.25">
      <c r="A1" s="47" t="s">
        <v>49</v>
      </c>
      <c r="B1" s="47"/>
      <c r="C1" s="47"/>
      <c r="D1" s="176" t="s">
        <v>50</v>
      </c>
      <c r="E1" s="177">
        <v>1</v>
      </c>
      <c r="F1" s="47"/>
      <c r="G1" s="178"/>
      <c r="H1" s="47"/>
      <c r="I1" s="47"/>
      <c r="J1" s="47"/>
      <c r="L1" s="74" t="s">
        <v>51</v>
      </c>
      <c r="M1" s="76"/>
      <c r="N1" s="77">
        <v>34420</v>
      </c>
      <c r="T1" s="75" t="s">
        <v>52</v>
      </c>
      <c r="U1" s="427" t="str">
        <f>X35</f>
        <v/>
      </c>
      <c r="V1" s="427" t="str">
        <f>IF('CERTIFICATION WORKSHEET'!$Z$5&lt;&gt;3,$X$31,$X$35)</f>
        <v/>
      </c>
      <c r="AG1" s="4"/>
      <c r="AQ1" s="170"/>
      <c r="AU1" t="s">
        <v>53</v>
      </c>
      <c r="AW1" s="77" t="str">
        <f>CONCATENATE('TC FORM'!AY2,UPPER(AU3),'TC FORM'!AY2,'TC FORM'!AX2)</f>
        <v>"0"</v>
      </c>
      <c r="BB1" s="55"/>
      <c r="BC1" s="65" t="s">
        <v>54</v>
      </c>
      <c r="BI1" s="514" t="s">
        <v>55</v>
      </c>
      <c r="BJ1" s="514"/>
    </row>
    <row r="2" spans="1:68" ht="20.100000000000001" customHeight="1" thickBot="1" x14ac:dyDescent="0.25">
      <c r="A2" s="47" t="s">
        <v>56</v>
      </c>
      <c r="B2" s="409" t="s">
        <v>57</v>
      </c>
      <c r="C2" s="47"/>
      <c r="D2" s="47"/>
      <c r="E2" s="47"/>
      <c r="F2" s="47"/>
      <c r="G2" s="47"/>
      <c r="H2" s="47"/>
      <c r="I2" s="47"/>
      <c r="J2" s="47"/>
      <c r="AP2" s="4" t="s">
        <v>58</v>
      </c>
      <c r="AQ2" s="170"/>
      <c r="AU2" t="s">
        <v>59</v>
      </c>
      <c r="AX2" s="169" t="str">
        <f>IF(AND('CERTIFICATION WORKSHEET'!AA3=TRUE,'CERTIFICATION WORKSHEET'!AA4=TRUE),"",IF('CERTIFICATION WORKSHEET'!AA3=TRUE," Special Limits",IF('CERTIFICATION WORKSHEET'!AA4=TRUE," Standard Limits","")))</f>
        <v/>
      </c>
      <c r="AY2" s="5" t="s">
        <v>60</v>
      </c>
      <c r="BB2" s="67"/>
      <c r="BC2" s="65" t="s">
        <v>61</v>
      </c>
      <c r="BE2" t="s">
        <v>62</v>
      </c>
      <c r="BF2" s="74">
        <f>'CERTIFICATION WORKSHEET'!B18</f>
        <v>0</v>
      </c>
      <c r="BG2" s="58">
        <f>IF(BF2=0,BG4,BF2)</f>
        <v>68</v>
      </c>
      <c r="BH2" s="63"/>
      <c r="BI2" s="29" t="s">
        <v>63</v>
      </c>
      <c r="BJ2" s="428" t="s">
        <v>64</v>
      </c>
    </row>
    <row r="3" spans="1:68" ht="13.5" thickBot="1" x14ac:dyDescent="0.25">
      <c r="A3" s="47" t="s">
        <v>65</v>
      </c>
      <c r="B3" s="259" t="str">
        <f>$BC$12</f>
        <v>Thermocouple Wire</v>
      </c>
      <c r="C3" s="47"/>
      <c r="D3" s="47"/>
      <c r="E3" s="47" t="s">
        <v>66</v>
      </c>
      <c r="F3" s="47"/>
      <c r="G3" s="178" t="s">
        <v>30</v>
      </c>
      <c r="H3" s="47"/>
      <c r="I3" s="47"/>
      <c r="J3" s="47"/>
      <c r="K3" s="24"/>
      <c r="M3" s="515" t="s">
        <v>67</v>
      </c>
      <c r="N3" s="516"/>
      <c r="O3" s="516"/>
      <c r="P3" s="516"/>
      <c r="Q3" s="516"/>
      <c r="R3" s="516"/>
      <c r="S3" s="516"/>
      <c r="T3" s="516"/>
      <c r="U3" s="516"/>
      <c r="V3" s="516"/>
      <c r="W3" s="516"/>
      <c r="X3" s="516"/>
      <c r="Y3" s="517"/>
      <c r="AP3" s="161" t="s">
        <v>68</v>
      </c>
      <c r="AQ3" s="205"/>
      <c r="AT3" s="161" t="s">
        <v>69</v>
      </c>
      <c r="AU3" s="105">
        <f>CT!D7</f>
        <v>0</v>
      </c>
      <c r="AV3" s="105" t="str">
        <f>CONCATENATE($AY$2,UPPER(AU3),$AY$2,$AX$2)</f>
        <v>"0"</v>
      </c>
      <c r="AW3" s="105">
        <v>35</v>
      </c>
      <c r="AX3" s="105">
        <f>CT!D21</f>
        <v>0</v>
      </c>
      <c r="AY3" s="105" t="str">
        <f t="shared" ref="AY3:AY8" si="0">CONCATENATE($AY$2,UPPER(AX3),$AY$2,$AX$2)</f>
        <v>"0"</v>
      </c>
      <c r="AZ3" s="105"/>
      <c r="BA3" s="106"/>
      <c r="BC3" s="65" t="s">
        <v>70</v>
      </c>
      <c r="BE3" t="s">
        <v>71</v>
      </c>
      <c r="BF3" s="74">
        <f>'CERTIFICATION WORKSHEET'!B19</f>
        <v>0</v>
      </c>
      <c r="BG3" s="85">
        <f>IF(BF3=0,BG5,BF3)</f>
        <v>46</v>
      </c>
      <c r="BJ3" t="s">
        <v>72</v>
      </c>
      <c r="BK3" s="84" t="str">
        <f>IF(ISERROR(SEARCH("Note",BI9)),BK7, IF(BK7&lt;&gt;"REJECTED",BK9,BK7))</f>
        <v>ACCEPTED</v>
      </c>
    </row>
    <row r="4" spans="1:68" ht="13.5" thickBot="1" x14ac:dyDescent="0.25">
      <c r="A4" s="47" t="s">
        <v>46</v>
      </c>
      <c r="B4" s="178" t="str">
        <f>AV3</f>
        <v>"0"</v>
      </c>
      <c r="C4" s="47"/>
      <c r="D4" s="47"/>
      <c r="E4" s="47" t="s">
        <v>73</v>
      </c>
      <c r="F4" s="47"/>
      <c r="G4" s="246">
        <f ca="1">$BG$9</f>
        <v>45778</v>
      </c>
      <c r="H4" s="47"/>
      <c r="I4" s="47"/>
      <c r="J4" s="179"/>
      <c r="K4" s="179"/>
      <c r="L4" s="179"/>
      <c r="M4" s="179"/>
      <c r="N4" s="179"/>
      <c r="O4" s="179"/>
      <c r="P4" s="179"/>
      <c r="Q4" s="179"/>
      <c r="R4" s="179"/>
      <c r="S4" s="179"/>
      <c r="AK4" s="5" t="s">
        <v>74</v>
      </c>
      <c r="AN4" s="206"/>
      <c r="AO4" s="131"/>
      <c r="AP4" s="131"/>
      <c r="AQ4" s="131"/>
      <c r="AR4" s="207"/>
      <c r="AT4" s="108" t="s">
        <v>75</v>
      </c>
      <c r="AU4">
        <f>CT!D12</f>
        <v>0</v>
      </c>
      <c r="AV4" t="str">
        <f>CONCATENATE($AY$2,UPPER(AU4),$AY$2,$AX$2)</f>
        <v>"0"</v>
      </c>
      <c r="AW4">
        <v>36</v>
      </c>
      <c r="AX4">
        <f>CT!D22</f>
        <v>0</v>
      </c>
      <c r="AY4" t="str">
        <f t="shared" si="0"/>
        <v>"0"</v>
      </c>
      <c r="BA4" s="109"/>
      <c r="BC4" s="429" t="s">
        <v>76</v>
      </c>
      <c r="BG4">
        <v>68</v>
      </c>
    </row>
    <row r="5" spans="1:68" ht="15" x14ac:dyDescent="0.25">
      <c r="A5" s="47" t="s">
        <v>77</v>
      </c>
      <c r="B5" s="178" t="str">
        <f>$BG$18</f>
        <v>N/A</v>
      </c>
      <c r="C5" s="47"/>
      <c r="D5" s="47"/>
      <c r="E5" s="47" t="s">
        <v>78</v>
      </c>
      <c r="F5" s="47"/>
      <c r="G5" s="246" t="str">
        <f>$BG$10</f>
        <v>N/A</v>
      </c>
      <c r="H5" s="47"/>
      <c r="J5" s="179"/>
      <c r="K5" s="179"/>
      <c r="L5" t="s">
        <v>45</v>
      </c>
      <c r="M5" t="s">
        <v>79</v>
      </c>
      <c r="N5" t="s">
        <v>896</v>
      </c>
      <c r="O5" t="s">
        <v>756</v>
      </c>
      <c r="P5" t="s">
        <v>199</v>
      </c>
      <c r="Q5" t="s">
        <v>177</v>
      </c>
      <c r="R5" t="s">
        <v>46</v>
      </c>
      <c r="S5" s="179"/>
      <c r="U5" s="161" t="str">
        <f>'Update Standards'!$M18&amp;", "</f>
        <v xml:space="preserve">46756, </v>
      </c>
      <c r="V5" s="105" t="str">
        <f>'Update Standards'!M21&amp;", "</f>
        <v xml:space="preserve">SP30124, </v>
      </c>
      <c r="W5" s="296">
        <f>'Update Standards'!$K$19</f>
        <v>45275</v>
      </c>
      <c r="X5" s="296">
        <f>'Update Standards'!$K$18</f>
        <v>45062</v>
      </c>
      <c r="Y5" s="296">
        <f>'Update Standards'!$K$14</f>
        <v>45310</v>
      </c>
      <c r="Z5" s="297">
        <f>'Update Standards'!$K$20</f>
        <v>45310</v>
      </c>
      <c r="AA5" s="161" t="s">
        <v>82</v>
      </c>
      <c r="AB5" s="105"/>
      <c r="AC5" s="105"/>
      <c r="AD5" s="105"/>
      <c r="AE5" s="105"/>
      <c r="AF5" s="162" t="s">
        <v>83</v>
      </c>
      <c r="AG5" s="106"/>
      <c r="AQ5" s="57"/>
      <c r="AR5" s="80"/>
      <c r="AT5" s="108" t="s">
        <v>84</v>
      </c>
      <c r="AU5">
        <f>CT!D17</f>
        <v>0</v>
      </c>
      <c r="AV5" t="str">
        <f>CONCATENATE($AY$2,UPPER(AU5),$AY$2,$AX$2)</f>
        <v>"0"</v>
      </c>
      <c r="AW5">
        <v>37</v>
      </c>
      <c r="AX5">
        <f>CT!D23</f>
        <v>0</v>
      </c>
      <c r="AY5" t="str">
        <f t="shared" si="0"/>
        <v>"0"</v>
      </c>
      <c r="BA5" s="109"/>
      <c r="BC5" s="65" t="s">
        <v>85</v>
      </c>
      <c r="BG5">
        <v>46</v>
      </c>
      <c r="BK5" s="82" t="str">
        <f>BK3</f>
        <v>ACCEPTED</v>
      </c>
    </row>
    <row r="6" spans="1:68" ht="13.5" thickBot="1" x14ac:dyDescent="0.25">
      <c r="A6" s="47" t="s">
        <v>62</v>
      </c>
      <c r="B6" s="180">
        <f>$BG$2</f>
        <v>68</v>
      </c>
      <c r="C6" s="47"/>
      <c r="D6" s="47"/>
      <c r="E6" s="47" t="s">
        <v>86</v>
      </c>
      <c r="F6" s="47"/>
      <c r="G6" s="178">
        <f>$BG$3</f>
        <v>46</v>
      </c>
      <c r="H6" s="47" t="s">
        <v>87</v>
      </c>
      <c r="I6" s="47"/>
      <c r="J6" s="47"/>
      <c r="K6" s="179"/>
      <c r="L6" t="s">
        <v>761</v>
      </c>
      <c r="M6" t="s">
        <v>905</v>
      </c>
      <c r="N6" t="s">
        <v>897</v>
      </c>
      <c r="O6" s="63">
        <v>45420</v>
      </c>
      <c r="P6" s="63">
        <v>45785</v>
      </c>
      <c r="Q6" t="s">
        <v>762</v>
      </c>
      <c r="R6" t="s">
        <v>759</v>
      </c>
      <c r="S6" s="179"/>
      <c r="U6" s="164" t="str">
        <f>'Update Standards'!$M19&amp;", "</f>
        <v xml:space="preserve">G295632, </v>
      </c>
      <c r="V6" s="44" t="str">
        <f>'Update Standards'!M20&amp;", "</f>
        <v xml:space="preserve">SP10124, </v>
      </c>
      <c r="W6" s="298">
        <f>'Update Standards'!$L$19</f>
        <v>46006</v>
      </c>
      <c r="X6" s="298">
        <f>'Update Standards'!$L$18</f>
        <v>46889</v>
      </c>
      <c r="Y6" s="298">
        <f>'Update Standards'!$L$14</f>
        <v>45676</v>
      </c>
      <c r="Z6" s="299">
        <f>'Update Standards'!$L$20</f>
        <v>45676</v>
      </c>
      <c r="AA6" s="108" t="s">
        <v>88</v>
      </c>
      <c r="AF6" t="s">
        <v>89</v>
      </c>
      <c r="AG6" s="109"/>
      <c r="AN6" s="309" t="s">
        <v>90</v>
      </c>
      <c r="AO6" s="263" t="s">
        <v>91</v>
      </c>
      <c r="AP6" s="56" t="b">
        <f>'CERTIFICATION WORKSHEET'!X3</f>
        <v>1</v>
      </c>
      <c r="AQ6" t="str">
        <f>IF(AND(AP6=TRUE,AP13&lt;&gt;TRUE,AP4&lt;&gt;TRUE),AN6,IF(AND(AP6=TRUE,OR(AP13=TRUE,AP4=TRUE)),CONCATENATE(", ",AN6),""))</f>
        <v>AMS2750H</v>
      </c>
      <c r="AR6" s="65" t="str">
        <f>IF(AP6=TRUE,AO6,"")</f>
        <v>Greater of ±2.0°F or ±0.4% of Reading</v>
      </c>
      <c r="AT6" s="108" t="s">
        <v>92</v>
      </c>
      <c r="AU6">
        <f>CT!D22</f>
        <v>0</v>
      </c>
      <c r="AV6" t="str">
        <f>CONCATENATE($AY$2,UPPER(AU6),$AY$2,$AX$2)</f>
        <v>"0"</v>
      </c>
      <c r="AW6">
        <v>38</v>
      </c>
      <c r="AX6">
        <f>CT!D24</f>
        <v>0</v>
      </c>
      <c r="AY6" t="str">
        <f t="shared" si="0"/>
        <v>"0"</v>
      </c>
      <c r="BA6" s="109"/>
      <c r="BC6" s="65"/>
      <c r="BE6" s="518" t="s">
        <v>93</v>
      </c>
      <c r="BF6" s="519"/>
      <c r="BG6" s="520"/>
      <c r="BI6" t="s">
        <v>94</v>
      </c>
    </row>
    <row r="7" spans="1:68" ht="15.75" thickBot="1" x14ac:dyDescent="0.3">
      <c r="A7" s="47" t="s">
        <v>95</v>
      </c>
      <c r="B7" s="178" t="str">
        <f>$BE$27</f>
        <v>Production</v>
      </c>
      <c r="C7" s="47"/>
      <c r="D7" s="47"/>
      <c r="E7" s="47" t="s">
        <v>96</v>
      </c>
      <c r="F7" s="178" t="str">
        <f>$AR$23</f>
        <v>Greater of ±2.0°F or ±0.4% of Reading</v>
      </c>
      <c r="G7" s="47"/>
      <c r="H7" s="47"/>
      <c r="I7" s="47"/>
      <c r="J7" s="47"/>
      <c r="K7" s="179"/>
      <c r="L7" t="s">
        <v>769</v>
      </c>
      <c r="M7" t="s">
        <v>906</v>
      </c>
      <c r="N7" t="s">
        <v>898</v>
      </c>
      <c r="O7" s="63">
        <v>45306</v>
      </c>
      <c r="P7" s="63">
        <v>45672</v>
      </c>
      <c r="Q7" t="s">
        <v>770</v>
      </c>
      <c r="R7" t="s">
        <v>768</v>
      </c>
      <c r="S7" s="179"/>
      <c r="W7" t="s">
        <v>97</v>
      </c>
      <c r="AA7" s="163" t="s">
        <v>89</v>
      </c>
      <c r="AF7" t="s">
        <v>98</v>
      </c>
      <c r="AG7" s="109"/>
      <c r="AN7" s="325" t="s">
        <v>99</v>
      </c>
      <c r="AO7" s="5" t="s">
        <v>100</v>
      </c>
      <c r="AP7" t="b">
        <f>'CERTIFICATION WORKSHEET'!X4</f>
        <v>0</v>
      </c>
      <c r="AQ7" t="str">
        <f>IF(AND(AP7=TRUE,AP6=FALSE,AP13&lt;&gt;TRUE,AP4&lt;&gt;TRUE),AN7,IF(AND(AP7=TRUE,OR(AP6=TRUE,AP13=TRUE,AP4=TRUE)),CONCATENATE(", ",AN7),""))</f>
        <v/>
      </c>
      <c r="AR7" s="65" t="str">
        <f t="shared" ref="AR7:AR12" si="1">IF(AP7=TRUE,AO7,"")</f>
        <v/>
      </c>
      <c r="AT7" s="108">
        <v>21</v>
      </c>
      <c r="AU7">
        <f>CT!D7</f>
        <v>0</v>
      </c>
      <c r="AV7" t="str">
        <f t="shared" ref="AV7:AV18" si="2">CONCATENATE($AY$2,UPPER(AU7),$AY$2,$AX$2)</f>
        <v>"0"</v>
      </c>
      <c r="AW7">
        <v>39</v>
      </c>
      <c r="AX7">
        <f>CT!D25</f>
        <v>0</v>
      </c>
      <c r="AY7" t="str">
        <f t="shared" si="0"/>
        <v>"0"</v>
      </c>
      <c r="BA7" s="109"/>
      <c r="BE7" s="67"/>
      <c r="BF7" s="246">
        <f>BF9</f>
        <v>0</v>
      </c>
      <c r="BG7" s="65"/>
      <c r="BI7" s="430">
        <f>IF(OR(BJ7=BJ13,BJ7=BI9),0,IF(BJ7=BJ14,BI14,IF(BJ7=BJ16,BI16,0)))</f>
        <v>0</v>
      </c>
      <c r="BJ7" s="82" t="str">
        <f>IF('CERTIFICATION WORKSHEET'!Z6=1,'TC FORM'!BJ13,IF('CERTIFICATION WORKSHEET'!Z6=2,'TC FORM'!BJ14,IF('CERTIFICATION WORKSHEET'!Z6=3,'TC FORM'!BJ16,IF('CERTIFICATION WORKSHEET'!Z6=4,'TC FORM'!BI9,""))))</f>
        <v>Found in tolerance.  No action required.  "C.F" = "Correction Factor."</v>
      </c>
      <c r="BK7" t="str">
        <f>VLOOKUP(BI7,BI13:BK24,3,FALSE)</f>
        <v>ACCEPTED</v>
      </c>
    </row>
    <row r="8" spans="1:68" ht="13.5" thickBot="1" x14ac:dyDescent="0.25">
      <c r="A8" s="181" t="s">
        <v>101</v>
      </c>
      <c r="B8" s="47"/>
      <c r="C8" s="181"/>
      <c r="D8" s="181" t="s">
        <v>102</v>
      </c>
      <c r="E8" s="181"/>
      <c r="F8" s="47"/>
      <c r="G8" s="178" t="str">
        <f>$AR$24</f>
        <v>AMS2750H, ASTM E220-19</v>
      </c>
      <c r="H8" s="181"/>
      <c r="I8" s="47"/>
      <c r="J8" s="47"/>
      <c r="K8" s="179"/>
      <c r="L8" t="s">
        <v>907</v>
      </c>
      <c r="M8" t="s">
        <v>900</v>
      </c>
      <c r="N8" t="s">
        <v>899</v>
      </c>
      <c r="O8" s="63">
        <v>45474</v>
      </c>
      <c r="P8" s="63">
        <v>45839</v>
      </c>
      <c r="Q8" t="s">
        <v>22</v>
      </c>
      <c r="R8" t="s">
        <v>771</v>
      </c>
      <c r="S8" s="179"/>
      <c r="U8" s="55" t="str">
        <f>'Update Standards'!$H$7</f>
        <v>PRT</v>
      </c>
      <c r="V8" s="56" t="str">
        <f>'Update Standards'!$I$19</f>
        <v>PRT SN:496142</v>
      </c>
      <c r="W8" s="56" t="str">
        <f>IF(ISNUMBER(SEARCH("PRT",$W$17)),V8,"")</f>
        <v/>
      </c>
      <c r="X8" s="157" t="str">
        <f>IF(W8&lt;&gt;"",W5,"")</f>
        <v/>
      </c>
      <c r="AA8" s="108" t="s">
        <v>103</v>
      </c>
      <c r="AF8" t="s">
        <v>104</v>
      </c>
      <c r="AG8" s="109"/>
      <c r="AN8" s="67" t="s">
        <v>9</v>
      </c>
      <c r="AO8" t="str">
        <f>AO6</f>
        <v>Greater of ±2.0°F or ±0.4% of Reading</v>
      </c>
      <c r="AP8" t="b">
        <f>'CERTIFICATION WORKSHEET'!X5</f>
        <v>0</v>
      </c>
      <c r="AQ8" t="str">
        <f>IF(AND(AP8=TRUE,AP7=FALSE,AP6=FALSE,AP13&lt;&gt;TRUE,AP4&lt;&gt;TRUE),AN8,IF(AND(AP8=TRUE,OR(AP7=TRUE,AP6=TRUE,AP13=TRUE,AP4=TRUE)),CONCATENATE(", ",AN8),""))</f>
        <v/>
      </c>
      <c r="AR8" s="65" t="str">
        <f t="shared" si="1"/>
        <v/>
      </c>
      <c r="AT8" s="108">
        <v>22</v>
      </c>
      <c r="AU8">
        <f>CT!D8</f>
        <v>0</v>
      </c>
      <c r="AV8" t="str">
        <f t="shared" si="2"/>
        <v>"0"</v>
      </c>
      <c r="AW8">
        <v>40</v>
      </c>
      <c r="AX8">
        <f>CT!D26</f>
        <v>0</v>
      </c>
      <c r="AY8" t="str">
        <f t="shared" si="0"/>
        <v>"0"</v>
      </c>
      <c r="BA8" s="109"/>
      <c r="BC8" s="65"/>
      <c r="BE8" s="67"/>
      <c r="BF8" s="246">
        <f ca="1">TODAY()</f>
        <v>45778</v>
      </c>
      <c r="BG8" s="65"/>
      <c r="BI8" t="s">
        <v>105</v>
      </c>
    </row>
    <row r="9" spans="1:68" ht="13.5" thickBot="1" x14ac:dyDescent="0.25">
      <c r="A9" s="182" t="s">
        <v>106</v>
      </c>
      <c r="B9" s="182"/>
      <c r="C9" s="47"/>
      <c r="D9" s="178" t="str">
        <f>$AX$22</f>
        <v/>
      </c>
      <c r="E9" s="47" t="s">
        <v>107</v>
      </c>
      <c r="F9" s="47"/>
      <c r="G9" s="183" t="str">
        <f>$AX$26</f>
        <v>Specification</v>
      </c>
      <c r="H9" s="184" t="s">
        <v>108</v>
      </c>
      <c r="I9" s="47"/>
      <c r="J9" s="47"/>
      <c r="K9" s="179"/>
      <c r="L9" s="179"/>
      <c r="M9" s="179"/>
      <c r="N9" s="179"/>
      <c r="O9" s="456"/>
      <c r="P9" s="456"/>
      <c r="Q9" s="179"/>
      <c r="R9" s="179"/>
      <c r="S9" s="179"/>
      <c r="T9" s="55" t="str">
        <f>IF(AND('Update Standards'!$J$24="y",OR($W$9&lt;&gt;"",$W$10&lt;&gt;"",$W$11&lt;&gt;"",$W$12&lt;&gt;"")),'Update Standards'!$M$22,$W9)</f>
        <v/>
      </c>
      <c r="U9" s="67" t="str">
        <f>'Update Standards'!$I$17</f>
        <v>TTS-1</v>
      </c>
      <c r="V9" t="str">
        <f>'Update Standards'!$I$17</f>
        <v>TTS-1</v>
      </c>
      <c r="W9" t="str">
        <f>IF(ISNUMBER(SEARCH("TTS",$W$17)),V9,"")</f>
        <v/>
      </c>
      <c r="X9" s="68" t="str">
        <f>IF(OR(W9&lt;&gt;"",W10&lt;&gt;"",W11&lt;&gt;"",W12&lt;&gt;""),Y5,"")</f>
        <v/>
      </c>
      <c r="Y9">
        <f>COUNTBLANK(W8:W14)</f>
        <v>7</v>
      </c>
      <c r="Z9" t="s">
        <v>109</v>
      </c>
      <c r="AA9" s="108" t="s">
        <v>110</v>
      </c>
      <c r="AF9" s="63" t="s">
        <v>111</v>
      </c>
      <c r="AG9" s="109"/>
      <c r="AN9" s="325" t="s">
        <v>112</v>
      </c>
      <c r="AO9" s="5" t="s">
        <v>113</v>
      </c>
      <c r="AP9" t="b">
        <f>'CERTIFICATION WORKSHEET'!X6</f>
        <v>1</v>
      </c>
      <c r="AQ9" t="str">
        <f>IF(AND(AP9=TRUE,AP8=FALSE,AP7=FALSE,AP6=FALSE,AP13&lt;&gt;TRUE,AP4&lt;&gt;TRUE),AN9,IF(AND(AP9=TRUE,OR(AP8=TRUE,AP7=TRUE,AP6=TRUE,AP13=TRUE,AP4=TRUE)),CONCATENATE(", ",AN9),""))</f>
        <v>, ASTM E220-19</v>
      </c>
      <c r="AR9" s="65" t="str">
        <f t="shared" si="1"/>
        <v>Type T: ±1.8°F / Type J,K,N: ±4.0°F</v>
      </c>
      <c r="AT9" s="108">
        <v>23</v>
      </c>
      <c r="AU9">
        <f>CT!D9</f>
        <v>0</v>
      </c>
      <c r="AV9" t="str">
        <f t="shared" si="2"/>
        <v>"0"</v>
      </c>
      <c r="AW9" t="s">
        <v>114</v>
      </c>
      <c r="BA9" s="109"/>
      <c r="BC9" s="65"/>
      <c r="BE9" s="67" t="s">
        <v>115</v>
      </c>
      <c r="BF9" s="246">
        <f>'CERTIFICATION WORKSHEET'!B27</f>
        <v>0</v>
      </c>
      <c r="BG9" s="246">
        <f ca="1">IF(BF9=0,BF8,BF7)</f>
        <v>45778</v>
      </c>
      <c r="BI9" s="245" t="str">
        <f>CONCATENATE('CERTIFICATION WORKSHEET'!N22,BJ11)</f>
        <v xml:space="preserve"> C.F.=Correction Factor.</v>
      </c>
      <c r="BK9" t="s">
        <v>116</v>
      </c>
      <c r="BP9" s="81"/>
    </row>
    <row r="10" spans="1:68" ht="15.75" thickBot="1" x14ac:dyDescent="0.3">
      <c r="A10" s="185" t="s">
        <v>117</v>
      </c>
      <c r="B10" s="247"/>
      <c r="C10" s="431"/>
      <c r="D10" s="248" t="str">
        <f>IF(CT!$E$1&lt;&gt;"",CT!$E$1,"")</f>
        <v/>
      </c>
      <c r="E10" s="432" t="str">
        <f>IF(CT!$M$1&lt;&gt;"",CT!$M$1,"")</f>
        <v/>
      </c>
      <c r="F10" s="432" t="str">
        <f>IF(CT!$U$1&lt;&gt;"",CT!$U$1,"")</f>
        <v/>
      </c>
      <c r="G10" s="248" t="str">
        <f>IF(CT!$AC$1&lt;&gt;"",CT!$AC$1,"")</f>
        <v/>
      </c>
      <c r="H10" s="433" t="str">
        <f>IF(CT!$AK$1&lt;&gt;"",CT!$AK$1,"")</f>
        <v/>
      </c>
      <c r="I10" s="47"/>
      <c r="J10" s="186"/>
      <c r="K10" s="179"/>
      <c r="L10" s="179"/>
      <c r="M10" s="179"/>
      <c r="N10" s="179"/>
      <c r="O10" s="456"/>
      <c r="P10" s="456"/>
      <c r="Q10" s="179"/>
      <c r="R10" s="179"/>
      <c r="S10" s="179"/>
      <c r="T10" s="67" t="str">
        <f>IF(AND('Update Standards'!$J$24="y",OR($W$9&lt;&gt;"",$W$10&lt;&gt;"",$W$11&lt;&gt;"",$W$12&lt;&gt;"")),"",$W10)</f>
        <v/>
      </c>
      <c r="U10" s="67" t="str">
        <f>'Update Standards'!$I$14</f>
        <v>SP-3</v>
      </c>
      <c r="V10" t="str">
        <f>'Update Standards'!$I$14</f>
        <v>SP-3</v>
      </c>
      <c r="W10" t="str">
        <f>IF(OR(ISNUMBER(SEARCH("SP2",$W$17)),ISNUMBER(SEARCH("SP-2",$W$17))),V10,"")</f>
        <v/>
      </c>
      <c r="X10" s="68"/>
      <c r="Y10">
        <f>7-Y9</f>
        <v>0</v>
      </c>
      <c r="Z10" t="s">
        <v>118</v>
      </c>
      <c r="AA10" s="163" t="s">
        <v>119</v>
      </c>
      <c r="AF10" t="s">
        <v>89</v>
      </c>
      <c r="AG10" s="109"/>
      <c r="AN10" s="67" t="s">
        <v>11</v>
      </c>
      <c r="AO10" t="str">
        <f>AO6</f>
        <v>Greater of ±2.0°F or ±0.4% of Reading</v>
      </c>
      <c r="AP10" t="b">
        <f>'CERTIFICATION WORKSHEET'!X7</f>
        <v>0</v>
      </c>
      <c r="AQ10" t="str">
        <f>IF(AND(AP10=TRUE,AP9=FALSE,AP8=FALSE,AP7=FALSE,AP6=FALSE,AP13&lt;&gt;TRUE,AP4&lt;&gt;TRUE),AN10,IF(AND(AP10=TRUE,OR(AP9=TRUE,AP8=TRUE,AP7=TRUE,AP6=TRUE,AP13=TRUE,AP4=TRUE)),CONCATENATE(", ",AN10),""))</f>
        <v/>
      </c>
      <c r="AR10" s="65" t="str">
        <f t="shared" si="1"/>
        <v/>
      </c>
      <c r="AT10" s="108">
        <v>24</v>
      </c>
      <c r="AU10">
        <f>CT!D10</f>
        <v>0</v>
      </c>
      <c r="AV10" t="str">
        <f t="shared" si="2"/>
        <v>"0"</v>
      </c>
      <c r="AW10" t="s">
        <v>120</v>
      </c>
      <c r="BA10" s="109"/>
      <c r="BC10" s="65"/>
      <c r="BE10" s="67" t="s">
        <v>121</v>
      </c>
      <c r="BF10" s="246">
        <f>'CERTIFICATION WORKSHEET'!B28</f>
        <v>0</v>
      </c>
      <c r="BG10" s="246" t="str">
        <f>IF(BF10=0,BF11,BF13)</f>
        <v>N/A</v>
      </c>
      <c r="BI10" t="e">
        <f xml:space="preserve"> CONCATENATE("Additional standard: ",#REF!," ","Cert: ",(TEXT(#REF!, "mm/dd/yyyy ")), "Due: ", (TEXT(#REF!, "mm/dd/yyyy"))," T/N ",#REF!)</f>
        <v>#REF!</v>
      </c>
      <c r="BM10" s="5"/>
      <c r="BN10" s="81"/>
    </row>
    <row r="11" spans="1:68" ht="13.5" thickBot="1" x14ac:dyDescent="0.25">
      <c r="A11" s="187" t="s">
        <v>122</v>
      </c>
      <c r="B11" s="224" t="str">
        <f>IF(CT!C7&lt;&gt;"",CONCATENATE("SN:  ",CT!C7),"")</f>
        <v/>
      </c>
      <c r="C11" s="191"/>
      <c r="D11" s="191" t="str">
        <f>IF(CT!G7&lt;&gt;"",CT!G7,"")</f>
        <v/>
      </c>
      <c r="E11" s="191" t="str">
        <f>IF(CT!O7&lt;&gt;"",CT!O7,"")</f>
        <v/>
      </c>
      <c r="F11" s="191" t="str">
        <f>IF(CT!W7&lt;&gt;"",CT!W7,"")</f>
        <v/>
      </c>
      <c r="G11" s="191" t="str">
        <f>IF(CT!AE7&lt;&gt;"",CT!AE7,"")</f>
        <v/>
      </c>
      <c r="H11" s="191" t="str">
        <f>IF(CT!AM7&lt;&gt;"",CT!AM7,"")</f>
        <v/>
      </c>
      <c r="I11" s="47"/>
      <c r="J11" s="47"/>
      <c r="K11" s="179"/>
      <c r="L11" s="179"/>
      <c r="M11" s="179"/>
      <c r="N11" s="179"/>
      <c r="O11" s="456"/>
      <c r="P11" s="456"/>
      <c r="Q11" s="179"/>
      <c r="R11" s="179"/>
      <c r="S11" s="179"/>
      <c r="T11" s="67" t="str">
        <f>IF(AND('Update Standards'!$J$24="y",OR($W$9&lt;&gt;"",$W$10&lt;&gt;"",$W$11&lt;&gt;"",$W$12&lt;&gt;"")),"",$W11)</f>
        <v/>
      </c>
      <c r="U11" s="67" t="str">
        <f>'Update Standards'!$I$15</f>
        <v>PRT2SN:1624273</v>
      </c>
      <c r="V11" t="str">
        <f>'Update Standards'!$I$15</f>
        <v>PRT2SN:1624273</v>
      </c>
      <c r="W11" t="str">
        <f>IF(OR(ISNUMBER(SEARCH("SP2",$W$17)),ISNUMBER(SEARCH("SP-2",$W$17))),V11,"")</f>
        <v/>
      </c>
      <c r="X11" s="68"/>
      <c r="AA11" s="108" t="s">
        <v>123</v>
      </c>
      <c r="AF11" t="s">
        <v>124</v>
      </c>
      <c r="AG11" s="109"/>
      <c r="AN11" s="67" t="s">
        <v>12</v>
      </c>
      <c r="AO11" t="str">
        <f>AO6</f>
        <v>Greater of ±2.0°F or ±0.4% of Reading</v>
      </c>
      <c r="AP11" t="b">
        <f>'CERTIFICATION WORKSHEET'!X8</f>
        <v>0</v>
      </c>
      <c r="AQ11" t="str">
        <f>IF(AND(AP11=TRUE,AP10=FALSE,AP9=FALSE,AP8=FALSE,AP7=FALSE,AP6=FALSE,AP13&lt;&gt;TRUE,AP4&lt;&gt;TRUE),AN11,IF(AND(AP11=TRUE,OR(AP10=TRUE,AP9=TRUE,AP8=TRUE,AP7=TRUE,AP6=TRUE,AP13=TRUE,AP4=TRUE)),CONCATENATE(", ",AN11),""))</f>
        <v/>
      </c>
      <c r="AR11" s="65" t="str">
        <f t="shared" si="1"/>
        <v/>
      </c>
      <c r="AT11" s="108">
        <v>25</v>
      </c>
      <c r="AU11">
        <f>CT!D11</f>
        <v>0</v>
      </c>
      <c r="AV11" t="str">
        <f t="shared" si="2"/>
        <v>"0"</v>
      </c>
      <c r="AW11" t="s">
        <v>125</v>
      </c>
      <c r="BA11" s="109"/>
      <c r="BC11" t="str">
        <f>CHOOSE('CERTIFICATION WORKSHEET'!Z5, 'TC FORM'!BC1, 'TC FORM'!BC2, 'TC FORM'!BC3, 'TC FORM'!BC4, 'CERTIFICATION WORKSHEET'!A12)</f>
        <v>Thermocouple Wire</v>
      </c>
      <c r="BE11" s="67"/>
      <c r="BF11" s="63" t="s">
        <v>126</v>
      </c>
      <c r="BG11" s="65"/>
      <c r="BI11" s="5" t="s">
        <v>127</v>
      </c>
      <c r="BJ11" s="5" t="s">
        <v>128</v>
      </c>
      <c r="BM11" s="5"/>
    </row>
    <row r="12" spans="1:68" ht="13.5" thickBot="1" x14ac:dyDescent="0.25">
      <c r="A12" s="188"/>
      <c r="B12" s="223"/>
      <c r="C12" s="253" t="str">
        <f>IF(B11&lt;&gt;"","C.F.","")</f>
        <v/>
      </c>
      <c r="D12" s="434">
        <f>IF(CT!H7&lt;&gt;"",CT!H7,"")</f>
        <v>0</v>
      </c>
      <c r="E12" s="434" t="str">
        <f>IF(CT!P7&lt;&gt;"",CT!P7,"")</f>
        <v/>
      </c>
      <c r="F12" s="434" t="str">
        <f>IF(CT!X7&lt;&gt;"",CT!X7,"")</f>
        <v/>
      </c>
      <c r="G12" s="434" t="str">
        <f>IF(CT!AF7&lt;&gt;"",CT!AF7,"")</f>
        <v/>
      </c>
      <c r="H12" s="434" t="str">
        <f>IF(CT!AN7&lt;&gt;"",CT!AN7,"")</f>
        <v/>
      </c>
      <c r="I12" s="47"/>
      <c r="J12" s="47"/>
      <c r="K12" s="179"/>
      <c r="L12" s="179"/>
      <c r="M12" s="179"/>
      <c r="N12" s="179"/>
      <c r="O12" s="456"/>
      <c r="P12" s="456"/>
      <c r="Q12" s="179"/>
      <c r="R12" s="179"/>
      <c r="S12" s="179"/>
      <c r="T12" s="67" t="str">
        <f>IF(AND('Update Standards'!$J$24="y",OR($W$9&lt;&gt;"",$W$10&lt;&gt;"",$W$11&lt;&gt;"",$W$12&lt;&gt;"")),"",$W12)</f>
        <v/>
      </c>
      <c r="U12" s="67" t="str">
        <f>'Update Standards'!$I$16</f>
        <v/>
      </c>
      <c r="V12" t="str">
        <f>'Update Standards'!$I$16</f>
        <v/>
      </c>
      <c r="W12" t="str">
        <f>IF(OR(ISNUMBER(SEARCH("SP2",$W$17)),ISNUMBER(SEARCH("SP-2",$W$17))),V12,"")</f>
        <v/>
      </c>
      <c r="X12" s="68"/>
      <c r="Y12" t="str">
        <f>IF(OR(W8&lt;&gt;"",W9&lt;&gt;""),"TRUE","FALSE")</f>
        <v>FALSE</v>
      </c>
      <c r="AA12" s="108" t="s">
        <v>129</v>
      </c>
      <c r="AF12" t="s">
        <v>130</v>
      </c>
      <c r="AG12" s="109"/>
      <c r="AN12" s="326" t="s">
        <v>131</v>
      </c>
      <c r="AO12" s="57" t="str">
        <f>AO6</f>
        <v>Greater of ±2.0°F or ±0.4% of Reading</v>
      </c>
      <c r="AP12" s="57" t="b">
        <f>'CERTIFICATION WORKSHEET'!X9</f>
        <v>0</v>
      </c>
      <c r="AQ12" s="57" t="str">
        <f>IF(AND(AP12=TRUE,AP11=FALSE,AP10=FALSE,AP9=FALSE,AP8=FALSE,AP7=FALSE,AP6=FALSE,AP13&lt;&gt;TRUE,AP4&lt;&gt;TRUE),AN12,IF(AND(AP12=TRUE,OR(AP11=TRUE,AP10=TRUE,AP9=TRUE,AP8=TRUE,AP7=TRUE,AP6=TRUE,AP13=TRUE,AP4=TRUE)),CONCATENATE(", ",AN12),""))</f>
        <v/>
      </c>
      <c r="AR12" s="80" t="str">
        <f t="shared" si="1"/>
        <v/>
      </c>
      <c r="AT12" s="108">
        <v>26</v>
      </c>
      <c r="AU12">
        <f>CT!D12</f>
        <v>0</v>
      </c>
      <c r="AV12" t="str">
        <f t="shared" si="2"/>
        <v>"0"</v>
      </c>
      <c r="AW12" t="s">
        <v>132</v>
      </c>
      <c r="BA12" s="109"/>
      <c r="BB12" t="s">
        <v>133</v>
      </c>
      <c r="BC12" s="169" t="str">
        <f>IF(AND(COUNTBLANK(CT!C8:C26)&lt;&gt;19, 'CERTIFICATION WORKSHEET'!Z5&lt;&gt;3), 'TC FORM'!BC11 &amp; 'TC FORM'!BB12, 'TC FORM'!BC11)</f>
        <v>Thermocouple Wire</v>
      </c>
      <c r="BE12" s="67"/>
      <c r="BF12" s="63"/>
      <c r="BG12" s="65"/>
      <c r="BI12" t="s">
        <v>134</v>
      </c>
      <c r="BJ12" t="s">
        <v>135</v>
      </c>
      <c r="BK12" t="s">
        <v>136</v>
      </c>
      <c r="BM12" s="5"/>
    </row>
    <row r="13" spans="1:68" ht="13.5" customHeight="1" thickBot="1" x14ac:dyDescent="0.3">
      <c r="A13" s="189"/>
      <c r="B13" s="224"/>
      <c r="C13" s="254"/>
      <c r="D13" s="435"/>
      <c r="E13" s="435"/>
      <c r="F13" s="435"/>
      <c r="G13" s="434"/>
      <c r="H13" s="434"/>
      <c r="I13" s="47"/>
      <c r="J13" s="47"/>
      <c r="K13" s="179"/>
      <c r="L13" s="179"/>
      <c r="M13" s="179"/>
      <c r="N13" s="179"/>
      <c r="O13" s="456"/>
      <c r="P13" s="456"/>
      <c r="Q13" s="179"/>
      <c r="R13" s="179"/>
      <c r="S13" s="179"/>
      <c r="T13" s="79"/>
      <c r="U13" s="67" t="str">
        <f>'Update Standards'!$I$20</f>
        <v>SP-1</v>
      </c>
      <c r="V13" t="str">
        <f>'Update Standards'!$I$20</f>
        <v>SP-1</v>
      </c>
      <c r="W13" t="str">
        <f>IF(OR(ISNUMBER(SEARCH("SP1",$W$17)),ISNUMBER(SEARCH("SP-1",$W$17))),V13,"")</f>
        <v/>
      </c>
      <c r="X13" s="68" t="str">
        <f>IF(W13="","",Z5)</f>
        <v/>
      </c>
      <c r="Y13" t="str">
        <f>IF(OR(W10&lt;&gt;"",W11&lt;&gt;"",W12&lt;&gt;"",W13&lt;&gt;"",W14&lt;&gt;""),"TRUE","FALSE")</f>
        <v>FALSE</v>
      </c>
      <c r="AA13" s="163" t="s">
        <v>137</v>
      </c>
      <c r="AF13" t="s">
        <v>138</v>
      </c>
      <c r="AG13" s="109"/>
      <c r="AN13" s="436">
        <f>'CERTIFICATION WORKSHEET'!F16</f>
        <v>0</v>
      </c>
      <c r="AO13" s="131"/>
      <c r="AP13" s="131" t="b">
        <f>'CERTIFICATION WORKSHEET'!X10</f>
        <v>0</v>
      </c>
      <c r="AQ13" s="131" t="str">
        <f>IF(AND(AP13=TRUE,AP12=FALSE,AP11=FALSE,AP10=FALSE,AP9=FALSE,AP8=FALSE,AP7=FALSE,AP6=FALSE,),AN13,IF(AND(AP13=TRUE,OR(AP12=TRUE,AP11=TRUE,AP10=TRUE,AP9=TRUE,AP8=TRUE,AP7=TRUE,AP6=TRUE)),CONCATENATE(","," ",AN13),""))</f>
        <v/>
      </c>
      <c r="AR13" s="207"/>
      <c r="AT13" s="108">
        <v>27</v>
      </c>
      <c r="AU13">
        <f>CT!D13</f>
        <v>0</v>
      </c>
      <c r="AV13" t="str">
        <f t="shared" si="2"/>
        <v>"0"</v>
      </c>
      <c r="AW13" t="s">
        <v>139</v>
      </c>
      <c r="BA13" s="109"/>
      <c r="BC13" s="65"/>
      <c r="BE13" s="67"/>
      <c r="BF13" s="63">
        <f>BF10</f>
        <v>0</v>
      </c>
      <c r="BG13" s="65"/>
      <c r="BI13" s="55">
        <v>0</v>
      </c>
      <c r="BJ13" s="263" t="s">
        <v>140</v>
      </c>
      <c r="BK13" s="56" t="s">
        <v>141</v>
      </c>
      <c r="BL13" s="67"/>
      <c r="BM13" s="5"/>
    </row>
    <row r="14" spans="1:68" ht="13.5" thickBot="1" x14ac:dyDescent="0.25">
      <c r="A14" s="188"/>
      <c r="B14" s="224" t="str">
        <f>IF(CT!C8&lt;&gt;"",CONCATENATE("SN:  ",CT!C8),"")</f>
        <v/>
      </c>
      <c r="C14" s="191"/>
      <c r="D14" s="191" t="str">
        <f>IF(CT!G8&lt;&gt;"",CT!G8,"")</f>
        <v/>
      </c>
      <c r="E14" s="191" t="str">
        <f>IF(CT!O8&lt;&gt;"",CT!O8,"")</f>
        <v/>
      </c>
      <c r="F14" s="191" t="str">
        <f>IF(CT!W8&lt;&gt;"",CT!W8,"")</f>
        <v/>
      </c>
      <c r="G14" s="191" t="str">
        <f>IF(CT!AE8&lt;&gt;"",CT!AE8,"")</f>
        <v/>
      </c>
      <c r="H14" s="191" t="str">
        <f>IF(CT!AM8&lt;&gt;"",CT!AM8,"")</f>
        <v/>
      </c>
      <c r="I14" s="47"/>
      <c r="J14" s="47"/>
      <c r="K14" s="179"/>
      <c r="L14" s="179"/>
      <c r="M14" s="179"/>
      <c r="N14" s="179"/>
      <c r="O14" s="456"/>
      <c r="P14" s="456"/>
      <c r="Q14" s="179"/>
      <c r="R14" s="179"/>
      <c r="S14" s="179"/>
      <c r="U14" s="79" t="str">
        <f>'Update Standards'!$I$18</f>
        <v>ST-7</v>
      </c>
      <c r="V14" s="57" t="str">
        <f>'Update Standards'!$I$18</f>
        <v>ST-7</v>
      </c>
      <c r="W14" s="57" t="str">
        <f>IF(OR(ISNUMBER(SEARCH("ST",$W$17))),V14,"")</f>
        <v/>
      </c>
      <c r="X14" s="158" t="str">
        <f>IF(W14&lt;&gt;"",X5,"")</f>
        <v/>
      </c>
      <c r="Y14" t="str">
        <f>IF(AND(Y12="TRUE",Y13="TRUE"),U6&amp;", "&amp;U5,IF(AND(Y12="TRUE",Y13="FALSE"),U6,IF(AND(Y12="FALSE",Y13="TRUE"),U5,"")))</f>
        <v/>
      </c>
      <c r="AA14" s="108" t="s">
        <v>142</v>
      </c>
      <c r="AF14" t="s">
        <v>143</v>
      </c>
      <c r="AG14" s="109"/>
      <c r="AT14" s="108">
        <v>28</v>
      </c>
      <c r="AU14">
        <f>CT!D14</f>
        <v>0</v>
      </c>
      <c r="AV14" t="str">
        <f t="shared" si="2"/>
        <v>"0"</v>
      </c>
      <c r="AW14">
        <v>10</v>
      </c>
      <c r="BA14" s="109"/>
      <c r="BC14" s="65"/>
      <c r="BE14" s="79"/>
      <c r="BF14" s="57"/>
      <c r="BG14" s="80"/>
      <c r="BI14" s="67" t="s">
        <v>144</v>
      </c>
      <c r="BJ14" s="5" t="s">
        <v>145</v>
      </c>
      <c r="BK14" t="s">
        <v>146</v>
      </c>
      <c r="BL14" s="67"/>
    </row>
    <row r="15" spans="1:68" ht="13.5" thickBot="1" x14ac:dyDescent="0.25">
      <c r="A15" s="189"/>
      <c r="B15" s="224"/>
      <c r="C15" s="253" t="str">
        <f>IF(B14&lt;&gt;"","C.F.","")</f>
        <v/>
      </c>
      <c r="D15" s="434" t="str">
        <f>IF(CT!H8&lt;&gt;"",CT!H8,"")</f>
        <v/>
      </c>
      <c r="E15" s="434" t="str">
        <f>IF(CT!P8&lt;&gt;"",CT!P8,"")</f>
        <v/>
      </c>
      <c r="F15" s="434" t="str">
        <f>IF(CT!X8&lt;&gt;"",CT!X8,"")</f>
        <v/>
      </c>
      <c r="G15" s="434" t="str">
        <f>IF(CT!AF8&lt;&gt;"",CT!AF8,"")</f>
        <v/>
      </c>
      <c r="H15" s="434" t="str">
        <f>IF(CT!AN8&lt;&gt;"",CT!AN8,"")</f>
        <v/>
      </c>
      <c r="I15" s="47"/>
      <c r="J15" s="47"/>
      <c r="K15" s="179"/>
      <c r="L15" s="179"/>
      <c r="M15" s="179"/>
      <c r="N15" s="179"/>
      <c r="O15" s="456"/>
      <c r="P15" s="456"/>
      <c r="Q15" s="179"/>
      <c r="R15" s="179"/>
      <c r="S15" s="179"/>
      <c r="AA15" s="108" t="s">
        <v>147</v>
      </c>
      <c r="AF15" t="s">
        <v>89</v>
      </c>
      <c r="AG15" s="109"/>
      <c r="AT15" s="108">
        <v>29</v>
      </c>
      <c r="AU15">
        <f>CT!D15</f>
        <v>0</v>
      </c>
      <c r="AV15" t="str">
        <f t="shared" si="2"/>
        <v>"0"</v>
      </c>
      <c r="AW15">
        <v>11</v>
      </c>
      <c r="BA15" s="109"/>
      <c r="BC15" s="65"/>
      <c r="BI15" s="67"/>
      <c r="BL15" s="67"/>
    </row>
    <row r="16" spans="1:68" ht="15.75" thickBot="1" x14ac:dyDescent="0.3">
      <c r="A16" s="188"/>
      <c r="B16" s="224"/>
      <c r="C16" s="225"/>
      <c r="D16" s="225"/>
      <c r="E16" s="225"/>
      <c r="F16" s="225"/>
      <c r="G16" s="434"/>
      <c r="H16" s="434"/>
      <c r="I16" s="47"/>
      <c r="J16" s="47"/>
      <c r="K16" s="179"/>
      <c r="L16" s="179"/>
      <c r="M16" s="179"/>
      <c r="N16" s="179"/>
      <c r="O16" s="456"/>
      <c r="P16" s="456"/>
      <c r="Q16" s="179"/>
      <c r="R16" s="179"/>
      <c r="S16" s="179"/>
      <c r="AA16" s="163" t="s">
        <v>89</v>
      </c>
      <c r="AF16" t="s">
        <v>124</v>
      </c>
      <c r="AG16" s="109"/>
      <c r="AK16" s="5" t="s">
        <v>148</v>
      </c>
      <c r="AN16" s="206"/>
      <c r="AO16" s="207"/>
      <c r="AT16" s="108">
        <v>30</v>
      </c>
      <c r="AU16">
        <f>CT!D16</f>
        <v>0</v>
      </c>
      <c r="AV16" t="str">
        <f t="shared" si="2"/>
        <v>"0"</v>
      </c>
      <c r="AW16">
        <v>12</v>
      </c>
      <c r="BA16" s="109"/>
      <c r="BB16" s="57"/>
      <c r="BC16" s="80"/>
      <c r="BE16" s="55" t="s">
        <v>149</v>
      </c>
      <c r="BF16" s="56"/>
      <c r="BG16" s="73">
        <v>20</v>
      </c>
      <c r="BI16" s="67" t="s">
        <v>150</v>
      </c>
      <c r="BJ16" t="str">
        <f>CONCATENATE("Unable to Calibrate Due to a Break in Continuity. ",BJ3,BI9,)</f>
        <v>Unable to Calibrate Due to a Break in Continuity.   C.F.=Correction Factor.</v>
      </c>
      <c r="BK16" t="s">
        <v>146</v>
      </c>
      <c r="BL16" s="67"/>
    </row>
    <row r="17" spans="1:64" ht="13.5" thickBot="1" x14ac:dyDescent="0.25">
      <c r="A17" s="189"/>
      <c r="B17" s="224" t="str">
        <f>IF(CT!C9&lt;&gt;"",CONCATENATE("SN:  ",CT!C9),"")</f>
        <v/>
      </c>
      <c r="C17" s="191"/>
      <c r="D17" s="191" t="str">
        <f>IF(CT!G9&lt;&gt;"",CT!G9,"")</f>
        <v/>
      </c>
      <c r="E17" s="191" t="str">
        <f>IF(CT!O9&lt;&gt;"",CT!O9,"")</f>
        <v/>
      </c>
      <c r="F17" s="191" t="str">
        <f>IF(CT!W9&lt;&gt;"",CT!W9,"")</f>
        <v/>
      </c>
      <c r="G17" s="191" t="str">
        <f>IF(CT!AE9&lt;&gt;"",CT!AE9,"")</f>
        <v/>
      </c>
      <c r="H17" s="191" t="str">
        <f>IF(CT!AM9&lt;&gt;"",CT!AM9,"")</f>
        <v/>
      </c>
      <c r="I17" s="47"/>
      <c r="J17" s="47"/>
      <c r="K17" s="179"/>
      <c r="L17" s="179"/>
      <c r="M17" s="179"/>
      <c r="N17" s="179"/>
      <c r="O17" s="456"/>
      <c r="P17" s="456"/>
      <c r="Q17" s="179"/>
      <c r="R17" s="179"/>
      <c r="S17" s="179"/>
      <c r="V17" s="74" t="s">
        <v>151</v>
      </c>
      <c r="W17" s="159" t="str">
        <f>U1</f>
        <v/>
      </c>
      <c r="AA17" s="108" t="s">
        <v>152</v>
      </c>
      <c r="AF17" t="s">
        <v>153</v>
      </c>
      <c r="AG17" s="109"/>
      <c r="AN17" s="79"/>
      <c r="AO17" s="80"/>
      <c r="AT17" s="108">
        <v>31</v>
      </c>
      <c r="AU17">
        <f>CT!D17</f>
        <v>0</v>
      </c>
      <c r="AV17" t="str">
        <f t="shared" si="2"/>
        <v>"0"</v>
      </c>
      <c r="AW17">
        <v>13</v>
      </c>
      <c r="BA17" s="109"/>
      <c r="BE17" s="67"/>
      <c r="BG17" s="65" t="s">
        <v>126</v>
      </c>
      <c r="BI17" s="67"/>
      <c r="BL17" s="67"/>
    </row>
    <row r="18" spans="1:64" ht="13.5" thickBot="1" x14ac:dyDescent="0.25">
      <c r="A18" s="188"/>
      <c r="B18" s="224"/>
      <c r="C18" s="253" t="str">
        <f>IF(B17&lt;&gt;"","C.F.","")</f>
        <v/>
      </c>
      <c r="D18" s="434" t="str">
        <f>IF(CT!H9&lt;&gt;"",CT!H9,"")</f>
        <v/>
      </c>
      <c r="E18" s="434" t="str">
        <f>IF(CT!P9&lt;&gt;"",CT!P9,"")</f>
        <v/>
      </c>
      <c r="F18" s="434" t="str">
        <f>IF(CT!X9&lt;&gt;"",CT!X9,"")</f>
        <v/>
      </c>
      <c r="G18" s="434" t="str">
        <f>IF(CT!AF9&lt;&gt;"",CT!AF9,"")</f>
        <v/>
      </c>
      <c r="H18" s="434" t="str">
        <f>IF(CT!AN9&lt;&gt;"",CT!AN9,"")</f>
        <v/>
      </c>
      <c r="I18" s="47"/>
      <c r="J18" s="47"/>
      <c r="K18" s="179"/>
      <c r="L18" s="179"/>
      <c r="M18" s="179"/>
      <c r="N18" s="179"/>
      <c r="O18" s="456"/>
      <c r="P18" s="456"/>
      <c r="Q18" s="179"/>
      <c r="R18" s="179"/>
      <c r="S18" s="179"/>
      <c r="V18" t="str">
        <f>_xlfn.TEXTJOIN("   ", FALSE, W8, T9, T10, T11, T12, W13, W14)</f>
        <v xml:space="preserve">                  </v>
      </c>
      <c r="AA18" s="108" t="s">
        <v>111</v>
      </c>
      <c r="AF18" t="s">
        <v>154</v>
      </c>
      <c r="AG18" s="109"/>
      <c r="AN18" s="67" t="b">
        <f>IF('CERTIFICATION WORKSHEET'!$Z$8=1,TRUE,FALSE)</f>
        <v>1</v>
      </c>
      <c r="AO18" s="65" t="str">
        <f>AO6</f>
        <v>Greater of ±2.0°F or ±0.4% of Reading</v>
      </c>
      <c r="AT18" s="108">
        <v>32</v>
      </c>
      <c r="AU18">
        <f>CT!D18</f>
        <v>0</v>
      </c>
      <c r="AV18" t="str">
        <f t="shared" si="2"/>
        <v>"0"</v>
      </c>
      <c r="AW18">
        <v>14</v>
      </c>
      <c r="BA18" s="109"/>
      <c r="BE18" s="67"/>
      <c r="BF18" s="77">
        <f>'CERTIFICATION WORKSHEET'!B21</f>
        <v>0</v>
      </c>
      <c r="BG18" s="73" t="str">
        <f>IF(BF18=0,BG17,BF18)</f>
        <v>N/A</v>
      </c>
      <c r="BI18" s="67"/>
      <c r="BL18" s="67"/>
    </row>
    <row r="19" spans="1:64" ht="13.5" thickBot="1" x14ac:dyDescent="0.25">
      <c r="A19" s="189"/>
      <c r="B19" s="224"/>
      <c r="C19" s="190"/>
      <c r="D19" s="190"/>
      <c r="E19" s="190"/>
      <c r="F19" s="190"/>
      <c r="G19" s="434"/>
      <c r="H19" s="434"/>
      <c r="I19" s="47"/>
      <c r="J19" s="47"/>
      <c r="K19" s="179"/>
      <c r="N19" t="s">
        <v>164</v>
      </c>
      <c r="Q19" t="s">
        <v>165</v>
      </c>
      <c r="S19" s="179"/>
      <c r="U19" t="s">
        <v>155</v>
      </c>
      <c r="V19" s="160" t="str">
        <f>TRIM(V18)</f>
        <v/>
      </c>
      <c r="AA19" s="108"/>
      <c r="AF19" t="s">
        <v>156</v>
      </c>
      <c r="AG19" s="109"/>
      <c r="AN19" s="67" t="b">
        <f>IF('CERTIFICATION WORKSHEET'!$Z$8=2,TRUE,FALSE)</f>
        <v>0</v>
      </c>
      <c r="AO19" s="429" t="s">
        <v>157</v>
      </c>
      <c r="AT19" s="108">
        <v>33</v>
      </c>
      <c r="AU19">
        <f>CT!D19</f>
        <v>0</v>
      </c>
      <c r="AV19" t="str">
        <f>CONCATENATE($AY$2,UPPER(AU19),$AY$2,$AX$2)</f>
        <v>"0"</v>
      </c>
      <c r="AW19">
        <v>15</v>
      </c>
      <c r="BA19" s="109"/>
      <c r="BE19" s="56"/>
      <c r="BG19" s="56"/>
      <c r="BI19" s="67"/>
      <c r="BL19" s="67"/>
    </row>
    <row r="20" spans="1:64" ht="13.5" thickBot="1" x14ac:dyDescent="0.25">
      <c r="A20" s="188"/>
      <c r="B20" s="224" t="str">
        <f>IF(CT!C10&lt;&gt;"",CONCATENATE("SN:  ",CT!C10),"")</f>
        <v/>
      </c>
      <c r="C20" s="191"/>
      <c r="D20" s="191" t="str">
        <f>IF(CT!G10&lt;&gt;"",CT!G10,"")</f>
        <v/>
      </c>
      <c r="E20" s="191" t="str">
        <f>IF(CT!O10&lt;&gt;"",CT!O10,"")</f>
        <v/>
      </c>
      <c r="F20" s="191" t="str">
        <f>IF(CT!W10&lt;&gt;"",CT!W10,"")</f>
        <v/>
      </c>
      <c r="G20" s="191" t="str">
        <f>IF(CT!AE10&lt;&gt;"",CT!AE10,"")</f>
        <v/>
      </c>
      <c r="H20" s="191" t="str">
        <f>IF(CT!AM10&lt;&gt;"",CT!AM10,"")</f>
        <v/>
      </c>
      <c r="I20" s="47"/>
      <c r="J20" s="47"/>
      <c r="K20" s="179"/>
      <c r="M20">
        <v>1</v>
      </c>
      <c r="N20" s="172" t="str">
        <f>IF(StandardVoltmeter="",Q20,_xlfn.XLOOKUP(StandardVoltmeter,Standards2[Merged],Standards2[Merged]))</f>
        <v>Additel 286 SN:6851022030037</v>
      </c>
      <c r="P20" t="s">
        <v>167</v>
      </c>
      <c r="Q20" s="169">
        <f>'CERTIFICATION WORKSHEET'!J12</f>
        <v>0</v>
      </c>
      <c r="R20" s="169"/>
      <c r="S20" s="179"/>
      <c r="U20" t="s">
        <v>158</v>
      </c>
      <c r="V20" s="165" t="str">
        <f>IF(W8=V8,W5,IF(AND(W8="",OR(W9&lt;&gt;"",W10&lt;&gt;"",W11&lt;&gt;"",W12&lt;&gt;"")),Y5,IF(AND(W8="",W9="",W10="",W11="",W12="",W13&lt;&gt;""),Z5,IF(AND(W8="",W9="",W10="",W11="",W12="",W13="",W14&lt;&gt;""),X5,""))))</f>
        <v/>
      </c>
      <c r="W20" s="166" t="str">
        <f>IF(AND(W14&lt;&gt;"",OR(W8&lt;&gt;"",W9&lt;&gt;"",W10&lt;&gt;"",W11&lt;&gt;"",W12&lt;&gt;"",W13&lt;&gt;"")),X5,IF(AND(W14="",W13&lt;&gt;"",OR(W8&lt;&gt;"",W9&lt;&gt;"",W10&lt;&gt;"",W11&lt;&gt;"",W12&lt;&gt;"")),Z5,IF(AND(W14="",W13="",W8&lt;&gt;"",OR(W9&lt;&gt;"",W10&lt;&gt;"",W11&lt;&gt;"",W12&lt;&gt;"")),Y5,"")))</f>
        <v/>
      </c>
      <c r="AA20" s="164"/>
      <c r="AB20" s="44"/>
      <c r="AC20" s="44"/>
      <c r="AD20" s="44"/>
      <c r="AE20" s="44"/>
      <c r="AF20" s="44" t="s">
        <v>159</v>
      </c>
      <c r="AG20" s="122"/>
      <c r="AN20" s="67" t="b">
        <f>IF('CERTIFICATION WORKSHEET'!$Z$8=4,TRUE,FALSE)</f>
        <v>0</v>
      </c>
      <c r="AO20" s="429" t="s">
        <v>160</v>
      </c>
      <c r="AT20" s="164">
        <v>34</v>
      </c>
      <c r="AU20" s="44">
        <f>CT!D20</f>
        <v>0</v>
      </c>
      <c r="AV20" s="44" t="str">
        <f>CONCATENATE($AY$2,UPPER(AU20),$AY$2,$AX$2)</f>
        <v>"0"</v>
      </c>
      <c r="AW20" s="44">
        <v>16</v>
      </c>
      <c r="AX20" s="44"/>
      <c r="AY20" s="44"/>
      <c r="AZ20" s="44"/>
      <c r="BA20" s="122"/>
      <c r="BE20" s="55" t="s">
        <v>161</v>
      </c>
      <c r="BF20" s="56"/>
      <c r="BG20" s="73" t="str">
        <f>BF22</f>
        <v>KF</v>
      </c>
      <c r="BI20" s="67"/>
      <c r="BL20" s="67"/>
    </row>
    <row r="21" spans="1:64" ht="13.5" thickBot="1" x14ac:dyDescent="0.25">
      <c r="A21" s="189"/>
      <c r="B21" s="224"/>
      <c r="C21" s="253" t="str">
        <f>IF(B20&lt;&gt;"","C.F.","")</f>
        <v/>
      </c>
      <c r="D21" s="434" t="str">
        <f>IF(CT!H10&lt;&gt;"",CT!H10,"")</f>
        <v/>
      </c>
      <c r="E21" s="434" t="str">
        <f>IF(CT!P10&lt;&gt;"",CT!P10,"")</f>
        <v/>
      </c>
      <c r="F21" s="434" t="str">
        <f>IF(CT!X10&lt;&gt;"",CT!X10,"")</f>
        <v/>
      </c>
      <c r="G21" s="434" t="str">
        <f>IF(CT!AF10&lt;&gt;"",CT!AF10,"")</f>
        <v/>
      </c>
      <c r="H21" s="434" t="str">
        <f>IF(CT!AN10&lt;&gt;"",CT!AN10,"")</f>
        <v/>
      </c>
      <c r="I21" s="47"/>
      <c r="J21" s="47"/>
      <c r="K21" s="179"/>
      <c r="L21" t="s">
        <v>168</v>
      </c>
      <c r="N21" s="172">
        <f>IF(StandardVoltmeter="",Q21,_xlfn.XLOOKUP(StandardVoltmeter,Standards2[Merged],Standards2[Calibration Date]))</f>
        <v>45474</v>
      </c>
      <c r="P21" t="s">
        <v>169</v>
      </c>
      <c r="Q21" s="172">
        <f>'CERTIFICATION WORKSHEET'!J13</f>
        <v>0</v>
      </c>
      <c r="R21" s="172"/>
      <c r="S21" s="179"/>
      <c r="U21" t="s">
        <v>20</v>
      </c>
      <c r="V21" s="165" t="str">
        <f>IF(W8=V8,W6,IF(AND(W8="",OR(W9&lt;&gt;"",W10&lt;&gt;"",W11&lt;&gt;"",W12&lt;&gt;"")),Y6,IF(AND(W8="",W9="",W10="",W11="",W12="",W13&lt;&gt;""),Z6,IF(AND(W8="",W9="",W10="",W11="",W12="",W13="",W14&lt;&gt;""),X6,""))))</f>
        <v/>
      </c>
      <c r="W21" s="166" t="str">
        <f>IF(AND(W14&lt;&gt;"",OR(W8&lt;&gt;"",W9&lt;&gt;"",W10&lt;&gt;"",W11&lt;&gt;"",W12&lt;&gt;"",W13&lt;&gt;"")),X6,IF(AND(W14="",W13&lt;&gt;"",OR(W8&lt;&gt;"",W9&lt;&gt;"",W10&lt;&gt;"",W11&lt;&gt;"",W12&lt;&gt;"")),Z6,IF(AND(W14="",W13="",W8&lt;&gt;"",OR(W9&lt;&gt;"",W10&lt;&gt;"",W11&lt;&gt;"",W12&lt;&gt;"")),Y6,"")))</f>
        <v/>
      </c>
      <c r="AN21" s="67" t="b">
        <f>IF('CERTIFICATION WORKSHEET'!$Z$8=3,TRUE,FALSE)</f>
        <v>0</v>
      </c>
      <c r="AO21" s="65" t="str">
        <f>AO7</f>
        <v xml:space="preserve"> &lt;1000°F:±2.0°F,&gt;/= 1000°F: ±0.4% Rdg.</v>
      </c>
      <c r="AU21" s="67" t="s">
        <v>162</v>
      </c>
      <c r="AX21" s="5" t="s">
        <v>163</v>
      </c>
      <c r="AZ21" s="65"/>
      <c r="BE21" s="67"/>
      <c r="BG21" s="65"/>
      <c r="BI21" s="67"/>
      <c r="BL21" s="67"/>
    </row>
    <row r="22" spans="1:64" ht="13.5" thickBot="1" x14ac:dyDescent="0.25">
      <c r="A22" s="188"/>
      <c r="B22" s="224"/>
      <c r="C22" s="437"/>
      <c r="D22" s="437"/>
      <c r="E22" s="437"/>
      <c r="F22" s="437"/>
      <c r="G22" s="434"/>
      <c r="H22" s="434"/>
      <c r="I22" s="47"/>
      <c r="J22" s="47"/>
      <c r="N22" s="172">
        <f>IF(StandardVoltmeter="",Q22,_xlfn.XLOOKUP(StandardVoltmeter,Standards2[Merged],Standards2[Date Due]))</f>
        <v>45839</v>
      </c>
      <c r="P22" t="s">
        <v>172</v>
      </c>
      <c r="Q22" s="172">
        <f>'CERTIFICATION WORKSHEET'!J14</f>
        <v>0</v>
      </c>
      <c r="R22" s="172"/>
      <c r="U22" t="s">
        <v>166</v>
      </c>
      <c r="V22" s="160" t="e">
        <f>LEFT(U42, LEN(U42)-2)</f>
        <v>#VALUE!</v>
      </c>
      <c r="AN22" s="67" t="b">
        <f>IF('CERTIFICATION WORKSHEET'!$Z$8=5,TRUE,FALSE)</f>
        <v>0</v>
      </c>
      <c r="AO22" s="65" t="str">
        <f>AO9</f>
        <v>Type T: ±1.8°F / Type J,K,N: ±4.0°F</v>
      </c>
      <c r="AU22" s="67"/>
      <c r="AX22" s="77" t="str">
        <f>IF('CERTIFICATION WORKSHEET'!N11&lt;&gt;0,'CERTIFICATION WORKSHEET'!N11,"")</f>
        <v/>
      </c>
      <c r="AZ22" s="65"/>
      <c r="BE22" s="67"/>
      <c r="BF22" s="74" t="str">
        <f>'CERTIFICATION WORKSHEET'!B23</f>
        <v>KF</v>
      </c>
      <c r="BG22" s="82"/>
      <c r="BI22" s="67"/>
      <c r="BL22" s="67"/>
    </row>
    <row r="23" spans="1:64" ht="13.5" thickBot="1" x14ac:dyDescent="0.25">
      <c r="A23" s="189"/>
      <c r="B23" s="224" t="str">
        <f>IF(CT!C11&lt;&gt;"",CONCATENATE("SN:  ",CT!C11),"")</f>
        <v/>
      </c>
      <c r="C23" s="191"/>
      <c r="D23" s="191" t="str">
        <f>IF(CT!G11&lt;&gt;"",CT!G11,"")</f>
        <v/>
      </c>
      <c r="E23" s="191" t="str">
        <f>IF(CT!O11&lt;&gt;"",CT!O11,"")</f>
        <v/>
      </c>
      <c r="F23" s="191" t="str">
        <f>IF(CT!W11&lt;&gt;"",CT!W11,"")</f>
        <v/>
      </c>
      <c r="G23" s="191" t="str">
        <f>IF(CT!AE11&lt;&gt;"",CT!AE11,"")</f>
        <v/>
      </c>
      <c r="H23" s="191" t="str">
        <f>IF(CT!AM11&lt;&gt;"",CT!AM11,"")</f>
        <v/>
      </c>
      <c r="I23" s="47"/>
      <c r="J23" s="47"/>
      <c r="N23" s="172" t="str">
        <f>IF(StandardVoltmeter="",Q23,_xlfn.XLOOKUP(StandardVoltmeter,Standards2[Merged],Standards2[Traceability]))</f>
        <v>56561-060578</v>
      </c>
      <c r="P23" t="s">
        <v>177</v>
      </c>
      <c r="Q23" s="172">
        <f>'CERTIFICATION WORKSHEET'!J15</f>
        <v>0</v>
      </c>
      <c r="R23" s="172"/>
      <c r="S23">
        <f t="array" ref="S23:T23">'CERTIFICATION WORKSHEET'!K12:L12</f>
        <v>0</v>
      </c>
      <c r="T23">
        <v>0</v>
      </c>
      <c r="AN23" s="79" t="b">
        <f>IF('CERTIFICATION WORKSHEET'!$Z$8=6,TRUE,FALSE)</f>
        <v>0</v>
      </c>
      <c r="AO23" s="333" t="str">
        <f>'CERTIFICATION WORKSHEET'!F29</f>
        <v>±1.0°F or 0.1% of reading</v>
      </c>
      <c r="AQ23" s="169" t="s">
        <v>96</v>
      </c>
      <c r="AR23" s="160" t="str">
        <f>VLOOKUP(AO26,AN16:AO23,2,FALSE)</f>
        <v>Greater of ±2.0°F or ±0.4% of Reading</v>
      </c>
      <c r="AU23" s="79"/>
      <c r="AV23" s="57"/>
      <c r="AW23" s="57"/>
      <c r="AX23" s="57"/>
      <c r="AY23" s="57"/>
      <c r="AZ23" s="80"/>
      <c r="BE23" s="79"/>
      <c r="BF23" s="57"/>
      <c r="BG23" s="80"/>
      <c r="BI23" s="67"/>
      <c r="BL23" s="67"/>
    </row>
    <row r="24" spans="1:64" ht="13.5" thickBot="1" x14ac:dyDescent="0.25">
      <c r="A24" s="188"/>
      <c r="B24" s="224"/>
      <c r="C24" s="253" t="str">
        <f>IF(B23&lt;&gt;"","C.F.","")</f>
        <v/>
      </c>
      <c r="D24" s="434" t="str">
        <f>IF(CT!H11&lt;&gt;"",CT!H11,"")</f>
        <v/>
      </c>
      <c r="E24" s="434" t="str">
        <f>IF(CT!P11&lt;&gt;"",CT!P11,"")</f>
        <v/>
      </c>
      <c r="F24" s="434" t="str">
        <f>IF(CT!X11&lt;&gt;"",CT!X11,"")</f>
        <v/>
      </c>
      <c r="G24" s="434" t="str">
        <f>IF(CT!AF11&lt;&gt;"",CT!AF11,"")</f>
        <v/>
      </c>
      <c r="H24" s="434" t="str">
        <f>IF(CT!AN11&lt;&gt;"",CT!AN11,"")</f>
        <v/>
      </c>
      <c r="I24" s="47"/>
      <c r="J24" s="47"/>
      <c r="O24" s="5"/>
      <c r="P24" s="5"/>
      <c r="U24" s="5" t="s">
        <v>170</v>
      </c>
      <c r="AQ24" s="169" t="s">
        <v>171</v>
      </c>
      <c r="AR24" s="160" t="str">
        <f>CONCATENATE(,AQ4,AQ5,,AQ14,AQ6,AQ7,AQ8,AQ9,AQ10,AQ11,AQ12,AQ13)</f>
        <v>AMS2750H, ASTM E220-19</v>
      </c>
      <c r="BI24" s="79"/>
      <c r="BJ24" s="57"/>
      <c r="BK24" s="80"/>
      <c r="BL24" s="67"/>
    </row>
    <row r="25" spans="1:64" ht="13.5" thickBot="1" x14ac:dyDescent="0.25">
      <c r="A25" s="189"/>
      <c r="B25" s="224"/>
      <c r="C25" s="191"/>
      <c r="D25" s="434"/>
      <c r="E25" s="434"/>
      <c r="F25" s="434"/>
      <c r="G25" s="434"/>
      <c r="H25" s="434"/>
      <c r="I25" s="47"/>
      <c r="J25" s="47"/>
      <c r="N25" s="5" t="s">
        <v>183</v>
      </c>
      <c r="S25" s="55" t="str">
        <f>IF(M32="",M33,M32)</f>
        <v/>
      </c>
      <c r="T25" s="56" t="str">
        <f>IF(S25="",M34,S25)</f>
        <v/>
      </c>
      <c r="U25" s="56" t="str">
        <f>IF(T25="",M35,T25)</f>
        <v/>
      </c>
      <c r="V25" s="73" t="str">
        <f>IF(U25="",M36,U25)</f>
        <v/>
      </c>
      <c r="W25" s="5" t="s">
        <v>173</v>
      </c>
      <c r="X25" s="167">
        <v>1</v>
      </c>
      <c r="Y25" s="167">
        <v>2</v>
      </c>
      <c r="Z25" s="167">
        <v>3</v>
      </c>
      <c r="AA25" s="167">
        <v>4</v>
      </c>
      <c r="AB25" s="167">
        <v>5</v>
      </c>
      <c r="AC25" s="167">
        <v>6</v>
      </c>
      <c r="AD25" s="167">
        <v>7</v>
      </c>
      <c r="AE25" s="167">
        <v>8</v>
      </c>
      <c r="AF25" s="167">
        <v>9</v>
      </c>
      <c r="AG25" s="167">
        <v>10</v>
      </c>
      <c r="AU25" s="55" t="s">
        <v>174</v>
      </c>
      <c r="AV25" s="56"/>
      <c r="AW25" s="56"/>
      <c r="AX25" s="56"/>
      <c r="AY25" s="56"/>
      <c r="AZ25" s="73"/>
      <c r="BE25" s="55" t="s">
        <v>175</v>
      </c>
      <c r="BF25" s="56" t="s">
        <v>176</v>
      </c>
      <c r="BG25" s="73"/>
      <c r="BI25" s="67"/>
    </row>
    <row r="26" spans="1:64" ht="13.5" thickBot="1" x14ac:dyDescent="0.25">
      <c r="A26" s="188"/>
      <c r="B26" s="47"/>
      <c r="C26" s="47"/>
      <c r="D26" s="47"/>
      <c r="E26" s="47"/>
      <c r="F26" s="47"/>
      <c r="G26" s="47"/>
      <c r="H26" s="47"/>
      <c r="I26" s="47"/>
      <c r="J26" s="47"/>
      <c r="N26" s="5" t="s">
        <v>187</v>
      </c>
      <c r="S26" s="67" t="str">
        <f>IF(M33="",M34,M33)</f>
        <v/>
      </c>
      <c r="T26" t="str">
        <f t="shared" ref="T26:V28" si="3">IF(S26=T25,S27,S26)</f>
        <v/>
      </c>
      <c r="U26" t="str">
        <f t="shared" si="3"/>
        <v/>
      </c>
      <c r="V26" s="65" t="str">
        <f t="shared" si="3"/>
        <v/>
      </c>
      <c r="W26" s="5" t="s">
        <v>178</v>
      </c>
      <c r="X26" t="str">
        <f>CT!$D$3</f>
        <v/>
      </c>
      <c r="Y26" t="str">
        <f>CT!$L$3</f>
        <v/>
      </c>
      <c r="Z26" s="5" t="str">
        <f>CT!$T$3</f>
        <v/>
      </c>
      <c r="AA26" s="5" t="str">
        <f>CT!$AB$3</f>
        <v/>
      </c>
      <c r="AB26" t="str">
        <f>IF(CT!$AJ$3&lt;&gt;0,CT!$AJ$3,"")</f>
        <v/>
      </c>
      <c r="AC26" t="str">
        <f>IF(CT!$AR$3&lt;&gt;0,CT!$AR$3,"")</f>
        <v/>
      </c>
      <c r="AD26" t="str">
        <f>IF(CT!$AZ$3&lt;&gt;0,CT!$AZ$3,"")</f>
        <v/>
      </c>
      <c r="AE26" t="str">
        <f>IF(CT!$BH$3&lt;&gt;0,CT!$BH$3,"")</f>
        <v/>
      </c>
      <c r="AF26" t="str">
        <f>IF(CT!$BP$3&lt;&gt;0,CT!$BP$3,"")</f>
        <v/>
      </c>
      <c r="AG26" t="str">
        <f>IF(CT!$BX$3&lt;&gt;0,CT!$BX$3,"")</f>
        <v/>
      </c>
      <c r="AO26" t="b">
        <v>1</v>
      </c>
      <c r="AU26" s="79"/>
      <c r="AV26" s="57"/>
      <c r="AW26" s="57"/>
      <c r="AX26" s="77" t="str">
        <f>IF('CERTIFICATION WORKSHEET'!Z4=1,"Customer",IF('CERTIFICATION WORKSHEET'!Z4=2,"Specification",IF('CERTIFICATION WORKSHEET'!Z4=3,"Manufacturer",IF('CERTIFICATION WORKSHEET'!Z4=4,"JGI Recommended","JGI Recommended"))))</f>
        <v>Specification</v>
      </c>
      <c r="AY26" s="57"/>
      <c r="AZ26" s="80"/>
      <c r="BE26" s="83">
        <f>'CERTIFICATION WORKSHEET'!B25</f>
        <v>0</v>
      </c>
      <c r="BG26" s="65"/>
    </row>
    <row r="27" spans="1:64" x14ac:dyDescent="0.2">
      <c r="A27" s="189"/>
      <c r="B27" s="47"/>
      <c r="C27" s="47"/>
      <c r="D27" s="47"/>
      <c r="E27" s="47"/>
      <c r="F27" s="47"/>
      <c r="G27" s="47"/>
      <c r="H27" s="47"/>
      <c r="I27" s="47"/>
      <c r="J27" s="47"/>
      <c r="N27" s="5"/>
      <c r="S27" s="67" t="str">
        <f>IF(M34="",M35,M34)</f>
        <v/>
      </c>
      <c r="T27" t="str">
        <f t="shared" si="3"/>
        <v/>
      </c>
      <c r="U27" t="str">
        <f t="shared" si="3"/>
        <v/>
      </c>
      <c r="V27" s="65" t="str">
        <f t="shared" si="3"/>
        <v/>
      </c>
      <c r="W27" s="5" t="s">
        <v>180</v>
      </c>
      <c r="AK27" t="s">
        <v>181</v>
      </c>
      <c r="BE27" s="82" t="str">
        <f>IF(BE26=0,BF25,BE28)</f>
        <v>Production</v>
      </c>
      <c r="BG27" s="65"/>
      <c r="BI27" s="55" t="s">
        <v>182</v>
      </c>
      <c r="BJ27" s="73"/>
    </row>
    <row r="28" spans="1:64" x14ac:dyDescent="0.2">
      <c r="A28" s="188"/>
      <c r="B28" s="47"/>
      <c r="C28" s="47"/>
      <c r="D28" s="47"/>
      <c r="E28" s="47"/>
      <c r="F28" s="47"/>
      <c r="G28" s="47"/>
      <c r="H28" s="47"/>
      <c r="I28" s="47"/>
      <c r="J28" s="47"/>
      <c r="S28" s="67" t="str">
        <f>IF(M35="",M36,M35)</f>
        <v/>
      </c>
      <c r="T28" t="str">
        <f t="shared" si="3"/>
        <v/>
      </c>
      <c r="U28" t="str">
        <f t="shared" si="3"/>
        <v/>
      </c>
      <c r="V28" s="65" t="str">
        <f t="shared" si="3"/>
        <v/>
      </c>
      <c r="W28" s="5" t="s">
        <v>184</v>
      </c>
      <c r="AK28" t="s">
        <v>185</v>
      </c>
      <c r="AU28" t="s">
        <v>186</v>
      </c>
      <c r="AV28" t="s">
        <v>60</v>
      </c>
      <c r="AW28" t="str">
        <f t="shared" ref="AW28:AW34" si="4">IF(ISERROR(SEARCH(AU28,$AX$32)),"",CONCATENATE(AV28,AU28,AV28))</f>
        <v/>
      </c>
      <c r="BE28" s="67">
        <f>BE26</f>
        <v>0</v>
      </c>
      <c r="BG28" s="65"/>
      <c r="BI28" s="67"/>
      <c r="BJ28" s="65"/>
    </row>
    <row r="29" spans="1:64" ht="13.5" thickBot="1" x14ac:dyDescent="0.25">
      <c r="A29" s="189"/>
      <c r="B29" s="47"/>
      <c r="C29" s="47"/>
      <c r="D29" s="47"/>
      <c r="E29" s="47"/>
      <c r="F29" s="47"/>
      <c r="G29" s="47"/>
      <c r="H29" s="47"/>
      <c r="I29" s="47"/>
      <c r="J29" s="47"/>
      <c r="N29" s="5"/>
      <c r="S29" s="79" t="str">
        <f>IF(M36="",M37,M36)</f>
        <v/>
      </c>
      <c r="T29" s="57" t="str">
        <f>IF(S29=T28,"",S29)</f>
        <v/>
      </c>
      <c r="U29" s="57" t="str">
        <f>IF(T29=U28,"",T29)</f>
        <v/>
      </c>
      <c r="V29" s="80" t="str">
        <f>IF(U29=V28,"",U29)</f>
        <v/>
      </c>
      <c r="W29" s="5" t="s">
        <v>188</v>
      </c>
      <c r="X29" s="167">
        <v>11</v>
      </c>
      <c r="Y29" s="167">
        <v>12</v>
      </c>
      <c r="Z29" s="167">
        <v>13</v>
      </c>
      <c r="AA29" s="167">
        <v>14</v>
      </c>
      <c r="AB29" s="167">
        <v>15</v>
      </c>
      <c r="AC29" s="167">
        <v>16</v>
      </c>
      <c r="AD29" s="167">
        <v>17</v>
      </c>
      <c r="AE29" s="167">
        <v>18</v>
      </c>
      <c r="AF29" s="167">
        <v>19</v>
      </c>
      <c r="AG29" s="167">
        <v>20</v>
      </c>
      <c r="AU29" t="s">
        <v>189</v>
      </c>
      <c r="AV29" t="s">
        <v>60</v>
      </c>
      <c r="AW29" t="str">
        <f t="shared" si="4"/>
        <v>"J"</v>
      </c>
      <c r="BE29" s="67"/>
      <c r="BG29" s="65"/>
      <c r="BI29" s="82"/>
      <c r="BJ29" s="65"/>
    </row>
    <row r="30" spans="1:64" ht="13.5" thickBot="1" x14ac:dyDescent="0.25">
      <c r="A30" s="192"/>
      <c r="B30" s="193"/>
      <c r="C30" s="193"/>
      <c r="D30" s="193"/>
      <c r="E30" s="193"/>
      <c r="F30" s="193"/>
      <c r="G30" s="193"/>
      <c r="H30" s="193"/>
      <c r="I30" s="47"/>
      <c r="J30" s="47"/>
      <c r="N30" s="167" t="s">
        <v>197</v>
      </c>
      <c r="O30" s="167" t="s">
        <v>179</v>
      </c>
      <c r="P30" s="167" t="s">
        <v>198</v>
      </c>
      <c r="Q30" s="167" t="s">
        <v>199</v>
      </c>
      <c r="R30" s="167"/>
      <c r="X30" s="5" t="str">
        <f>CT!$CF$3</f>
        <v/>
      </c>
      <c r="Y30" s="5" t="str">
        <f>CT!$CN$3</f>
        <v/>
      </c>
      <c r="Z30" t="str">
        <f>CT!$CV$3</f>
        <v/>
      </c>
      <c r="AA30" t="str">
        <f>CT!$DD$3</f>
        <v/>
      </c>
      <c r="AB30" t="str">
        <f>CT!$DL$3</f>
        <v/>
      </c>
      <c r="AC30" t="str">
        <f>CT!$DT$3</f>
        <v/>
      </c>
      <c r="AD30" t="str">
        <f>CT!$EB$3</f>
        <v/>
      </c>
      <c r="AE30" t="str">
        <f>CT!$EJ$3</f>
        <v/>
      </c>
      <c r="AF30" t="str">
        <f>CT!$ER$3</f>
        <v/>
      </c>
      <c r="AG30" t="str">
        <f>CT!$EZ$3</f>
        <v/>
      </c>
      <c r="AU30" t="s">
        <v>190</v>
      </c>
      <c r="AV30" t="s">
        <v>60</v>
      </c>
      <c r="AW30" t="str">
        <f t="shared" si="4"/>
        <v/>
      </c>
      <c r="BE30" s="67"/>
      <c r="BG30" s="65"/>
      <c r="BI30" s="79"/>
      <c r="BJ30" s="77" t="str">
        <f>IF('CERTIFICATION WORKSHEET'!Z3=1,"New",IF('CERTIFICATION WORKSHEET'!Z3=2,"Used","Used"))</f>
        <v>New</v>
      </c>
    </row>
    <row r="31" spans="1:64" ht="13.5" thickBot="1" x14ac:dyDescent="0.25">
      <c r="A31" s="194"/>
      <c r="B31" s="47"/>
      <c r="C31" s="194" t="s">
        <v>191</v>
      </c>
      <c r="D31" s="194"/>
      <c r="E31" s="194"/>
      <c r="F31" s="194"/>
      <c r="G31" s="194"/>
      <c r="H31" s="194"/>
      <c r="I31" s="194"/>
      <c r="J31" s="194"/>
      <c r="K31" s="44"/>
      <c r="L31" t="s">
        <v>203</v>
      </c>
      <c r="N31" t="str" cm="1">
        <f t="array" ref="N31:O31">_xlfn.TEXTSPLIT(N20," SN:")</f>
        <v>Additel 286</v>
      </c>
      <c r="O31" t="str">
        <v>6851022030037</v>
      </c>
      <c r="P31" s="351">
        <f>N21</f>
        <v>45474</v>
      </c>
      <c r="Q31" s="351">
        <f>N22</f>
        <v>45839</v>
      </c>
      <c r="R31" s="351"/>
      <c r="W31" s="5" t="s">
        <v>192</v>
      </c>
      <c r="X31" s="77" t="str">
        <f>CONCATENATE(X26,Y26,Z26,AA26,AB26)</f>
        <v/>
      </c>
      <c r="AU31" t="s">
        <v>193</v>
      </c>
      <c r="AV31" t="s">
        <v>60</v>
      </c>
      <c r="AW31" t="str">
        <f t="shared" si="4"/>
        <v/>
      </c>
      <c r="BE31" s="79"/>
      <c r="BF31" s="57"/>
      <c r="BG31" s="80"/>
      <c r="BI31" s="79"/>
      <c r="BJ31" s="80"/>
    </row>
    <row r="32" spans="1:64" x14ac:dyDescent="0.2">
      <c r="A32" s="47" t="s">
        <v>194</v>
      </c>
      <c r="B32" s="178" t="str">
        <f>$BJ$7</f>
        <v>Found in tolerance.  No action required.  "C.F" = "Correction Factor."</v>
      </c>
      <c r="C32" s="47"/>
      <c r="D32" s="47"/>
      <c r="E32" s="47"/>
      <c r="F32" s="47"/>
      <c r="G32" s="47"/>
      <c r="H32" s="47"/>
      <c r="I32" s="47"/>
      <c r="J32" s="47"/>
      <c r="L32" s="5" t="s">
        <v>173</v>
      </c>
      <c r="M32" t="str">
        <f>IF(W37="PRT","Fluke 1502A","")</f>
        <v/>
      </c>
      <c r="N32" t="str">
        <f>IF(V25="SP3","Type S Secondary Standard",IF(V25="SP1","Type S Secondary Standard",IF(V25="ST7","Type S Reference Standard",IF(V25="","",V25))))</f>
        <v/>
      </c>
      <c r="O32" t="str">
        <f>IF(N32="Fluke 8846A",'Update Standards'!#REF!,IF(N32="HP34420A",'Update Standards'!#REF!,IF(N32="HP 3458A",'Update Standards'!C3,IF(N32="Fluke 1502A",'Update Standards'!C4,IF(N32="PRT","496142",IF(N32="Type S Secondary Standard",V25,""))))))</f>
        <v/>
      </c>
      <c r="P32" s="351" t="str">
        <f>IF($O32="2823A08926",'Update Standards'!D$3,IF($O32=2814011,'Update Standards'!#REF!,IF($O32="B55852",'Update Standards'!D$4,IF($O32="496142",'Update Standards'!K$19,IF($O32="SP3",'Update Standards'!K$14,IF($O32="SP1",'Update Standards'!K$20,IF($O32="ST7",'Update Standards'!K$18,"")))))))</f>
        <v/>
      </c>
      <c r="Q32" s="351" t="str">
        <f>IF($O32="2823A08926",'Update Standards'!E$3,IF($O32=2814011,'Update Standards'!#REF!,IF($O32="B55852",'Update Standards'!E$4,IF($O32="496142",'Update Standards'!L$19,IF($O32="SP3",'Update Standards'!L$14,IF($O32="SP1",'Update Standards'!L$20,IF($O32="ST7",'Update Standards'!L$18,"")))))))</f>
        <v/>
      </c>
      <c r="R32" s="351"/>
      <c r="W32" t="s">
        <v>195</v>
      </c>
      <c r="X32" t="str">
        <f>CONCATENATE(AC26,AD26,AE26,AF26,AG26)</f>
        <v/>
      </c>
      <c r="AU32" t="s">
        <v>196</v>
      </c>
      <c r="AV32" t="s">
        <v>60</v>
      </c>
      <c r="AW32" t="str">
        <f t="shared" si="4"/>
        <v/>
      </c>
      <c r="AX32" s="82" t="s">
        <v>189</v>
      </c>
    </row>
    <row r="33" spans="1:66" ht="13.5" thickBot="1" x14ac:dyDescent="0.25">
      <c r="A33" s="47"/>
      <c r="B33" s="47"/>
      <c r="C33" s="47"/>
      <c r="D33" s="47"/>
      <c r="E33" s="47"/>
      <c r="F33" s="47"/>
      <c r="G33" s="47"/>
      <c r="H33" s="47"/>
      <c r="I33" s="47"/>
      <c r="J33" s="47"/>
      <c r="L33" s="5" t="s">
        <v>178</v>
      </c>
      <c r="M33" t="str">
        <f>IF(W37="","",W37)</f>
        <v/>
      </c>
      <c r="N33" t="str">
        <f>IF(V26="SP3","Type S Secondary Standard",IF(V26="SP1","Type S Secondary Standard",IF(V26="ST7","Type S Reference Standard",IF(V26="","",V26))))</f>
        <v/>
      </c>
      <c r="O33" t="str">
        <f>IF(N33="Fluke 8846A",'Update Standards'!#REF!,IF(N33="HP34420A",'Update Standards'!#REF!,IF(N33="HP 3458A",'Update Standards'!#REF!,IF(N33="Fluke 1502A",'Update Standards'!C5,IF(N33="PRT","496142",IF(N33="Type S Secondary Standard",V26,IF(N6="Type S Reference Standard",V26,"")))))))</f>
        <v/>
      </c>
      <c r="P33" s="351" t="str">
        <f>IF($O33="2823A08926",'Update Standards'!D$3,IF($O33=2814011,'Update Standards'!#REF!,IF($O33="B55852",'Update Standards'!D$4,IF($O33="496142",'Update Standards'!K$19,IF($O33="SP3",'Update Standards'!K$14,IF($O33="SP1",'Update Standards'!K$20,IF($O33="ST7",'Update Standards'!K$18,"")))))))</f>
        <v/>
      </c>
      <c r="Q33" s="351" t="str">
        <f>IF($O33="2823A08926",'Update Standards'!E$3,IF($O33=2814011,'Update Standards'!#REF!,IF($O33="B55852",'Update Standards'!E$4,IF($O33="496142",'Update Standards'!L$19,IF($O33="SP3",'Update Standards'!L$14,IF($O33="SP1",'Update Standards'!L$20,IF($O33="ST7",'Update Standards'!L$18,"")))))))</f>
        <v/>
      </c>
      <c r="R33" s="351"/>
      <c r="S33" s="167" t="s">
        <v>81</v>
      </c>
      <c r="W33" s="5" t="s">
        <v>200</v>
      </c>
      <c r="X33" s="168" t="str">
        <f>CONCATENATE(X30,Y30,Z30,AA30,AB30)</f>
        <v/>
      </c>
      <c r="AU33" t="s">
        <v>201</v>
      </c>
      <c r="AV33" t="s">
        <v>60</v>
      </c>
      <c r="AW33" t="str">
        <f t="shared" si="4"/>
        <v/>
      </c>
    </row>
    <row r="34" spans="1:66" ht="13.5" thickBot="1" x14ac:dyDescent="0.25">
      <c r="A34" s="195" t="s">
        <v>202</v>
      </c>
      <c r="B34" s="178" t="str">
        <f>$BJ$30</f>
        <v>New</v>
      </c>
      <c r="C34" s="47"/>
      <c r="D34" s="47"/>
      <c r="E34" s="47"/>
      <c r="F34" s="47"/>
      <c r="G34" s="47"/>
      <c r="H34" s="47"/>
      <c r="I34" s="47"/>
      <c r="J34" s="47"/>
      <c r="L34" s="5" t="s">
        <v>180</v>
      </c>
      <c r="M34" t="str">
        <f>IF(W38="","",W38)</f>
        <v/>
      </c>
      <c r="N34" t="str">
        <f>IF(V27="SP3","Type S Secondary Standard",IF(V27="SP1","Type S Secondary Standard",IF(V27="ST7","Type S Reference Standard",IF(V27="","",V27))))</f>
        <v/>
      </c>
      <c r="O34" t="str">
        <f>IF(N34="Fluke 8846A",'Update Standards'!C4,IF(N34="HP34420A",'Update Standards'!#REF!,IF(N34="HP 3458A",'Update Standards'!#REF!,IF(N34="Fluke 1502A",'Update Standards'!C6,IF(N34="PRT","496142",IF(N34="Type S Secondary Standard",V27,IF(N34="Type S Reference Standard",V27,"")))))))</f>
        <v/>
      </c>
      <c r="P34" s="351" t="str">
        <f>IF($O34="2823A08926",'Update Standards'!D$3,IF($O34=2814011,'Update Standards'!#REF!,IF($O34="B55852",'Update Standards'!D$4,IF($O34="496142",'Update Standards'!K$19,IF($O34="SP3",'Update Standards'!K$14,IF($O34="SP1",'Update Standards'!K$20,IF($O34="ST7",'Update Standards'!K$18,"")))))))</f>
        <v/>
      </c>
      <c r="Q34" s="351" t="str">
        <f>IF($O34="2823A08926",'Update Standards'!E$3,IF($O34=2814011,'Update Standards'!#REF!,IF($O34="B55852",'Update Standards'!E$4,IF($O34="496142",'Update Standards'!L$19,IF($O34="SP3",'Update Standards'!L$14,IF($O34="SP1",'Update Standards'!L$20,IF($O34="ST7",'Update Standards'!L$18,"")))))))</f>
        <v/>
      </c>
      <c r="R34" s="351"/>
      <c r="S34" s="5" t="str">
        <f>IF($O31="2823A08926",'Update Standards'!F$3,IF($O31=5472018,'Update Standards'!#REF!,IF($O31="B55852",'Update Standards'!F$4,IF($O31="496142",'Update Standards'!M$19,IF($O31="SP3",'Update Standards'!M$14,IF($O31="SP1",'Update Standards'!M$20,IF($O31="ST7",'Update Standards'!M$18,"")))))))</f>
        <v/>
      </c>
      <c r="U34" s="5"/>
      <c r="W34" s="5" t="s">
        <v>204</v>
      </c>
      <c r="X34" t="str">
        <f>CONCATENATE(AC30,AD30,AE30,AF30,AG30)</f>
        <v/>
      </c>
      <c r="AU34" t="s">
        <v>205</v>
      </c>
      <c r="AV34" t="s">
        <v>60</v>
      </c>
      <c r="AW34" t="str">
        <f t="shared" si="4"/>
        <v/>
      </c>
    </row>
    <row r="35" spans="1:66" ht="13.5" thickBot="1" x14ac:dyDescent="0.25">
      <c r="A35" s="195" t="s">
        <v>206</v>
      </c>
      <c r="B35" s="178" t="str">
        <f>$BK$5</f>
        <v>ACCEPTED</v>
      </c>
      <c r="C35" s="47"/>
      <c r="D35" s="47"/>
      <c r="E35" s="47"/>
      <c r="F35" s="47"/>
      <c r="G35" s="47"/>
      <c r="H35" s="47"/>
      <c r="I35" s="47"/>
      <c r="J35" s="47"/>
      <c r="L35" s="5" t="s">
        <v>184</v>
      </c>
      <c r="M35" t="str">
        <f>IF(W39="","",W39)</f>
        <v/>
      </c>
      <c r="N35" t="str">
        <f>IF(V28="SP3","Type S Secondary Standard",IF(V28="SP1","Type S Secondary Standard",IF(V28="ST7","Type S Reference Standard",IF(V28="","",V28))))</f>
        <v/>
      </c>
      <c r="O35" t="str">
        <f>IF(N35="Fluke 8846A",'Update Standards'!C5,IF(N35="HP34420A",'Update Standards'!C4,IF(N35="HP 3458A",'Update Standards'!#REF!,IF(N35="Fluke 1502A",'Update Standards'!C7,IF(N35="PRT","496142",IF(N35="Type S Secondary Standard",V28,IF(N35="Type S Reference Standard",V28,"")))))))</f>
        <v/>
      </c>
      <c r="P35" s="351" t="str">
        <f>IF($O35="2823A08926",'Update Standards'!D$3,IF($O35=2814011,'Update Standards'!#REF!,IF($O35="B55852",'Update Standards'!D$4,IF($O35="496142",'Update Standards'!K$19,IF($O35="SP3",'Update Standards'!K$14,IF($O35="SP1",'Update Standards'!K$20,IF($O35="ST7",'Update Standards'!K$18,"")))))))</f>
        <v/>
      </c>
      <c r="Q35" s="351" t="str">
        <f>IF($O35="2823A08926",'Update Standards'!E$3,IF($O35=2814011,'Update Standards'!#REF!,IF($O35="B55852",'Update Standards'!E$4,IF($O35="496142",'Update Standards'!L$19,IF($O35="SP3",'Update Standards'!L$14,IF($O35="SP1",'Update Standards'!L$20,IF($O35="ST7",'Update Standards'!L$18,"")))))))</f>
        <v/>
      </c>
      <c r="R35" s="351"/>
      <c r="S35" s="5" t="str">
        <f>IF($O32="2823A08926",'Update Standards'!F$3,IF($O32=5472018,'Update Standards'!#REF!,IF($O32="B55852",'Update Standards'!F$4,IF($O32="496142",'Update Standards'!M$19,IF($O32="SP3",'Update Standards'!M$14,IF($O32="SP1",'Update Standards'!M$20,IF($O32="ST7",'Update Standards'!M$18,"")))))))</f>
        <v/>
      </c>
      <c r="W35" s="5" t="s">
        <v>207</v>
      </c>
      <c r="X35" s="77" t="str">
        <f>CONCATENATE(X26,Y26,Z26,AA26,AB26,AC26,AD26,AE26,AF26,AG26,X30,Y30,Z30,AA30,AB30,AC30,AD30,AE30,AF30,AG30)</f>
        <v/>
      </c>
    </row>
    <row r="36" spans="1:66" x14ac:dyDescent="0.2">
      <c r="A36" s="182"/>
      <c r="B36" s="507" t="s">
        <v>208</v>
      </c>
      <c r="C36" s="508"/>
      <c r="D36" s="507"/>
      <c r="E36" s="507"/>
      <c r="F36" s="507"/>
      <c r="G36" s="508"/>
      <c r="H36" s="508"/>
      <c r="I36" s="507"/>
      <c r="J36" s="507"/>
      <c r="L36" s="5" t="s">
        <v>188</v>
      </c>
      <c r="M36" t="str">
        <f>IF(W40="","",W40)</f>
        <v/>
      </c>
      <c r="N36" t="str">
        <f>IF(V29="SP3","Type S Secondary Standard",IF(V29="SP1","Type S Secondary Standard",IF(V29="ST7","Type S Reference Standard",IF(V29="","",V29))))</f>
        <v/>
      </c>
      <c r="O36" t="str">
        <f>IF(N36="Fluke 8846A",'Update Standards'!C6,IF(N36="HP34420A",'Update Standards'!C5,IF(N36="HP 3458A",'Update Standards'!C4,IF(N36="Fluke 1502A",'Update Standards'!C8,IF(N36="PRT","496142",IF(N36="Type S Secondary Standard",V29,IF(N36="Type S Reference Standard",V29,"")))))))</f>
        <v/>
      </c>
      <c r="P36" s="351" t="str">
        <f>IF($O36="2823A08926",'Update Standards'!D$3,IF($O36=2814011,'Update Standards'!#REF!,IF($O36="B55852",'Update Standards'!D$4,IF($O36="496142",'Update Standards'!K$19,IF($O36="SP3",'Update Standards'!K$14,IF($O36="SP1",'Update Standards'!K$20,IF($O36="ST7",'Update Standards'!K$18,"")))))))</f>
        <v/>
      </c>
      <c r="Q36" s="351" t="str">
        <f>IF($O36="2823A08926",'Update Standards'!E$3,IF($O36=2814011,'Update Standards'!#REF!,IF($O36="B55852",'Update Standards'!E$4,IF($O36="496142",'Update Standards'!L$19,IF($O36="SP3",'Update Standards'!L$14,IF($O36="SP1",'Update Standards'!L$20,IF($O36="ST7",'Update Standards'!L$18,"")))))))</f>
        <v/>
      </c>
      <c r="R36" s="351"/>
      <c r="S36" s="5" t="str">
        <f>IF($O33="2823A08926",'Update Standards'!F$3,IF($O33=5472018,'Update Standards'!#REF!,IF($O33="B55852",'Update Standards'!F$4,IF($O33="496142",'Update Standards'!M$19,IF($O33="SP3",'Update Standards'!M$14,IF($O33="SP1",'Update Standards'!M$20,IF($O33="ST7",'Update Standards'!M$18,"")))))))</f>
        <v/>
      </c>
      <c r="W36" s="81" t="s">
        <v>209</v>
      </c>
    </row>
    <row r="37" spans="1:66" ht="13.5" thickBot="1" x14ac:dyDescent="0.25">
      <c r="A37" s="47" t="s">
        <v>210</v>
      </c>
      <c r="B37" s="47"/>
      <c r="C37" s="178" t="str">
        <f>$N$20</f>
        <v>Additel 286 SN:6851022030037</v>
      </c>
      <c r="D37" s="181"/>
      <c r="E37" s="181"/>
      <c r="F37" s="47" t="s">
        <v>211</v>
      </c>
      <c r="G37" s="512" t="str">
        <f>IF($V$19&lt;&gt;"",$V$19,"")</f>
        <v/>
      </c>
      <c r="H37" s="513"/>
      <c r="I37" s="196"/>
      <c r="J37" s="47"/>
      <c r="L37" s="44"/>
      <c r="M37" t="str">
        <f>IF(W41="","",W41)</f>
        <v/>
      </c>
      <c r="N37" s="44"/>
      <c r="O37" s="44"/>
      <c r="P37" s="44"/>
      <c r="Q37" s="44"/>
      <c r="S37" s="5" t="str">
        <f>IF($O34="2823A08926",'Update Standards'!F$3,IF($O34=5472018,'Update Standards'!#REF!,IF($O34="B55852",'Update Standards'!F$4,IF($O34="496142",'Update Standards'!M$19,IF($O34="SP3",'Update Standards'!M$14,IF($O34="SP1",'Update Standards'!M$20,IF($O34="ST7",'Update Standards'!M$18,"")))))))</f>
        <v/>
      </c>
      <c r="W37" t="str">
        <f>IF(ISNUMBER(FIND("PRT",X$35)),"PRT","")</f>
        <v/>
      </c>
    </row>
    <row r="38" spans="1:66" x14ac:dyDescent="0.2">
      <c r="A38" s="47" t="s">
        <v>212</v>
      </c>
      <c r="B38" s="47"/>
      <c r="C38" s="504">
        <f>$N$21</f>
        <v>45474</v>
      </c>
      <c r="D38" s="505"/>
      <c r="E38" s="506"/>
      <c r="F38" s="47" t="s">
        <v>213</v>
      </c>
      <c r="G38" s="197" t="str">
        <f>IF($V$20&lt;&gt;"",$V$20,"")</f>
        <v/>
      </c>
      <c r="H38" s="198" t="str">
        <f>IF($W$20&lt;&gt;"",$W$20,"")</f>
        <v/>
      </c>
      <c r="I38" s="199"/>
      <c r="J38" s="200"/>
      <c r="S38" s="5" t="str">
        <f>IF($O35="2823A08926",'Update Standards'!F$3,IF($O35=5472018,'Update Standards'!#REF!,IF($O35="B55852",'Update Standards'!F$4,IF($O35="496142",'Update Standards'!M$19,IF($O35="SP3",'Update Standards'!M$14,IF($O35="SP1",'Update Standards'!M$20,IF($O35="ST7",'Update Standards'!M$18,"")))))))</f>
        <v/>
      </c>
      <c r="W38" t="str">
        <f>IF(ISNUMBER(FIND("SP3",X$35)),"SP3","")</f>
        <v/>
      </c>
    </row>
    <row r="39" spans="1:66" x14ac:dyDescent="0.2">
      <c r="A39" s="47" t="s">
        <v>214</v>
      </c>
      <c r="B39" s="47"/>
      <c r="C39" s="504">
        <f>$N$22</f>
        <v>45839</v>
      </c>
      <c r="D39" s="505"/>
      <c r="E39" s="506"/>
      <c r="F39" s="47" t="s">
        <v>215</v>
      </c>
      <c r="G39" s="197" t="str">
        <f>IF($V$21&lt;&gt;"",$V$21,"")</f>
        <v/>
      </c>
      <c r="H39" s="197" t="str">
        <f>IF($W$21&lt;&gt;"",$W$21,"")</f>
        <v/>
      </c>
      <c r="I39" s="199"/>
      <c r="J39" s="200"/>
      <c r="S39" s="5" t="str">
        <f>IF($O36="2823A08926",'Update Standards'!F$3,IF($O36=5472018,'Update Standards'!#REF!,IF($O36="B55852",'Update Standards'!F$4,IF($O36="496142",'Update Standards'!M$19,IF($O36="SP3",'Update Standards'!M$14,IF($O36="SP1",'Update Standards'!M$20,IF($O36="ST7",'Update Standards'!M$18,"")))))))</f>
        <v/>
      </c>
      <c r="W39" t="str">
        <f>IF(ISNUMBER(FIND("SP1",X$35)),"SP1","")</f>
        <v/>
      </c>
    </row>
    <row r="40" spans="1:66" ht="13.5" thickBot="1" x14ac:dyDescent="0.25">
      <c r="A40" s="201" t="s">
        <v>216</v>
      </c>
      <c r="B40" s="201"/>
      <c r="C40" s="509" t="str">
        <f>$N$23</f>
        <v>56561-060578</v>
      </c>
      <c r="D40" s="510"/>
      <c r="E40" s="511"/>
      <c r="F40" s="201" t="s">
        <v>216</v>
      </c>
      <c r="G40" s="201"/>
      <c r="H40" s="295" t="e">
        <f>IF($V$22&lt;&gt;"",$V$22,"")</f>
        <v>#VALUE!</v>
      </c>
      <c r="I40" s="203"/>
      <c r="J40" s="204"/>
      <c r="K40" s="44"/>
      <c r="S40" s="352"/>
      <c r="T40" s="69"/>
      <c r="U40" s="44"/>
      <c r="V40" s="44"/>
      <c r="W40" t="str">
        <f>IF(ISNUMBER(FIND("ST7",X$35)),"ST7","")</f>
        <v/>
      </c>
      <c r="X40" s="44"/>
      <c r="Y40" s="70"/>
      <c r="Z40" s="44"/>
      <c r="AA40" s="44"/>
      <c r="AB40" s="44"/>
      <c r="AC40" s="44"/>
      <c r="AD40" s="44"/>
      <c r="AE40" s="44"/>
      <c r="AF40" s="44"/>
      <c r="AG40" s="71"/>
      <c r="AH40" s="72"/>
      <c r="AI40" s="44"/>
      <c r="AJ40" s="44"/>
      <c r="AK40" s="44"/>
      <c r="AL40" s="70"/>
      <c r="AM40" s="44"/>
      <c r="AN40" s="44"/>
      <c r="AO40" s="44"/>
      <c r="AP40" s="69"/>
      <c r="AQ40" s="44"/>
      <c r="AR40" s="44"/>
      <c r="AS40" s="44"/>
      <c r="AT40" s="70"/>
      <c r="AU40" s="44"/>
      <c r="AV40" s="69"/>
      <c r="AW40" s="44"/>
      <c r="AX40" s="44"/>
      <c r="AY40" s="70"/>
      <c r="AZ40" s="44"/>
      <c r="BA40" s="44"/>
      <c r="BB40" s="44"/>
      <c r="BC40" s="44"/>
      <c r="BD40" s="44"/>
      <c r="BE40" s="44"/>
      <c r="BF40" s="44"/>
      <c r="BG40" s="44"/>
      <c r="BH40" s="44"/>
      <c r="BI40" s="44"/>
      <c r="BJ40" s="44"/>
      <c r="BK40" s="44"/>
      <c r="BL40" s="44"/>
      <c r="BM40" s="44"/>
      <c r="BN40" s="44"/>
    </row>
    <row r="41" spans="1:66" ht="13.5" thickBot="1" x14ac:dyDescent="0.25">
      <c r="A41" s="47" t="s">
        <v>49</v>
      </c>
      <c r="B41" s="47"/>
      <c r="C41" s="47"/>
      <c r="D41" s="220" t="s">
        <v>50</v>
      </c>
      <c r="E41" s="221">
        <v>2</v>
      </c>
      <c r="F41" s="47"/>
      <c r="G41" s="178"/>
      <c r="H41" s="47"/>
      <c r="I41" s="47"/>
      <c r="J41" s="47"/>
      <c r="S41" s="24" t="str">
        <f t="shared" ref="S41:S44" si="5">S34</f>
        <v/>
      </c>
    </row>
    <row r="42" spans="1:66" ht="13.5" thickBot="1" x14ac:dyDescent="0.25">
      <c r="A42" s="47" t="s">
        <v>56</v>
      </c>
      <c r="B42" s="47"/>
      <c r="C42" s="47"/>
      <c r="D42" s="47"/>
      <c r="E42" s="47"/>
      <c r="F42" s="47"/>
      <c r="G42" s="47"/>
      <c r="H42" s="47"/>
      <c r="I42" s="47"/>
      <c r="J42" s="47"/>
      <c r="M42" s="5"/>
      <c r="S42" s="24" t="str">
        <f t="shared" si="5"/>
        <v/>
      </c>
      <c r="U42" s="77" t="str">
        <f>CONCATENATE(IF(OR(W8&lt;&gt;"",W9&lt;&gt;""),U6,""),IF(W10&lt;&gt;"",V5,""),IF(W13&lt;&gt;"",V6,""),IF(W14&lt;&gt;"",U5,""))</f>
        <v/>
      </c>
    </row>
    <row r="43" spans="1:66" x14ac:dyDescent="0.2">
      <c r="A43" s="47" t="s">
        <v>65</v>
      </c>
      <c r="B43" s="178" t="str">
        <f>$BC$12</f>
        <v>Thermocouple Wire</v>
      </c>
      <c r="C43" s="47"/>
      <c r="D43" s="47"/>
      <c r="E43" s="47" t="s">
        <v>66</v>
      </c>
      <c r="F43" s="47"/>
      <c r="G43" s="178" t="str">
        <f>$BF$22</f>
        <v>KF</v>
      </c>
      <c r="H43" s="47"/>
      <c r="I43" s="47"/>
      <c r="J43" s="47"/>
      <c r="S43" s="24" t="str">
        <f t="shared" si="5"/>
        <v/>
      </c>
    </row>
    <row r="44" spans="1:66" x14ac:dyDescent="0.2">
      <c r="A44" s="47" t="s">
        <v>46</v>
      </c>
      <c r="B44" s="178" t="str">
        <f>AV4</f>
        <v>"0"</v>
      </c>
      <c r="C44" s="47"/>
      <c r="D44" s="47"/>
      <c r="E44" s="47" t="s">
        <v>73</v>
      </c>
      <c r="F44" s="47"/>
      <c r="G44" s="246">
        <f ca="1">$BG$9</f>
        <v>45778</v>
      </c>
      <c r="H44" s="47"/>
      <c r="I44" s="47"/>
      <c r="J44" s="179"/>
      <c r="S44" s="24" t="str">
        <f t="shared" si="5"/>
        <v/>
      </c>
    </row>
    <row r="45" spans="1:66" x14ac:dyDescent="0.2">
      <c r="A45" s="47" t="s">
        <v>77</v>
      </c>
      <c r="B45" s="178" t="str">
        <f>$BG$18</f>
        <v>N/A</v>
      </c>
      <c r="C45" s="47"/>
      <c r="D45" s="47"/>
      <c r="E45" s="47" t="s">
        <v>78</v>
      </c>
      <c r="F45" s="47"/>
      <c r="G45" s="246" t="str">
        <f>$BG$10</f>
        <v>N/A</v>
      </c>
      <c r="H45" s="47"/>
      <c r="J45" s="179"/>
      <c r="S45" s="24" t="s">
        <v>81</v>
      </c>
    </row>
    <row r="46" spans="1:66" x14ac:dyDescent="0.2">
      <c r="A46" s="47" t="s">
        <v>62</v>
      </c>
      <c r="B46" s="180">
        <f>$BG$2</f>
        <v>68</v>
      </c>
      <c r="C46" s="47"/>
      <c r="D46" s="47"/>
      <c r="E46" s="47" t="s">
        <v>86</v>
      </c>
      <c r="F46" s="47"/>
      <c r="G46" s="178">
        <f>$BG$3</f>
        <v>46</v>
      </c>
      <c r="H46" s="47" t="s">
        <v>87</v>
      </c>
      <c r="I46" s="47"/>
      <c r="J46" s="47"/>
      <c r="S46" s="24" t="s">
        <v>765</v>
      </c>
    </row>
    <row r="47" spans="1:66" x14ac:dyDescent="0.2">
      <c r="A47" s="47" t="s">
        <v>95</v>
      </c>
      <c r="B47" s="178" t="str">
        <f>$BE$27</f>
        <v>Production</v>
      </c>
      <c r="C47" s="47"/>
      <c r="D47" s="47"/>
      <c r="E47" s="47" t="s">
        <v>96</v>
      </c>
      <c r="F47" s="178" t="str">
        <f>$AR$23</f>
        <v>Greater of ±2.0°F or ±0.4% of Reading</v>
      </c>
      <c r="G47" s="47"/>
      <c r="H47" s="47"/>
      <c r="I47" s="47"/>
      <c r="J47" s="47"/>
      <c r="S47" t="s">
        <v>47</v>
      </c>
    </row>
    <row r="48" spans="1:66" x14ac:dyDescent="0.2">
      <c r="A48" s="181" t="s">
        <v>101</v>
      </c>
      <c r="B48" s="47"/>
      <c r="C48" s="181"/>
      <c r="D48" s="181" t="s">
        <v>102</v>
      </c>
      <c r="E48" s="181"/>
      <c r="F48" s="47"/>
      <c r="G48" s="178" t="str">
        <f>$AR$24</f>
        <v>AMS2750H, ASTM E220-19</v>
      </c>
      <c r="H48" s="181"/>
      <c r="I48" s="47"/>
      <c r="J48" s="47"/>
      <c r="S48" t="s">
        <v>762</v>
      </c>
    </row>
    <row r="49" spans="1:19" x14ac:dyDescent="0.2">
      <c r="A49" s="182" t="s">
        <v>106</v>
      </c>
      <c r="B49" s="182"/>
      <c r="C49" s="47"/>
      <c r="D49" s="178" t="str">
        <f>$AX$22</f>
        <v/>
      </c>
      <c r="E49" s="47" t="s">
        <v>107</v>
      </c>
      <c r="F49" s="47"/>
      <c r="G49" s="183" t="str">
        <f>$AX$26</f>
        <v>Specification</v>
      </c>
      <c r="H49" s="184" t="s">
        <v>108</v>
      </c>
      <c r="I49" s="47"/>
      <c r="J49" s="47"/>
      <c r="S49" t="s">
        <v>47</v>
      </c>
    </row>
    <row r="50" spans="1:19" ht="13.5" thickBot="1" x14ac:dyDescent="0.25">
      <c r="A50" s="185" t="s">
        <v>117</v>
      </c>
      <c r="B50" s="247"/>
      <c r="C50" s="431"/>
      <c r="D50" s="248" t="str">
        <f>IF(CT!$E$1&lt;&gt;"",CT!$E$1,"")</f>
        <v/>
      </c>
      <c r="E50" s="432" t="str">
        <f>IF(CT!$M$1&lt;&gt;"",CT!$M$1,"")</f>
        <v/>
      </c>
      <c r="F50" s="432" t="str">
        <f>IF(CT!$U$1&lt;&gt;"",CT!$U$1,"")</f>
        <v/>
      </c>
      <c r="G50" s="248" t="str">
        <f>IF(CT!$AC$1&lt;&gt;"",CT!$AC$1,"")</f>
        <v/>
      </c>
      <c r="H50" s="433" t="str">
        <f>IF(CT!$AK$1&lt;&gt;"",CT!$AK$1,"")</f>
        <v/>
      </c>
      <c r="I50" s="47"/>
      <c r="J50" s="186"/>
    </row>
    <row r="51" spans="1:19" ht="13.5" thickBot="1" x14ac:dyDescent="0.25">
      <c r="A51" s="187" t="s">
        <v>122</v>
      </c>
      <c r="B51" s="224" t="str">
        <f>IF(CT!C12&lt;&gt;"",CONCATENATE("SN:  ",CT!C12),"")</f>
        <v/>
      </c>
      <c r="C51" s="191"/>
      <c r="D51" s="191" t="str">
        <f>IF(CT!G12&lt;&gt;"",CT!G12,"")</f>
        <v/>
      </c>
      <c r="E51" s="191" t="str">
        <f>IF(CT!O12&lt;&gt;"",CT!O12,"")</f>
        <v/>
      </c>
      <c r="F51" s="191" t="str">
        <f>IF(CT!W12&lt;&gt;"",CT!W12,"")</f>
        <v/>
      </c>
      <c r="G51" s="191" t="str">
        <f>IF(CT!AE12&lt;&gt;"",CT!AE12,"")</f>
        <v/>
      </c>
      <c r="H51" s="191" t="str">
        <f>IF(CT!AM12&lt;&gt;"",CT!AM12,"")</f>
        <v/>
      </c>
      <c r="I51" s="47"/>
      <c r="J51" s="47"/>
    </row>
    <row r="52" spans="1:19" ht="13.5" thickBot="1" x14ac:dyDescent="0.25">
      <c r="A52" s="188"/>
      <c r="B52" s="223"/>
      <c r="C52" s="253" t="str">
        <f>IF(B51&lt;&gt;"","C.F.","")</f>
        <v/>
      </c>
      <c r="D52" s="434" t="str">
        <f>IF(CT!H12&lt;&gt;"",CT!H12,"")</f>
        <v/>
      </c>
      <c r="E52" s="434" t="str">
        <f>IF(CT!P12&lt;&gt;"",CT!P12,"")</f>
        <v/>
      </c>
      <c r="F52" s="434" t="str">
        <f>IF(CT!X12&lt;&gt;"",CT!X12,"")</f>
        <v/>
      </c>
      <c r="G52" s="434" t="str">
        <f>IF(CT!AF12&lt;&gt;"",CT!AF12,"")</f>
        <v/>
      </c>
      <c r="H52" s="434" t="str">
        <f>IF(CT!AN12&lt;&gt;"",CT!AN12,"")</f>
        <v/>
      </c>
      <c r="I52" s="47"/>
      <c r="J52" s="47"/>
    </row>
    <row r="53" spans="1:19" ht="13.5" thickBot="1" x14ac:dyDescent="0.25">
      <c r="A53" s="189"/>
      <c r="B53" s="224"/>
      <c r="C53" s="254"/>
      <c r="D53" s="435"/>
      <c r="E53" s="435"/>
      <c r="F53" s="435"/>
      <c r="G53" s="434"/>
      <c r="H53" s="434"/>
      <c r="I53" s="47"/>
      <c r="J53" s="47"/>
    </row>
    <row r="54" spans="1:19" ht="13.5" thickBot="1" x14ac:dyDescent="0.25">
      <c r="A54" s="188"/>
      <c r="B54" s="224" t="str">
        <f>IF(CT!C13&lt;&gt;"",CONCATENATE("SN:  ",CT!C13),"")</f>
        <v/>
      </c>
      <c r="C54" s="191"/>
      <c r="D54" s="191" t="str">
        <f>IF(CT!G13&lt;&gt;"",CT!G13,"")</f>
        <v/>
      </c>
      <c r="E54" s="191" t="str">
        <f>IF(CT!O13&lt;&gt;"",CT!O13,"")</f>
        <v/>
      </c>
      <c r="F54" s="191" t="str">
        <f>IF(CT!W13&lt;&gt;"",CT!W13,"")</f>
        <v/>
      </c>
      <c r="G54" s="191" t="str">
        <f>IF(CT!AE13&lt;&gt;"",CT!AE13,"")</f>
        <v/>
      </c>
      <c r="H54" s="191" t="str">
        <f>IF(CT!AM13&lt;&gt;"",CT!AM13,"")</f>
        <v/>
      </c>
      <c r="I54" s="47"/>
      <c r="J54" s="47"/>
    </row>
    <row r="55" spans="1:19" ht="13.5" thickBot="1" x14ac:dyDescent="0.25">
      <c r="A55" s="189"/>
      <c r="B55" s="224"/>
      <c r="C55" s="253" t="str">
        <f>IF(B54&lt;&gt;"","C.F.","")</f>
        <v/>
      </c>
      <c r="D55" s="434" t="str">
        <f>IF(CT!H13&lt;&gt;"",CT!H13,"")</f>
        <v/>
      </c>
      <c r="E55" s="434" t="str">
        <f>IF(CT!P13&lt;&gt;"",CT!P13,"")</f>
        <v/>
      </c>
      <c r="F55" s="434" t="str">
        <f>IF(CT!X13&lt;&gt;"",CT!X13,"")</f>
        <v/>
      </c>
      <c r="G55" s="434" t="str">
        <f>IF(CT!AF13&lt;&gt;"",CT!AF13,"")</f>
        <v/>
      </c>
      <c r="H55" s="434" t="str">
        <f>IF(CT!AN13&lt;&gt;"",CT!AN13,"")</f>
        <v/>
      </c>
      <c r="I55" s="47"/>
      <c r="J55" s="47"/>
    </row>
    <row r="56" spans="1:19" ht="13.5" thickBot="1" x14ac:dyDescent="0.25">
      <c r="A56" s="188"/>
      <c r="B56" s="224"/>
      <c r="C56" s="225"/>
      <c r="D56" s="225"/>
      <c r="E56" s="225"/>
      <c r="F56" s="225"/>
      <c r="G56" s="434"/>
      <c r="H56" s="434"/>
      <c r="I56" s="47"/>
      <c r="J56" s="47"/>
    </row>
    <row r="57" spans="1:19" ht="13.5" thickBot="1" x14ac:dyDescent="0.25">
      <c r="A57" s="189"/>
      <c r="B57" s="224" t="str">
        <f>IF(CT!C14&lt;&gt;"",CONCATENATE("SN: ",CT!C14),"")</f>
        <v/>
      </c>
      <c r="C57" s="191"/>
      <c r="D57" s="191" t="str">
        <f>IF(CT!G14&lt;&gt;"",CT!G14,"")</f>
        <v/>
      </c>
      <c r="E57" s="191" t="str">
        <f>IF(CT!O14&lt;&gt;"",CT!O14,"")</f>
        <v/>
      </c>
      <c r="F57" s="191" t="str">
        <f>IF(CT!W14&lt;&gt;"",CT!W14,"")</f>
        <v/>
      </c>
      <c r="G57" s="191" t="str">
        <f>IF(CT!AE14&lt;&gt;"",CT!AE14,"")</f>
        <v/>
      </c>
      <c r="H57" s="191" t="str">
        <f>IF(CT!AM14&lt;&gt;"",CT!AM14,"")</f>
        <v/>
      </c>
      <c r="I57" s="47"/>
      <c r="J57" s="47"/>
    </row>
    <row r="58" spans="1:19" ht="13.5" thickBot="1" x14ac:dyDescent="0.25">
      <c r="A58" s="188"/>
      <c r="B58" s="224"/>
      <c r="C58" s="253" t="str">
        <f>IF(B57&lt;&gt;"","C.F.","")</f>
        <v/>
      </c>
      <c r="D58" s="434" t="str">
        <f>IF(CT!H14&lt;&gt;"",CT!H14,"")</f>
        <v/>
      </c>
      <c r="E58" s="434" t="str">
        <f>IF(CT!P14&lt;&gt;"",CT!P14,"")</f>
        <v/>
      </c>
      <c r="F58" s="434" t="str">
        <f>IF(CT!X14&lt;&gt;"",CT!X14,"")</f>
        <v/>
      </c>
      <c r="G58" s="434" t="str">
        <f>IF(CT!AF14&lt;&gt;"",CT!AF14,"")</f>
        <v/>
      </c>
      <c r="H58" s="434" t="str">
        <f>IF(CT!AN14&lt;&gt;"",CT!AN14,"")</f>
        <v/>
      </c>
      <c r="I58" s="47"/>
      <c r="J58" s="47"/>
    </row>
    <row r="59" spans="1:19" ht="13.5" thickBot="1" x14ac:dyDescent="0.25">
      <c r="A59" s="189"/>
      <c r="B59" s="224"/>
      <c r="C59" s="190"/>
      <c r="D59" s="190"/>
      <c r="E59" s="190"/>
      <c r="F59" s="190"/>
      <c r="G59" s="434"/>
      <c r="H59" s="434"/>
      <c r="I59" s="47"/>
      <c r="J59" s="47"/>
    </row>
    <row r="60" spans="1:19" ht="13.5" thickBot="1" x14ac:dyDescent="0.25">
      <c r="A60" s="188"/>
      <c r="B60" s="224" t="str">
        <f>IF(CT!C15&lt;&gt;"",CONCATENATE("SN:  ",CT!C15),"")</f>
        <v/>
      </c>
      <c r="C60" s="191"/>
      <c r="D60" s="191" t="str">
        <f>IF(CT!G15&lt;&gt;"",CT!G15,"")</f>
        <v/>
      </c>
      <c r="E60" s="191" t="str">
        <f>IF(CT!O15&lt;&gt;"",CT!O15,"")</f>
        <v/>
      </c>
      <c r="F60" s="191" t="str">
        <f>IF(CT!W15&lt;&gt;"",CT!W15,"")</f>
        <v/>
      </c>
      <c r="G60" s="191" t="str">
        <f>IF(CT!AE15&lt;&gt;"",CT!AE15,"")</f>
        <v/>
      </c>
      <c r="H60" s="191" t="str">
        <f>IF(CT!AM15&lt;&gt;"",CT!AM15,"")</f>
        <v/>
      </c>
      <c r="I60" s="47"/>
      <c r="J60" s="47"/>
    </row>
    <row r="61" spans="1:19" ht="13.5" thickBot="1" x14ac:dyDescent="0.25">
      <c r="A61" s="189"/>
      <c r="B61" s="224"/>
      <c r="C61" s="253" t="str">
        <f>IF(B60&lt;&gt;"","C.F.","")</f>
        <v/>
      </c>
      <c r="D61" s="434" t="str">
        <f>IF(CT!H15&lt;&gt;"",CT!H15,"")</f>
        <v/>
      </c>
      <c r="E61" s="434" t="str">
        <f>IF(CT!P15&lt;&gt;"",CT!P15,"")</f>
        <v/>
      </c>
      <c r="F61" s="434" t="str">
        <f>IF(CT!X15&lt;&gt;"",CT!X15,"")</f>
        <v/>
      </c>
      <c r="G61" s="434" t="str">
        <f>IF(CT!AF15&lt;&gt;"",CT!AF15,"")</f>
        <v/>
      </c>
      <c r="H61" s="434" t="str">
        <f>IF(CT!AN15&lt;&gt;"",CT!AN15,"")</f>
        <v/>
      </c>
      <c r="I61" s="47"/>
      <c r="J61" s="47"/>
    </row>
    <row r="62" spans="1:19" ht="13.5" thickBot="1" x14ac:dyDescent="0.25">
      <c r="A62" s="188"/>
      <c r="B62" s="224"/>
      <c r="C62" s="437"/>
      <c r="D62" s="437"/>
      <c r="E62" s="437"/>
      <c r="F62" s="437"/>
      <c r="G62" s="434"/>
      <c r="H62" s="434"/>
      <c r="I62" s="47"/>
      <c r="J62" s="47"/>
    </row>
    <row r="63" spans="1:19" ht="13.5" thickBot="1" x14ac:dyDescent="0.25">
      <c r="A63" s="189"/>
      <c r="B63" s="224" t="str">
        <f>IF(CT!C16&lt;&gt;"",CONCATENATE("SN: ",CT!C16),"")</f>
        <v/>
      </c>
      <c r="C63" s="191"/>
      <c r="D63" s="191" t="str">
        <f>IF(CT!G16&lt;&gt;"",CT!G16,"")</f>
        <v/>
      </c>
      <c r="E63" s="191" t="str">
        <f>IF(CT!O16&lt;&gt;"",CT!O16,"")</f>
        <v/>
      </c>
      <c r="F63" s="191" t="str">
        <f>IF(CT!W16&lt;&gt;"",CT!W16,"")</f>
        <v/>
      </c>
      <c r="G63" s="191" t="str">
        <f>IF(CT!AE16&lt;&gt;"",CT!AE16,"")</f>
        <v/>
      </c>
      <c r="H63" s="191" t="str">
        <f>IF(CT!AM16&lt;&gt;"",CT!AM16,"")</f>
        <v/>
      </c>
      <c r="I63" s="47"/>
      <c r="J63" s="47"/>
    </row>
    <row r="64" spans="1:19" ht="13.5" thickBot="1" x14ac:dyDescent="0.25">
      <c r="A64" s="188"/>
      <c r="B64" s="224"/>
      <c r="C64" s="253" t="str">
        <f>IF(B63&lt;&gt;"","C.F.","")</f>
        <v/>
      </c>
      <c r="D64" s="434" t="str">
        <f>IF(CT!H16&lt;&gt;"",CT!H16,"")</f>
        <v/>
      </c>
      <c r="E64" s="434" t="str">
        <f>IF(CT!P16&lt;&gt;"",CT!P16,"")</f>
        <v/>
      </c>
      <c r="F64" s="434" t="str">
        <f>IF(CT!X16&lt;&gt;"",CT!X16,"")</f>
        <v/>
      </c>
      <c r="G64" s="434" t="str">
        <f>IF(CT!AF16&lt;&gt;"",CT!AF16,"")</f>
        <v/>
      </c>
      <c r="H64" s="434" t="str">
        <f>IF(CT!AN16&lt;&gt;"",CT!AN16,"")</f>
        <v/>
      </c>
      <c r="I64" s="47"/>
      <c r="J64" s="47"/>
    </row>
    <row r="65" spans="1:18" ht="13.5" thickBot="1" x14ac:dyDescent="0.25">
      <c r="A65" s="189"/>
      <c r="B65" s="224"/>
      <c r="C65" s="191"/>
      <c r="D65" s="434"/>
      <c r="E65" s="434"/>
      <c r="F65" s="434"/>
      <c r="G65" s="434"/>
      <c r="H65" s="434"/>
      <c r="I65" s="47"/>
      <c r="J65" s="47"/>
    </row>
    <row r="66" spans="1:18" x14ac:dyDescent="0.2">
      <c r="A66" s="188"/>
      <c r="B66" s="47"/>
      <c r="C66" s="47"/>
      <c r="D66" s="47"/>
      <c r="E66" s="47"/>
      <c r="F66" s="47"/>
      <c r="G66" s="47"/>
      <c r="H66" s="47"/>
      <c r="I66" s="47"/>
      <c r="J66" s="47"/>
    </row>
    <row r="67" spans="1:18" x14ac:dyDescent="0.2">
      <c r="A67" s="189"/>
      <c r="B67" s="47"/>
      <c r="C67" s="47"/>
      <c r="D67" s="47"/>
      <c r="E67" s="47"/>
      <c r="F67" s="47"/>
      <c r="G67" s="47"/>
      <c r="H67" s="47"/>
      <c r="I67" s="47"/>
      <c r="J67" s="47"/>
    </row>
    <row r="68" spans="1:18" x14ac:dyDescent="0.2">
      <c r="A68" s="188"/>
      <c r="B68" s="47"/>
      <c r="C68" s="47"/>
      <c r="D68" s="47"/>
      <c r="E68" s="47"/>
      <c r="F68" s="47"/>
      <c r="G68" s="47"/>
      <c r="H68" s="47"/>
      <c r="I68" s="47"/>
      <c r="J68" s="47"/>
    </row>
    <row r="69" spans="1:18" x14ac:dyDescent="0.2">
      <c r="A69" s="189"/>
      <c r="B69" s="47"/>
      <c r="C69" s="47"/>
      <c r="D69" s="47"/>
      <c r="E69" s="47"/>
      <c r="F69" s="47"/>
      <c r="G69" s="47"/>
      <c r="H69" s="47"/>
      <c r="I69" s="47"/>
      <c r="J69" s="47"/>
    </row>
    <row r="70" spans="1:18" x14ac:dyDescent="0.2">
      <c r="A70" s="192"/>
      <c r="B70" s="193"/>
      <c r="C70" s="193"/>
      <c r="D70" s="193"/>
      <c r="E70" s="193"/>
      <c r="F70" s="193"/>
      <c r="G70" s="193"/>
      <c r="H70" s="193"/>
      <c r="I70" s="47"/>
      <c r="J70" s="47"/>
    </row>
    <row r="71" spans="1:18" ht="13.5" thickBot="1" x14ac:dyDescent="0.25">
      <c r="A71" s="194"/>
      <c r="B71" s="47"/>
      <c r="C71" s="194" t="s">
        <v>191</v>
      </c>
      <c r="D71" s="194"/>
      <c r="E71" s="194"/>
      <c r="F71" s="194"/>
      <c r="G71" s="194"/>
      <c r="H71" s="194"/>
      <c r="I71" s="194"/>
      <c r="J71" s="194"/>
    </row>
    <row r="72" spans="1:18" x14ac:dyDescent="0.2">
      <c r="A72" s="47" t="s">
        <v>194</v>
      </c>
      <c r="B72" s="178" t="str">
        <f>$BJ$7</f>
        <v>Found in tolerance.  No action required.  "C.F" = "Correction Factor."</v>
      </c>
      <c r="C72" s="47"/>
      <c r="D72" s="47"/>
      <c r="E72" s="47"/>
      <c r="F72" s="47"/>
      <c r="G72" s="47"/>
      <c r="H72" s="47"/>
      <c r="I72" s="47"/>
      <c r="J72" s="47"/>
    </row>
    <row r="73" spans="1:18" x14ac:dyDescent="0.2">
      <c r="A73" s="47"/>
      <c r="B73" s="47"/>
      <c r="C73" s="47"/>
      <c r="D73" s="47"/>
      <c r="E73" s="47"/>
      <c r="F73" s="47"/>
      <c r="G73" s="47"/>
      <c r="H73" s="47"/>
      <c r="I73" s="47"/>
      <c r="J73" s="47"/>
    </row>
    <row r="74" spans="1:18" x14ac:dyDescent="0.2">
      <c r="A74" s="195" t="s">
        <v>202</v>
      </c>
      <c r="B74" s="178" t="str">
        <f>$BJ$30</f>
        <v>New</v>
      </c>
      <c r="C74" s="47"/>
      <c r="D74" s="47"/>
      <c r="E74" s="47"/>
      <c r="F74" s="47"/>
      <c r="G74" s="47"/>
      <c r="H74" s="47"/>
      <c r="I74" s="47"/>
      <c r="J74" s="47"/>
    </row>
    <row r="75" spans="1:18" x14ac:dyDescent="0.2">
      <c r="A75" s="195" t="s">
        <v>206</v>
      </c>
      <c r="B75" s="178" t="str">
        <f>$BK$5</f>
        <v>ACCEPTED</v>
      </c>
      <c r="C75" s="47"/>
      <c r="D75" s="47"/>
      <c r="E75" s="47"/>
      <c r="F75" s="47"/>
      <c r="G75" s="47"/>
      <c r="H75" s="47"/>
      <c r="I75" s="47"/>
      <c r="J75" s="47"/>
    </row>
    <row r="76" spans="1:18" x14ac:dyDescent="0.2">
      <c r="A76" s="182"/>
      <c r="B76" s="507" t="s">
        <v>208</v>
      </c>
      <c r="C76" s="508"/>
      <c r="D76" s="507"/>
      <c r="E76" s="507"/>
      <c r="F76" s="507"/>
      <c r="G76" s="508"/>
      <c r="H76" s="508"/>
      <c r="I76" s="507"/>
      <c r="J76" s="507"/>
    </row>
    <row r="77" spans="1:18" ht="13.5" thickBot="1" x14ac:dyDescent="0.25">
      <c r="A77" s="47" t="s">
        <v>210</v>
      </c>
      <c r="B77" s="47"/>
      <c r="C77" s="178" t="str">
        <f>$N$20</f>
        <v>Additel 286 SN:6851022030037</v>
      </c>
      <c r="D77" s="181"/>
      <c r="E77" s="181"/>
      <c r="F77" s="47" t="s">
        <v>211</v>
      </c>
      <c r="G77" s="512" t="str">
        <f>IF($V$19&lt;&gt;"",$V$19,"")</f>
        <v/>
      </c>
      <c r="H77" s="513"/>
      <c r="I77" s="196"/>
      <c r="J77" s="47"/>
      <c r="L77" s="44"/>
      <c r="M77" s="44"/>
      <c r="N77" s="44"/>
      <c r="O77" s="44"/>
      <c r="P77" s="44"/>
      <c r="Q77" s="44"/>
    </row>
    <row r="78" spans="1:18" x14ac:dyDescent="0.2">
      <c r="A78" s="47" t="s">
        <v>212</v>
      </c>
      <c r="B78" s="47"/>
      <c r="C78" s="504">
        <f>$N$21</f>
        <v>45474</v>
      </c>
      <c r="D78" s="505"/>
      <c r="E78" s="506"/>
      <c r="F78" s="47" t="s">
        <v>213</v>
      </c>
      <c r="G78" s="197" t="str">
        <f>IF($V$20&lt;&gt;"",$V$20,"")</f>
        <v/>
      </c>
      <c r="H78" s="198" t="str">
        <f>IF($W$20&lt;&gt;"",$W$20,"")</f>
        <v/>
      </c>
      <c r="I78" s="199"/>
      <c r="J78" s="200"/>
    </row>
    <row r="79" spans="1:18" x14ac:dyDescent="0.2">
      <c r="A79" s="47" t="s">
        <v>214</v>
      </c>
      <c r="B79" s="47"/>
      <c r="C79" s="504">
        <f>$N$22</f>
        <v>45839</v>
      </c>
      <c r="D79" s="505"/>
      <c r="E79" s="506"/>
      <c r="F79" s="47" t="s">
        <v>215</v>
      </c>
      <c r="G79" s="197" t="str">
        <f>IF($V$21&lt;&gt;"",$V$21,"")</f>
        <v/>
      </c>
      <c r="H79" s="197" t="str">
        <f>IF($W$21&lt;&gt;"",$W$21,"")</f>
        <v/>
      </c>
      <c r="I79" s="199"/>
      <c r="J79" s="200"/>
    </row>
    <row r="80" spans="1:18" s="44" customFormat="1" ht="13.5" thickBot="1" x14ac:dyDescent="0.25">
      <c r="A80" s="201" t="s">
        <v>216</v>
      </c>
      <c r="B80" s="201"/>
      <c r="C80" s="509" t="str">
        <f>$N$23</f>
        <v>56561-060578</v>
      </c>
      <c r="D80" s="510"/>
      <c r="E80" s="511"/>
      <c r="F80" s="201" t="s">
        <v>216</v>
      </c>
      <c r="G80" s="201"/>
      <c r="H80" s="295" t="e">
        <f>IF($V$22&lt;&gt;"",$V$22,"")</f>
        <v>#VALUE!</v>
      </c>
      <c r="I80" s="203"/>
      <c r="J80" s="204"/>
      <c r="L80"/>
      <c r="M80"/>
      <c r="N80"/>
      <c r="O80"/>
      <c r="P80"/>
      <c r="Q80"/>
      <c r="R80"/>
    </row>
    <row r="81" spans="1:10" x14ac:dyDescent="0.2">
      <c r="A81" s="47" t="s">
        <v>49</v>
      </c>
      <c r="B81" s="47"/>
      <c r="C81" s="47"/>
      <c r="D81" s="220" t="s">
        <v>50</v>
      </c>
      <c r="E81" s="221">
        <v>3</v>
      </c>
      <c r="F81" s="47"/>
      <c r="G81" s="178"/>
      <c r="H81" s="47"/>
      <c r="I81" s="47"/>
      <c r="J81" s="47"/>
    </row>
    <row r="82" spans="1:10" x14ac:dyDescent="0.2">
      <c r="A82" s="47" t="s">
        <v>56</v>
      </c>
      <c r="B82" s="47"/>
      <c r="C82" s="47"/>
      <c r="D82" s="47"/>
      <c r="E82" s="47"/>
      <c r="F82" s="47"/>
      <c r="G82" s="47"/>
      <c r="H82" s="47"/>
      <c r="I82" s="47"/>
      <c r="J82" s="47"/>
    </row>
    <row r="83" spans="1:10" x14ac:dyDescent="0.2">
      <c r="A83" s="47" t="s">
        <v>65</v>
      </c>
      <c r="B83" s="178" t="str">
        <f>$BC$12</f>
        <v>Thermocouple Wire</v>
      </c>
      <c r="C83" s="47"/>
      <c r="D83" s="47"/>
      <c r="E83" s="47" t="s">
        <v>66</v>
      </c>
      <c r="F83" s="47"/>
      <c r="G83" s="178" t="str">
        <f>$BF$22</f>
        <v>KF</v>
      </c>
      <c r="H83" s="47"/>
      <c r="I83" s="47"/>
      <c r="J83" s="47"/>
    </row>
    <row r="84" spans="1:10" x14ac:dyDescent="0.2">
      <c r="A84" s="47" t="s">
        <v>46</v>
      </c>
      <c r="B84" s="178" t="str">
        <f>AV5</f>
        <v>"0"</v>
      </c>
      <c r="C84" s="47"/>
      <c r="D84" s="47"/>
      <c r="E84" s="47" t="s">
        <v>73</v>
      </c>
      <c r="F84" s="47"/>
      <c r="G84" s="246">
        <f ca="1">$BG$9</f>
        <v>45778</v>
      </c>
      <c r="H84" s="47"/>
      <c r="I84" s="47"/>
      <c r="J84" s="179"/>
    </row>
    <row r="85" spans="1:10" x14ac:dyDescent="0.2">
      <c r="A85" s="47" t="s">
        <v>77</v>
      </c>
      <c r="B85" s="178" t="str">
        <f>$BG$18</f>
        <v>N/A</v>
      </c>
      <c r="C85" s="47"/>
      <c r="D85" s="47"/>
      <c r="E85" s="47" t="s">
        <v>78</v>
      </c>
      <c r="F85" s="47"/>
      <c r="G85" s="246" t="str">
        <f>$BG$10</f>
        <v>N/A</v>
      </c>
      <c r="H85" s="47"/>
      <c r="J85" s="179"/>
    </row>
    <row r="86" spans="1:10" x14ac:dyDescent="0.2">
      <c r="A86" s="47" t="s">
        <v>62</v>
      </c>
      <c r="B86" s="180">
        <f>$BG$2</f>
        <v>68</v>
      </c>
      <c r="C86" s="47"/>
      <c r="D86" s="47"/>
      <c r="E86" s="47" t="s">
        <v>86</v>
      </c>
      <c r="F86" s="47"/>
      <c r="G86" s="178">
        <f>$BG$3</f>
        <v>46</v>
      </c>
      <c r="H86" s="47" t="s">
        <v>87</v>
      </c>
      <c r="I86" s="47"/>
      <c r="J86" s="47"/>
    </row>
    <row r="87" spans="1:10" x14ac:dyDescent="0.2">
      <c r="A87" s="47" t="s">
        <v>95</v>
      </c>
      <c r="B87" s="178" t="str">
        <f>$BE$27</f>
        <v>Production</v>
      </c>
      <c r="C87" s="47"/>
      <c r="D87" s="47"/>
      <c r="E87" s="47" t="s">
        <v>96</v>
      </c>
      <c r="F87" s="178" t="str">
        <f>$AR$23</f>
        <v>Greater of ±2.0°F or ±0.4% of Reading</v>
      </c>
      <c r="G87" s="47"/>
      <c r="H87" s="47"/>
      <c r="I87" s="47"/>
      <c r="J87" s="47"/>
    </row>
    <row r="88" spans="1:10" x14ac:dyDescent="0.2">
      <c r="A88" s="181" t="s">
        <v>101</v>
      </c>
      <c r="B88" s="47"/>
      <c r="C88" s="181"/>
      <c r="D88" s="181" t="s">
        <v>102</v>
      </c>
      <c r="E88" s="181"/>
      <c r="F88" s="47"/>
      <c r="G88" s="178" t="str">
        <f>$AR$24</f>
        <v>AMS2750H, ASTM E220-19</v>
      </c>
      <c r="H88" s="181"/>
      <c r="I88" s="47"/>
      <c r="J88" s="47"/>
    </row>
    <row r="89" spans="1:10" x14ac:dyDescent="0.2">
      <c r="A89" s="182" t="s">
        <v>106</v>
      </c>
      <c r="B89" s="182"/>
      <c r="C89" s="47"/>
      <c r="D89" s="178" t="str">
        <f>$AX$22</f>
        <v/>
      </c>
      <c r="E89" s="47" t="s">
        <v>107</v>
      </c>
      <c r="F89" s="47"/>
      <c r="G89" s="183" t="str">
        <f>$AX$26</f>
        <v>Specification</v>
      </c>
      <c r="H89" s="184" t="s">
        <v>108</v>
      </c>
      <c r="I89" s="47"/>
      <c r="J89" s="47"/>
    </row>
    <row r="90" spans="1:10" ht="13.5" thickBot="1" x14ac:dyDescent="0.25">
      <c r="A90" s="185" t="s">
        <v>117</v>
      </c>
      <c r="B90" s="247"/>
      <c r="C90" s="431"/>
      <c r="D90" s="248" t="str">
        <f>IF(CT!$E$1&lt;&gt;"",CT!$E$1,"")</f>
        <v/>
      </c>
      <c r="E90" s="432" t="str">
        <f>IF(CT!$M$1&lt;&gt;"",CT!$M$1,"")</f>
        <v/>
      </c>
      <c r="F90" s="432" t="str">
        <f>IF(CT!$U$1&lt;&gt;"",CT!$U$1,"")</f>
        <v/>
      </c>
      <c r="G90" s="248" t="str">
        <f>IF(CT!$AC$1&lt;&gt;"",CT!$AC$1,"")</f>
        <v/>
      </c>
      <c r="H90" s="433" t="str">
        <f>IF(CT!$AK$1&lt;&gt;"",CT!$AK$1,"")</f>
        <v/>
      </c>
      <c r="I90" s="47"/>
      <c r="J90" s="186"/>
    </row>
    <row r="91" spans="1:10" ht="13.5" thickBot="1" x14ac:dyDescent="0.25">
      <c r="A91" s="187" t="s">
        <v>122</v>
      </c>
      <c r="B91" s="224" t="str">
        <f>IF(CT!C17&lt;&gt;"",CONCATENATE("SN:  ",CT!C17),"")</f>
        <v/>
      </c>
      <c r="C91" s="191"/>
      <c r="D91" s="191" t="str">
        <f>IF(CT!G17&lt;&gt;"",CT!G17,"")</f>
        <v/>
      </c>
      <c r="E91" s="191" t="str">
        <f>IF(CT!O17&lt;&gt;"",CT!O17,"")</f>
        <v/>
      </c>
      <c r="F91" s="191" t="str">
        <f>IF(CT!W17&lt;&gt;"",CT!W17,"")</f>
        <v/>
      </c>
      <c r="G91" s="191" t="str">
        <f>IF(CT!AE17&lt;&gt;"",CT!AE17,"")</f>
        <v/>
      </c>
      <c r="H91" s="191" t="str">
        <f>IF(CT!AM17&lt;&gt;"",CT!AM17,"")</f>
        <v/>
      </c>
      <c r="I91" s="47"/>
      <c r="J91" s="47"/>
    </row>
    <row r="92" spans="1:10" ht="13.5" thickBot="1" x14ac:dyDescent="0.25">
      <c r="A92" s="188"/>
      <c r="B92" s="223"/>
      <c r="C92" s="253" t="str">
        <f>IF(B91&lt;&gt;"","C.F.","")</f>
        <v/>
      </c>
      <c r="D92" s="434" t="str">
        <f>IF(CT!H17&lt;&gt;"",CT!H17,"")</f>
        <v/>
      </c>
      <c r="E92" s="434" t="str">
        <f>IF(CT!P17&lt;&gt;"",CT!P17,"")</f>
        <v/>
      </c>
      <c r="F92" s="434" t="str">
        <f>IF(CT!X17&lt;&gt;"",CT!X17,"")</f>
        <v/>
      </c>
      <c r="G92" s="434" t="str">
        <f>IF(CT!AF17&lt;&gt;"",CT!AF17,"")</f>
        <v/>
      </c>
      <c r="H92" s="434" t="str">
        <f>IF(CT!AN17&lt;&gt;"",CT!AN17,"")</f>
        <v/>
      </c>
      <c r="I92" s="47"/>
      <c r="J92" s="47"/>
    </row>
    <row r="93" spans="1:10" ht="13.5" thickBot="1" x14ac:dyDescent="0.25">
      <c r="A93" s="189"/>
      <c r="B93" s="224"/>
      <c r="C93" s="254"/>
      <c r="D93" s="435"/>
      <c r="E93" s="435"/>
      <c r="F93" s="435"/>
      <c r="G93" s="434"/>
      <c r="H93" s="434"/>
      <c r="I93" s="47"/>
      <c r="J93" s="47"/>
    </row>
    <row r="94" spans="1:10" ht="13.5" thickBot="1" x14ac:dyDescent="0.25">
      <c r="A94" s="188"/>
      <c r="B94" s="224" t="str">
        <f>IF(CT!C18&lt;&gt;"",CONCATENATE("SN:  ",CT!C18),"")</f>
        <v/>
      </c>
      <c r="C94" s="191"/>
      <c r="D94" s="191" t="str">
        <f>IF(CT!G18&lt;&gt;"",CT!G18,"")</f>
        <v/>
      </c>
      <c r="E94" s="191" t="str">
        <f>IF(CT!O18&lt;&gt;"",CT!O18,"")</f>
        <v/>
      </c>
      <c r="F94" s="191" t="str">
        <f>IF(CT!W18&lt;&gt;"",CT!W18,"")</f>
        <v/>
      </c>
      <c r="G94" s="191" t="str">
        <f>IF(CT!AE18&lt;&gt;"",CT!AE18,"")</f>
        <v/>
      </c>
      <c r="H94" s="191" t="str">
        <f>IF(CT!AM18&lt;&gt;"",CT!AM18,"")</f>
        <v/>
      </c>
      <c r="I94" s="47"/>
      <c r="J94" s="47"/>
    </row>
    <row r="95" spans="1:10" ht="13.5" thickBot="1" x14ac:dyDescent="0.25">
      <c r="A95" s="189"/>
      <c r="B95" s="224"/>
      <c r="C95" s="253" t="str">
        <f>IF(B94&lt;&gt;"","C.F.","")</f>
        <v/>
      </c>
      <c r="D95" s="434" t="str">
        <f>IF(CT!H18&lt;&gt;"",CT!H18,"")</f>
        <v/>
      </c>
      <c r="E95" s="434" t="str">
        <f>IF(CT!P18&lt;&gt;"",CT!P18,"")</f>
        <v/>
      </c>
      <c r="F95" s="434" t="str">
        <f>IF(CT!X18&lt;&gt;"",CT!X18,"")</f>
        <v/>
      </c>
      <c r="G95" s="434" t="str">
        <f>IF(CT!AF18&lt;&gt;"",CT!AF18,"")</f>
        <v/>
      </c>
      <c r="H95" s="434" t="str">
        <f>IF(CT!AN18&lt;&gt;"",CT!AN18,"")</f>
        <v/>
      </c>
      <c r="I95" s="47"/>
      <c r="J95" s="47"/>
    </row>
    <row r="96" spans="1:10" ht="13.5" thickBot="1" x14ac:dyDescent="0.25">
      <c r="A96" s="188"/>
      <c r="B96" s="224"/>
      <c r="C96" s="225"/>
      <c r="D96" s="225"/>
      <c r="E96" s="225"/>
      <c r="F96" s="225"/>
      <c r="G96" s="434"/>
      <c r="H96" s="434"/>
      <c r="I96" s="47"/>
      <c r="J96" s="47"/>
    </row>
    <row r="97" spans="1:10" ht="13.5" thickBot="1" x14ac:dyDescent="0.25">
      <c r="A97" s="189"/>
      <c r="B97" s="224" t="str">
        <f>IF(CT!C19&lt;&gt;"",CONCATENATE("SN:  ",CT!C19),"")</f>
        <v/>
      </c>
      <c r="C97" s="191"/>
      <c r="D97" s="191" t="str">
        <f>IF(CT!G19&lt;&gt;"",CT!G19,"")</f>
        <v/>
      </c>
      <c r="E97" s="191" t="str">
        <f>IF(CT!O19&lt;&gt;"",CT!O19,"")</f>
        <v/>
      </c>
      <c r="F97" s="191" t="str">
        <f>IF(CT!W19&lt;&gt;"",CT!W19,"")</f>
        <v/>
      </c>
      <c r="G97" s="191" t="str">
        <f>IF(CT!AE19&lt;&gt;"",CT!AE19,"")</f>
        <v/>
      </c>
      <c r="H97" s="191" t="str">
        <f>IF(CT!AM19&lt;&gt;"",CT!AM19,"")</f>
        <v/>
      </c>
      <c r="I97" s="47"/>
      <c r="J97" s="47"/>
    </row>
    <row r="98" spans="1:10" ht="13.5" thickBot="1" x14ac:dyDescent="0.25">
      <c r="A98" s="188"/>
      <c r="B98" s="224"/>
      <c r="C98" s="253" t="str">
        <f>IF(B97&lt;&gt;"","C.F.","")</f>
        <v/>
      </c>
      <c r="D98" s="434" t="str">
        <f>IF(CT!H19&lt;&gt;"",CT!H19,"")</f>
        <v/>
      </c>
      <c r="E98" s="434" t="str">
        <f>IF(CT!P19&lt;&gt;"",CT!P19,"")</f>
        <v/>
      </c>
      <c r="F98" s="434" t="str">
        <f>IF(CT!X19&lt;&gt;"",CT!X19,"")</f>
        <v/>
      </c>
      <c r="G98" s="434" t="str">
        <f>IF(CT!AF19&lt;&gt;"",CT!AF19,"")</f>
        <v/>
      </c>
      <c r="H98" s="434" t="str">
        <f>IF(CT!AN19&lt;&gt;"",CT!AN19,"")</f>
        <v/>
      </c>
      <c r="I98" s="47"/>
      <c r="J98" s="47"/>
    </row>
    <row r="99" spans="1:10" ht="13.5" thickBot="1" x14ac:dyDescent="0.25">
      <c r="A99" s="189"/>
      <c r="B99" s="224"/>
      <c r="C99" s="190"/>
      <c r="D99" s="190"/>
      <c r="E99" s="190"/>
      <c r="F99" s="190"/>
      <c r="G99" s="434"/>
      <c r="H99" s="434"/>
      <c r="I99" s="47"/>
      <c r="J99" s="47"/>
    </row>
    <row r="100" spans="1:10" ht="13.5" thickBot="1" x14ac:dyDescent="0.25">
      <c r="A100" s="188"/>
      <c r="B100" s="224" t="str">
        <f>IF(CT!C20&lt;&gt;"",CONCATENATE("SN:  ",CT!C20),"")</f>
        <v/>
      </c>
      <c r="C100" s="191"/>
      <c r="D100" s="191" t="str">
        <f>IF(CT!G20&lt;&gt;"",CT!G20,"")</f>
        <v/>
      </c>
      <c r="E100" s="191" t="str">
        <f>IF(CT!O20&lt;&gt;"",CT!O20,"")</f>
        <v/>
      </c>
      <c r="F100" s="191" t="str">
        <f>IF(CT!W20&lt;&gt;"",CT!W20,"")</f>
        <v/>
      </c>
      <c r="G100" s="191" t="str">
        <f>IF(CT!AE20&lt;&gt;"",CT!AE20,"")</f>
        <v/>
      </c>
      <c r="H100" s="191" t="str">
        <f>IF(CT!AM20&lt;&gt;"",CT!AM20,"")</f>
        <v/>
      </c>
      <c r="I100" s="47"/>
      <c r="J100" s="47"/>
    </row>
    <row r="101" spans="1:10" ht="13.5" thickBot="1" x14ac:dyDescent="0.25">
      <c r="A101" s="189"/>
      <c r="B101" s="224"/>
      <c r="C101" s="253" t="str">
        <f>IF(B100&lt;&gt;"","C.F.","")</f>
        <v/>
      </c>
      <c r="D101" s="434" t="str">
        <f>IF(CT!H20&lt;&gt;"",CT!H20,"")</f>
        <v/>
      </c>
      <c r="E101" s="434" t="str">
        <f>IF(CT!P20&lt;&gt;"",CT!P20,"")</f>
        <v/>
      </c>
      <c r="F101" s="434" t="str">
        <f>IF(CT!X20&lt;&gt;"",CT!X20,"")</f>
        <v/>
      </c>
      <c r="G101" s="434" t="str">
        <f>IF(CT!AF20&lt;&gt;"",CT!AF20,"")</f>
        <v/>
      </c>
      <c r="H101" s="434" t="str">
        <f>IF(CT!AN20&lt;&gt;"",CT!AN20,"")</f>
        <v/>
      </c>
      <c r="I101" s="47"/>
      <c r="J101" s="47"/>
    </row>
    <row r="102" spans="1:10" ht="13.5" thickBot="1" x14ac:dyDescent="0.25">
      <c r="A102" s="188"/>
      <c r="B102" s="224"/>
      <c r="C102" s="437"/>
      <c r="D102" s="437"/>
      <c r="E102" s="437"/>
      <c r="F102" s="437"/>
      <c r="G102" s="434"/>
      <c r="H102" s="434"/>
      <c r="I102" s="47"/>
      <c r="J102" s="47"/>
    </row>
    <row r="103" spans="1:10" ht="13.5" thickBot="1" x14ac:dyDescent="0.25">
      <c r="A103" s="189"/>
      <c r="B103" s="224" t="str">
        <f>IF(CT!C21&lt;&gt;"",CONCATENATE("SN:  ",CT!C21),"")</f>
        <v/>
      </c>
      <c r="C103" s="191"/>
      <c r="D103" s="191" t="str">
        <f>IF(CT!G21&lt;&gt;"",CT!G21,"")</f>
        <v/>
      </c>
      <c r="E103" s="191" t="str">
        <f>IF(CT!O21&lt;&gt;"",CT!O21,"")</f>
        <v/>
      </c>
      <c r="F103" s="191" t="str">
        <f>IF(CT!W21&lt;&gt;"",CT!W21,"")</f>
        <v/>
      </c>
      <c r="G103" s="191" t="str">
        <f>IF(CT!AE21&lt;&gt;"",CT!AE21,"")</f>
        <v/>
      </c>
      <c r="H103" s="191" t="str">
        <f>IF(CT!AM21&lt;&gt;"",CT!AM21,"")</f>
        <v/>
      </c>
      <c r="I103" s="47"/>
      <c r="J103" s="47"/>
    </row>
    <row r="104" spans="1:10" ht="13.5" thickBot="1" x14ac:dyDescent="0.25">
      <c r="A104" s="188"/>
      <c r="B104" s="224"/>
      <c r="C104" s="253" t="str">
        <f>IF(B103&lt;&gt;"","C.F.","")</f>
        <v/>
      </c>
      <c r="D104" s="434" t="str">
        <f>IF(CT!H21&lt;&gt;"",CT!H21,"")</f>
        <v/>
      </c>
      <c r="E104" s="434" t="str">
        <f>IF(CT!P21&lt;&gt;"",CT!P21,"")</f>
        <v/>
      </c>
      <c r="F104" s="434" t="str">
        <f>IF(CT!X21&lt;&gt;"",CT!X21,"")</f>
        <v/>
      </c>
      <c r="G104" s="434" t="str">
        <f>IF(CT!AF21&lt;&gt;"",CT!AF21,"")</f>
        <v/>
      </c>
      <c r="H104" s="434" t="str">
        <f>IF(CT!AN21&lt;&gt;"",CT!AN21,"")</f>
        <v/>
      </c>
      <c r="I104" s="47"/>
      <c r="J104" s="47"/>
    </row>
    <row r="105" spans="1:10" ht="13.5" thickBot="1" x14ac:dyDescent="0.25">
      <c r="A105" s="189"/>
      <c r="B105" s="224"/>
      <c r="C105" s="191"/>
      <c r="D105" s="434"/>
      <c r="E105" s="434"/>
      <c r="F105" s="434"/>
      <c r="G105" s="434"/>
      <c r="H105" s="434"/>
      <c r="I105" s="47"/>
      <c r="J105" s="47"/>
    </row>
    <row r="106" spans="1:10" x14ac:dyDescent="0.2">
      <c r="A106" s="188"/>
      <c r="B106" s="47"/>
      <c r="C106" s="47"/>
      <c r="D106" s="47"/>
      <c r="E106" s="47"/>
      <c r="F106" s="47"/>
      <c r="G106" s="47"/>
      <c r="H106" s="47"/>
      <c r="I106" s="47"/>
      <c r="J106" s="47"/>
    </row>
    <row r="107" spans="1:10" x14ac:dyDescent="0.2">
      <c r="A107" s="189"/>
      <c r="B107" s="47"/>
      <c r="C107" s="47"/>
      <c r="D107" s="47"/>
      <c r="E107" s="47"/>
      <c r="F107" s="47"/>
      <c r="G107" s="47"/>
      <c r="H107" s="47"/>
      <c r="I107" s="47"/>
      <c r="J107" s="47"/>
    </row>
    <row r="108" spans="1:10" x14ac:dyDescent="0.2">
      <c r="A108" s="188"/>
      <c r="B108" s="47"/>
      <c r="C108" s="47"/>
      <c r="D108" s="47"/>
      <c r="E108" s="47"/>
      <c r="F108" s="47"/>
      <c r="G108" s="47"/>
      <c r="H108" s="47"/>
      <c r="I108" s="47"/>
      <c r="J108" s="47"/>
    </row>
    <row r="109" spans="1:10" x14ac:dyDescent="0.2">
      <c r="A109" s="189"/>
      <c r="B109" s="47"/>
      <c r="C109" s="47"/>
      <c r="D109" s="47"/>
      <c r="E109" s="47"/>
      <c r="F109" s="47"/>
      <c r="G109" s="47"/>
      <c r="H109" s="47"/>
      <c r="I109" s="47"/>
      <c r="J109" s="47"/>
    </row>
    <row r="110" spans="1:10" x14ac:dyDescent="0.2">
      <c r="A110" s="192"/>
      <c r="B110" s="193"/>
      <c r="C110" s="193"/>
      <c r="D110" s="193"/>
      <c r="E110" s="193"/>
      <c r="F110" s="193"/>
      <c r="G110" s="193"/>
      <c r="H110" s="193"/>
      <c r="I110" s="47"/>
      <c r="J110" s="47"/>
    </row>
    <row r="111" spans="1:10" ht="13.5" thickBot="1" x14ac:dyDescent="0.25">
      <c r="A111" s="194"/>
      <c r="B111" s="47"/>
      <c r="C111" s="194" t="s">
        <v>191</v>
      </c>
      <c r="D111" s="194"/>
      <c r="E111" s="194"/>
      <c r="F111" s="194"/>
      <c r="G111" s="194"/>
      <c r="H111" s="194"/>
      <c r="I111" s="194"/>
      <c r="J111" s="194"/>
    </row>
    <row r="112" spans="1:10" x14ac:dyDescent="0.2">
      <c r="A112" s="47" t="s">
        <v>194</v>
      </c>
      <c r="B112" s="178" t="str">
        <f>$BJ$7</f>
        <v>Found in tolerance.  No action required.  "C.F" = "Correction Factor."</v>
      </c>
      <c r="C112" s="47"/>
      <c r="D112" s="47"/>
      <c r="E112" s="47"/>
      <c r="F112" s="47"/>
      <c r="G112" s="47"/>
      <c r="H112" s="47"/>
      <c r="I112" s="47"/>
      <c r="J112" s="47"/>
    </row>
    <row r="113" spans="1:18" x14ac:dyDescent="0.2">
      <c r="A113" s="47"/>
      <c r="B113" s="47"/>
      <c r="C113" s="47"/>
      <c r="D113" s="47"/>
      <c r="E113" s="47"/>
      <c r="F113" s="47"/>
      <c r="G113" s="47"/>
      <c r="H113" s="47"/>
      <c r="I113" s="47"/>
      <c r="J113" s="47"/>
    </row>
    <row r="114" spans="1:18" x14ac:dyDescent="0.2">
      <c r="A114" s="195" t="s">
        <v>202</v>
      </c>
      <c r="B114" s="178" t="str">
        <f>$BJ$30</f>
        <v>New</v>
      </c>
      <c r="C114" s="47"/>
      <c r="D114" s="47"/>
      <c r="E114" s="47"/>
      <c r="F114" s="47"/>
      <c r="G114" s="47"/>
      <c r="H114" s="47"/>
      <c r="I114" s="47"/>
      <c r="J114" s="47"/>
    </row>
    <row r="115" spans="1:18" x14ac:dyDescent="0.2">
      <c r="A115" s="195" t="s">
        <v>206</v>
      </c>
      <c r="B115" s="178" t="str">
        <f>$BK$5</f>
        <v>ACCEPTED</v>
      </c>
      <c r="C115" s="47"/>
      <c r="D115" s="47"/>
      <c r="E115" s="47"/>
      <c r="F115" s="47"/>
      <c r="G115" s="47"/>
      <c r="H115" s="47"/>
      <c r="I115" s="47"/>
      <c r="J115" s="47"/>
    </row>
    <row r="116" spans="1:18" x14ac:dyDescent="0.2">
      <c r="A116" s="182"/>
      <c r="B116" s="507" t="s">
        <v>208</v>
      </c>
      <c r="C116" s="508"/>
      <c r="D116" s="507"/>
      <c r="E116" s="507"/>
      <c r="F116" s="507"/>
      <c r="G116" s="508"/>
      <c r="H116" s="508"/>
      <c r="I116" s="507"/>
      <c r="J116" s="507"/>
    </row>
    <row r="117" spans="1:18" ht="13.5" thickBot="1" x14ac:dyDescent="0.25">
      <c r="A117" s="47" t="s">
        <v>210</v>
      </c>
      <c r="B117" s="47"/>
      <c r="C117" s="178" t="str">
        <f>$N$20</f>
        <v>Additel 286 SN:6851022030037</v>
      </c>
      <c r="D117" s="181"/>
      <c r="E117" s="181"/>
      <c r="F117" s="47" t="s">
        <v>211</v>
      </c>
      <c r="G117" s="512" t="str">
        <f>IF($V$19&lt;&gt;"",$V$19,"")</f>
        <v/>
      </c>
      <c r="H117" s="513"/>
      <c r="I117" s="196"/>
      <c r="J117" s="47"/>
      <c r="L117" s="44"/>
      <c r="M117" s="44"/>
      <c r="N117" s="44"/>
      <c r="O117" s="44"/>
      <c r="P117" s="44"/>
      <c r="Q117" s="44"/>
    </row>
    <row r="118" spans="1:18" x14ac:dyDescent="0.2">
      <c r="A118" s="47" t="s">
        <v>212</v>
      </c>
      <c r="B118" s="47"/>
      <c r="C118" s="504">
        <f>$N$21</f>
        <v>45474</v>
      </c>
      <c r="D118" s="505"/>
      <c r="E118" s="506"/>
      <c r="F118" s="47" t="s">
        <v>213</v>
      </c>
      <c r="G118" s="197" t="str">
        <f>IF($V$20&lt;&gt;"",$V$20,"")</f>
        <v/>
      </c>
      <c r="H118" s="198" t="str">
        <f>IF($W$20&lt;&gt;"",$W$20,"")</f>
        <v/>
      </c>
      <c r="I118" s="199"/>
      <c r="J118" s="200"/>
    </row>
    <row r="119" spans="1:18" x14ac:dyDescent="0.2">
      <c r="A119" s="47" t="s">
        <v>214</v>
      </c>
      <c r="B119" s="47"/>
      <c r="C119" s="504">
        <f>$N$22</f>
        <v>45839</v>
      </c>
      <c r="D119" s="505"/>
      <c r="E119" s="506"/>
      <c r="F119" s="47" t="s">
        <v>215</v>
      </c>
      <c r="G119" s="197" t="str">
        <f>IF($V$21&lt;&gt;"",$V$21,"")</f>
        <v/>
      </c>
      <c r="H119" s="197" t="str">
        <f>IF($W$21&lt;&gt;"",$W$21,"")</f>
        <v/>
      </c>
      <c r="I119" s="199"/>
      <c r="J119" s="200"/>
    </row>
    <row r="120" spans="1:18" s="44" customFormat="1" ht="13.5" thickBot="1" x14ac:dyDescent="0.25">
      <c r="A120" s="201" t="s">
        <v>216</v>
      </c>
      <c r="B120" s="201"/>
      <c r="C120" s="509" t="str">
        <f>$N$23</f>
        <v>56561-060578</v>
      </c>
      <c r="D120" s="510"/>
      <c r="E120" s="511"/>
      <c r="F120" s="201" t="s">
        <v>216</v>
      </c>
      <c r="G120" s="201"/>
      <c r="H120" s="295" t="e">
        <f>IF($V$22&lt;&gt;"",$V$22,"")</f>
        <v>#VALUE!</v>
      </c>
      <c r="I120" s="203"/>
      <c r="J120" s="204"/>
      <c r="L120"/>
      <c r="M120"/>
      <c r="N120"/>
      <c r="O120"/>
      <c r="P120"/>
      <c r="Q120"/>
      <c r="R120"/>
    </row>
    <row r="121" spans="1:18" x14ac:dyDescent="0.2">
      <c r="A121" s="47" t="s">
        <v>49</v>
      </c>
      <c r="B121" s="47"/>
      <c r="C121" s="47"/>
      <c r="D121" s="220" t="s">
        <v>50</v>
      </c>
      <c r="E121" s="221">
        <v>4</v>
      </c>
      <c r="F121" s="47"/>
      <c r="G121" s="178"/>
      <c r="H121" s="47"/>
      <c r="I121" s="47"/>
      <c r="J121" s="47"/>
    </row>
    <row r="122" spans="1:18" x14ac:dyDescent="0.2">
      <c r="A122" s="47" t="s">
        <v>56</v>
      </c>
      <c r="B122" s="47"/>
      <c r="C122" s="47"/>
      <c r="D122" s="47"/>
      <c r="E122" s="47"/>
      <c r="F122" s="47"/>
      <c r="G122" s="47"/>
      <c r="H122" s="47"/>
      <c r="I122" s="47"/>
      <c r="J122" s="47"/>
    </row>
    <row r="123" spans="1:18" x14ac:dyDescent="0.2">
      <c r="A123" s="47" t="s">
        <v>65</v>
      </c>
      <c r="B123" s="178" t="str">
        <f>$BC$12</f>
        <v>Thermocouple Wire</v>
      </c>
      <c r="C123" s="47"/>
      <c r="D123" s="47"/>
      <c r="E123" s="47" t="s">
        <v>66</v>
      </c>
      <c r="F123" s="47"/>
      <c r="G123" s="178" t="str">
        <f>$BF$22</f>
        <v>KF</v>
      </c>
      <c r="H123" s="47"/>
      <c r="I123" s="47"/>
      <c r="J123" s="47"/>
    </row>
    <row r="124" spans="1:18" x14ac:dyDescent="0.2">
      <c r="A124" s="47" t="s">
        <v>46</v>
      </c>
      <c r="B124" s="178" t="str">
        <f>AV6</f>
        <v>"0"</v>
      </c>
      <c r="C124" s="47"/>
      <c r="D124" s="47"/>
      <c r="E124" s="47" t="s">
        <v>73</v>
      </c>
      <c r="F124" s="47"/>
      <c r="G124" s="246">
        <f ca="1">$BG$9</f>
        <v>45778</v>
      </c>
      <c r="H124" s="47"/>
      <c r="I124" s="47"/>
      <c r="J124" s="179"/>
    </row>
    <row r="125" spans="1:18" x14ac:dyDescent="0.2">
      <c r="A125" s="47" t="s">
        <v>77</v>
      </c>
      <c r="B125" s="178" t="str">
        <f>$BG$18</f>
        <v>N/A</v>
      </c>
      <c r="C125" s="47"/>
      <c r="D125" s="47"/>
      <c r="E125" s="47" t="s">
        <v>78</v>
      </c>
      <c r="F125" s="47"/>
      <c r="G125" s="246" t="str">
        <f>$BG$10</f>
        <v>N/A</v>
      </c>
      <c r="H125" s="47"/>
      <c r="J125" s="179"/>
    </row>
    <row r="126" spans="1:18" x14ac:dyDescent="0.2">
      <c r="A126" s="47" t="s">
        <v>62</v>
      </c>
      <c r="B126" s="180">
        <f>$BG$2</f>
        <v>68</v>
      </c>
      <c r="C126" s="47"/>
      <c r="D126" s="47"/>
      <c r="E126" s="47" t="s">
        <v>86</v>
      </c>
      <c r="F126" s="47"/>
      <c r="G126" s="178">
        <f>$BG$3</f>
        <v>46</v>
      </c>
      <c r="H126" s="47" t="s">
        <v>87</v>
      </c>
      <c r="I126" s="47"/>
      <c r="J126" s="47"/>
    </row>
    <row r="127" spans="1:18" x14ac:dyDescent="0.2">
      <c r="A127" s="47" t="s">
        <v>95</v>
      </c>
      <c r="B127" s="178" t="str">
        <f>$BE$27</f>
        <v>Production</v>
      </c>
      <c r="C127" s="47"/>
      <c r="D127" s="47"/>
      <c r="E127" s="47" t="s">
        <v>96</v>
      </c>
      <c r="F127" s="178" t="str">
        <f>$AR$23</f>
        <v>Greater of ±2.0°F or ±0.4% of Reading</v>
      </c>
      <c r="G127" s="47"/>
      <c r="H127" s="47"/>
      <c r="I127" s="47"/>
      <c r="J127" s="47"/>
    </row>
    <row r="128" spans="1:18" x14ac:dyDescent="0.2">
      <c r="A128" s="181" t="s">
        <v>101</v>
      </c>
      <c r="B128" s="47"/>
      <c r="C128" s="181"/>
      <c r="D128" s="181" t="s">
        <v>102</v>
      </c>
      <c r="E128" s="181"/>
      <c r="F128" s="47"/>
      <c r="G128" s="178" t="str">
        <f>$AR$24</f>
        <v>AMS2750H, ASTM E220-19</v>
      </c>
      <c r="H128" s="181"/>
      <c r="I128" s="47"/>
      <c r="J128" s="47"/>
    </row>
    <row r="129" spans="1:10" x14ac:dyDescent="0.2">
      <c r="A129" s="182" t="s">
        <v>106</v>
      </c>
      <c r="B129" s="182"/>
      <c r="C129" s="47"/>
      <c r="D129" s="178" t="str">
        <f>$AX$22</f>
        <v/>
      </c>
      <c r="E129" s="47" t="s">
        <v>107</v>
      </c>
      <c r="F129" s="47"/>
      <c r="G129" s="183" t="str">
        <f>$AX$26</f>
        <v>Specification</v>
      </c>
      <c r="H129" s="184" t="s">
        <v>108</v>
      </c>
      <c r="I129" s="47"/>
      <c r="J129" s="47"/>
    </row>
    <row r="130" spans="1:10" ht="13.5" thickBot="1" x14ac:dyDescent="0.25">
      <c r="A130" s="185" t="s">
        <v>117</v>
      </c>
      <c r="B130" s="247"/>
      <c r="C130" s="431"/>
      <c r="D130" s="248" t="str">
        <f>IF(CT!$E$1&lt;&gt;"",CT!$E$1,"")</f>
        <v/>
      </c>
      <c r="E130" s="432" t="str">
        <f>IF(CT!$M$1&lt;&gt;"",CT!$M$1,"")</f>
        <v/>
      </c>
      <c r="F130" s="432" t="str">
        <f>IF(CT!$U$1&lt;&gt;"",CT!$U$1,"")</f>
        <v/>
      </c>
      <c r="G130" s="248" t="str">
        <f>IF(CT!$AC$1&lt;&gt;"",CT!$AC$1,"")</f>
        <v/>
      </c>
      <c r="H130" s="433" t="str">
        <f>IF(CT!$AK$1&lt;&gt;"",CT!$AK$1,"")</f>
        <v/>
      </c>
      <c r="I130" s="47"/>
      <c r="J130" s="186"/>
    </row>
    <row r="131" spans="1:10" ht="13.5" thickBot="1" x14ac:dyDescent="0.25">
      <c r="A131" s="187" t="s">
        <v>122</v>
      </c>
      <c r="B131" s="224" t="str">
        <f>IF(CT!C22&lt;&gt;"",CONCATENATE("SN:  ",CT!C22),"")</f>
        <v/>
      </c>
      <c r="C131" s="191"/>
      <c r="D131" s="191" t="str">
        <f>IF(CT!G22&lt;&gt;"",CT!G22,"")</f>
        <v/>
      </c>
      <c r="E131" s="191" t="str">
        <f>IF(CT!O22&lt;&gt;"",CT!O22,"")</f>
        <v/>
      </c>
      <c r="F131" s="191" t="str">
        <f>IF(CT!W22&lt;&gt;"",CT!W22,"")</f>
        <v/>
      </c>
      <c r="G131" s="191" t="str">
        <f>IF(CT!AE22&lt;&gt;"",CT!AE22,"")</f>
        <v/>
      </c>
      <c r="H131" s="191" t="str">
        <f>IF(CT!AM22&lt;&gt;"",CT!AM22,"")</f>
        <v/>
      </c>
      <c r="I131" s="47"/>
      <c r="J131" s="47"/>
    </row>
    <row r="132" spans="1:10" ht="13.5" thickBot="1" x14ac:dyDescent="0.25">
      <c r="A132" s="188"/>
      <c r="B132" s="223"/>
      <c r="C132" s="253" t="str">
        <f>IF(B131&lt;&gt;"","C.F.","")</f>
        <v/>
      </c>
      <c r="D132" s="434" t="str">
        <f>IF(CT!H22&lt;&gt;"",CT!H22,"")</f>
        <v/>
      </c>
      <c r="E132" s="434" t="str">
        <f>IF(CT!P22&lt;&gt;"",CT!P22,"")</f>
        <v/>
      </c>
      <c r="F132" s="434" t="str">
        <f>IF(CT!X22&lt;&gt;"",CT!X22,"")</f>
        <v/>
      </c>
      <c r="G132" s="434" t="str">
        <f>IF(CT!AF22&lt;&gt;"",CT!AF22,"")</f>
        <v/>
      </c>
      <c r="H132" s="434" t="str">
        <f>IF(CT!AN22&lt;&gt;"",CT!AN22,"")</f>
        <v/>
      </c>
      <c r="I132" s="47"/>
      <c r="J132" s="47"/>
    </row>
    <row r="133" spans="1:10" ht="13.5" thickBot="1" x14ac:dyDescent="0.25">
      <c r="A133" s="189"/>
      <c r="B133" s="224"/>
      <c r="C133" s="254"/>
      <c r="D133" s="435"/>
      <c r="E133" s="435"/>
      <c r="F133" s="435"/>
      <c r="G133" s="434"/>
      <c r="H133" s="434"/>
      <c r="I133" s="47"/>
      <c r="J133" s="47"/>
    </row>
    <row r="134" spans="1:10" ht="13.5" thickBot="1" x14ac:dyDescent="0.25">
      <c r="A134" s="188"/>
      <c r="B134" s="224" t="str">
        <f>IF(CT!C23&lt;&gt;"",CONCATENATE("SN:  ",CT!C23),"")</f>
        <v/>
      </c>
      <c r="C134" s="191"/>
      <c r="D134" s="191" t="str">
        <f>IF(CT!G23&lt;&gt;"",CT!G23,"")</f>
        <v/>
      </c>
      <c r="E134" s="191" t="str">
        <f>IF(CT!O23&lt;&gt;"",CT!O23,"")</f>
        <v/>
      </c>
      <c r="F134" s="191" t="str">
        <f>IF(CT!W23&lt;&gt;"",CT!W23,"")</f>
        <v/>
      </c>
      <c r="G134" s="191" t="str">
        <f>IF(CT!AE23&lt;&gt;"",CT!AE23,"")</f>
        <v/>
      </c>
      <c r="H134" s="191" t="str">
        <f>IF(CT!AM23&lt;&gt;"",CT!AM23,"")</f>
        <v/>
      </c>
      <c r="I134" s="47"/>
      <c r="J134" s="47"/>
    </row>
    <row r="135" spans="1:10" ht="13.5" thickBot="1" x14ac:dyDescent="0.25">
      <c r="A135" s="189"/>
      <c r="B135" s="224"/>
      <c r="C135" s="253" t="str">
        <f>IF(B134&lt;&gt;"","C.F.","")</f>
        <v/>
      </c>
      <c r="D135" s="434" t="str">
        <f>IF(CT!H23&lt;&gt;"",CT!H23,"")</f>
        <v/>
      </c>
      <c r="E135" s="434" t="str">
        <f>IF(CT!P23&lt;&gt;"",CT!P23,"")</f>
        <v/>
      </c>
      <c r="F135" s="434" t="str">
        <f>IF(CT!X23&lt;&gt;"",CT!X23,"")</f>
        <v/>
      </c>
      <c r="G135" s="434" t="str">
        <f>IF(CT!AF23&lt;&gt;"",CT!AF23,"")</f>
        <v/>
      </c>
      <c r="H135" s="434" t="str">
        <f>IF(CT!AN23&lt;&gt;"",CT!AN23,"")</f>
        <v/>
      </c>
      <c r="I135" s="47"/>
      <c r="J135" s="47"/>
    </row>
    <row r="136" spans="1:10" ht="13.5" thickBot="1" x14ac:dyDescent="0.25">
      <c r="A136" s="188"/>
      <c r="B136" s="224"/>
      <c r="C136" s="225"/>
      <c r="D136" s="225"/>
      <c r="E136" s="225"/>
      <c r="F136" s="225"/>
      <c r="G136" s="434"/>
      <c r="H136" s="434"/>
      <c r="I136" s="47"/>
      <c r="J136" s="47"/>
    </row>
    <row r="137" spans="1:10" ht="13.5" thickBot="1" x14ac:dyDescent="0.25">
      <c r="A137" s="189"/>
      <c r="B137" s="224" t="str">
        <f>IF(CT!C24&lt;&gt;"",CONCATENATE("SN:  ",CT!C24),"")</f>
        <v/>
      </c>
      <c r="C137" s="191"/>
      <c r="D137" s="191" t="str">
        <f>IF(CT!G24&lt;&gt;"",CT!G24,"")</f>
        <v/>
      </c>
      <c r="E137" s="191" t="str">
        <f>IF(CT!O24&lt;&gt;"",CT!O24,"")</f>
        <v/>
      </c>
      <c r="F137" s="191" t="str">
        <f>IF(CT!W24&lt;&gt;"",CT!W24,"")</f>
        <v/>
      </c>
      <c r="G137" s="191" t="str">
        <f>IF(CT!AE24&lt;&gt;"",CT!AE24,"")</f>
        <v/>
      </c>
      <c r="H137" s="191" t="str">
        <f>IF(CT!AM24&lt;&gt;"",CT!AM24,"")</f>
        <v/>
      </c>
      <c r="I137" s="47"/>
      <c r="J137" s="47"/>
    </row>
    <row r="138" spans="1:10" ht="13.5" thickBot="1" x14ac:dyDescent="0.25">
      <c r="A138" s="188"/>
      <c r="B138" s="224"/>
      <c r="C138" s="253" t="str">
        <f>IF(B137&lt;&gt;"","C.F.","")</f>
        <v/>
      </c>
      <c r="D138" s="434" t="str">
        <f>IF(CT!H24&lt;&gt;"",CT!H24,"")</f>
        <v/>
      </c>
      <c r="E138" s="434" t="str">
        <f>IF(CT!P24&lt;&gt;"",CT!P24,"")</f>
        <v/>
      </c>
      <c r="F138" s="434" t="str">
        <f>IF(CT!X24&lt;&gt;"",CT!X24,"")</f>
        <v/>
      </c>
      <c r="G138" s="434" t="str">
        <f>IF(CT!AF24&lt;&gt;"",CT!AF24,"")</f>
        <v/>
      </c>
      <c r="H138" s="434" t="str">
        <f>IF(CT!AN24&lt;&gt;"",CT!AN24,"")</f>
        <v/>
      </c>
      <c r="I138" s="47"/>
      <c r="J138" s="47"/>
    </row>
    <row r="139" spans="1:10" ht="13.5" thickBot="1" x14ac:dyDescent="0.25">
      <c r="A139" s="189"/>
      <c r="B139" s="224"/>
      <c r="C139" s="190"/>
      <c r="D139" s="190"/>
      <c r="E139" s="190"/>
      <c r="F139" s="190"/>
      <c r="G139" s="434"/>
      <c r="H139" s="434"/>
      <c r="I139" s="47"/>
      <c r="J139" s="47"/>
    </row>
    <row r="140" spans="1:10" ht="13.5" thickBot="1" x14ac:dyDescent="0.25">
      <c r="A140" s="188"/>
      <c r="B140" s="224" t="str">
        <f>IF(CT!C25&lt;&gt;"",CONCATENATE("SN:  ",CT!C25),"")</f>
        <v/>
      </c>
      <c r="C140" s="191"/>
      <c r="D140" s="191" t="str">
        <f>IF(CT!G25&lt;&gt;"",CT!G25,"")</f>
        <v/>
      </c>
      <c r="E140" s="191" t="str">
        <f>IF(CT!O25&lt;&gt;"",CT!O25,"")</f>
        <v/>
      </c>
      <c r="F140" s="191" t="str">
        <f>IF(CT!W25&lt;&gt;"",CT!W25,"")</f>
        <v/>
      </c>
      <c r="G140" s="191" t="str">
        <f>IF(CT!AE25&lt;&gt;"",CT!AE25,"")</f>
        <v/>
      </c>
      <c r="H140" s="191" t="str">
        <f>IF(CT!AM25&lt;&gt;"",CT!AM25,"")</f>
        <v/>
      </c>
      <c r="I140" s="47"/>
      <c r="J140" s="47"/>
    </row>
    <row r="141" spans="1:10" ht="13.5" thickBot="1" x14ac:dyDescent="0.25">
      <c r="A141" s="189"/>
      <c r="B141" s="224"/>
      <c r="C141" s="253" t="str">
        <f>IF(B140&lt;&gt;"","C.F.","")</f>
        <v/>
      </c>
      <c r="D141" s="434" t="str">
        <f>IF(CT!H25&lt;&gt;"",CT!H25,"")</f>
        <v/>
      </c>
      <c r="E141" s="434" t="str">
        <f>IF(CT!P25&lt;&gt;"",CT!P25,"")</f>
        <v/>
      </c>
      <c r="F141" s="434" t="str">
        <f>IF(CT!X25&lt;&gt;"",CT!X25,"")</f>
        <v/>
      </c>
      <c r="G141" s="434" t="str">
        <f>IF(CT!AF25&lt;&gt;"",CT!AF25,"")</f>
        <v/>
      </c>
      <c r="H141" s="434" t="str">
        <f>IF(CT!AN25&lt;&gt;"",CT!AN25,"")</f>
        <v/>
      </c>
      <c r="I141" s="47"/>
      <c r="J141" s="47"/>
    </row>
    <row r="142" spans="1:10" ht="13.5" thickBot="1" x14ac:dyDescent="0.25">
      <c r="A142" s="188"/>
      <c r="B142" s="224"/>
      <c r="C142" s="437"/>
      <c r="D142" s="437"/>
      <c r="E142" s="437"/>
      <c r="F142" s="437"/>
      <c r="G142" s="434"/>
      <c r="H142" s="434"/>
      <c r="I142" s="47"/>
      <c r="J142" s="47"/>
    </row>
    <row r="143" spans="1:10" ht="13.5" thickBot="1" x14ac:dyDescent="0.25">
      <c r="A143" s="189"/>
      <c r="B143" s="224" t="str">
        <f>IF(CT!C26&lt;&gt;"",CONCATENATE("SN:  ",CT!C26),"")</f>
        <v/>
      </c>
      <c r="C143" s="191"/>
      <c r="D143" s="191" t="str">
        <f>IF(CT!G26&lt;&gt;"",CT!G26,"")</f>
        <v/>
      </c>
      <c r="E143" s="191" t="str">
        <f>IF(CT!O26&lt;&gt;"",CT!O26,"")</f>
        <v/>
      </c>
      <c r="F143" s="191" t="str">
        <f>IF(CT!W26&lt;&gt;"",CT!W26,"")</f>
        <v/>
      </c>
      <c r="G143" s="191" t="str">
        <f>IF(CT!AE26&lt;&gt;"",CT!AE26,"")</f>
        <v/>
      </c>
      <c r="H143" s="191" t="str">
        <f>IF(CT!AM26&lt;&gt;"",CT!AM26,"")</f>
        <v/>
      </c>
      <c r="I143" s="47"/>
      <c r="J143" s="47"/>
    </row>
    <row r="144" spans="1:10" ht="13.5" thickBot="1" x14ac:dyDescent="0.25">
      <c r="A144" s="188"/>
      <c r="B144" s="224"/>
      <c r="C144" s="253" t="str">
        <f>IF(B143&lt;&gt;"","C.F.","")</f>
        <v/>
      </c>
      <c r="D144" s="434" t="str">
        <f>IF(CT!H26&lt;&gt;"",CT!H26,"")</f>
        <v/>
      </c>
      <c r="E144" s="434" t="str">
        <f>IF(CT!P26&lt;&gt;"",CT!P26,"")</f>
        <v/>
      </c>
      <c r="F144" s="434" t="str">
        <f>IF(CT!X26&lt;&gt;"",CT!X26,"")</f>
        <v/>
      </c>
      <c r="G144" s="434" t="str">
        <f>IF(CT!AF26&lt;&gt;"",CT!AF26,"")</f>
        <v/>
      </c>
      <c r="H144" s="434" t="str">
        <f>IF(CT!AN26&lt;&gt;"",CT!AN26,"")</f>
        <v/>
      </c>
      <c r="I144" s="47"/>
      <c r="J144" s="47"/>
    </row>
    <row r="145" spans="1:18" ht="13.5" thickBot="1" x14ac:dyDescent="0.25">
      <c r="A145" s="189"/>
      <c r="B145" s="224"/>
      <c r="C145" s="191"/>
      <c r="D145" s="434"/>
      <c r="E145" s="434"/>
      <c r="F145" s="434"/>
      <c r="G145" s="434"/>
      <c r="H145" s="434"/>
      <c r="I145" s="47"/>
      <c r="J145" s="47"/>
    </row>
    <row r="146" spans="1:18" x14ac:dyDescent="0.2">
      <c r="A146" s="188"/>
      <c r="B146" s="47"/>
      <c r="C146" s="47"/>
      <c r="D146" s="47"/>
      <c r="E146" s="47"/>
      <c r="F146" s="47"/>
      <c r="G146" s="47"/>
      <c r="H146" s="47"/>
      <c r="I146" s="47"/>
      <c r="J146" s="47"/>
    </row>
    <row r="147" spans="1:18" x14ac:dyDescent="0.2">
      <c r="A147" s="189"/>
      <c r="B147" s="47"/>
      <c r="C147" s="47"/>
      <c r="D147" s="47"/>
      <c r="E147" s="47"/>
      <c r="F147" s="47"/>
      <c r="G147" s="47"/>
      <c r="H147" s="47"/>
      <c r="I147" s="47"/>
      <c r="J147" s="47"/>
    </row>
    <row r="148" spans="1:18" x14ac:dyDescent="0.2">
      <c r="A148" s="188"/>
      <c r="B148" s="47"/>
      <c r="C148" s="47"/>
      <c r="D148" s="47"/>
      <c r="E148" s="47"/>
      <c r="F148" s="47"/>
      <c r="G148" s="47"/>
      <c r="H148" s="47"/>
      <c r="I148" s="47"/>
      <c r="J148" s="47"/>
    </row>
    <row r="149" spans="1:18" x14ac:dyDescent="0.2">
      <c r="A149" s="189"/>
      <c r="B149" s="47"/>
      <c r="C149" s="47"/>
      <c r="D149" s="47"/>
      <c r="E149" s="47"/>
      <c r="F149" s="47"/>
      <c r="G149" s="47"/>
      <c r="H149" s="47"/>
      <c r="I149" s="47"/>
      <c r="J149" s="47"/>
    </row>
    <row r="150" spans="1:18" x14ac:dyDescent="0.2">
      <c r="A150" s="192"/>
      <c r="B150" s="193"/>
      <c r="C150" s="193"/>
      <c r="D150" s="193"/>
      <c r="E150" s="193"/>
      <c r="F150" s="193"/>
      <c r="G150" s="193"/>
      <c r="H150" s="193"/>
      <c r="I150" s="47"/>
      <c r="J150" s="47"/>
    </row>
    <row r="151" spans="1:18" ht="13.5" thickBot="1" x14ac:dyDescent="0.25">
      <c r="A151" s="194"/>
      <c r="B151" s="47"/>
      <c r="C151" s="194" t="s">
        <v>191</v>
      </c>
      <c r="D151" s="194"/>
      <c r="E151" s="194"/>
      <c r="F151" s="194"/>
      <c r="G151" s="194"/>
      <c r="H151" s="194"/>
      <c r="I151" s="194"/>
      <c r="J151" s="194"/>
    </row>
    <row r="152" spans="1:18" x14ac:dyDescent="0.2">
      <c r="A152" s="47" t="s">
        <v>194</v>
      </c>
      <c r="B152" s="178" t="str">
        <f>$BJ$7</f>
        <v>Found in tolerance.  No action required.  "C.F" = "Correction Factor."</v>
      </c>
      <c r="C152" s="47"/>
      <c r="D152" s="47"/>
      <c r="E152" s="47"/>
      <c r="F152" s="47"/>
      <c r="G152" s="47"/>
      <c r="H152" s="47"/>
      <c r="I152" s="47"/>
      <c r="J152" s="47"/>
    </row>
    <row r="153" spans="1:18" x14ac:dyDescent="0.2">
      <c r="A153" s="47"/>
      <c r="B153" s="47"/>
      <c r="C153" s="47"/>
      <c r="D153" s="47"/>
      <c r="E153" s="47"/>
      <c r="F153" s="47"/>
      <c r="G153" s="47"/>
      <c r="H153" s="47"/>
      <c r="I153" s="47"/>
      <c r="J153" s="47"/>
    </row>
    <row r="154" spans="1:18" x14ac:dyDescent="0.2">
      <c r="A154" s="195" t="s">
        <v>202</v>
      </c>
      <c r="B154" s="178" t="str">
        <f>$BJ$30</f>
        <v>New</v>
      </c>
      <c r="C154" s="47"/>
      <c r="D154" s="47"/>
      <c r="E154" s="47"/>
      <c r="F154" s="47"/>
      <c r="G154" s="47"/>
      <c r="H154" s="47"/>
      <c r="I154" s="47"/>
      <c r="J154" s="47"/>
    </row>
    <row r="155" spans="1:18" x14ac:dyDescent="0.2">
      <c r="A155" s="195" t="s">
        <v>206</v>
      </c>
      <c r="B155" s="178" t="str">
        <f>$BK$5</f>
        <v>ACCEPTED</v>
      </c>
      <c r="C155" s="47"/>
      <c r="D155" s="47"/>
      <c r="E155" s="47"/>
      <c r="F155" s="47"/>
      <c r="G155" s="47"/>
      <c r="H155" s="47"/>
      <c r="I155" s="47"/>
      <c r="J155" s="47"/>
    </row>
    <row r="156" spans="1:18" x14ac:dyDescent="0.2">
      <c r="A156" s="182"/>
      <c r="B156" s="507" t="s">
        <v>208</v>
      </c>
      <c r="C156" s="508"/>
      <c r="D156" s="507"/>
      <c r="E156" s="507"/>
      <c r="F156" s="507"/>
      <c r="G156" s="508"/>
      <c r="H156" s="508"/>
      <c r="I156" s="507"/>
      <c r="J156" s="507"/>
    </row>
    <row r="157" spans="1:18" ht="13.5" thickBot="1" x14ac:dyDescent="0.25">
      <c r="A157" s="47" t="s">
        <v>210</v>
      </c>
      <c r="B157" s="47"/>
      <c r="C157" s="178" t="str">
        <f>$N$20</f>
        <v>Additel 286 SN:6851022030037</v>
      </c>
      <c r="D157" s="181"/>
      <c r="E157" s="181"/>
      <c r="F157" s="47" t="s">
        <v>211</v>
      </c>
      <c r="G157" s="512" t="str">
        <f>IF($V$19&lt;&gt;"",$V$19,"")</f>
        <v/>
      </c>
      <c r="H157" s="513"/>
      <c r="I157" s="196"/>
      <c r="J157" s="47"/>
      <c r="L157" s="44"/>
      <c r="M157" s="44"/>
      <c r="N157" s="44"/>
      <c r="O157" s="44"/>
      <c r="P157" s="44"/>
      <c r="Q157" s="44"/>
    </row>
    <row r="158" spans="1:18" x14ac:dyDescent="0.2">
      <c r="A158" s="47" t="s">
        <v>212</v>
      </c>
      <c r="B158" s="47"/>
      <c r="C158" s="504">
        <f>$N$21</f>
        <v>45474</v>
      </c>
      <c r="D158" s="505"/>
      <c r="E158" s="506"/>
      <c r="F158" s="47" t="s">
        <v>213</v>
      </c>
      <c r="G158" s="197" t="str">
        <f>IF($V$20&lt;&gt;"",$V$20,"")</f>
        <v/>
      </c>
      <c r="H158" s="198" t="str">
        <f>IF($W$20&lt;&gt;"",$W$20,"")</f>
        <v/>
      </c>
      <c r="I158" s="199"/>
      <c r="J158" s="200"/>
    </row>
    <row r="159" spans="1:18" x14ac:dyDescent="0.2">
      <c r="A159" s="47" t="s">
        <v>214</v>
      </c>
      <c r="B159" s="47"/>
      <c r="C159" s="504">
        <f>$N$22</f>
        <v>45839</v>
      </c>
      <c r="D159" s="505"/>
      <c r="E159" s="506"/>
      <c r="F159" s="47" t="s">
        <v>215</v>
      </c>
      <c r="G159" s="197" t="str">
        <f>IF($V$21&lt;&gt;"",$V$21,"")</f>
        <v/>
      </c>
      <c r="H159" s="197" t="str">
        <f>IF($W$21&lt;&gt;"",$W$21,"")</f>
        <v/>
      </c>
      <c r="I159" s="199"/>
      <c r="J159" s="200"/>
    </row>
    <row r="160" spans="1:18" s="44" customFormat="1" ht="13.5" thickBot="1" x14ac:dyDescent="0.25">
      <c r="A160" s="201" t="s">
        <v>216</v>
      </c>
      <c r="B160" s="201"/>
      <c r="C160" s="509" t="str">
        <f>$N$23</f>
        <v>56561-060578</v>
      </c>
      <c r="D160" s="510"/>
      <c r="E160" s="511"/>
      <c r="F160" s="201" t="s">
        <v>216</v>
      </c>
      <c r="G160" s="201"/>
      <c r="H160" s="295" t="e">
        <f>IF($V$22&lt;&gt;"",$V$22,"")</f>
        <v>#VALUE!</v>
      </c>
      <c r="I160" s="203"/>
      <c r="J160" s="204"/>
      <c r="L160"/>
      <c r="M160"/>
      <c r="N160"/>
      <c r="O160"/>
      <c r="P160"/>
      <c r="Q160"/>
      <c r="R160"/>
    </row>
    <row r="161" spans="1:10" x14ac:dyDescent="0.2">
      <c r="A161" s="47" t="s">
        <v>49</v>
      </c>
      <c r="B161" s="47"/>
      <c r="C161" s="47"/>
      <c r="D161" s="220" t="s">
        <v>50</v>
      </c>
      <c r="E161" s="221">
        <v>5</v>
      </c>
      <c r="F161" s="47"/>
      <c r="G161" s="178"/>
      <c r="H161" s="47"/>
      <c r="I161" s="47"/>
      <c r="J161" s="47"/>
    </row>
    <row r="162" spans="1:10" x14ac:dyDescent="0.2">
      <c r="A162" s="47" t="s">
        <v>56</v>
      </c>
      <c r="B162" s="47"/>
      <c r="C162" s="47"/>
      <c r="D162" s="47"/>
      <c r="E162" s="47"/>
      <c r="F162" s="47"/>
      <c r="G162" s="47"/>
      <c r="H162" s="47"/>
      <c r="I162" s="47"/>
      <c r="J162" s="47"/>
    </row>
    <row r="163" spans="1:10" x14ac:dyDescent="0.2">
      <c r="A163" s="47" t="s">
        <v>65</v>
      </c>
      <c r="B163" s="178" t="str">
        <f>$BC$12</f>
        <v>Thermocouple Wire</v>
      </c>
      <c r="C163" s="47"/>
      <c r="D163" s="47"/>
      <c r="E163" s="47" t="s">
        <v>66</v>
      </c>
      <c r="F163" s="47"/>
      <c r="G163" s="178" t="str">
        <f>$BF$22</f>
        <v>KF</v>
      </c>
      <c r="H163" s="47"/>
      <c r="I163" s="47"/>
      <c r="J163" s="47"/>
    </row>
    <row r="164" spans="1:10" x14ac:dyDescent="0.2">
      <c r="A164" s="47" t="s">
        <v>46</v>
      </c>
      <c r="B164" s="178" t="str">
        <f>$AW$1</f>
        <v>"0"</v>
      </c>
      <c r="C164" s="47"/>
      <c r="D164" s="47"/>
      <c r="E164" s="47" t="s">
        <v>73</v>
      </c>
      <c r="F164" s="47"/>
      <c r="G164" s="246">
        <f ca="1">$BG$9</f>
        <v>45778</v>
      </c>
      <c r="H164" s="47"/>
      <c r="I164" s="47"/>
      <c r="J164" s="179"/>
    </row>
    <row r="165" spans="1:10" x14ac:dyDescent="0.2">
      <c r="A165" s="47" t="s">
        <v>77</v>
      </c>
      <c r="B165" s="178" t="str">
        <f>$BG$18</f>
        <v>N/A</v>
      </c>
      <c r="C165" s="47"/>
      <c r="D165" s="47"/>
      <c r="E165" s="47" t="s">
        <v>78</v>
      </c>
      <c r="F165" s="47"/>
      <c r="G165" s="246" t="str">
        <f>$BG$10</f>
        <v>N/A</v>
      </c>
      <c r="H165" s="47"/>
      <c r="J165" s="179"/>
    </row>
    <row r="166" spans="1:10" x14ac:dyDescent="0.2">
      <c r="A166" s="47" t="s">
        <v>62</v>
      </c>
      <c r="B166" s="180">
        <f>$BG$2</f>
        <v>68</v>
      </c>
      <c r="C166" s="47"/>
      <c r="D166" s="47"/>
      <c r="E166" s="47" t="s">
        <v>86</v>
      </c>
      <c r="F166" s="47"/>
      <c r="G166" s="178">
        <f>$BG$3</f>
        <v>46</v>
      </c>
      <c r="H166" s="47" t="s">
        <v>87</v>
      </c>
      <c r="I166" s="47"/>
      <c r="J166" s="47"/>
    </row>
    <row r="167" spans="1:10" x14ac:dyDescent="0.2">
      <c r="A167" s="47" t="s">
        <v>95</v>
      </c>
      <c r="B167" s="178" t="str">
        <f>$BE$27</f>
        <v>Production</v>
      </c>
      <c r="C167" s="47"/>
      <c r="D167" s="47"/>
      <c r="E167" s="47" t="s">
        <v>96</v>
      </c>
      <c r="F167" s="178" t="str">
        <f>$AR$23</f>
        <v>Greater of ±2.0°F or ±0.4% of Reading</v>
      </c>
      <c r="G167" s="47"/>
      <c r="H167" s="47"/>
      <c r="I167" s="47"/>
      <c r="J167" s="47"/>
    </row>
    <row r="168" spans="1:10" x14ac:dyDescent="0.2">
      <c r="A168" s="181" t="s">
        <v>101</v>
      </c>
      <c r="B168" s="47"/>
      <c r="C168" s="181"/>
      <c r="D168" s="181" t="s">
        <v>102</v>
      </c>
      <c r="E168" s="181"/>
      <c r="F168" s="47"/>
      <c r="G168" s="178" t="str">
        <f>$AR$24</f>
        <v>AMS2750H, ASTM E220-19</v>
      </c>
      <c r="H168" s="181"/>
      <c r="I168" s="47"/>
      <c r="J168" s="47"/>
    </row>
    <row r="169" spans="1:10" x14ac:dyDescent="0.2">
      <c r="A169" s="182" t="s">
        <v>106</v>
      </c>
      <c r="B169" s="182"/>
      <c r="C169" s="47"/>
      <c r="D169" s="178" t="str">
        <f>$AX$22</f>
        <v/>
      </c>
      <c r="E169" s="47" t="s">
        <v>107</v>
      </c>
      <c r="F169" s="47"/>
      <c r="G169" s="183" t="str">
        <f>$AX$26</f>
        <v>Specification</v>
      </c>
      <c r="H169" s="184" t="s">
        <v>108</v>
      </c>
      <c r="I169" s="47"/>
      <c r="J169" s="47"/>
    </row>
    <row r="170" spans="1:10" ht="13.5" thickBot="1" x14ac:dyDescent="0.25">
      <c r="A170" s="185" t="s">
        <v>117</v>
      </c>
      <c r="B170" s="247"/>
      <c r="C170" s="431"/>
      <c r="D170" s="248" t="str">
        <f>IF(CT!$AS$1&lt;&gt;"",CT!$AS$1,"")</f>
        <v/>
      </c>
      <c r="E170" s="432" t="str">
        <f>IF(CT!$BA$1&lt;&gt;"",CT!$BA$1,"")</f>
        <v/>
      </c>
      <c r="F170" s="432" t="str">
        <f>IF(CT!$BI$1&lt;&gt;"",CT!$BI$1,"")</f>
        <v/>
      </c>
      <c r="G170" s="248" t="str">
        <f>IF(CT!$BQ$1&lt;&gt;"",CT!$BQ$1,"")</f>
        <v/>
      </c>
      <c r="H170" s="433" t="str">
        <f>IF(CT!$BY$1&lt;&gt;"",CT!$BY$1,"")</f>
        <v/>
      </c>
      <c r="I170" s="47"/>
      <c r="J170" s="186"/>
    </row>
    <row r="171" spans="1:10" ht="13.5" thickBot="1" x14ac:dyDescent="0.25">
      <c r="A171" s="187" t="s">
        <v>122</v>
      </c>
      <c r="B171" s="224" t="str">
        <f>IF(CT!AQ7&lt;&gt;"",CONCATENATE("SN:  ",CT!AQ7),"")</f>
        <v/>
      </c>
      <c r="C171" s="191"/>
      <c r="D171" s="191" t="str">
        <f>IF(CT!AU7&lt;&gt;"",CT!AU7,"")</f>
        <v/>
      </c>
      <c r="E171" s="191" t="str">
        <f>IF(CT!BC7&lt;&gt;"",CT!BC7,"")</f>
        <v/>
      </c>
      <c r="F171" s="191" t="str">
        <f>IF(CT!BK7&lt;&gt;"",CT!BK7,"")</f>
        <v/>
      </c>
      <c r="G171" s="191" t="str">
        <f>IF(CT!BS7&lt;&gt;"",CT!BS7,"")</f>
        <v/>
      </c>
      <c r="H171" s="191" t="str">
        <f>IF(CT!CA7&lt;&gt;"",CT!CA7,"")</f>
        <v/>
      </c>
      <c r="I171" s="47"/>
      <c r="J171" s="47"/>
    </row>
    <row r="172" spans="1:10" ht="13.5" thickBot="1" x14ac:dyDescent="0.25">
      <c r="A172" s="188"/>
      <c r="B172" s="223"/>
      <c r="C172" s="253" t="str">
        <f>IF(B171&lt;&gt;"","C.F.","")</f>
        <v/>
      </c>
      <c r="D172" s="434" t="str">
        <f>IF(CT!AV7&lt;&gt;"",CT!AV7,"")</f>
        <v/>
      </c>
      <c r="E172" s="434" t="str">
        <f>IF(CT!BD7&lt;&gt;"",CT!BD7,"")</f>
        <v/>
      </c>
      <c r="F172" s="434" t="str">
        <f>IF(CT!BL7&lt;&gt;"",CT!BL7,"")</f>
        <v/>
      </c>
      <c r="G172" s="434" t="str">
        <f>IF(CT!BT7&lt;&gt;"",CT!BT7,"")</f>
        <v/>
      </c>
      <c r="H172" s="434" t="str">
        <f>IF(CT!CB7&lt;&gt;"",CT!CB7,"")</f>
        <v/>
      </c>
      <c r="I172" s="47"/>
      <c r="J172" s="47"/>
    </row>
    <row r="173" spans="1:10" ht="13.5" thickBot="1" x14ac:dyDescent="0.25">
      <c r="A173" s="189"/>
      <c r="B173" s="224"/>
      <c r="C173" s="254"/>
      <c r="D173" s="435"/>
      <c r="E173" s="435"/>
      <c r="F173" s="435"/>
      <c r="G173" s="434"/>
      <c r="H173" s="434"/>
      <c r="I173" s="47"/>
      <c r="J173" s="47"/>
    </row>
    <row r="174" spans="1:10" ht="13.5" thickBot="1" x14ac:dyDescent="0.25">
      <c r="A174" s="188"/>
      <c r="B174" s="224" t="str">
        <f>IF(CT!AQ8&lt;&gt;"",CONCATENATE("SN:  ",CT!AQ8),"")</f>
        <v/>
      </c>
      <c r="C174" s="191"/>
      <c r="D174" s="191" t="str">
        <f>IF(CT!AU8&lt;&gt;"",CT!AU8,"")</f>
        <v/>
      </c>
      <c r="E174" s="191" t="str">
        <f>IF(CT!BC8&lt;&gt;"",CT!BC8,"")</f>
        <v/>
      </c>
      <c r="F174" s="191" t="str">
        <f>IF(CT!BK8&lt;&gt;"",CT!BK8,"")</f>
        <v/>
      </c>
      <c r="G174" s="191" t="str">
        <f>IF(CT!BS8&lt;&gt;"",CT!BS8,"")</f>
        <v/>
      </c>
      <c r="H174" s="191" t="str">
        <f>IF(CT!CA8&lt;&gt;"",CT!CA8,"")</f>
        <v/>
      </c>
      <c r="I174" s="47"/>
      <c r="J174" s="47"/>
    </row>
    <row r="175" spans="1:10" ht="13.5" thickBot="1" x14ac:dyDescent="0.25">
      <c r="A175" s="189"/>
      <c r="B175" s="224"/>
      <c r="C175" s="253" t="str">
        <f>IF(B174&lt;&gt;"","C.F.","")</f>
        <v/>
      </c>
      <c r="D175" s="434" t="str">
        <f>IF(CT!AV8&lt;&gt;"",CT!AV8,"")</f>
        <v/>
      </c>
      <c r="E175" s="434" t="str">
        <f>IF(CT!BD8&lt;&gt;"",CT!BD8,"")</f>
        <v/>
      </c>
      <c r="F175" s="434" t="str">
        <f>IF(CT!BL8&lt;&gt;"",CT!BL8,"")</f>
        <v/>
      </c>
      <c r="G175" s="434" t="str">
        <f>IF(CT!BT8&lt;&gt;"",CT!BT8,"")</f>
        <v/>
      </c>
      <c r="H175" s="434" t="str">
        <f>IF(CT!CB8&lt;&gt;"",CT!CB8,"")</f>
        <v/>
      </c>
      <c r="I175" s="47"/>
      <c r="J175" s="47"/>
    </row>
    <row r="176" spans="1:10" ht="13.5" thickBot="1" x14ac:dyDescent="0.25">
      <c r="A176" s="188"/>
      <c r="B176" s="224"/>
      <c r="C176" s="225"/>
      <c r="D176" s="225"/>
      <c r="E176" s="225"/>
      <c r="F176" s="225"/>
      <c r="G176" s="434"/>
      <c r="H176" s="434"/>
      <c r="I176" s="47"/>
      <c r="J176" s="47"/>
    </row>
    <row r="177" spans="1:10" ht="13.5" thickBot="1" x14ac:dyDescent="0.25">
      <c r="A177" s="189"/>
      <c r="B177" s="224" t="str">
        <f>IF(CT!AQ9&lt;&gt;"",CONCATENATE("SN:  ",CT!AQ9),"")</f>
        <v/>
      </c>
      <c r="C177" s="191"/>
      <c r="D177" s="191" t="str">
        <f>IF(CT!AU9&lt;&gt;"",CT!AU9,"")</f>
        <v/>
      </c>
      <c r="E177" s="191" t="str">
        <f>IF(CT!BC9&lt;&gt;"",CT!BC9,"")</f>
        <v/>
      </c>
      <c r="F177" s="191" t="str">
        <f>IF(CT!BK9&lt;&gt;"",CT!BK9,"")</f>
        <v/>
      </c>
      <c r="G177" s="191" t="str">
        <f>IF(CT!BS9&lt;&gt;"",CT!BS9,"")</f>
        <v/>
      </c>
      <c r="H177" s="191" t="str">
        <f>IF(CT!CA9&lt;&gt;"",CT!CA9,"")</f>
        <v/>
      </c>
      <c r="I177" s="47"/>
      <c r="J177" s="47"/>
    </row>
    <row r="178" spans="1:10" ht="13.5" thickBot="1" x14ac:dyDescent="0.25">
      <c r="A178" s="188"/>
      <c r="B178" s="224"/>
      <c r="C178" s="253" t="str">
        <f>IF(B177&lt;&gt;"","C.F.","")</f>
        <v/>
      </c>
      <c r="D178" s="434" t="str">
        <f>IF(CT!AV9&lt;&gt;"",CT!AV9,"")</f>
        <v/>
      </c>
      <c r="E178" s="434" t="str">
        <f>IF(CT!BD9&lt;&gt;"",CT!BD9,"")</f>
        <v/>
      </c>
      <c r="F178" s="434" t="str">
        <f>IF(CT!BL9&lt;&gt;"",CT!BL9,"")</f>
        <v/>
      </c>
      <c r="G178" s="434" t="str">
        <f>IF(CT!BT9&lt;&gt;"",CT!BT9,"")</f>
        <v/>
      </c>
      <c r="H178" s="434" t="str">
        <f>IF(CT!CB9&lt;&gt;"",CT!CB9,"")</f>
        <v/>
      </c>
      <c r="I178" s="47"/>
      <c r="J178" s="47"/>
    </row>
    <row r="179" spans="1:10" ht="13.5" thickBot="1" x14ac:dyDescent="0.25">
      <c r="A179" s="189"/>
      <c r="B179" s="224"/>
      <c r="C179" s="190"/>
      <c r="D179" s="190"/>
      <c r="E179" s="190"/>
      <c r="F179" s="190"/>
      <c r="G179" s="434"/>
      <c r="H179" s="434"/>
      <c r="I179" s="47"/>
      <c r="J179" s="47"/>
    </row>
    <row r="180" spans="1:10" ht="13.5" thickBot="1" x14ac:dyDescent="0.25">
      <c r="A180" s="188"/>
      <c r="B180" s="224" t="str">
        <f>IF(CT!AQ10&lt;&gt;"",CONCATENATE("SN:  ",CT!AQ10),"")</f>
        <v/>
      </c>
      <c r="C180" s="191"/>
      <c r="D180" s="191" t="str">
        <f>IF(CT!AU10&lt;&gt;"",CT!AU10,"")</f>
        <v/>
      </c>
      <c r="E180" s="191" t="str">
        <f>IF(CT!BC10&lt;&gt;"",CT!BC10,"")</f>
        <v/>
      </c>
      <c r="F180" s="191" t="str">
        <f>IF(CT!BK10&lt;&gt;"",CT!BK10,"")</f>
        <v/>
      </c>
      <c r="G180" s="191" t="str">
        <f>IF(CT!BS10&lt;&gt;"",CT!BS10,"")</f>
        <v/>
      </c>
      <c r="H180" s="191" t="str">
        <f>IF(CT!CA10&lt;&gt;"",CT!CA10,"")</f>
        <v/>
      </c>
      <c r="I180" s="47"/>
      <c r="J180" s="47"/>
    </row>
    <row r="181" spans="1:10" ht="13.5" thickBot="1" x14ac:dyDescent="0.25">
      <c r="A181" s="189"/>
      <c r="B181" s="224"/>
      <c r="C181" s="253" t="str">
        <f>IF(B180&lt;&gt;"","C.F.","")</f>
        <v/>
      </c>
      <c r="D181" s="434" t="str">
        <f>IF(CT!AV10&lt;&gt;"",CT!AV10,"")</f>
        <v/>
      </c>
      <c r="E181" s="434" t="str">
        <f>IF(CT!BD10&lt;&gt;"",CT!BD10,"")</f>
        <v/>
      </c>
      <c r="F181" s="434" t="str">
        <f>IF(CT!BL10&lt;&gt;"",CT!BL10,"")</f>
        <v/>
      </c>
      <c r="G181" s="434" t="str">
        <f>IF(CT!BT10&lt;&gt;"",CT!BT10,"")</f>
        <v/>
      </c>
      <c r="H181" s="434" t="str">
        <f>IF(CT!CB10&lt;&gt;"",CT!CB10,"")</f>
        <v/>
      </c>
      <c r="I181" s="47"/>
      <c r="J181" s="47"/>
    </row>
    <row r="182" spans="1:10" ht="13.5" thickBot="1" x14ac:dyDescent="0.25">
      <c r="A182" s="188"/>
      <c r="B182" s="224"/>
      <c r="C182" s="437"/>
      <c r="D182" s="437"/>
      <c r="E182" s="437"/>
      <c r="F182" s="437"/>
      <c r="G182" s="434"/>
      <c r="H182" s="434"/>
      <c r="I182" s="47"/>
      <c r="J182" s="47"/>
    </row>
    <row r="183" spans="1:10" ht="13.5" thickBot="1" x14ac:dyDescent="0.25">
      <c r="A183" s="189"/>
      <c r="B183" s="224" t="str">
        <f>IF(CT!AQ11&lt;&gt;"",CONCATENATE("SN  ",CT!AQ11),"")</f>
        <v/>
      </c>
      <c r="C183" s="191"/>
      <c r="D183" s="191" t="str">
        <f>IF(CT!AU11&lt;&gt;"",CT!AU11,"")</f>
        <v/>
      </c>
      <c r="E183" s="191" t="str">
        <f>IF(CT!BC11&lt;&gt;"",CT!BC11,"")</f>
        <v/>
      </c>
      <c r="F183" s="191" t="str">
        <f>IF(CT!BK11&lt;&gt;"",CT!BK11,"")</f>
        <v/>
      </c>
      <c r="G183" s="191" t="str">
        <f>IF(CT!BS11&lt;&gt;"",CT!BS11,"")</f>
        <v/>
      </c>
      <c r="H183" s="191" t="str">
        <f>IF(CT!CA11&lt;&gt;"",CT!CA11,"")</f>
        <v/>
      </c>
      <c r="I183" s="47"/>
      <c r="J183" s="47"/>
    </row>
    <row r="184" spans="1:10" ht="13.5" thickBot="1" x14ac:dyDescent="0.25">
      <c r="A184" s="188"/>
      <c r="B184" s="224"/>
      <c r="C184" s="253" t="str">
        <f>IF(B183&lt;&gt;"","C.F.","")</f>
        <v/>
      </c>
      <c r="D184" s="434" t="str">
        <f>IF(CT!AV11&lt;&gt;"",CT!AV11,"")</f>
        <v/>
      </c>
      <c r="E184" s="434" t="str">
        <f>IF(CT!BD11&lt;&gt;"",CT!BD11,"")</f>
        <v/>
      </c>
      <c r="F184" s="434" t="str">
        <f>IF(CT!BL11&lt;&gt;"",CT!BL11,"")</f>
        <v/>
      </c>
      <c r="G184" s="434" t="str">
        <f>IF(CT!BT11&lt;&gt;"",CT!BT11,"")</f>
        <v/>
      </c>
      <c r="H184" s="434" t="str">
        <f>IF(CT!CB11&lt;&gt;"",CT!CB11,"")</f>
        <v/>
      </c>
      <c r="I184" s="47"/>
      <c r="J184" s="47"/>
    </row>
    <row r="185" spans="1:10" ht="13.5" thickBot="1" x14ac:dyDescent="0.25">
      <c r="A185" s="189"/>
      <c r="B185" s="224"/>
      <c r="C185" s="191"/>
      <c r="D185" s="434"/>
      <c r="E185" s="434"/>
      <c r="F185" s="434"/>
      <c r="G185" s="434"/>
      <c r="H185" s="434"/>
      <c r="I185" s="47"/>
      <c r="J185" s="47"/>
    </row>
    <row r="186" spans="1:10" x14ac:dyDescent="0.2">
      <c r="A186" s="188"/>
      <c r="B186" s="47"/>
      <c r="C186" s="47"/>
      <c r="D186" s="47"/>
      <c r="E186" s="47"/>
      <c r="F186" s="47"/>
      <c r="G186" s="47"/>
      <c r="H186" s="47"/>
      <c r="I186" s="47"/>
      <c r="J186" s="47"/>
    </row>
    <row r="187" spans="1:10" x14ac:dyDescent="0.2">
      <c r="A187" s="189"/>
      <c r="B187" s="47"/>
      <c r="C187" s="47"/>
      <c r="D187" s="47"/>
      <c r="E187" s="47"/>
      <c r="F187" s="47"/>
      <c r="G187" s="47"/>
      <c r="H187" s="47"/>
      <c r="I187" s="47"/>
      <c r="J187" s="47"/>
    </row>
    <row r="188" spans="1:10" x14ac:dyDescent="0.2">
      <c r="A188" s="188"/>
      <c r="B188" s="47"/>
      <c r="C188" s="47"/>
      <c r="D188" s="47"/>
      <c r="E188" s="47"/>
      <c r="F188" s="47"/>
      <c r="G188" s="47"/>
      <c r="H188" s="47"/>
      <c r="I188" s="47"/>
      <c r="J188" s="47"/>
    </row>
    <row r="189" spans="1:10" x14ac:dyDescent="0.2">
      <c r="A189" s="189"/>
      <c r="B189" s="47"/>
      <c r="C189" s="47"/>
      <c r="D189" s="47"/>
      <c r="E189" s="47"/>
      <c r="F189" s="47"/>
      <c r="G189" s="47"/>
      <c r="H189" s="47"/>
      <c r="I189" s="47"/>
      <c r="J189" s="47"/>
    </row>
    <row r="190" spans="1:10" x14ac:dyDescent="0.2">
      <c r="A190" s="192"/>
      <c r="B190" s="193"/>
      <c r="C190" s="193"/>
      <c r="D190" s="193"/>
      <c r="E190" s="193"/>
      <c r="F190" s="193"/>
      <c r="G190" s="193"/>
      <c r="H190" s="193"/>
      <c r="I190" s="47"/>
      <c r="J190" s="47"/>
    </row>
    <row r="191" spans="1:10" ht="13.5" thickBot="1" x14ac:dyDescent="0.25">
      <c r="A191" s="194"/>
      <c r="B191" s="47"/>
      <c r="C191" s="194" t="s">
        <v>191</v>
      </c>
      <c r="D191" s="194"/>
      <c r="E191" s="194"/>
      <c r="F191" s="194"/>
      <c r="G191" s="194"/>
      <c r="H191" s="194"/>
      <c r="I191" s="194"/>
      <c r="J191" s="194"/>
    </row>
    <row r="192" spans="1:10" x14ac:dyDescent="0.2">
      <c r="A192" s="47" t="s">
        <v>194</v>
      </c>
      <c r="B192" s="178" t="str">
        <f>$BJ$7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95" t="s">
        <v>202</v>
      </c>
      <c r="B194" s="178" t="str">
        <f>$BJ$30</f>
        <v>New</v>
      </c>
      <c r="C194" s="47"/>
      <c r="D194" s="47"/>
      <c r="E194" s="47"/>
      <c r="F194" s="47"/>
      <c r="G194" s="47"/>
      <c r="H194" s="47"/>
      <c r="I194" s="47"/>
      <c r="J194" s="47"/>
    </row>
    <row r="195" spans="1:10" x14ac:dyDescent="0.2">
      <c r="A195" s="195" t="s">
        <v>206</v>
      </c>
      <c r="B195" s="178" t="str">
        <f>$BK$5</f>
        <v>ACCEPTED</v>
      </c>
      <c r="C195" s="47"/>
      <c r="D195" s="47"/>
      <c r="E195" s="47"/>
      <c r="F195" s="47"/>
      <c r="G195" s="47"/>
      <c r="H195" s="47"/>
      <c r="I195" s="47"/>
      <c r="J195" s="47"/>
    </row>
    <row r="196" spans="1:10" x14ac:dyDescent="0.2">
      <c r="A196" s="182"/>
      <c r="B196" s="507" t="s">
        <v>208</v>
      </c>
      <c r="C196" s="508"/>
      <c r="D196" s="507"/>
      <c r="E196" s="507"/>
      <c r="F196" s="507"/>
      <c r="G196" s="508"/>
      <c r="H196" s="508"/>
      <c r="I196" s="507"/>
      <c r="J196" s="507"/>
    </row>
    <row r="197" spans="1:10" x14ac:dyDescent="0.2">
      <c r="A197" s="47" t="s">
        <v>210</v>
      </c>
      <c r="B197" s="47"/>
      <c r="C197" s="178" t="str">
        <f>$N$20</f>
        <v>Additel 286 SN:6851022030037</v>
      </c>
      <c r="D197" s="181"/>
      <c r="E197" s="181"/>
      <c r="F197" s="47" t="s">
        <v>211</v>
      </c>
      <c r="G197" s="512" t="str">
        <f>IF($V$19&lt;&gt;"",$V$19,"")</f>
        <v/>
      </c>
      <c r="H197" s="513"/>
      <c r="I197" s="196"/>
      <c r="J197" s="47"/>
    </row>
    <row r="198" spans="1:10" x14ac:dyDescent="0.2">
      <c r="A198" s="47" t="s">
        <v>212</v>
      </c>
      <c r="B198" s="47"/>
      <c r="C198" s="504">
        <f>$N$21</f>
        <v>45474</v>
      </c>
      <c r="D198" s="505"/>
      <c r="E198" s="506"/>
      <c r="F198" s="47" t="s">
        <v>213</v>
      </c>
      <c r="G198" s="197" t="str">
        <f>IF($V$20&lt;&gt;"",$V$20,"")</f>
        <v/>
      </c>
      <c r="H198" s="198" t="str">
        <f>IF($W$20&lt;&gt;"",$W$20,"")</f>
        <v/>
      </c>
      <c r="I198" s="199"/>
      <c r="J198" s="200"/>
    </row>
    <row r="199" spans="1:10" x14ac:dyDescent="0.2">
      <c r="A199" s="47" t="s">
        <v>214</v>
      </c>
      <c r="B199" s="47"/>
      <c r="C199" s="504">
        <f>$N$22</f>
        <v>45839</v>
      </c>
      <c r="D199" s="505"/>
      <c r="E199" s="506"/>
      <c r="F199" s="47" t="s">
        <v>215</v>
      </c>
      <c r="G199" s="197" t="str">
        <f>IF($V$21&lt;&gt;"",$V$21,"")</f>
        <v/>
      </c>
      <c r="H199" s="197" t="str">
        <f>IF($W$21&lt;&gt;"",$W$21,"")</f>
        <v/>
      </c>
      <c r="I199" s="199"/>
      <c r="J199" s="200"/>
    </row>
    <row r="200" spans="1:10" ht="13.5" thickBot="1" x14ac:dyDescent="0.25">
      <c r="A200" s="201" t="s">
        <v>216</v>
      </c>
      <c r="B200" s="201"/>
      <c r="C200" s="509" t="str">
        <f>$N$23</f>
        <v>56561-060578</v>
      </c>
      <c r="D200" s="510"/>
      <c r="E200" s="511"/>
      <c r="F200" s="201" t="s">
        <v>216</v>
      </c>
      <c r="G200" s="201"/>
      <c r="H200" s="295" t="e">
        <f>IF($V$22&lt;&gt;"",$V$22,"")</f>
        <v>#VALUE!</v>
      </c>
      <c r="I200" s="203"/>
      <c r="J200" s="204"/>
    </row>
    <row r="201" spans="1:10" x14ac:dyDescent="0.2">
      <c r="A201" s="47" t="s">
        <v>49</v>
      </c>
      <c r="B201" s="47"/>
      <c r="C201" s="47"/>
      <c r="D201" s="220" t="s">
        <v>50</v>
      </c>
      <c r="E201" s="221">
        <v>6</v>
      </c>
      <c r="F201" s="47"/>
      <c r="G201" s="178"/>
      <c r="H201" s="47"/>
      <c r="I201" s="47"/>
      <c r="J201" s="47"/>
    </row>
    <row r="202" spans="1:10" x14ac:dyDescent="0.2">
      <c r="A202" s="47" t="s">
        <v>56</v>
      </c>
      <c r="B202" s="47"/>
      <c r="C202" s="47"/>
      <c r="D202" s="47"/>
      <c r="E202" s="47"/>
      <c r="F202" s="47"/>
      <c r="G202" s="47"/>
      <c r="H202" s="47"/>
      <c r="I202" s="47"/>
      <c r="J202" s="47"/>
    </row>
    <row r="203" spans="1:10" x14ac:dyDescent="0.2">
      <c r="A203" s="47" t="s">
        <v>65</v>
      </c>
      <c r="B203" s="178" t="str">
        <f>$BC$12</f>
        <v>Thermocouple Wire</v>
      </c>
      <c r="C203" s="47"/>
      <c r="D203" s="47"/>
      <c r="E203" s="47" t="s">
        <v>66</v>
      </c>
      <c r="F203" s="47"/>
      <c r="G203" s="178" t="str">
        <f>$BF$22</f>
        <v>KF</v>
      </c>
      <c r="H203" s="47"/>
      <c r="I203" s="47"/>
      <c r="J203" s="47"/>
    </row>
    <row r="204" spans="1:10" x14ac:dyDescent="0.2">
      <c r="A204" s="47" t="s">
        <v>46</v>
      </c>
      <c r="B204" s="178" t="str">
        <f>$AW$1</f>
        <v>"0"</v>
      </c>
      <c r="C204" s="47"/>
      <c r="D204" s="47"/>
      <c r="E204" s="47" t="s">
        <v>73</v>
      </c>
      <c r="F204" s="47"/>
      <c r="G204" s="246">
        <f ca="1">$BG$9</f>
        <v>45778</v>
      </c>
      <c r="H204" s="47"/>
      <c r="I204" s="47"/>
      <c r="J204" s="179"/>
    </row>
    <row r="205" spans="1:10" x14ac:dyDescent="0.2">
      <c r="A205" s="47" t="s">
        <v>77</v>
      </c>
      <c r="B205" s="178" t="str">
        <f>$BG$18</f>
        <v>N/A</v>
      </c>
      <c r="C205" s="47"/>
      <c r="D205" s="47"/>
      <c r="E205" s="47" t="s">
        <v>78</v>
      </c>
      <c r="F205" s="47"/>
      <c r="G205" s="246" t="str">
        <f>$BG$10</f>
        <v>N/A</v>
      </c>
      <c r="H205" s="47"/>
      <c r="J205" s="179"/>
    </row>
    <row r="206" spans="1:10" x14ac:dyDescent="0.2">
      <c r="A206" s="47" t="s">
        <v>62</v>
      </c>
      <c r="B206" s="180">
        <f>$BG$2</f>
        <v>68</v>
      </c>
      <c r="C206" s="47"/>
      <c r="D206" s="47"/>
      <c r="E206" s="47" t="s">
        <v>86</v>
      </c>
      <c r="F206" s="47"/>
      <c r="G206" s="178">
        <f>$BG$3</f>
        <v>46</v>
      </c>
      <c r="H206" s="47" t="s">
        <v>87</v>
      </c>
      <c r="I206" s="47"/>
      <c r="J206" s="47"/>
    </row>
    <row r="207" spans="1:10" x14ac:dyDescent="0.2">
      <c r="A207" s="47" t="s">
        <v>95</v>
      </c>
      <c r="B207" s="178" t="str">
        <f>$BE$27</f>
        <v>Production</v>
      </c>
      <c r="C207" s="47"/>
      <c r="D207" s="47"/>
      <c r="E207" s="47" t="s">
        <v>96</v>
      </c>
      <c r="F207" s="178" t="str">
        <f>$AR$23</f>
        <v>Greater of ±2.0°F or ±0.4% of Reading</v>
      </c>
      <c r="G207" s="47"/>
      <c r="H207" s="47"/>
      <c r="I207" s="47"/>
      <c r="J207" s="47"/>
    </row>
    <row r="208" spans="1:10" x14ac:dyDescent="0.2">
      <c r="A208" s="181" t="s">
        <v>101</v>
      </c>
      <c r="B208" s="47"/>
      <c r="C208" s="181"/>
      <c r="D208" s="181" t="s">
        <v>102</v>
      </c>
      <c r="E208" s="181"/>
      <c r="F208" s="47"/>
      <c r="G208" s="178" t="str">
        <f>$AR$24</f>
        <v>AMS2750H, ASTM E220-19</v>
      </c>
      <c r="H208" s="181"/>
      <c r="I208" s="47"/>
      <c r="J208" s="47"/>
    </row>
    <row r="209" spans="1:10" x14ac:dyDescent="0.2">
      <c r="A209" s="182" t="s">
        <v>106</v>
      </c>
      <c r="B209" s="182"/>
      <c r="C209" s="47"/>
      <c r="D209" s="178" t="str">
        <f>$AX$22</f>
        <v/>
      </c>
      <c r="E209" s="47" t="s">
        <v>107</v>
      </c>
      <c r="F209" s="47"/>
      <c r="G209" s="183" t="str">
        <f>$AX$26</f>
        <v>Specification</v>
      </c>
      <c r="H209" s="184" t="s">
        <v>108</v>
      </c>
      <c r="I209" s="47"/>
      <c r="J209" s="47"/>
    </row>
    <row r="210" spans="1:10" ht="13.5" thickBot="1" x14ac:dyDescent="0.25">
      <c r="A210" s="185" t="s">
        <v>117</v>
      </c>
      <c r="B210" s="247"/>
      <c r="C210" s="431"/>
      <c r="D210" s="248" t="str">
        <f>IF(CT!$AS$1&lt;&gt;"",CT!$AS$1,"")</f>
        <v/>
      </c>
      <c r="E210" s="432" t="str">
        <f>IF(CT!$BA$1&lt;&gt;"",CT!$BA$1,"")</f>
        <v/>
      </c>
      <c r="F210" s="432" t="str">
        <f>IF(CT!$BI$1&lt;&gt;"",CT!$BI$1,"")</f>
        <v/>
      </c>
      <c r="G210" s="248" t="str">
        <f>IF(CT!$BQ$1&lt;&gt;"",CT!$BQ$1,"")</f>
        <v/>
      </c>
      <c r="H210" s="433" t="str">
        <f>IF(CT!$BY$1&lt;&gt;"",CT!$BY$1,"")</f>
        <v/>
      </c>
      <c r="I210" s="47"/>
      <c r="J210" s="186"/>
    </row>
    <row r="211" spans="1:10" ht="13.5" thickBot="1" x14ac:dyDescent="0.25">
      <c r="A211" s="187" t="s">
        <v>122</v>
      </c>
      <c r="B211" s="224" t="str">
        <f>IF(CT!AQ12&lt;&gt;"",CONCATENATE("SN:  ",CT!AQ12),"")</f>
        <v/>
      </c>
      <c r="C211" s="191"/>
      <c r="D211" s="191" t="str">
        <f>IF(CT!AU12&lt;&gt;"",CT!AU12,"")</f>
        <v/>
      </c>
      <c r="E211" s="191" t="str">
        <f>IF(CT!BC12&lt;&gt;"",CT!BC12,"")</f>
        <v/>
      </c>
      <c r="F211" s="191" t="str">
        <f>IF(CT!BK12&lt;&gt;"",CT!BK12,"")</f>
        <v/>
      </c>
      <c r="G211" s="191" t="str">
        <f>IF(CT!BS12&lt;&gt;"",CT!BS12,"")</f>
        <v/>
      </c>
      <c r="H211" s="191" t="str">
        <f>IF(CT!CA12&lt;&gt;"",CT!CA12,"")</f>
        <v/>
      </c>
      <c r="I211" s="47"/>
      <c r="J211" s="47"/>
    </row>
    <row r="212" spans="1:10" ht="13.5" thickBot="1" x14ac:dyDescent="0.25">
      <c r="A212" s="188"/>
      <c r="B212" s="223"/>
      <c r="C212" s="253" t="str">
        <f>IF(B211&lt;&gt;"","C.F.","")</f>
        <v/>
      </c>
      <c r="D212" s="434" t="str">
        <f>IF(CT!AV12&lt;&gt;"",CT!AV12,"")</f>
        <v/>
      </c>
      <c r="E212" s="434" t="str">
        <f>IF(CT!BD12&lt;&gt;"",CT!BD12,"")</f>
        <v/>
      </c>
      <c r="F212" s="434" t="str">
        <f>IF(CT!BL12&lt;&gt;"",CT!BL12,"")</f>
        <v/>
      </c>
      <c r="G212" s="434" t="str">
        <f>IF(CT!BT12&lt;&gt;"",CT!BT12,"")</f>
        <v/>
      </c>
      <c r="H212" s="434" t="str">
        <f>IF(CT!CB12&lt;&gt;"",CT!CB12,"")</f>
        <v/>
      </c>
      <c r="I212" s="47"/>
      <c r="J212" s="47"/>
    </row>
    <row r="213" spans="1:10" ht="13.5" thickBot="1" x14ac:dyDescent="0.25">
      <c r="A213" s="189"/>
      <c r="B213" s="224"/>
      <c r="C213" s="254"/>
      <c r="D213" s="435"/>
      <c r="E213" s="435"/>
      <c r="F213" s="435"/>
      <c r="G213" s="434"/>
      <c r="H213" s="434"/>
      <c r="I213" s="47"/>
      <c r="J213" s="47"/>
    </row>
    <row r="214" spans="1:10" ht="13.5" thickBot="1" x14ac:dyDescent="0.25">
      <c r="A214" s="188"/>
      <c r="B214" s="224" t="str">
        <f>IF(CT!AQ13&lt;&gt;"",CONCATENATE("SN:  ",CT!AQ13),"")</f>
        <v/>
      </c>
      <c r="C214" s="191"/>
      <c r="D214" s="191" t="str">
        <f>IF(CT!AU13&lt;&gt;"",CT!AU13,"")</f>
        <v/>
      </c>
      <c r="E214" s="191" t="str">
        <f>IF(CT!BC13&lt;&gt;"",CT!BC13,"")</f>
        <v/>
      </c>
      <c r="F214" s="191" t="str">
        <f>IF(CT!BK13&lt;&gt;"",CT!BK13,"")</f>
        <v/>
      </c>
      <c r="G214" s="191" t="str">
        <f>IF(CT!BS13&lt;&gt;"",CT!BS14,"")</f>
        <v/>
      </c>
      <c r="H214" s="191" t="str">
        <f>IF(CT!CA13&lt;&gt;"",CT!CA13,"")</f>
        <v/>
      </c>
      <c r="I214" s="47"/>
      <c r="J214" s="47"/>
    </row>
    <row r="215" spans="1:10" ht="13.5" thickBot="1" x14ac:dyDescent="0.25">
      <c r="A215" s="189"/>
      <c r="B215" s="224"/>
      <c r="C215" s="253" t="str">
        <f>IF(B214&lt;&gt;"","C.F.","")</f>
        <v/>
      </c>
      <c r="D215" s="434" t="str">
        <f>IF(CT!AV13&lt;&gt;"",CT!AV13,"")</f>
        <v/>
      </c>
      <c r="E215" s="434" t="str">
        <f>IF(CT!BD13&lt;&gt;"",CT!BD13,"")</f>
        <v/>
      </c>
      <c r="F215" s="434" t="str">
        <f>IF(CT!BL13&lt;&gt;"",CT!BL13,"")</f>
        <v/>
      </c>
      <c r="G215" s="434" t="str">
        <f>IF(CT!BT13&lt;&gt;"",CT!BT13,"")</f>
        <v/>
      </c>
      <c r="H215" s="434" t="str">
        <f>IF(CT!CB13&lt;&gt;"",CT!CB13,"")</f>
        <v/>
      </c>
      <c r="I215" s="47"/>
      <c r="J215" s="47"/>
    </row>
    <row r="216" spans="1:10" ht="13.5" thickBot="1" x14ac:dyDescent="0.25">
      <c r="A216" s="188"/>
      <c r="B216" s="224"/>
      <c r="C216" s="225"/>
      <c r="D216" s="225"/>
      <c r="E216" s="225"/>
      <c r="F216" s="225"/>
      <c r="G216" s="434"/>
      <c r="H216" s="434"/>
      <c r="I216" s="47"/>
      <c r="J216" s="47"/>
    </row>
    <row r="217" spans="1:10" ht="13.5" thickBot="1" x14ac:dyDescent="0.25">
      <c r="A217" s="189"/>
      <c r="B217" s="224" t="str">
        <f>IF(CT!AQ14&lt;&gt;"",CONCATENATE("SN:  ",CT!AQ14),"")</f>
        <v/>
      </c>
      <c r="C217" s="191"/>
      <c r="D217" s="191" t="str">
        <f>IF(CT!AU14&lt;&gt;"",CT!AU14,"")</f>
        <v/>
      </c>
      <c r="E217" s="191" t="str">
        <f>IF(CT!BC14&lt;&gt;"",CT!BC14,"")</f>
        <v/>
      </c>
      <c r="F217" s="191" t="str">
        <f>IF(CT!BK14&lt;&gt;"",CT!BK14,"")</f>
        <v/>
      </c>
      <c r="G217" s="191" t="str">
        <f>IF(CT!BS14&lt;&gt;"",CT!BS14,"")</f>
        <v/>
      </c>
      <c r="H217" s="191" t="str">
        <f>IF(CT!CA14&lt;&gt;"",CT!CA14,"")</f>
        <v/>
      </c>
      <c r="I217" s="47"/>
      <c r="J217" s="47"/>
    </row>
    <row r="218" spans="1:10" ht="13.5" thickBot="1" x14ac:dyDescent="0.25">
      <c r="A218" s="188"/>
      <c r="B218" s="224"/>
      <c r="C218" s="253" t="str">
        <f>IF(B217&lt;&gt;"","C.F.","")</f>
        <v/>
      </c>
      <c r="D218" s="434" t="str">
        <f>IF(CT!AV14&lt;&gt;"",CT!AV14,"")</f>
        <v/>
      </c>
      <c r="E218" s="434" t="str">
        <f>IF(CT!BD14&lt;&gt;"",CT!BD14,"")</f>
        <v/>
      </c>
      <c r="F218" s="434" t="str">
        <f>IF(CT!BL14&lt;&gt;"",CT!BL14,"")</f>
        <v/>
      </c>
      <c r="G218" s="434" t="str">
        <f>IF(CT!BT13&lt;&gt;"",CT!BT14,"")</f>
        <v/>
      </c>
      <c r="H218" s="434" t="str">
        <f>IF(CT!CB14&lt;&gt;"",CT!CB14,"")</f>
        <v/>
      </c>
      <c r="I218" s="47"/>
      <c r="J218" s="47"/>
    </row>
    <row r="219" spans="1:10" ht="13.5" thickBot="1" x14ac:dyDescent="0.25">
      <c r="A219" s="189"/>
      <c r="B219" s="224"/>
      <c r="C219" s="190"/>
      <c r="D219" s="190"/>
      <c r="E219" s="190"/>
      <c r="F219" s="190"/>
      <c r="G219" s="434"/>
      <c r="H219" s="434"/>
      <c r="I219" s="47"/>
      <c r="J219" s="47"/>
    </row>
    <row r="220" spans="1:10" ht="13.5" thickBot="1" x14ac:dyDescent="0.25">
      <c r="A220" s="188"/>
      <c r="B220" s="224" t="str">
        <f>IF(CT!AQ15&lt;&gt;"",CONCATENATE("SN:  ",CT!AQ15),"")</f>
        <v/>
      </c>
      <c r="C220" s="191"/>
      <c r="D220" s="191" t="str">
        <f>IF(CT!AU15&lt;&gt;"",CT!AU15,"")</f>
        <v/>
      </c>
      <c r="E220" s="191" t="str">
        <f>IF(CT!BC15&lt;&gt;"",CT!BC15,"")</f>
        <v/>
      </c>
      <c r="F220" s="191" t="str">
        <f>IF(CT!BK15&lt;&gt;"",CT!BK15,"")</f>
        <v/>
      </c>
      <c r="G220" s="191" t="str">
        <f>IF(CT!BS15&lt;&gt;"",CT!BS15,"")</f>
        <v/>
      </c>
      <c r="H220" s="191" t="str">
        <f>IF(CT!CA15&lt;&gt;"",CT!CA15,"")</f>
        <v/>
      </c>
      <c r="I220" s="47"/>
      <c r="J220" s="47"/>
    </row>
    <row r="221" spans="1:10" ht="13.5" thickBot="1" x14ac:dyDescent="0.25">
      <c r="A221" s="189"/>
      <c r="B221" s="224"/>
      <c r="C221" s="253" t="str">
        <f>IF(B220&lt;&gt;"","C.F.","")</f>
        <v/>
      </c>
      <c r="D221" s="434" t="str">
        <f>IF(CT!AV15&lt;&gt;"",CT!AV15,"")</f>
        <v/>
      </c>
      <c r="E221" s="434" t="str">
        <f>IF(CT!BD15&lt;&gt;"",CT!BD15,"")</f>
        <v/>
      </c>
      <c r="F221" s="434" t="str">
        <f>IF(CT!BL15&lt;&gt;"",CT!BL15,"")</f>
        <v/>
      </c>
      <c r="G221" s="434" t="str">
        <f>IF(CT!BT15&lt;&gt;"",CT!BT15,"")</f>
        <v/>
      </c>
      <c r="H221" s="434" t="str">
        <f>IF(CT!CB15&lt;&gt;"",CT!CB15,"")</f>
        <v/>
      </c>
      <c r="I221" s="47"/>
      <c r="J221" s="47"/>
    </row>
    <row r="222" spans="1:10" ht="13.5" thickBot="1" x14ac:dyDescent="0.25">
      <c r="A222" s="188"/>
      <c r="B222" s="224"/>
      <c r="C222" s="437"/>
      <c r="D222" s="437"/>
      <c r="E222" s="437"/>
      <c r="F222" s="437"/>
      <c r="G222" s="434"/>
      <c r="H222" s="434"/>
      <c r="I222" s="47"/>
      <c r="J222" s="47"/>
    </row>
    <row r="223" spans="1:10" ht="13.5" thickBot="1" x14ac:dyDescent="0.25">
      <c r="A223" s="189"/>
      <c r="B223" s="224" t="str">
        <f>IF(CT!AQ16&lt;&gt;"",CONCATENATE("SN:  ",CT!AQ16),"")</f>
        <v/>
      </c>
      <c r="C223" s="191"/>
      <c r="D223" s="191" t="str">
        <f>IF(CT!AU16&lt;&gt;"",CT!AU16,"")</f>
        <v/>
      </c>
      <c r="E223" s="191" t="str">
        <f>IF(CT!BC16&lt;&gt;"",CT!BC16,"")</f>
        <v/>
      </c>
      <c r="F223" s="191" t="str">
        <f>IF(CT!BK16&lt;&gt;"",CT!BK16,"")</f>
        <v/>
      </c>
      <c r="G223" s="191" t="str">
        <f>IF(CT!BS16&lt;&gt;"",CT!BS16,"")</f>
        <v/>
      </c>
      <c r="H223" s="191" t="str">
        <f>IF(CT!CA16&lt;&gt;"",CT!CA16,"")</f>
        <v/>
      </c>
      <c r="I223" s="47"/>
      <c r="J223" s="47"/>
    </row>
    <row r="224" spans="1:10" ht="13.5" thickBot="1" x14ac:dyDescent="0.25">
      <c r="A224" s="188"/>
      <c r="B224" s="224"/>
      <c r="C224" s="253" t="str">
        <f>IF(B223&lt;&gt;"","C.F.","")</f>
        <v/>
      </c>
      <c r="D224" s="434" t="str">
        <f>IF(CT!AV16&lt;&gt;"",CT!AV16,"")</f>
        <v/>
      </c>
      <c r="E224" s="434" t="str">
        <f>IF(CT!BD16&lt;&gt;"",CT!BD16,"")</f>
        <v/>
      </c>
      <c r="F224" s="434" t="str">
        <f>IF(CT!BL16&lt;&gt;"",CT!BL16,"")</f>
        <v/>
      </c>
      <c r="G224" s="434" t="str">
        <f>IF(CT!BT16&lt;&gt;"",CT!BT16,"")</f>
        <v/>
      </c>
      <c r="H224" s="434" t="str">
        <f>IF(CT!CB16&lt;&gt;"",CT!CB16,"")</f>
        <v/>
      </c>
      <c r="I224" s="47"/>
      <c r="J224" s="47"/>
    </row>
    <row r="225" spans="1:10" ht="13.5" thickBot="1" x14ac:dyDescent="0.25">
      <c r="A225" s="189"/>
      <c r="B225" s="224"/>
      <c r="C225" s="191"/>
      <c r="D225" s="434"/>
      <c r="E225" s="434"/>
      <c r="F225" s="434"/>
      <c r="G225" s="434"/>
      <c r="H225" s="434"/>
      <c r="I225" s="47"/>
      <c r="J225" s="47"/>
    </row>
    <row r="226" spans="1:10" x14ac:dyDescent="0.2">
      <c r="A226" s="188"/>
      <c r="B226" s="47"/>
      <c r="C226" s="47"/>
      <c r="D226" s="47"/>
      <c r="E226" s="47"/>
      <c r="F226" s="47"/>
      <c r="G226" s="47"/>
      <c r="H226" s="47"/>
      <c r="I226" s="47"/>
      <c r="J226" s="47"/>
    </row>
    <row r="227" spans="1:10" x14ac:dyDescent="0.2">
      <c r="A227" s="189"/>
      <c r="B227" s="47"/>
      <c r="C227" s="47"/>
      <c r="D227" s="47"/>
      <c r="E227" s="47"/>
      <c r="F227" s="47"/>
      <c r="G227" s="47"/>
      <c r="H227" s="47"/>
      <c r="I227" s="47"/>
      <c r="J227" s="47"/>
    </row>
    <row r="228" spans="1:10" x14ac:dyDescent="0.2">
      <c r="A228" s="188"/>
      <c r="B228" s="47"/>
      <c r="C228" s="47"/>
      <c r="D228" s="47"/>
      <c r="E228" s="47"/>
      <c r="F228" s="47"/>
      <c r="G228" s="47"/>
      <c r="H228" s="47"/>
      <c r="I228" s="47"/>
      <c r="J228" s="47"/>
    </row>
    <row r="229" spans="1:10" x14ac:dyDescent="0.2">
      <c r="A229" s="189"/>
      <c r="B229" s="47"/>
      <c r="C229" s="47"/>
      <c r="D229" s="47"/>
      <c r="E229" s="47"/>
      <c r="F229" s="47"/>
      <c r="G229" s="47"/>
      <c r="H229" s="47"/>
      <c r="I229" s="47"/>
      <c r="J229" s="47"/>
    </row>
    <row r="230" spans="1:10" x14ac:dyDescent="0.2">
      <c r="A230" s="192"/>
      <c r="B230" s="193"/>
      <c r="C230" s="193"/>
      <c r="D230" s="193"/>
      <c r="E230" s="193"/>
      <c r="F230" s="193"/>
      <c r="G230" s="193"/>
      <c r="H230" s="193"/>
      <c r="I230" s="47"/>
      <c r="J230" s="47"/>
    </row>
    <row r="231" spans="1:10" ht="13.5" thickBot="1" x14ac:dyDescent="0.25">
      <c r="A231" s="194"/>
      <c r="B231" s="47"/>
      <c r="C231" s="194" t="s">
        <v>191</v>
      </c>
      <c r="D231" s="194"/>
      <c r="E231" s="194"/>
      <c r="F231" s="194"/>
      <c r="G231" s="194"/>
      <c r="H231" s="194"/>
      <c r="I231" s="194"/>
      <c r="J231" s="194"/>
    </row>
    <row r="232" spans="1:10" x14ac:dyDescent="0.2">
      <c r="A232" s="47" t="s">
        <v>194</v>
      </c>
      <c r="B232" s="178" t="str">
        <f>$BJ$7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95" t="s">
        <v>202</v>
      </c>
      <c r="B234" s="178" t="str">
        <f>$BJ$30</f>
        <v>New</v>
      </c>
      <c r="C234" s="47"/>
      <c r="D234" s="47"/>
      <c r="E234" s="47"/>
      <c r="F234" s="47"/>
      <c r="G234" s="47"/>
      <c r="H234" s="47"/>
      <c r="I234" s="47"/>
      <c r="J234" s="47"/>
    </row>
    <row r="235" spans="1:10" x14ac:dyDescent="0.2">
      <c r="A235" s="195" t="s">
        <v>206</v>
      </c>
      <c r="B235" s="178" t="str">
        <f>$BK$5</f>
        <v>ACCEPTED</v>
      </c>
      <c r="C235" s="47"/>
      <c r="D235" s="47"/>
      <c r="E235" s="47"/>
      <c r="F235" s="47"/>
      <c r="G235" s="47"/>
      <c r="H235" s="47"/>
      <c r="I235" s="47"/>
      <c r="J235" s="47"/>
    </row>
    <row r="236" spans="1:10" x14ac:dyDescent="0.2">
      <c r="A236" s="182"/>
      <c r="B236" s="507" t="s">
        <v>208</v>
      </c>
      <c r="C236" s="508"/>
      <c r="D236" s="507"/>
      <c r="E236" s="507"/>
      <c r="F236" s="507"/>
      <c r="G236" s="508"/>
      <c r="H236" s="508"/>
      <c r="I236" s="507"/>
      <c r="J236" s="507"/>
    </row>
    <row r="237" spans="1:10" x14ac:dyDescent="0.2">
      <c r="A237" s="47" t="s">
        <v>210</v>
      </c>
      <c r="B237" s="47"/>
      <c r="C237" s="178" t="str">
        <f>$N$20</f>
        <v>Additel 286 SN:6851022030037</v>
      </c>
      <c r="D237" s="181"/>
      <c r="E237" s="181"/>
      <c r="F237" s="47" t="s">
        <v>211</v>
      </c>
      <c r="G237" s="512" t="str">
        <f>IF($V$19&lt;&gt;"",$V$19,"")</f>
        <v/>
      </c>
      <c r="H237" s="513"/>
      <c r="I237" s="196"/>
      <c r="J237" s="47"/>
    </row>
    <row r="238" spans="1:10" x14ac:dyDescent="0.2">
      <c r="A238" s="47" t="s">
        <v>212</v>
      </c>
      <c r="B238" s="47"/>
      <c r="C238" s="504">
        <f>$N$21</f>
        <v>45474</v>
      </c>
      <c r="D238" s="505"/>
      <c r="E238" s="506"/>
      <c r="F238" s="47" t="s">
        <v>213</v>
      </c>
      <c r="G238" s="197" t="str">
        <f>IF($V$20&lt;&gt;"",$V$20,"")</f>
        <v/>
      </c>
      <c r="H238" s="198" t="str">
        <f>IF($W$20&lt;&gt;"",$W$20,"")</f>
        <v/>
      </c>
      <c r="I238" s="199"/>
      <c r="J238" s="200"/>
    </row>
    <row r="239" spans="1:10" x14ac:dyDescent="0.2">
      <c r="A239" s="47" t="s">
        <v>214</v>
      </c>
      <c r="B239" s="47"/>
      <c r="C239" s="504">
        <f>$N$22</f>
        <v>45839</v>
      </c>
      <c r="D239" s="505"/>
      <c r="E239" s="506"/>
      <c r="F239" s="47" t="s">
        <v>215</v>
      </c>
      <c r="G239" s="197" t="str">
        <f>IF($V$21&lt;&gt;"",$V$21,"")</f>
        <v/>
      </c>
      <c r="H239" s="197" t="str">
        <f>IF($W$21&lt;&gt;"",$W$21,"")</f>
        <v/>
      </c>
      <c r="I239" s="199"/>
      <c r="J239" s="200"/>
    </row>
    <row r="240" spans="1:10" ht="13.5" thickBot="1" x14ac:dyDescent="0.25">
      <c r="A240" s="201" t="s">
        <v>216</v>
      </c>
      <c r="B240" s="201"/>
      <c r="C240" s="509" t="str">
        <f>$N$23</f>
        <v>56561-060578</v>
      </c>
      <c r="D240" s="510"/>
      <c r="E240" s="511"/>
      <c r="F240" s="201" t="s">
        <v>216</v>
      </c>
      <c r="G240" s="201"/>
      <c r="H240" s="295" t="e">
        <f>IF($V$22&lt;&gt;"",$V$22,"")</f>
        <v>#VALUE!</v>
      </c>
      <c r="I240" s="203"/>
      <c r="J240" s="204"/>
    </row>
    <row r="241" spans="1:10" x14ac:dyDescent="0.2">
      <c r="A241" s="47" t="s">
        <v>49</v>
      </c>
      <c r="B241" s="47"/>
      <c r="C241" s="47"/>
      <c r="D241" s="220" t="s">
        <v>50</v>
      </c>
      <c r="E241" s="221">
        <v>7</v>
      </c>
      <c r="F241" s="47"/>
      <c r="G241" s="178"/>
      <c r="H241" s="47"/>
      <c r="I241" s="47"/>
      <c r="J241" s="47"/>
    </row>
    <row r="242" spans="1:10" x14ac:dyDescent="0.2">
      <c r="A242" s="47" t="s">
        <v>56</v>
      </c>
      <c r="B242" s="47"/>
      <c r="C242" s="47"/>
      <c r="D242" s="47"/>
      <c r="E242" s="47"/>
      <c r="F242" s="47"/>
      <c r="G242" s="47"/>
      <c r="H242" s="47"/>
      <c r="I242" s="47"/>
      <c r="J242" s="47"/>
    </row>
    <row r="243" spans="1:10" x14ac:dyDescent="0.2">
      <c r="A243" s="47" t="s">
        <v>65</v>
      </c>
      <c r="B243" s="178" t="str">
        <f>$BC$12</f>
        <v>Thermocouple Wire</v>
      </c>
      <c r="C243" s="47"/>
      <c r="D243" s="47"/>
      <c r="E243" s="47" t="s">
        <v>66</v>
      </c>
      <c r="F243" s="47"/>
      <c r="G243" s="178" t="str">
        <f>$BF$22</f>
        <v>KF</v>
      </c>
      <c r="H243" s="47"/>
      <c r="I243" s="47"/>
      <c r="J243" s="47"/>
    </row>
    <row r="244" spans="1:10" x14ac:dyDescent="0.2">
      <c r="A244" s="47" t="s">
        <v>46</v>
      </c>
      <c r="B244" s="178" t="str">
        <f>$AW$1</f>
        <v>"0"</v>
      </c>
      <c r="C244" s="47"/>
      <c r="D244" s="47"/>
      <c r="E244" s="47" t="s">
        <v>73</v>
      </c>
      <c r="F244" s="47"/>
      <c r="G244" s="246">
        <f ca="1">$BG$9</f>
        <v>45778</v>
      </c>
      <c r="H244" s="47"/>
      <c r="I244" s="47"/>
      <c r="J244" s="179"/>
    </row>
    <row r="245" spans="1:10" x14ac:dyDescent="0.2">
      <c r="A245" s="47" t="s">
        <v>77</v>
      </c>
      <c r="B245" s="178" t="str">
        <f>$BG$18</f>
        <v>N/A</v>
      </c>
      <c r="C245" s="47"/>
      <c r="D245" s="47"/>
      <c r="E245" s="47" t="s">
        <v>78</v>
      </c>
      <c r="F245" s="47"/>
      <c r="G245" s="246" t="str">
        <f>$BG$10</f>
        <v>N/A</v>
      </c>
      <c r="H245" s="47"/>
      <c r="J245" s="179"/>
    </row>
    <row r="246" spans="1:10" x14ac:dyDescent="0.2">
      <c r="A246" s="47" t="s">
        <v>62</v>
      </c>
      <c r="B246" s="180">
        <f>$BG$2</f>
        <v>68</v>
      </c>
      <c r="C246" s="47"/>
      <c r="D246" s="47"/>
      <c r="E246" s="47" t="s">
        <v>86</v>
      </c>
      <c r="F246" s="47"/>
      <c r="G246" s="178">
        <f>$BG$3</f>
        <v>46</v>
      </c>
      <c r="H246" s="47" t="s">
        <v>87</v>
      </c>
      <c r="I246" s="47"/>
      <c r="J246" s="47"/>
    </row>
    <row r="247" spans="1:10" x14ac:dyDescent="0.2">
      <c r="A247" s="47" t="s">
        <v>95</v>
      </c>
      <c r="B247" s="178" t="str">
        <f>$BE$27</f>
        <v>Production</v>
      </c>
      <c r="C247" s="47"/>
      <c r="D247" s="47"/>
      <c r="E247" s="47" t="s">
        <v>96</v>
      </c>
      <c r="F247" s="178" t="str">
        <f>$AR$23</f>
        <v>Greater of ±2.0°F or ±0.4% of Reading</v>
      </c>
      <c r="G247" s="47"/>
      <c r="H247" s="47"/>
      <c r="I247" s="47"/>
      <c r="J247" s="47"/>
    </row>
    <row r="248" spans="1:10" x14ac:dyDescent="0.2">
      <c r="A248" s="181" t="s">
        <v>101</v>
      </c>
      <c r="B248" s="47"/>
      <c r="C248" s="181"/>
      <c r="D248" s="181" t="s">
        <v>102</v>
      </c>
      <c r="E248" s="181"/>
      <c r="F248" s="47"/>
      <c r="G248" s="178" t="str">
        <f>$AR$24</f>
        <v>AMS2750H, ASTM E220-19</v>
      </c>
      <c r="H248" s="181"/>
      <c r="I248" s="47"/>
      <c r="J248" s="47"/>
    </row>
    <row r="249" spans="1:10" x14ac:dyDescent="0.2">
      <c r="A249" s="182" t="s">
        <v>106</v>
      </c>
      <c r="B249" s="182"/>
      <c r="C249" s="47"/>
      <c r="D249" s="178" t="str">
        <f>$AX$22</f>
        <v/>
      </c>
      <c r="E249" s="47" t="s">
        <v>107</v>
      </c>
      <c r="F249" s="47"/>
      <c r="G249" s="183" t="str">
        <f>$AX$26</f>
        <v>Specification</v>
      </c>
      <c r="H249" s="184" t="s">
        <v>108</v>
      </c>
      <c r="I249" s="47"/>
      <c r="J249" s="47"/>
    </row>
    <row r="250" spans="1:10" ht="13.5" thickBot="1" x14ac:dyDescent="0.25">
      <c r="A250" s="185" t="s">
        <v>117</v>
      </c>
      <c r="B250" s="247"/>
      <c r="C250" s="431"/>
      <c r="D250" s="248" t="str">
        <f>IF(CT!$AS$1&lt;&gt;"",CT!$AS$1,"")</f>
        <v/>
      </c>
      <c r="E250" s="432" t="str">
        <f>IF(CT!$BA$1&lt;&gt;"",CT!$BA$1,"")</f>
        <v/>
      </c>
      <c r="F250" s="432" t="str">
        <f>IF(CT!$BI$1&lt;&gt;"",CT!$BI$1,"")</f>
        <v/>
      </c>
      <c r="G250" s="248" t="str">
        <f>IF(CT!$BQ$1&lt;&gt;"",CT!$BQ$1,"")</f>
        <v/>
      </c>
      <c r="H250" s="433" t="str">
        <f>IF(CT!$BY$1&lt;&gt;"",CT!$BY$1,"")</f>
        <v/>
      </c>
      <c r="I250" s="47"/>
      <c r="J250" s="186"/>
    </row>
    <row r="251" spans="1:10" ht="13.5" thickBot="1" x14ac:dyDescent="0.25">
      <c r="A251" s="187" t="s">
        <v>122</v>
      </c>
      <c r="B251" s="224" t="str">
        <f>IF(CT!AQ17&lt;&gt;"",CONCATENATE("SN:  ",CT!AQ17),"")</f>
        <v/>
      </c>
      <c r="C251" s="191"/>
      <c r="D251" s="191" t="str">
        <f>IF(CT!AU17&lt;&gt;"",CT!AU17,"")</f>
        <v/>
      </c>
      <c r="E251" s="191" t="str">
        <f>IF(CT!BC17&lt;&gt;"",CT!BC17,"")</f>
        <v/>
      </c>
      <c r="F251" s="191" t="str">
        <f>IF(CT!BK17&lt;&gt;"",CT!BK17,"")</f>
        <v/>
      </c>
      <c r="G251" s="191" t="str">
        <f>IF(CT!BS17&lt;&gt;"",CT!BS17,"")</f>
        <v/>
      </c>
      <c r="H251" s="191" t="str">
        <f>IF(CT!CA17&lt;&gt;"",CT!CA17,"")</f>
        <v/>
      </c>
      <c r="I251" s="47"/>
      <c r="J251" s="47"/>
    </row>
    <row r="252" spans="1:10" ht="13.5" thickBot="1" x14ac:dyDescent="0.25">
      <c r="A252" s="188"/>
      <c r="B252" s="223"/>
      <c r="C252" s="253" t="str">
        <f>IF(B251&lt;&gt;"","C.F.","")</f>
        <v/>
      </c>
      <c r="D252" s="434" t="str">
        <f>IF(CT!AV17&lt;&gt;"",CT!AV17,"")</f>
        <v/>
      </c>
      <c r="E252" s="434" t="str">
        <f>IF(CT!BD17&lt;&gt;"",CT!BD17,"")</f>
        <v/>
      </c>
      <c r="F252" s="434" t="str">
        <f>IF(CT!BL17&lt;&gt;"",CT!BL17,"")</f>
        <v/>
      </c>
      <c r="G252" s="434" t="str">
        <f>IF(CT!BT17&lt;&gt;"",CT!BT17,"")</f>
        <v/>
      </c>
      <c r="H252" s="434" t="str">
        <f>IF(CT!CB17&lt;&gt;"",CT!CB17,"")</f>
        <v/>
      </c>
      <c r="I252" s="47"/>
      <c r="J252" s="47"/>
    </row>
    <row r="253" spans="1:10" ht="13.5" thickBot="1" x14ac:dyDescent="0.25">
      <c r="A253" s="189"/>
      <c r="B253" s="224"/>
      <c r="C253" s="254"/>
      <c r="D253" s="435"/>
      <c r="E253" s="435"/>
      <c r="F253" s="435"/>
      <c r="G253" s="434"/>
      <c r="H253" s="434"/>
      <c r="I253" s="47"/>
      <c r="J253" s="47"/>
    </row>
    <row r="254" spans="1:10" ht="13.5" thickBot="1" x14ac:dyDescent="0.25">
      <c r="A254" s="188"/>
      <c r="B254" s="224" t="str">
        <f>IF(CT!AQ18&lt;&gt;"",CONCATENATE("SN:  ",CT!AQ18),"")</f>
        <v/>
      </c>
      <c r="C254" s="191"/>
      <c r="D254" s="191" t="str">
        <f>IF(CT!AU18&lt;&gt;"",CT!AU18,"")</f>
        <v/>
      </c>
      <c r="E254" s="191" t="str">
        <f>IF(CT!BC18&lt;&gt;"",CT!BC18,"")</f>
        <v/>
      </c>
      <c r="F254" s="191" t="str">
        <f>IF(CT!BK18&lt;&gt;"",CT!BK18,"")</f>
        <v/>
      </c>
      <c r="G254" s="191" t="str">
        <f>IF(CT!BS18&lt;&gt;"",CT!BS18,"")</f>
        <v/>
      </c>
      <c r="H254" s="191" t="str">
        <f>IF(CT!CA18&lt;&gt;"",CT!CA18,"")</f>
        <v/>
      </c>
      <c r="I254" s="47"/>
      <c r="J254" s="47"/>
    </row>
    <row r="255" spans="1:10" ht="13.5" thickBot="1" x14ac:dyDescent="0.25">
      <c r="A255" s="189"/>
      <c r="B255" s="224"/>
      <c r="C255" s="253" t="str">
        <f>IF(B254&lt;&gt;"","C.F.","")</f>
        <v/>
      </c>
      <c r="D255" s="434" t="str">
        <f>IF(CT!AV18&lt;&gt;"",CT!AV18,"")</f>
        <v/>
      </c>
      <c r="E255" s="434" t="str">
        <f>IF(CT!BD18&lt;&gt;"",CT!BD18,"")</f>
        <v/>
      </c>
      <c r="F255" s="434" t="str">
        <f>IF(CT!BL18&lt;&gt;"",CT!BL18,"")</f>
        <v/>
      </c>
      <c r="G255" s="434" t="str">
        <f>IF(CT!BT18&lt;&gt;"",CT!BT18,"")</f>
        <v/>
      </c>
      <c r="H255" s="434" t="str">
        <f>IF(CT!CB20&lt;&gt;"",CT!CB20,"")</f>
        <v/>
      </c>
      <c r="I255" s="47"/>
      <c r="J255" s="47"/>
    </row>
    <row r="256" spans="1:10" ht="13.5" thickBot="1" x14ac:dyDescent="0.25">
      <c r="A256" s="188"/>
      <c r="B256" s="224"/>
      <c r="C256" s="225"/>
      <c r="D256" s="225"/>
      <c r="E256" s="225"/>
      <c r="F256" s="225"/>
      <c r="G256" s="434"/>
      <c r="H256" s="434"/>
      <c r="I256" s="47"/>
      <c r="J256" s="47"/>
    </row>
    <row r="257" spans="1:10" ht="13.5" thickBot="1" x14ac:dyDescent="0.25">
      <c r="A257" s="189"/>
      <c r="B257" s="224" t="str">
        <f>IF(CT!AQ19&lt;&gt;"",CONCATENATE("SN:  ",CT!AQ19),"")</f>
        <v/>
      </c>
      <c r="C257" s="191"/>
      <c r="D257" s="191" t="str">
        <f>IF(CT!AU19&lt;&gt;"",CT!AU19,"")</f>
        <v/>
      </c>
      <c r="E257" s="191" t="str">
        <f>IF(CT!BC19&lt;&gt;"",CT!BC19,"")</f>
        <v/>
      </c>
      <c r="F257" s="191" t="str">
        <f>IF(CT!BK19&lt;&gt;"",CT!BK19,"")</f>
        <v/>
      </c>
      <c r="G257" s="191" t="str">
        <f>IF(CT!BS19&lt;&gt;"",CT!BS19,"")</f>
        <v/>
      </c>
      <c r="H257" s="191" t="str">
        <f>IF(CT!CA19&lt;&gt;"",CT!CA19,"")</f>
        <v/>
      </c>
      <c r="I257" s="47"/>
      <c r="J257" s="47"/>
    </row>
    <row r="258" spans="1:10" ht="13.5" thickBot="1" x14ac:dyDescent="0.25">
      <c r="A258" s="188"/>
      <c r="B258" s="224"/>
      <c r="C258" s="253" t="str">
        <f>IF(B257&lt;&gt;"","C.F.","")</f>
        <v/>
      </c>
      <c r="D258" s="434" t="str">
        <f>IF(CT!AV19&lt;&gt;"",CT!AV19,"")</f>
        <v/>
      </c>
      <c r="E258" s="434" t="str">
        <f>IF(CT!BD19&lt;&gt;"",CT!BD19,"")</f>
        <v/>
      </c>
      <c r="F258" s="434" t="str">
        <f>IF(CT!BL19&lt;&gt;"",CT!BL19,"")</f>
        <v/>
      </c>
      <c r="G258" s="434" t="str">
        <f>IF(CT!BT19&lt;&gt;"",CT!BT19,"")</f>
        <v/>
      </c>
      <c r="H258" s="434" t="str">
        <f>IF(CT!CB23&lt;&gt;"",CT!CB23,"")</f>
        <v/>
      </c>
      <c r="I258" s="47"/>
      <c r="J258" s="47"/>
    </row>
    <row r="259" spans="1:10" ht="13.5" thickBot="1" x14ac:dyDescent="0.25">
      <c r="A259" s="189"/>
      <c r="B259" s="224"/>
      <c r="C259" s="190"/>
      <c r="D259" s="190"/>
      <c r="E259" s="190"/>
      <c r="F259" s="190"/>
      <c r="G259" s="434"/>
      <c r="H259" s="434"/>
      <c r="I259" s="47"/>
      <c r="J259" s="47"/>
    </row>
    <row r="260" spans="1:10" ht="13.5" thickBot="1" x14ac:dyDescent="0.25">
      <c r="A260" s="188"/>
      <c r="B260" s="224" t="str">
        <f>IF(CT!AQ20&lt;&gt;"",CONCATENATE("SN:  ",CT!AQ20),"")</f>
        <v/>
      </c>
      <c r="C260" s="191"/>
      <c r="D260" s="191" t="str">
        <f>IF(CT!AU20&lt;&gt;"",CT!AU20,"")</f>
        <v/>
      </c>
      <c r="E260" s="191" t="str">
        <f>IF(CT!BC20&lt;&gt;"",CT!BC20,"")</f>
        <v/>
      </c>
      <c r="F260" s="191" t="str">
        <f>IF(CT!BK20&lt;&gt;"",CT!BK20,"")</f>
        <v/>
      </c>
      <c r="G260" s="191" t="str">
        <f>IF(CT!BS20&lt;&gt;"",CT!BS20,"")</f>
        <v/>
      </c>
      <c r="H260" s="191" t="str">
        <f>IF(CT!CA20&lt;&gt;"",CT!CA20,"")</f>
        <v/>
      </c>
      <c r="I260" s="47"/>
      <c r="J260" s="47"/>
    </row>
    <row r="261" spans="1:10" ht="13.5" thickBot="1" x14ac:dyDescent="0.25">
      <c r="A261" s="189"/>
      <c r="B261" s="224"/>
      <c r="C261" s="253" t="str">
        <f>IF(B260&lt;&gt;"","C.F.","")</f>
        <v/>
      </c>
      <c r="D261" s="434" t="str">
        <f>IF(CT!AV20&lt;&gt;"",CT!AV20,"")</f>
        <v/>
      </c>
      <c r="E261" s="434" t="str">
        <f>IF(CT!BD20&lt;&gt;"",CT!BD20,"")</f>
        <v/>
      </c>
      <c r="F261" s="434" t="str">
        <f>IF(CT!BL20&lt;&gt;"",CT!BL20,"")</f>
        <v/>
      </c>
      <c r="G261" s="434" t="str">
        <f>IF(CT!BT20&lt;&gt;"",CT!BT20,"")</f>
        <v/>
      </c>
      <c r="H261" s="434" t="str">
        <f>IF(CT!CB20&lt;&gt;"",CT!CB20,"")</f>
        <v/>
      </c>
      <c r="I261" s="47"/>
      <c r="J261" s="47"/>
    </row>
    <row r="262" spans="1:10" ht="13.5" thickBot="1" x14ac:dyDescent="0.25">
      <c r="A262" s="188"/>
      <c r="B262" s="224"/>
      <c r="C262" s="437"/>
      <c r="D262" s="437"/>
      <c r="E262" s="437"/>
      <c r="F262" s="437"/>
      <c r="G262" s="434"/>
      <c r="H262" s="434"/>
      <c r="I262" s="47"/>
      <c r="J262" s="47"/>
    </row>
    <row r="263" spans="1:10" ht="13.5" thickBot="1" x14ac:dyDescent="0.25">
      <c r="A263" s="189"/>
      <c r="B263" s="224" t="str">
        <f>IF(CT!AQ21&lt;&gt;"",CONCATENATE("SN:  ",CT!AQ21),"")</f>
        <v/>
      </c>
      <c r="C263" s="191"/>
      <c r="D263" s="191" t="str">
        <f>IF(CT!AU21&lt;&gt;"",CT!AU21,"")</f>
        <v/>
      </c>
      <c r="E263" s="191" t="str">
        <f>IF(CT!BC21&lt;&gt;"",CT!BC21,"")</f>
        <v/>
      </c>
      <c r="F263" s="191" t="str">
        <f>IF(CT!BK21&lt;&gt;"",CT!BK21,"")</f>
        <v/>
      </c>
      <c r="G263" s="191" t="str">
        <f>IF(CT!BS21&lt;&gt;"",CT!BS21,"")</f>
        <v/>
      </c>
      <c r="H263" s="191" t="str">
        <f>IF(CT!CA21&lt;&gt;"",CT!CA21,"")</f>
        <v/>
      </c>
      <c r="I263" s="47"/>
      <c r="J263" s="47"/>
    </row>
    <row r="264" spans="1:10" ht="13.5" thickBot="1" x14ac:dyDescent="0.25">
      <c r="A264" s="188"/>
      <c r="B264" s="224"/>
      <c r="C264" s="253" t="str">
        <f>IF(B263&lt;&gt;"","C.F.","")</f>
        <v/>
      </c>
      <c r="D264" s="434" t="str">
        <f>IF(CT!AV21&lt;&gt;"",CT!AV21,"")</f>
        <v/>
      </c>
      <c r="E264" s="434" t="str">
        <f>IF(CT!BD21&lt;&gt;"",CT!BD21,"")</f>
        <v/>
      </c>
      <c r="F264" s="434" t="str">
        <f>IF(CT!BL21&lt;&gt;"",CT!BL21,"")</f>
        <v/>
      </c>
      <c r="G264" s="434" t="str">
        <f>IF(CT!BT21&lt;&gt;"",CT!BT21,"")</f>
        <v/>
      </c>
      <c r="H264" s="434" t="str">
        <f>IF(CT!CB23&lt;&gt;"",CT!CB23,"")</f>
        <v/>
      </c>
      <c r="I264" s="47"/>
      <c r="J264" s="47"/>
    </row>
    <row r="265" spans="1:10" ht="13.5" thickBot="1" x14ac:dyDescent="0.25">
      <c r="A265" s="189"/>
      <c r="B265" s="224"/>
      <c r="C265" s="191"/>
      <c r="D265" s="434"/>
      <c r="E265" s="434"/>
      <c r="F265" s="434"/>
      <c r="G265" s="434"/>
      <c r="H265" s="434"/>
      <c r="I265" s="47"/>
      <c r="J265" s="47"/>
    </row>
    <row r="266" spans="1:10" x14ac:dyDescent="0.2">
      <c r="A266" s="188"/>
      <c r="B266" s="47"/>
      <c r="C266" s="47"/>
      <c r="D266" s="47"/>
      <c r="E266" s="47"/>
      <c r="F266" s="47"/>
      <c r="G266" s="47"/>
      <c r="H266" s="47"/>
      <c r="I266" s="47"/>
      <c r="J266" s="47"/>
    </row>
    <row r="267" spans="1:10" x14ac:dyDescent="0.2">
      <c r="A267" s="189"/>
      <c r="B267" s="47"/>
      <c r="C267" s="47"/>
      <c r="D267" s="47"/>
      <c r="E267" s="47"/>
      <c r="F267" s="47"/>
      <c r="G267" s="47"/>
      <c r="H267" s="47"/>
      <c r="I267" s="47"/>
      <c r="J267" s="47"/>
    </row>
    <row r="268" spans="1:10" x14ac:dyDescent="0.2">
      <c r="A268" s="188"/>
      <c r="B268" s="47"/>
      <c r="C268" s="47"/>
      <c r="D268" s="47"/>
      <c r="E268" s="47"/>
      <c r="F268" s="47"/>
      <c r="G268" s="47"/>
      <c r="H268" s="47"/>
      <c r="I268" s="47"/>
      <c r="J268" s="47"/>
    </row>
    <row r="269" spans="1:10" x14ac:dyDescent="0.2">
      <c r="A269" s="189"/>
      <c r="B269" s="47"/>
      <c r="C269" s="47"/>
      <c r="D269" s="47"/>
      <c r="E269" s="47"/>
      <c r="F269" s="47"/>
      <c r="G269" s="47"/>
      <c r="H269" s="47"/>
      <c r="I269" s="47"/>
      <c r="J269" s="47"/>
    </row>
    <row r="270" spans="1:10" x14ac:dyDescent="0.2">
      <c r="A270" s="192"/>
      <c r="B270" s="193"/>
      <c r="C270" s="193"/>
      <c r="D270" s="193"/>
      <c r="E270" s="193"/>
      <c r="F270" s="193"/>
      <c r="G270" s="193"/>
      <c r="H270" s="193"/>
      <c r="I270" s="47"/>
      <c r="J270" s="47"/>
    </row>
    <row r="271" spans="1:10" ht="13.5" thickBot="1" x14ac:dyDescent="0.25">
      <c r="A271" s="194"/>
      <c r="B271" s="47"/>
      <c r="C271" s="194" t="s">
        <v>191</v>
      </c>
      <c r="D271" s="194"/>
      <c r="E271" s="194"/>
      <c r="F271" s="194"/>
      <c r="G271" s="194"/>
      <c r="H271" s="194"/>
      <c r="I271" s="194"/>
      <c r="J271" s="194"/>
    </row>
    <row r="272" spans="1:10" x14ac:dyDescent="0.2">
      <c r="A272" s="47" t="s">
        <v>194</v>
      </c>
      <c r="B272" s="178" t="str">
        <f>$BJ$7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95" t="s">
        <v>202</v>
      </c>
      <c r="B274" s="178" t="str">
        <f>$BJ$30</f>
        <v>New</v>
      </c>
      <c r="C274" s="47"/>
      <c r="D274" s="47"/>
      <c r="E274" s="47"/>
      <c r="F274" s="47"/>
      <c r="G274" s="47"/>
      <c r="H274" s="47"/>
      <c r="I274" s="47"/>
      <c r="J274" s="47"/>
    </row>
    <row r="275" spans="1:10" x14ac:dyDescent="0.2">
      <c r="A275" s="195" t="s">
        <v>206</v>
      </c>
      <c r="B275" s="178" t="str">
        <f>$BK$5</f>
        <v>ACCEPTED</v>
      </c>
      <c r="C275" s="47"/>
      <c r="D275" s="47"/>
      <c r="E275" s="47"/>
      <c r="F275" s="47"/>
      <c r="G275" s="47"/>
      <c r="H275" s="47"/>
      <c r="I275" s="47"/>
      <c r="J275" s="47"/>
    </row>
    <row r="276" spans="1:10" x14ac:dyDescent="0.2">
      <c r="A276" s="182"/>
      <c r="B276" s="507" t="s">
        <v>208</v>
      </c>
      <c r="C276" s="508"/>
      <c r="D276" s="507"/>
      <c r="E276" s="507"/>
      <c r="F276" s="507"/>
      <c r="G276" s="508"/>
      <c r="H276" s="508"/>
      <c r="I276" s="507"/>
      <c r="J276" s="507"/>
    </row>
    <row r="277" spans="1:10" x14ac:dyDescent="0.2">
      <c r="A277" s="47" t="s">
        <v>210</v>
      </c>
      <c r="B277" s="47"/>
      <c r="C277" s="178" t="str">
        <f>$N$20</f>
        <v>Additel 286 SN:6851022030037</v>
      </c>
      <c r="D277" s="181"/>
      <c r="E277" s="181"/>
      <c r="F277" s="47" t="s">
        <v>211</v>
      </c>
      <c r="G277" s="512" t="str">
        <f>IF($V$19&lt;&gt;"",$V$19,"")</f>
        <v/>
      </c>
      <c r="H277" s="513"/>
      <c r="I277" s="196"/>
      <c r="J277" s="47"/>
    </row>
    <row r="278" spans="1:10" x14ac:dyDescent="0.2">
      <c r="A278" s="47" t="s">
        <v>212</v>
      </c>
      <c r="B278" s="47"/>
      <c r="C278" s="504">
        <f>$N$21</f>
        <v>45474</v>
      </c>
      <c r="D278" s="505"/>
      <c r="E278" s="506"/>
      <c r="F278" s="47" t="s">
        <v>213</v>
      </c>
      <c r="G278" s="197" t="str">
        <f>IF($V$20&lt;&gt;"",$V$20,"")</f>
        <v/>
      </c>
      <c r="H278" s="198" t="str">
        <f>IF($W$20&lt;&gt;"",$W$20,"")</f>
        <v/>
      </c>
      <c r="I278" s="199"/>
      <c r="J278" s="200"/>
    </row>
    <row r="279" spans="1:10" x14ac:dyDescent="0.2">
      <c r="A279" s="47" t="s">
        <v>214</v>
      </c>
      <c r="B279" s="47"/>
      <c r="C279" s="504">
        <f>$N$22</f>
        <v>45839</v>
      </c>
      <c r="D279" s="505"/>
      <c r="E279" s="506"/>
      <c r="F279" s="47" t="s">
        <v>215</v>
      </c>
      <c r="G279" s="197" t="str">
        <f>IF($V$21&lt;&gt;"",$V$21,"")</f>
        <v/>
      </c>
      <c r="H279" s="197" t="str">
        <f>IF($W$21&lt;&gt;"",$W$21,"")</f>
        <v/>
      </c>
      <c r="I279" s="199"/>
      <c r="J279" s="200"/>
    </row>
    <row r="280" spans="1:10" ht="13.5" thickBot="1" x14ac:dyDescent="0.25">
      <c r="A280" s="201" t="s">
        <v>216</v>
      </c>
      <c r="B280" s="201"/>
      <c r="C280" s="509" t="str">
        <f>$N$23</f>
        <v>56561-060578</v>
      </c>
      <c r="D280" s="510"/>
      <c r="E280" s="511"/>
      <c r="F280" s="201" t="s">
        <v>216</v>
      </c>
      <c r="G280" s="201"/>
      <c r="H280" s="295" t="e">
        <f>IF($V$22&lt;&gt;"",$V$22,"")</f>
        <v>#VALUE!</v>
      </c>
      <c r="I280" s="203"/>
      <c r="J280" s="204"/>
    </row>
    <row r="281" spans="1:10" x14ac:dyDescent="0.2">
      <c r="A281" s="47" t="s">
        <v>49</v>
      </c>
      <c r="B281" s="47"/>
      <c r="C281" s="47"/>
      <c r="D281" s="220" t="s">
        <v>50</v>
      </c>
      <c r="E281" s="221">
        <v>8</v>
      </c>
      <c r="F281" s="47"/>
      <c r="G281" s="178"/>
      <c r="H281" s="47"/>
      <c r="I281" s="47"/>
      <c r="J281" s="47"/>
    </row>
    <row r="282" spans="1:10" x14ac:dyDescent="0.2">
      <c r="A282" s="47" t="s">
        <v>56</v>
      </c>
      <c r="B282" s="47"/>
      <c r="C282" s="47"/>
      <c r="D282" s="47"/>
      <c r="E282" s="47"/>
      <c r="F282" s="47"/>
      <c r="G282" s="47"/>
      <c r="H282" s="47"/>
      <c r="I282" s="47"/>
      <c r="J282" s="47"/>
    </row>
    <row r="283" spans="1:10" x14ac:dyDescent="0.2">
      <c r="A283" s="47" t="s">
        <v>65</v>
      </c>
      <c r="B283" s="178" t="str">
        <f>$BC$12</f>
        <v>Thermocouple Wire</v>
      </c>
      <c r="C283" s="47"/>
      <c r="D283" s="47"/>
      <c r="E283" s="47" t="s">
        <v>66</v>
      </c>
      <c r="F283" s="47"/>
      <c r="G283" s="178" t="str">
        <f>$BF$22</f>
        <v>KF</v>
      </c>
      <c r="H283" s="47"/>
      <c r="I283" s="47"/>
      <c r="J283" s="47"/>
    </row>
    <row r="284" spans="1:10" x14ac:dyDescent="0.2">
      <c r="A284" s="47" t="s">
        <v>46</v>
      </c>
      <c r="B284" s="178" t="str">
        <f>$AW$1</f>
        <v>"0"</v>
      </c>
      <c r="C284" s="47"/>
      <c r="D284" s="47"/>
      <c r="E284" s="47" t="s">
        <v>73</v>
      </c>
      <c r="F284" s="47"/>
      <c r="G284" s="246">
        <f ca="1">$BG$9</f>
        <v>45778</v>
      </c>
      <c r="H284" s="47"/>
      <c r="I284" s="47"/>
      <c r="J284" s="179"/>
    </row>
    <row r="285" spans="1:10" x14ac:dyDescent="0.2">
      <c r="A285" s="47" t="s">
        <v>77</v>
      </c>
      <c r="B285" s="178" t="str">
        <f>$BG$18</f>
        <v>N/A</v>
      </c>
      <c r="C285" s="47"/>
      <c r="D285" s="47"/>
      <c r="E285" s="47" t="s">
        <v>78</v>
      </c>
      <c r="F285" s="47"/>
      <c r="G285" s="246" t="str">
        <f>$BG$10</f>
        <v>N/A</v>
      </c>
      <c r="H285" s="47"/>
      <c r="J285" s="179"/>
    </row>
    <row r="286" spans="1:10" x14ac:dyDescent="0.2">
      <c r="A286" s="47" t="s">
        <v>62</v>
      </c>
      <c r="B286" s="180">
        <f>$BG$2</f>
        <v>68</v>
      </c>
      <c r="C286" s="47"/>
      <c r="D286" s="47"/>
      <c r="E286" s="47" t="s">
        <v>86</v>
      </c>
      <c r="F286" s="47"/>
      <c r="G286" s="178">
        <f>$BG$3</f>
        <v>46</v>
      </c>
      <c r="H286" s="47" t="s">
        <v>87</v>
      </c>
      <c r="I286" s="47"/>
      <c r="J286" s="47"/>
    </row>
    <row r="287" spans="1:10" x14ac:dyDescent="0.2">
      <c r="A287" s="47" t="s">
        <v>95</v>
      </c>
      <c r="B287" s="178" t="str">
        <f>$BE$27</f>
        <v>Production</v>
      </c>
      <c r="C287" s="47"/>
      <c r="D287" s="47"/>
      <c r="E287" s="47" t="s">
        <v>96</v>
      </c>
      <c r="F287" s="178" t="str">
        <f>$AR$23</f>
        <v>Greater of ±2.0°F or ±0.4% of Reading</v>
      </c>
      <c r="G287" s="47"/>
      <c r="H287" s="47"/>
      <c r="I287" s="47"/>
      <c r="J287" s="47"/>
    </row>
    <row r="288" spans="1:10" x14ac:dyDescent="0.2">
      <c r="A288" s="181" t="s">
        <v>101</v>
      </c>
      <c r="B288" s="47"/>
      <c r="C288" s="181"/>
      <c r="D288" s="181" t="s">
        <v>102</v>
      </c>
      <c r="E288" s="181"/>
      <c r="F288" s="47"/>
      <c r="G288" s="178" t="str">
        <f>$AR$24</f>
        <v>AMS2750H, ASTM E220-19</v>
      </c>
      <c r="H288" s="181"/>
      <c r="I288" s="47"/>
      <c r="J288" s="47"/>
    </row>
    <row r="289" spans="1:10" x14ac:dyDescent="0.2">
      <c r="A289" s="182" t="s">
        <v>106</v>
      </c>
      <c r="B289" s="182"/>
      <c r="C289" s="47"/>
      <c r="D289" s="178" t="str">
        <f>$AX$22</f>
        <v/>
      </c>
      <c r="E289" s="47" t="s">
        <v>107</v>
      </c>
      <c r="F289" s="47"/>
      <c r="G289" s="183" t="str">
        <f>$AX$26</f>
        <v>Specification</v>
      </c>
      <c r="H289" s="184" t="s">
        <v>108</v>
      </c>
      <c r="I289" s="47"/>
      <c r="J289" s="47"/>
    </row>
    <row r="290" spans="1:10" ht="13.5" thickBot="1" x14ac:dyDescent="0.25">
      <c r="A290" s="185" t="s">
        <v>117</v>
      </c>
      <c r="B290" s="247"/>
      <c r="C290" s="431"/>
      <c r="D290" s="248" t="str">
        <f>IF(CT!$AS$1&lt;&gt;"",CT!$AS$1,"")</f>
        <v/>
      </c>
      <c r="E290" s="432" t="str">
        <f>IF(CT!$BA$1&lt;&gt;"",CT!$BA$1,"")</f>
        <v/>
      </c>
      <c r="F290" s="432" t="str">
        <f>IF(CT!$BI$1&lt;&gt;"",CT!$BI$1,"")</f>
        <v/>
      </c>
      <c r="G290" s="248" t="str">
        <f>IF(CT!$BQ$1&lt;&gt;"",CT!$BQ$1,"")</f>
        <v/>
      </c>
      <c r="H290" s="433" t="str">
        <f>IF(CT!$BY$1&lt;&gt;"",CT!$BY$1,"")</f>
        <v/>
      </c>
      <c r="I290" s="47"/>
      <c r="J290" s="186"/>
    </row>
    <row r="291" spans="1:10" ht="13.5" thickBot="1" x14ac:dyDescent="0.25">
      <c r="A291" s="187" t="s">
        <v>122</v>
      </c>
      <c r="B291" s="224" t="str">
        <f>IF(CT!AQ22&lt;&gt;"",CONCATENATE("SN:  ",CT!AQ22),"")</f>
        <v/>
      </c>
      <c r="C291" s="191"/>
      <c r="D291" s="191" t="str">
        <f>IF(CT!AU22&lt;&gt;"",CT!AU22,"")</f>
        <v/>
      </c>
      <c r="E291" s="191" t="str">
        <f>IF(CT!BC22&lt;&gt;"",CT!BC22,"")</f>
        <v/>
      </c>
      <c r="F291" s="191" t="str">
        <f>IF(CT!BK22&lt;&gt;"",CT!BK22,"")</f>
        <v/>
      </c>
      <c r="G291" s="191" t="str">
        <f>IF(CT!BS22&lt;&gt;"",CT!BS22,"")</f>
        <v/>
      </c>
      <c r="H291" s="191" t="str">
        <f>IF(CT!CA22&lt;&gt;"",CT!CA22,"")</f>
        <v/>
      </c>
      <c r="I291" s="47"/>
      <c r="J291" s="47"/>
    </row>
    <row r="292" spans="1:10" ht="13.5" thickBot="1" x14ac:dyDescent="0.25">
      <c r="A292" s="188"/>
      <c r="B292" s="223"/>
      <c r="C292" s="253" t="str">
        <f>IF(B291&lt;&gt;"","C.F.","")</f>
        <v/>
      </c>
      <c r="D292" s="434" t="str">
        <f>IF(CT!AV22&lt;&gt;"",CT!AV22,"")</f>
        <v/>
      </c>
      <c r="E292" s="434" t="str">
        <f>IF(CT!BD22&lt;&gt;"",CT!BD22,"")</f>
        <v/>
      </c>
      <c r="F292" s="434" t="str">
        <f>IF(CT!BL22&lt;&gt;"",CT!BL22,"")</f>
        <v/>
      </c>
      <c r="G292" s="434" t="str">
        <f>IF(CT!BT22&lt;&gt;"",CT!BT22,"")</f>
        <v/>
      </c>
      <c r="H292" s="434" t="str">
        <f>IF(CT!CB22&lt;&gt;"",CT!CB22,"")</f>
        <v/>
      </c>
      <c r="I292" s="47"/>
      <c r="J292" s="47"/>
    </row>
    <row r="293" spans="1:10" ht="13.5" thickBot="1" x14ac:dyDescent="0.25">
      <c r="A293" s="189"/>
      <c r="B293" s="224"/>
      <c r="C293" s="254"/>
      <c r="D293" s="435"/>
      <c r="E293" s="435"/>
      <c r="F293" s="435"/>
      <c r="G293" s="434"/>
      <c r="H293" s="434"/>
      <c r="I293" s="47"/>
      <c r="J293" s="47"/>
    </row>
    <row r="294" spans="1:10" ht="13.5" thickBot="1" x14ac:dyDescent="0.25">
      <c r="A294" s="188"/>
      <c r="B294" s="224" t="str">
        <f>IF(CT!AQ23&lt;&gt;"",CONCATENATE("SN:  ",CT!AQ23),"")</f>
        <v/>
      </c>
      <c r="C294" s="191"/>
      <c r="D294" s="191" t="str">
        <f>IF(CT!AU23&lt;&gt;"",CT!AU23,"")</f>
        <v/>
      </c>
      <c r="E294" s="191" t="str">
        <f>IF(CT!BC23&lt;&gt;"",CT!BC23,"")</f>
        <v/>
      </c>
      <c r="F294" s="191" t="str">
        <f>IF(CT!BK23&lt;&gt;"",CT!BK23,"")</f>
        <v/>
      </c>
      <c r="G294" s="191" t="str">
        <f>IF(CT!BS23&lt;&gt;"",CT!BS23,"")</f>
        <v/>
      </c>
      <c r="H294" s="191" t="str">
        <f>IF(CT!CA23&lt;&gt;"",CT!CA23,"")</f>
        <v/>
      </c>
      <c r="I294" s="47"/>
      <c r="J294" s="47"/>
    </row>
    <row r="295" spans="1:10" ht="13.5" thickBot="1" x14ac:dyDescent="0.25">
      <c r="A295" s="189"/>
      <c r="B295" s="224"/>
      <c r="C295" s="253" t="str">
        <f>IF(B294&lt;&gt;"","C.F.","")</f>
        <v/>
      </c>
      <c r="D295" s="434" t="str">
        <f>IF(CT!AV23&lt;&gt;"",CT!AV23,"")</f>
        <v/>
      </c>
      <c r="E295" s="434" t="str">
        <f>IF(CT!BD23&lt;&gt;"",CT!BD23,"")</f>
        <v/>
      </c>
      <c r="F295" s="434" t="str">
        <f>IF(CT!BL23&lt;&gt;"",CT!BL23,"")</f>
        <v/>
      </c>
      <c r="G295" s="434" t="str">
        <f>IF(CT!BT23&lt;&gt;"",CT!BT23,"")</f>
        <v/>
      </c>
      <c r="H295" s="434" t="str">
        <f>IF(CT!CB23&lt;&gt;"",CT!CB23,"")</f>
        <v/>
      </c>
      <c r="I295" s="47"/>
      <c r="J295" s="47"/>
    </row>
    <row r="296" spans="1:10" ht="13.5" thickBot="1" x14ac:dyDescent="0.25">
      <c r="A296" s="188"/>
      <c r="B296" s="224"/>
      <c r="C296" s="225"/>
      <c r="D296" s="225"/>
      <c r="E296" s="225"/>
      <c r="F296" s="225"/>
      <c r="G296" s="434"/>
      <c r="H296" s="434"/>
      <c r="I296" s="47"/>
      <c r="J296" s="47"/>
    </row>
    <row r="297" spans="1:10" ht="13.5" thickBot="1" x14ac:dyDescent="0.25">
      <c r="A297" s="189"/>
      <c r="B297" s="224" t="str">
        <f>IF(CT!AQ24&lt;&gt;"",CONCATENATE("SN:  ",CT!AQ24),"")</f>
        <v/>
      </c>
      <c r="C297" s="191"/>
      <c r="D297" s="191" t="str">
        <f>IF(CT!AU24&lt;&gt;"",CT!AU24,"")</f>
        <v/>
      </c>
      <c r="E297" s="191" t="str">
        <f>IF(CT!BC24&lt;&gt;"",CT!BC24,"")</f>
        <v/>
      </c>
      <c r="F297" s="191" t="str">
        <f>IF(CT!BK24&lt;&gt;"",CT!BK24,"")</f>
        <v/>
      </c>
      <c r="G297" s="191" t="str">
        <f>IF(CT!BS24&lt;&gt;"",CT!BS24,"")</f>
        <v/>
      </c>
      <c r="H297" s="191" t="str">
        <f>IF(CT!CA24&lt;&gt;"",CT!CA24,"")</f>
        <v/>
      </c>
      <c r="I297" s="47"/>
      <c r="J297" s="47"/>
    </row>
    <row r="298" spans="1:10" ht="13.5" thickBot="1" x14ac:dyDescent="0.25">
      <c r="A298" s="188"/>
      <c r="B298" s="224"/>
      <c r="C298" s="253" t="str">
        <f>IF(B297&lt;&gt;"","C.F.","")</f>
        <v/>
      </c>
      <c r="D298" s="434" t="str">
        <f>IF(CT!AV24&lt;&gt;"",CT!AV24,"")</f>
        <v/>
      </c>
      <c r="E298" s="434" t="str">
        <f>IF(CT!BD24&lt;&gt;"",CT!BD24,"")</f>
        <v/>
      </c>
      <c r="F298" s="434" t="str">
        <f>IF(CT!BL24&lt;&gt;"",CT!BL24,"")</f>
        <v/>
      </c>
      <c r="G298" s="434" t="str">
        <f>IF(CT!BT24&lt;&gt;"",CT!BT24,"")</f>
        <v/>
      </c>
      <c r="H298" s="434" t="str">
        <f>IF(CT!CB24&lt;&gt;"",CT!CB24,"")</f>
        <v/>
      </c>
      <c r="I298" s="47"/>
      <c r="J298" s="47"/>
    </row>
    <row r="299" spans="1:10" ht="13.5" thickBot="1" x14ac:dyDescent="0.25">
      <c r="A299" s="189"/>
      <c r="B299" s="224"/>
      <c r="C299" s="190"/>
      <c r="D299" s="190"/>
      <c r="E299" s="190"/>
      <c r="F299" s="190"/>
      <c r="G299" s="434"/>
      <c r="H299" s="434"/>
      <c r="I299" s="47"/>
      <c r="J299" s="47"/>
    </row>
    <row r="300" spans="1:10" ht="13.5" thickBot="1" x14ac:dyDescent="0.25">
      <c r="A300" s="188"/>
      <c r="B300" s="224" t="str">
        <f>IF(CT!AQ25&lt;&gt;"",CONCATENATE("SN:  ",CT!AQ25),"")</f>
        <v/>
      </c>
      <c r="C300" s="191"/>
      <c r="D300" s="191" t="str">
        <f>IF(CT!AU25&lt;&gt;"",CT!AU25,"")</f>
        <v/>
      </c>
      <c r="E300" s="191" t="str">
        <f>IF(CT!BC25&lt;&gt;"",CT!BC25,"")</f>
        <v/>
      </c>
      <c r="F300" s="191" t="str">
        <f>IF(CT!BK25&lt;&gt;"",CT!BK25,"")</f>
        <v/>
      </c>
      <c r="G300" s="191" t="str">
        <f>IF(CT!BS25&lt;&gt;"",CT!BS25,"")</f>
        <v/>
      </c>
      <c r="H300" s="191" t="str">
        <f>IF(CT!CA25&lt;&gt;"",CT!CA25,"")</f>
        <v/>
      </c>
      <c r="I300" s="47"/>
      <c r="J300" s="47"/>
    </row>
    <row r="301" spans="1:10" ht="13.5" thickBot="1" x14ac:dyDescent="0.25">
      <c r="A301" s="189"/>
      <c r="B301" s="224"/>
      <c r="C301" s="253" t="str">
        <f>IF(B300&lt;&gt;"","C.F.","")</f>
        <v/>
      </c>
      <c r="D301" s="434" t="str">
        <f>IF(CT!AV25&lt;&gt;"",CT!AV25,"")</f>
        <v/>
      </c>
      <c r="E301" s="434" t="str">
        <f>IF(CT!BD25&lt;&gt;"",CT!BD25,"")</f>
        <v/>
      </c>
      <c r="F301" s="434" t="str">
        <f>IF(CT!BL25&lt;&gt;"",CT!BL25,"")</f>
        <v/>
      </c>
      <c r="G301" s="434" t="str">
        <f>IF(CT!BT25&lt;&gt;"",CT!BT25,"")</f>
        <v/>
      </c>
      <c r="H301" s="434" t="str">
        <f>IF(CT!CB25&lt;&gt;"",CT!CB25,"")</f>
        <v/>
      </c>
      <c r="I301" s="47"/>
      <c r="J301" s="47"/>
    </row>
    <row r="302" spans="1:10" ht="13.5" thickBot="1" x14ac:dyDescent="0.25">
      <c r="A302" s="188"/>
      <c r="B302" s="224"/>
      <c r="C302" s="437"/>
      <c r="D302" s="437"/>
      <c r="E302" s="437"/>
      <c r="F302" s="437"/>
      <c r="G302" s="434"/>
      <c r="H302" s="434"/>
      <c r="I302" s="47"/>
      <c r="J302" s="47"/>
    </row>
    <row r="303" spans="1:10" ht="13.5" thickBot="1" x14ac:dyDescent="0.25">
      <c r="A303" s="189"/>
      <c r="B303" s="224" t="str">
        <f>IF(CT!AQ26&lt;&gt;"",CONCATENATE("SN:  ",CT!AQ26),"")</f>
        <v/>
      </c>
      <c r="C303" s="191"/>
      <c r="D303" s="191" t="str">
        <f>IF(CT!AU26&lt;&gt;"",CT!AU26,"")</f>
        <v/>
      </c>
      <c r="E303" s="191" t="str">
        <f>IF(CT!BC26&lt;&gt;"",CT!BC26,"")</f>
        <v/>
      </c>
      <c r="F303" s="191" t="str">
        <f>IF(CT!BK26&lt;&gt;"",CT!BK26,"")</f>
        <v/>
      </c>
      <c r="G303" s="191" t="str">
        <f>IF(CT!BS26&lt;&gt;"",CT!BS26,"")</f>
        <v/>
      </c>
      <c r="H303" s="191" t="str">
        <f>IF(CT!CA26&lt;&gt;"",CT!CA26,"")</f>
        <v/>
      </c>
      <c r="I303" s="47"/>
      <c r="J303" s="47"/>
    </row>
    <row r="304" spans="1:10" ht="13.5" thickBot="1" x14ac:dyDescent="0.25">
      <c r="A304" s="188"/>
      <c r="B304" s="224"/>
      <c r="C304" s="253" t="str">
        <f>IF(B303&lt;&gt;"","C.F.","")</f>
        <v/>
      </c>
      <c r="D304" s="434" t="str">
        <f>IF(CT!AV26&lt;&gt;"",CT!AV26,"")</f>
        <v/>
      </c>
      <c r="E304" s="434" t="str">
        <f>IF(CT!BD26&lt;&gt;"",CT!BD26,"")</f>
        <v/>
      </c>
      <c r="F304" s="434" t="str">
        <f>IF(CT!BL26&lt;&gt;"",CT!BL26,"")</f>
        <v/>
      </c>
      <c r="G304" s="434" t="str">
        <f>IF(CT!BT26&lt;&gt;"",CT!BT26,"")</f>
        <v/>
      </c>
      <c r="H304" s="434" t="str">
        <f>IF(CT!CB26&lt;&gt;"",CT!CB26,"")</f>
        <v/>
      </c>
      <c r="I304" s="47"/>
      <c r="J304" s="47"/>
    </row>
    <row r="305" spans="1:10" ht="13.5" thickBot="1" x14ac:dyDescent="0.25">
      <c r="A305" s="189"/>
      <c r="B305" s="224"/>
      <c r="C305" s="191"/>
      <c r="D305" s="434"/>
      <c r="E305" s="434"/>
      <c r="F305" s="434"/>
      <c r="G305" s="434"/>
      <c r="H305" s="434"/>
      <c r="I305" s="47"/>
      <c r="J305" s="47"/>
    </row>
    <row r="306" spans="1:10" x14ac:dyDescent="0.2">
      <c r="A306" s="188"/>
      <c r="B306" s="47"/>
      <c r="C306" s="47"/>
      <c r="D306" s="47"/>
      <c r="E306" s="47"/>
      <c r="F306" s="47"/>
      <c r="G306" s="47"/>
      <c r="H306" s="47"/>
      <c r="I306" s="47"/>
      <c r="J306" s="47"/>
    </row>
    <row r="307" spans="1:10" x14ac:dyDescent="0.2">
      <c r="A307" s="189"/>
      <c r="B307" s="47"/>
      <c r="C307" s="47"/>
      <c r="D307" s="47"/>
      <c r="E307" s="47"/>
      <c r="F307" s="47"/>
      <c r="G307" s="47"/>
      <c r="H307" s="47"/>
      <c r="I307" s="47"/>
      <c r="J307" s="47"/>
    </row>
    <row r="308" spans="1:10" x14ac:dyDescent="0.2">
      <c r="A308" s="188"/>
      <c r="B308" s="47"/>
      <c r="C308" s="47"/>
      <c r="D308" s="47"/>
      <c r="E308" s="47"/>
      <c r="F308" s="47"/>
      <c r="G308" s="47"/>
      <c r="H308" s="47"/>
      <c r="I308" s="47"/>
      <c r="J308" s="47"/>
    </row>
    <row r="309" spans="1:10" x14ac:dyDescent="0.2">
      <c r="A309" s="189"/>
      <c r="B309" s="47"/>
      <c r="C309" s="47"/>
      <c r="D309" s="47"/>
      <c r="E309" s="47"/>
      <c r="F309" s="47"/>
      <c r="G309" s="47"/>
      <c r="H309" s="47"/>
      <c r="I309" s="47"/>
      <c r="J309" s="47"/>
    </row>
    <row r="310" spans="1:10" x14ac:dyDescent="0.2">
      <c r="A310" s="192"/>
      <c r="B310" s="193"/>
      <c r="C310" s="193"/>
      <c r="D310" s="193"/>
      <c r="E310" s="193"/>
      <c r="F310" s="193"/>
      <c r="G310" s="193"/>
      <c r="H310" s="193"/>
      <c r="I310" s="47"/>
      <c r="J310" s="47"/>
    </row>
    <row r="311" spans="1:10" ht="13.5" thickBot="1" x14ac:dyDescent="0.25">
      <c r="A311" s="194"/>
      <c r="B311" s="47"/>
      <c r="C311" s="194" t="s">
        <v>191</v>
      </c>
      <c r="D311" s="194"/>
      <c r="E311" s="194"/>
      <c r="F311" s="194"/>
      <c r="G311" s="194"/>
      <c r="H311" s="194"/>
      <c r="I311" s="194"/>
      <c r="J311" s="194"/>
    </row>
    <row r="312" spans="1:10" x14ac:dyDescent="0.2">
      <c r="A312" s="47" t="s">
        <v>194</v>
      </c>
      <c r="B312" s="178" t="str">
        <f>$BJ$7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95" t="s">
        <v>202</v>
      </c>
      <c r="B314" s="178" t="str">
        <f>$BJ$30</f>
        <v>New</v>
      </c>
      <c r="C314" s="47"/>
      <c r="D314" s="47"/>
      <c r="E314" s="47"/>
      <c r="F314" s="47"/>
      <c r="G314" s="47"/>
      <c r="H314" s="47"/>
      <c r="I314" s="47"/>
      <c r="J314" s="47"/>
    </row>
    <row r="315" spans="1:10" x14ac:dyDescent="0.2">
      <c r="A315" s="195" t="s">
        <v>206</v>
      </c>
      <c r="B315" s="178" t="str">
        <f>$BK$5</f>
        <v>ACCEPTED</v>
      </c>
      <c r="C315" s="47"/>
      <c r="D315" s="47"/>
      <c r="E315" s="47"/>
      <c r="F315" s="47"/>
      <c r="G315" s="47"/>
      <c r="H315" s="47"/>
      <c r="I315" s="47"/>
      <c r="J315" s="47"/>
    </row>
    <row r="316" spans="1:10" x14ac:dyDescent="0.2">
      <c r="A316" s="182"/>
      <c r="B316" s="507" t="s">
        <v>208</v>
      </c>
      <c r="C316" s="508"/>
      <c r="D316" s="507"/>
      <c r="E316" s="507"/>
      <c r="F316" s="507"/>
      <c r="G316" s="508"/>
      <c r="H316" s="508"/>
      <c r="I316" s="507"/>
      <c r="J316" s="507"/>
    </row>
    <row r="317" spans="1:10" x14ac:dyDescent="0.2">
      <c r="A317" s="47" t="s">
        <v>210</v>
      </c>
      <c r="B317" s="47"/>
      <c r="C317" s="178" t="str">
        <f>$N$20</f>
        <v>Additel 286 SN:6851022030037</v>
      </c>
      <c r="D317" s="181"/>
      <c r="E317" s="181"/>
      <c r="F317" s="47" t="s">
        <v>211</v>
      </c>
      <c r="G317" s="512" t="str">
        <f>IF($V$19&lt;&gt;"",$V$19,"")</f>
        <v/>
      </c>
      <c r="H317" s="513"/>
      <c r="I317" s="196"/>
      <c r="J317" s="47"/>
    </row>
    <row r="318" spans="1:10" x14ac:dyDescent="0.2">
      <c r="A318" s="47" t="s">
        <v>212</v>
      </c>
      <c r="B318" s="47"/>
      <c r="C318" s="504">
        <f>$N$21</f>
        <v>45474</v>
      </c>
      <c r="D318" s="505"/>
      <c r="E318" s="506"/>
      <c r="F318" s="47" t="s">
        <v>213</v>
      </c>
      <c r="G318" s="197" t="str">
        <f>IF($V$20&lt;&gt;"",$V$20,"")</f>
        <v/>
      </c>
      <c r="H318" s="198" t="str">
        <f>IF($W$20&lt;&gt;"",$W$20,"")</f>
        <v/>
      </c>
      <c r="I318" s="199"/>
      <c r="J318" s="200"/>
    </row>
    <row r="319" spans="1:10" x14ac:dyDescent="0.2">
      <c r="A319" s="47" t="s">
        <v>214</v>
      </c>
      <c r="B319" s="47"/>
      <c r="C319" s="504">
        <f>$N$22</f>
        <v>45839</v>
      </c>
      <c r="D319" s="505"/>
      <c r="E319" s="506"/>
      <c r="F319" s="47" t="s">
        <v>215</v>
      </c>
      <c r="G319" s="197" t="str">
        <f>IF($V$21&lt;&gt;"",$V$21,"")</f>
        <v/>
      </c>
      <c r="H319" s="197" t="str">
        <f>IF($W$21&lt;&gt;"",$W$21,"")</f>
        <v/>
      </c>
      <c r="I319" s="199"/>
      <c r="J319" s="200"/>
    </row>
    <row r="320" spans="1:10" ht="13.5" thickBot="1" x14ac:dyDescent="0.25">
      <c r="A320" s="201" t="s">
        <v>216</v>
      </c>
      <c r="B320" s="201"/>
      <c r="C320" s="509" t="str">
        <f>$N$23</f>
        <v>56561-060578</v>
      </c>
      <c r="D320" s="510"/>
      <c r="E320" s="511"/>
      <c r="F320" s="201" t="s">
        <v>216</v>
      </c>
      <c r="G320" s="201"/>
      <c r="H320" s="295" t="e">
        <f>IF($V$22&lt;&gt;"",$V$22,"")</f>
        <v>#VALUE!</v>
      </c>
      <c r="I320" s="203"/>
      <c r="J320" s="204"/>
    </row>
    <row r="321" spans="1:10" x14ac:dyDescent="0.2">
      <c r="A321" s="47" t="s">
        <v>49</v>
      </c>
      <c r="B321" s="47"/>
      <c r="C321" s="47"/>
      <c r="D321" s="220" t="s">
        <v>50</v>
      </c>
      <c r="E321" s="221">
        <v>9</v>
      </c>
      <c r="F321" s="47"/>
      <c r="G321" s="178"/>
      <c r="H321" s="47"/>
      <c r="I321" s="47"/>
      <c r="J321" s="47"/>
    </row>
    <row r="322" spans="1:10" x14ac:dyDescent="0.2">
      <c r="A322" s="47" t="s">
        <v>56</v>
      </c>
      <c r="B322" s="47"/>
      <c r="C322" s="47"/>
      <c r="D322" s="47"/>
      <c r="E322" s="47"/>
      <c r="F322" s="47"/>
      <c r="G322" s="47"/>
      <c r="H322" s="47"/>
      <c r="I322" s="47"/>
      <c r="J322" s="47"/>
    </row>
    <row r="323" spans="1:10" x14ac:dyDescent="0.2">
      <c r="A323" s="47" t="s">
        <v>65</v>
      </c>
      <c r="B323" s="178" t="str">
        <f>$BC$12</f>
        <v>Thermocouple Wire</v>
      </c>
      <c r="C323" s="47"/>
      <c r="D323" s="47"/>
      <c r="E323" s="47" t="s">
        <v>66</v>
      </c>
      <c r="F323" s="47"/>
      <c r="G323" s="178" t="str">
        <f>$BF$22</f>
        <v>KF</v>
      </c>
      <c r="H323" s="47"/>
      <c r="I323" s="47"/>
      <c r="J323" s="47"/>
    </row>
    <row r="324" spans="1:10" x14ac:dyDescent="0.2">
      <c r="A324" s="47" t="s">
        <v>46</v>
      </c>
      <c r="B324" s="178" t="str">
        <f>$AW$1</f>
        <v>"0"</v>
      </c>
      <c r="C324" s="47"/>
      <c r="D324" s="47"/>
      <c r="E324" s="47" t="s">
        <v>73</v>
      </c>
      <c r="F324" s="47"/>
      <c r="G324" s="246">
        <f ca="1">$BG$9</f>
        <v>45778</v>
      </c>
      <c r="H324" s="47"/>
      <c r="I324" s="47"/>
      <c r="J324" s="179"/>
    </row>
    <row r="325" spans="1:10" x14ac:dyDescent="0.2">
      <c r="A325" s="47" t="s">
        <v>77</v>
      </c>
      <c r="B325" s="178" t="str">
        <f>$BG$18</f>
        <v>N/A</v>
      </c>
      <c r="C325" s="47"/>
      <c r="D325" s="47"/>
      <c r="E325" s="47" t="s">
        <v>78</v>
      </c>
      <c r="F325" s="47"/>
      <c r="G325" s="246" t="str">
        <f>$BG$10</f>
        <v>N/A</v>
      </c>
      <c r="H325" s="47"/>
      <c r="J325" s="179"/>
    </row>
    <row r="326" spans="1:10" x14ac:dyDescent="0.2">
      <c r="A326" s="47" t="s">
        <v>62</v>
      </c>
      <c r="B326" s="180">
        <f>$BG$2</f>
        <v>68</v>
      </c>
      <c r="C326" s="47"/>
      <c r="D326" s="47"/>
      <c r="E326" s="47" t="s">
        <v>86</v>
      </c>
      <c r="F326" s="47"/>
      <c r="G326" s="178">
        <f>$BG$3</f>
        <v>46</v>
      </c>
      <c r="H326" s="47" t="s">
        <v>87</v>
      </c>
      <c r="I326" s="47"/>
      <c r="J326" s="47"/>
    </row>
    <row r="327" spans="1:10" x14ac:dyDescent="0.2">
      <c r="A327" s="47" t="s">
        <v>95</v>
      </c>
      <c r="B327" s="178" t="str">
        <f>$BE$27</f>
        <v>Production</v>
      </c>
      <c r="C327" s="47"/>
      <c r="D327" s="47"/>
      <c r="E327" s="47" t="s">
        <v>96</v>
      </c>
      <c r="F327" s="178" t="str">
        <f>$AR$23</f>
        <v>Greater of ±2.0°F or ±0.4% of Reading</v>
      </c>
      <c r="G327" s="47"/>
      <c r="H327" s="47"/>
      <c r="I327" s="47"/>
      <c r="J327" s="47"/>
    </row>
    <row r="328" spans="1:10" x14ac:dyDescent="0.2">
      <c r="A328" s="181" t="s">
        <v>101</v>
      </c>
      <c r="B328" s="47"/>
      <c r="C328" s="181"/>
      <c r="D328" s="181" t="s">
        <v>102</v>
      </c>
      <c r="E328" s="181"/>
      <c r="F328" s="47"/>
      <c r="G328" s="178" t="str">
        <f>$AR$24</f>
        <v>AMS2750H, ASTM E220-19</v>
      </c>
      <c r="H328" s="181"/>
      <c r="I328" s="47"/>
      <c r="J328" s="47"/>
    </row>
    <row r="329" spans="1:10" x14ac:dyDescent="0.2">
      <c r="A329" s="182" t="s">
        <v>106</v>
      </c>
      <c r="B329" s="182"/>
      <c r="C329" s="47"/>
      <c r="D329" s="178" t="str">
        <f>$AX$22</f>
        <v/>
      </c>
      <c r="E329" s="47" t="s">
        <v>107</v>
      </c>
      <c r="F329" s="47"/>
      <c r="G329" s="183" t="str">
        <f>$AX$26</f>
        <v>Specification</v>
      </c>
      <c r="H329" s="184" t="s">
        <v>108</v>
      </c>
      <c r="I329" s="47"/>
      <c r="J329" s="47"/>
    </row>
    <row r="330" spans="1:10" ht="13.5" thickBot="1" x14ac:dyDescent="0.25">
      <c r="A330" s="185" t="s">
        <v>117</v>
      </c>
      <c r="B330" s="247"/>
      <c r="C330" s="431"/>
      <c r="D330" s="248" t="str">
        <f>IF(CT!CG1&lt;&gt;"",CT!CG1,"")</f>
        <v/>
      </c>
      <c r="E330" s="248" t="str">
        <f>IF(CT!CO1&lt;&gt;"",CT!CO1,"")</f>
        <v/>
      </c>
      <c r="F330" s="248" t="str">
        <f>IF(CT!CW1&lt;&gt;"",CT!CW1,"")</f>
        <v/>
      </c>
      <c r="G330" s="248"/>
      <c r="H330" s="432"/>
      <c r="I330" s="47"/>
      <c r="J330" s="186"/>
    </row>
    <row r="331" spans="1:10" ht="13.5" thickBot="1" x14ac:dyDescent="0.25">
      <c r="A331" s="187" t="s">
        <v>122</v>
      </c>
      <c r="B331" s="223" t="str">
        <f>IF(CT!CE7&lt;&gt;"",CT!CE7,"")</f>
        <v/>
      </c>
      <c r="C331" s="191"/>
      <c r="D331" s="191">
        <f>CT!CI7</f>
        <v>0</v>
      </c>
      <c r="E331" s="191">
        <f>CT!CQ7</f>
        <v>0</v>
      </c>
      <c r="F331" s="191">
        <f>CT!CY7</f>
        <v>0</v>
      </c>
      <c r="G331" s="191"/>
      <c r="H331" s="191"/>
      <c r="I331" s="47"/>
      <c r="J331" s="47"/>
    </row>
    <row r="332" spans="1:10" ht="13.5" thickBot="1" x14ac:dyDescent="0.25">
      <c r="A332" s="188"/>
      <c r="B332" s="223"/>
      <c r="C332" s="253" t="str">
        <f>IF(B331&lt;&gt;"","C.F.","")</f>
        <v/>
      </c>
      <c r="D332" s="434" t="str">
        <f>CT!CJ7</f>
        <v/>
      </c>
      <c r="E332" s="434" t="str">
        <f>CT!CR7</f>
        <v/>
      </c>
      <c r="F332" s="434" t="str">
        <f>CT!CZ7</f>
        <v/>
      </c>
      <c r="G332" s="434"/>
      <c r="H332" s="434"/>
      <c r="I332" s="47"/>
      <c r="J332" s="47"/>
    </row>
    <row r="333" spans="1:10" ht="13.5" thickBot="1" x14ac:dyDescent="0.25">
      <c r="A333" s="189"/>
      <c r="B333" s="224"/>
      <c r="C333" s="254"/>
      <c r="D333" s="435"/>
      <c r="E333" s="435"/>
      <c r="F333" s="435"/>
      <c r="G333" s="434"/>
      <c r="H333" s="434"/>
      <c r="I333" s="47"/>
      <c r="J333" s="47"/>
    </row>
    <row r="334" spans="1:10" ht="13.5" thickBot="1" x14ac:dyDescent="0.25">
      <c r="A334" s="188"/>
      <c r="B334" s="224" t="str">
        <f>IF(CT!C328&lt;&gt;"",CONCATENATE("SN:  ",CT!C328),"")</f>
        <v/>
      </c>
      <c r="C334" s="191"/>
      <c r="D334" s="191" t="str">
        <f>IF(CT!G328&lt;&gt;"",CT!G328,"")</f>
        <v/>
      </c>
      <c r="E334" s="191"/>
      <c r="F334" s="191"/>
      <c r="G334" s="191"/>
      <c r="H334" s="191"/>
      <c r="I334" s="47"/>
      <c r="J334" s="47"/>
    </row>
    <row r="335" spans="1:10" ht="13.5" thickBot="1" x14ac:dyDescent="0.25">
      <c r="A335" s="189"/>
      <c r="B335" s="224"/>
      <c r="C335" s="253" t="str">
        <f>IF(B334&lt;&gt;"","C.F.","")</f>
        <v/>
      </c>
      <c r="D335" s="434" t="str">
        <f>IF(CT!H328&lt;&gt;"",CT!H328,"")</f>
        <v/>
      </c>
      <c r="E335" s="434"/>
      <c r="F335" s="434"/>
      <c r="G335" s="434"/>
      <c r="H335" s="434"/>
      <c r="I335" s="47"/>
      <c r="J335" s="47"/>
    </row>
    <row r="336" spans="1:10" ht="13.5" thickBot="1" x14ac:dyDescent="0.25">
      <c r="A336" s="188"/>
      <c r="B336" s="224"/>
      <c r="C336" s="225"/>
      <c r="D336" s="225"/>
      <c r="E336" s="225"/>
      <c r="F336" s="225"/>
      <c r="G336" s="434"/>
      <c r="H336" s="434"/>
      <c r="I336" s="47"/>
      <c r="J336" s="47"/>
    </row>
    <row r="337" spans="1:10" ht="13.5" thickBot="1" x14ac:dyDescent="0.25">
      <c r="A337" s="189"/>
      <c r="B337" s="224" t="str">
        <f>IF(CT!C329&lt;&gt;"",CONCATENATE("SN:  ",CT!C329),"")</f>
        <v/>
      </c>
      <c r="C337" s="191"/>
      <c r="D337" s="191" t="str">
        <f>IF(CT!G329&lt;&gt;"",CT!G329,"")</f>
        <v/>
      </c>
      <c r="E337" s="191"/>
      <c r="F337" s="191"/>
      <c r="G337" s="191"/>
      <c r="H337" s="191"/>
      <c r="I337" s="47"/>
      <c r="J337" s="47"/>
    </row>
    <row r="338" spans="1:10" ht="13.5" thickBot="1" x14ac:dyDescent="0.25">
      <c r="A338" s="188"/>
      <c r="B338" s="224"/>
      <c r="C338" s="253" t="str">
        <f>IF(B337&lt;&gt;"","C.F.","")</f>
        <v/>
      </c>
      <c r="D338" s="434" t="str">
        <f>IF(CT!H329&lt;&gt;"",CT!H329,"")</f>
        <v/>
      </c>
      <c r="E338" s="434"/>
      <c r="F338" s="434"/>
      <c r="G338" s="434"/>
      <c r="H338" s="434"/>
      <c r="I338" s="47"/>
      <c r="J338" s="47"/>
    </row>
    <row r="339" spans="1:10" ht="13.5" thickBot="1" x14ac:dyDescent="0.25">
      <c r="A339" s="189"/>
      <c r="B339" s="224"/>
      <c r="C339" s="190"/>
      <c r="D339" s="190"/>
      <c r="E339" s="190"/>
      <c r="F339" s="190"/>
      <c r="G339" s="434"/>
      <c r="H339" s="434"/>
      <c r="I339" s="47"/>
      <c r="J339" s="47"/>
    </row>
    <row r="340" spans="1:10" ht="13.5" thickBot="1" x14ac:dyDescent="0.25">
      <c r="A340" s="188"/>
      <c r="B340" s="224" t="str">
        <f>IF(CT!C330&lt;&gt;"",CONCATENATE("SN:  ",CT!C330),"")</f>
        <v/>
      </c>
      <c r="C340" s="191"/>
      <c r="D340" s="191" t="str">
        <f>IF(CT!G330&lt;&gt;"",CT!G330,"")</f>
        <v/>
      </c>
      <c r="E340" s="191"/>
      <c r="F340" s="191"/>
      <c r="G340" s="191"/>
      <c r="H340" s="191"/>
      <c r="I340" s="47"/>
      <c r="J340" s="47"/>
    </row>
    <row r="341" spans="1:10" ht="13.5" thickBot="1" x14ac:dyDescent="0.25">
      <c r="A341" s="189"/>
      <c r="B341" s="224"/>
      <c r="C341" s="253" t="str">
        <f>IF(B340&lt;&gt;"","C.F.","")</f>
        <v/>
      </c>
      <c r="D341" s="434" t="str">
        <f>IF(CT!H330&lt;&gt;"",CT!H330,"")</f>
        <v/>
      </c>
      <c r="E341" s="434"/>
      <c r="F341" s="434"/>
      <c r="G341" s="434"/>
      <c r="H341" s="434"/>
      <c r="I341" s="47"/>
      <c r="J341" s="47"/>
    </row>
    <row r="342" spans="1:10" ht="13.5" thickBot="1" x14ac:dyDescent="0.25">
      <c r="A342" s="188"/>
      <c r="B342" s="224"/>
      <c r="C342" s="437"/>
      <c r="D342" s="437"/>
      <c r="E342" s="437"/>
      <c r="F342" s="437"/>
      <c r="G342" s="434"/>
      <c r="H342" s="434"/>
      <c r="I342" s="47"/>
      <c r="J342" s="47"/>
    </row>
    <row r="343" spans="1:10" ht="13.5" thickBot="1" x14ac:dyDescent="0.25">
      <c r="A343" s="189"/>
      <c r="B343" s="224" t="str">
        <f>IF(CT!C331&lt;&gt;"",CONCATENATE("SN:  ",CT!C331),"")</f>
        <v/>
      </c>
      <c r="C343" s="191"/>
      <c r="D343" s="191" t="str">
        <f>IF(CT!G331&lt;&gt;"",CT!G331,"")</f>
        <v/>
      </c>
      <c r="E343" s="191"/>
      <c r="F343" s="191"/>
      <c r="G343" s="191"/>
      <c r="H343" s="191"/>
      <c r="I343" s="47"/>
      <c r="J343" s="47"/>
    </row>
    <row r="344" spans="1:10" ht="13.5" thickBot="1" x14ac:dyDescent="0.25">
      <c r="A344" s="188"/>
      <c r="B344" s="224"/>
      <c r="C344" s="253" t="str">
        <f>IF(B343&lt;&gt;"","C.F.","")</f>
        <v/>
      </c>
      <c r="D344" s="434" t="str">
        <f>IF(CT!H331&lt;&gt;"",CT!H331,"")</f>
        <v/>
      </c>
      <c r="E344" s="434"/>
      <c r="F344" s="434"/>
      <c r="G344" s="434"/>
      <c r="H344" s="434"/>
      <c r="I344" s="47"/>
      <c r="J344" s="47"/>
    </row>
    <row r="345" spans="1:10" ht="13.5" thickBot="1" x14ac:dyDescent="0.25">
      <c r="A345" s="189"/>
      <c r="B345" s="224"/>
      <c r="C345" s="191"/>
      <c r="D345" s="434"/>
      <c r="E345" s="434"/>
      <c r="F345" s="434"/>
      <c r="G345" s="434"/>
      <c r="H345" s="434"/>
      <c r="I345" s="47"/>
      <c r="J345" s="47"/>
    </row>
    <row r="346" spans="1:10" x14ac:dyDescent="0.2">
      <c r="A346" s="188"/>
      <c r="B346" s="47"/>
      <c r="C346" s="47"/>
      <c r="D346" s="47"/>
      <c r="E346" s="47"/>
      <c r="F346" s="47"/>
      <c r="G346" s="47"/>
      <c r="H346" s="47"/>
      <c r="I346" s="47"/>
      <c r="J346" s="47"/>
    </row>
    <row r="347" spans="1:10" x14ac:dyDescent="0.2">
      <c r="A347" s="189"/>
      <c r="B347" s="47"/>
      <c r="C347" s="47"/>
      <c r="D347" s="47"/>
      <c r="E347" s="47"/>
      <c r="F347" s="47"/>
      <c r="G347" s="47"/>
      <c r="H347" s="47"/>
      <c r="I347" s="47"/>
      <c r="J347" s="47"/>
    </row>
    <row r="348" spans="1:10" x14ac:dyDescent="0.2">
      <c r="A348" s="188"/>
      <c r="B348" s="47"/>
      <c r="C348" s="47"/>
      <c r="D348" s="47"/>
      <c r="E348" s="47"/>
      <c r="F348" s="47"/>
      <c r="G348" s="47"/>
      <c r="H348" s="47"/>
      <c r="I348" s="47"/>
      <c r="J348" s="47"/>
    </row>
    <row r="349" spans="1:10" x14ac:dyDescent="0.2">
      <c r="A349" s="189"/>
      <c r="B349" s="47"/>
      <c r="C349" s="47"/>
      <c r="D349" s="47"/>
      <c r="E349" s="47"/>
      <c r="F349" s="47"/>
      <c r="G349" s="47"/>
      <c r="H349" s="47"/>
      <c r="I349" s="47"/>
      <c r="J349" s="47"/>
    </row>
    <row r="350" spans="1:10" x14ac:dyDescent="0.2">
      <c r="A350" s="192"/>
      <c r="B350" s="193"/>
      <c r="C350" s="193"/>
      <c r="D350" s="193"/>
      <c r="E350" s="193"/>
      <c r="F350" s="193"/>
      <c r="G350" s="193"/>
      <c r="H350" s="193"/>
      <c r="I350" s="47"/>
      <c r="J350" s="47"/>
    </row>
    <row r="351" spans="1:10" ht="13.5" thickBot="1" x14ac:dyDescent="0.25">
      <c r="A351" s="194"/>
      <c r="B351" s="47"/>
      <c r="C351" s="194" t="s">
        <v>191</v>
      </c>
      <c r="D351" s="194"/>
      <c r="E351" s="194"/>
      <c r="F351" s="194"/>
      <c r="G351" s="194"/>
      <c r="H351" s="194"/>
      <c r="I351" s="194"/>
      <c r="J351" s="194"/>
    </row>
    <row r="352" spans="1:10" x14ac:dyDescent="0.2">
      <c r="A352" s="47" t="s">
        <v>194</v>
      </c>
      <c r="B352" s="178" t="str">
        <f>$BJ$7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95" t="s">
        <v>202</v>
      </c>
      <c r="B354" s="178" t="str">
        <f>$BJ$30</f>
        <v>New</v>
      </c>
      <c r="C354" s="47"/>
      <c r="D354" s="47"/>
      <c r="E354" s="47"/>
      <c r="F354" s="47"/>
      <c r="G354" s="47"/>
      <c r="H354" s="47"/>
      <c r="I354" s="47"/>
      <c r="J354" s="47"/>
    </row>
    <row r="355" spans="1:10" x14ac:dyDescent="0.2">
      <c r="A355" s="195" t="s">
        <v>206</v>
      </c>
      <c r="B355" s="178" t="str">
        <f>$BK$5</f>
        <v>ACCEPTED</v>
      </c>
      <c r="C355" s="47"/>
      <c r="D355" s="47"/>
      <c r="E355" s="47"/>
      <c r="F355" s="47"/>
      <c r="G355" s="47"/>
      <c r="H355" s="47"/>
      <c r="I355" s="47"/>
      <c r="J355" s="47"/>
    </row>
    <row r="356" spans="1:10" x14ac:dyDescent="0.2">
      <c r="A356" s="182"/>
      <c r="B356" s="507" t="s">
        <v>208</v>
      </c>
      <c r="C356" s="508"/>
      <c r="D356" s="507"/>
      <c r="E356" s="507"/>
      <c r="F356" s="507"/>
      <c r="G356" s="508"/>
      <c r="H356" s="508"/>
      <c r="I356" s="507"/>
      <c r="J356" s="507"/>
    </row>
    <row r="357" spans="1:10" x14ac:dyDescent="0.2">
      <c r="A357" s="47" t="s">
        <v>210</v>
      </c>
      <c r="B357" s="47"/>
      <c r="C357" s="178" t="str">
        <f>$N$20</f>
        <v>Additel 286 SN:6851022030037</v>
      </c>
      <c r="D357" s="181"/>
      <c r="E357" s="181"/>
      <c r="F357" s="47" t="s">
        <v>211</v>
      </c>
      <c r="G357" s="512" t="str">
        <f>IF($V$19&lt;&gt;"",$V$19,"")</f>
        <v/>
      </c>
      <c r="H357" s="513"/>
      <c r="I357" s="196"/>
      <c r="J357" s="47"/>
    </row>
    <row r="358" spans="1:10" x14ac:dyDescent="0.2">
      <c r="A358" s="47" t="s">
        <v>212</v>
      </c>
      <c r="B358" s="47"/>
      <c r="C358" s="504">
        <f>$N$21</f>
        <v>45474</v>
      </c>
      <c r="D358" s="505"/>
      <c r="E358" s="506"/>
      <c r="F358" s="47" t="s">
        <v>213</v>
      </c>
      <c r="G358" s="197" t="str">
        <f>IF($V$20&lt;&gt;"",$V$20,"")</f>
        <v/>
      </c>
      <c r="H358" s="198" t="str">
        <f>IF($W$20&lt;&gt;"",$W$20,"")</f>
        <v/>
      </c>
      <c r="I358" s="199"/>
      <c r="J358" s="200"/>
    </row>
    <row r="359" spans="1:10" x14ac:dyDescent="0.2">
      <c r="A359" s="47" t="s">
        <v>214</v>
      </c>
      <c r="B359" s="47"/>
      <c r="C359" s="504">
        <f>$N$22</f>
        <v>45839</v>
      </c>
      <c r="D359" s="505"/>
      <c r="E359" s="506"/>
      <c r="F359" s="47" t="s">
        <v>215</v>
      </c>
      <c r="G359" s="197" t="str">
        <f>IF($V$21&lt;&gt;"",$V$21,"")</f>
        <v/>
      </c>
      <c r="H359" s="197" t="str">
        <f>IF($W$21&lt;&gt;"",$W$21,"")</f>
        <v/>
      </c>
      <c r="I359" s="199"/>
      <c r="J359" s="200"/>
    </row>
    <row r="360" spans="1:10" ht="13.5" thickBot="1" x14ac:dyDescent="0.25">
      <c r="A360" s="201" t="s">
        <v>216</v>
      </c>
      <c r="B360" s="201"/>
      <c r="C360" s="509" t="str">
        <f>$N$23</f>
        <v>56561-060578</v>
      </c>
      <c r="D360" s="510"/>
      <c r="E360" s="511"/>
      <c r="F360" s="201" t="s">
        <v>216</v>
      </c>
      <c r="G360" s="201"/>
      <c r="H360" s="295" t="e">
        <f>IF($V$22&lt;&gt;"",$V$22,"")</f>
        <v>#VALUE!</v>
      </c>
      <c r="I360" s="203"/>
      <c r="J360" s="204"/>
    </row>
    <row r="361" spans="1:10" x14ac:dyDescent="0.2">
      <c r="A361" s="47" t="s">
        <v>49</v>
      </c>
      <c r="B361" s="47"/>
      <c r="C361" s="47"/>
      <c r="D361" s="220" t="s">
        <v>50</v>
      </c>
      <c r="E361" s="221">
        <v>10</v>
      </c>
      <c r="F361" s="47"/>
      <c r="G361" s="178"/>
      <c r="H361" s="47"/>
      <c r="I361" s="47"/>
      <c r="J361" s="47"/>
    </row>
    <row r="362" spans="1:10" x14ac:dyDescent="0.2">
      <c r="A362" s="47" t="s">
        <v>56</v>
      </c>
      <c r="B362" s="47"/>
      <c r="C362" s="47"/>
      <c r="D362" s="47"/>
      <c r="E362" s="47"/>
      <c r="F362" s="47"/>
      <c r="G362" s="47"/>
      <c r="H362" s="47"/>
      <c r="I362" s="47"/>
      <c r="J362" s="47"/>
    </row>
    <row r="363" spans="1:10" x14ac:dyDescent="0.2">
      <c r="A363" s="47" t="s">
        <v>65</v>
      </c>
      <c r="B363" s="178" t="str">
        <f>$BC$12</f>
        <v>Thermocouple Wire</v>
      </c>
      <c r="C363" s="47"/>
      <c r="D363" s="47"/>
      <c r="E363" s="47" t="s">
        <v>66</v>
      </c>
      <c r="F363" s="47"/>
      <c r="G363" s="178" t="str">
        <f>$BF$22</f>
        <v>KF</v>
      </c>
      <c r="H363" s="47"/>
      <c r="I363" s="47"/>
      <c r="J363" s="47"/>
    </row>
    <row r="364" spans="1:10" x14ac:dyDescent="0.2">
      <c r="A364" s="47" t="s">
        <v>46</v>
      </c>
      <c r="B364" s="178" t="str">
        <f>$AW$1</f>
        <v>"0"</v>
      </c>
      <c r="C364" s="47"/>
      <c r="D364" s="47"/>
      <c r="E364" s="47" t="s">
        <v>73</v>
      </c>
      <c r="F364" s="47"/>
      <c r="G364" s="246">
        <f ca="1">$BG$9</f>
        <v>45778</v>
      </c>
      <c r="H364" s="47"/>
      <c r="I364" s="47"/>
      <c r="J364" s="179"/>
    </row>
    <row r="365" spans="1:10" x14ac:dyDescent="0.2">
      <c r="A365" s="47" t="s">
        <v>77</v>
      </c>
      <c r="B365" s="178" t="str">
        <f>$BG$18</f>
        <v>N/A</v>
      </c>
      <c r="C365" s="47"/>
      <c r="D365" s="47"/>
      <c r="E365" s="47" t="s">
        <v>78</v>
      </c>
      <c r="F365" s="47"/>
      <c r="G365" s="246" t="str">
        <f>$BG$10</f>
        <v>N/A</v>
      </c>
      <c r="H365" s="47"/>
      <c r="J365" s="179"/>
    </row>
    <row r="366" spans="1:10" x14ac:dyDescent="0.2">
      <c r="A366" s="47" t="s">
        <v>62</v>
      </c>
      <c r="B366" s="180">
        <f>$BG$2</f>
        <v>68</v>
      </c>
      <c r="C366" s="47"/>
      <c r="D366" s="47"/>
      <c r="E366" s="47" t="s">
        <v>86</v>
      </c>
      <c r="F366" s="47"/>
      <c r="G366" s="178">
        <f>$BG$3</f>
        <v>46</v>
      </c>
      <c r="H366" s="47" t="s">
        <v>87</v>
      </c>
      <c r="I366" s="47"/>
      <c r="J366" s="47"/>
    </row>
    <row r="367" spans="1:10" x14ac:dyDescent="0.2">
      <c r="A367" s="47" t="s">
        <v>95</v>
      </c>
      <c r="B367" s="178" t="str">
        <f>$BE$27</f>
        <v>Production</v>
      </c>
      <c r="C367" s="47"/>
      <c r="D367" s="47"/>
      <c r="E367" s="47" t="s">
        <v>96</v>
      </c>
      <c r="F367" s="178" t="str">
        <f>$AR$23</f>
        <v>Greater of ±2.0°F or ±0.4% of Reading</v>
      </c>
      <c r="G367" s="47"/>
      <c r="H367" s="47"/>
      <c r="I367" s="47"/>
      <c r="J367" s="47"/>
    </row>
    <row r="368" spans="1:10" x14ac:dyDescent="0.2">
      <c r="A368" s="181" t="s">
        <v>101</v>
      </c>
      <c r="B368" s="47"/>
      <c r="C368" s="181"/>
      <c r="D368" s="181" t="s">
        <v>102</v>
      </c>
      <c r="E368" s="181"/>
      <c r="F368" s="47"/>
      <c r="G368" s="178" t="str">
        <f>$AR$24</f>
        <v>AMS2750H, ASTM E220-19</v>
      </c>
      <c r="H368" s="181"/>
      <c r="I368" s="47"/>
      <c r="J368" s="47"/>
    </row>
    <row r="369" spans="1:10" x14ac:dyDescent="0.2">
      <c r="A369" s="182" t="s">
        <v>106</v>
      </c>
      <c r="B369" s="182"/>
      <c r="C369" s="47"/>
      <c r="D369" s="178" t="str">
        <f>$AX$22</f>
        <v/>
      </c>
      <c r="E369" s="47" t="s">
        <v>107</v>
      </c>
      <c r="F369" s="47"/>
      <c r="G369" s="183" t="str">
        <f>$AX$26</f>
        <v>Specification</v>
      </c>
      <c r="H369" s="184" t="s">
        <v>108</v>
      </c>
      <c r="I369" s="47"/>
      <c r="J369" s="47"/>
    </row>
    <row r="370" spans="1:10" ht="13.5" thickBot="1" x14ac:dyDescent="0.25">
      <c r="A370" s="185" t="s">
        <v>117</v>
      </c>
      <c r="B370" s="247"/>
      <c r="C370" s="431"/>
      <c r="D370" s="248">
        <f>CT!E361</f>
        <v>0</v>
      </c>
      <c r="E370" s="432">
        <f>CT!M361</f>
        <v>0</v>
      </c>
      <c r="F370" s="432">
        <f>CT!U361</f>
        <v>0</v>
      </c>
      <c r="G370" s="248"/>
      <c r="H370" s="432"/>
      <c r="I370" s="47"/>
      <c r="J370" s="186"/>
    </row>
    <row r="371" spans="1:10" ht="13.5" thickBot="1" x14ac:dyDescent="0.25">
      <c r="A371" s="187" t="s">
        <v>122</v>
      </c>
      <c r="B371" s="223" t="str">
        <f>IF(CT!C367&lt;&gt;"",CT!C367,"")</f>
        <v/>
      </c>
      <c r="C371" s="191"/>
      <c r="D371" s="191" t="str">
        <f>IF(CT!G367&lt;&gt;"",CT!G367,"")</f>
        <v/>
      </c>
      <c r="E371" s="191" t="str">
        <f>IF(CT!O367&lt;&gt;"",CT!O367,"")</f>
        <v/>
      </c>
      <c r="F371" s="191" t="str">
        <f>IF(CT!W367&lt;&gt;"",CT!W367,"")</f>
        <v/>
      </c>
      <c r="G371" s="191"/>
      <c r="H371" s="191"/>
      <c r="I371" s="47"/>
      <c r="J371" s="47"/>
    </row>
    <row r="372" spans="1:10" ht="13.5" thickBot="1" x14ac:dyDescent="0.25">
      <c r="A372" s="188"/>
      <c r="B372" s="223"/>
      <c r="C372" s="253" t="str">
        <f>IF(B371&lt;&gt;"","C.F.","")</f>
        <v/>
      </c>
      <c r="D372" s="434" t="str">
        <f>IF(CT!H367&lt;&gt;"",CT!H367,"")</f>
        <v/>
      </c>
      <c r="E372" s="434" t="str">
        <f>IF(CT!P367&lt;&gt;"",CT!P367,"")</f>
        <v/>
      </c>
      <c r="F372" s="434" t="str">
        <f>IF(CT!X367&lt;&gt;"",CT!X367,"")</f>
        <v/>
      </c>
      <c r="G372" s="434"/>
      <c r="H372" s="434"/>
      <c r="I372" s="47"/>
      <c r="J372" s="47"/>
    </row>
    <row r="373" spans="1:10" ht="13.5" thickBot="1" x14ac:dyDescent="0.25">
      <c r="A373" s="189"/>
      <c r="B373" s="224"/>
      <c r="C373" s="254"/>
      <c r="D373" s="435"/>
      <c r="E373" s="435"/>
      <c r="F373" s="435"/>
      <c r="G373" s="434"/>
      <c r="H373" s="434"/>
      <c r="I373" s="47"/>
      <c r="J373" s="47"/>
    </row>
    <row r="374" spans="1:10" ht="13.5" thickBot="1" x14ac:dyDescent="0.25">
      <c r="A374" s="188"/>
      <c r="B374" s="224" t="str">
        <f>IF(CT!C368&lt;&gt;"",CONCATENATE("SN:  ",CT!C368),"")</f>
        <v/>
      </c>
      <c r="C374" s="191"/>
      <c r="D374" s="191" t="str">
        <f>IF(CT!G368&lt;&gt;"",CT!G368,"")</f>
        <v/>
      </c>
      <c r="E374" s="191"/>
      <c r="F374" s="191"/>
      <c r="G374" s="191"/>
      <c r="H374" s="191"/>
      <c r="I374" s="47"/>
      <c r="J374" s="47"/>
    </row>
    <row r="375" spans="1:10" ht="13.5" thickBot="1" x14ac:dyDescent="0.25">
      <c r="A375" s="189"/>
      <c r="B375" s="224"/>
      <c r="C375" s="253" t="str">
        <f>IF(B374&lt;&gt;"","C.F.","")</f>
        <v/>
      </c>
      <c r="D375" s="434" t="str">
        <f>IF(CT!H368&lt;&gt;"",CT!H368,"")</f>
        <v/>
      </c>
      <c r="E375" s="434"/>
      <c r="F375" s="434"/>
      <c r="G375" s="434"/>
      <c r="H375" s="434"/>
      <c r="I375" s="47"/>
      <c r="J375" s="47"/>
    </row>
    <row r="376" spans="1:10" ht="13.5" thickBot="1" x14ac:dyDescent="0.25">
      <c r="A376" s="188"/>
      <c r="B376" s="224"/>
      <c r="C376" s="225"/>
      <c r="D376" s="225"/>
      <c r="E376" s="225"/>
      <c r="F376" s="225"/>
      <c r="G376" s="434"/>
      <c r="H376" s="434"/>
      <c r="I376" s="47"/>
      <c r="J376" s="47"/>
    </row>
    <row r="377" spans="1:10" ht="13.5" thickBot="1" x14ac:dyDescent="0.25">
      <c r="A377" s="189"/>
      <c r="B377" s="224" t="str">
        <f>IF(CT!C369&lt;&gt;"",CONCATENATE("SN:  ",CT!C369),"")</f>
        <v/>
      </c>
      <c r="C377" s="191"/>
      <c r="D377" s="191" t="str">
        <f>IF(CT!G369&lt;&gt;"",CT!G369,"")</f>
        <v/>
      </c>
      <c r="E377" s="191"/>
      <c r="F377" s="191"/>
      <c r="G377" s="191"/>
      <c r="H377" s="191"/>
      <c r="I377" s="47"/>
      <c r="J377" s="47"/>
    </row>
    <row r="378" spans="1:10" ht="13.5" thickBot="1" x14ac:dyDescent="0.25">
      <c r="A378" s="188"/>
      <c r="B378" s="224"/>
      <c r="C378" s="253" t="str">
        <f>IF(B377&lt;&gt;"","C.F.","")</f>
        <v/>
      </c>
      <c r="D378" s="434" t="str">
        <f>IF(CT!H369&lt;&gt;"",CT!H369,"")</f>
        <v/>
      </c>
      <c r="E378" s="434"/>
      <c r="F378" s="434"/>
      <c r="G378" s="434"/>
      <c r="H378" s="434"/>
      <c r="I378" s="47"/>
      <c r="J378" s="47"/>
    </row>
    <row r="379" spans="1:10" ht="13.5" thickBot="1" x14ac:dyDescent="0.25">
      <c r="A379" s="189"/>
      <c r="B379" s="224"/>
      <c r="C379" s="190"/>
      <c r="D379" s="190"/>
      <c r="E379" s="190"/>
      <c r="F379" s="190"/>
      <c r="G379" s="434"/>
      <c r="H379" s="434"/>
      <c r="I379" s="47"/>
      <c r="J379" s="47"/>
    </row>
    <row r="380" spans="1:10" ht="13.5" thickBot="1" x14ac:dyDescent="0.25">
      <c r="A380" s="188"/>
      <c r="B380" s="224" t="str">
        <f>IF(CT!C370&lt;&gt;"",CONCATENATE("SN:  ",CT!C370),"")</f>
        <v/>
      </c>
      <c r="C380" s="191"/>
      <c r="D380" s="191" t="str">
        <f>IF(CT!G370&lt;&gt;"",CT!G370,"")</f>
        <v/>
      </c>
      <c r="E380" s="191"/>
      <c r="F380" s="191"/>
      <c r="G380" s="191"/>
      <c r="H380" s="191"/>
      <c r="I380" s="47"/>
      <c r="J380" s="47"/>
    </row>
    <row r="381" spans="1:10" ht="13.5" thickBot="1" x14ac:dyDescent="0.25">
      <c r="A381" s="189"/>
      <c r="B381" s="224"/>
      <c r="C381" s="253" t="str">
        <f>IF(B380&lt;&gt;"","C.F.","")</f>
        <v/>
      </c>
      <c r="D381" s="434" t="str">
        <f>IF(CT!H370&lt;&gt;"",CT!H370,"")</f>
        <v/>
      </c>
      <c r="E381" s="434"/>
      <c r="F381" s="434"/>
      <c r="G381" s="434"/>
      <c r="H381" s="434"/>
      <c r="I381" s="47"/>
      <c r="J381" s="47"/>
    </row>
    <row r="382" spans="1:10" ht="13.5" thickBot="1" x14ac:dyDescent="0.25">
      <c r="A382" s="188"/>
      <c r="B382" s="224"/>
      <c r="C382" s="437"/>
      <c r="D382" s="437"/>
      <c r="E382" s="437"/>
      <c r="F382" s="437"/>
      <c r="G382" s="434"/>
      <c r="H382" s="434"/>
      <c r="I382" s="47"/>
      <c r="J382" s="47"/>
    </row>
    <row r="383" spans="1:10" ht="13.5" thickBot="1" x14ac:dyDescent="0.25">
      <c r="A383" s="189"/>
      <c r="B383" s="224" t="str">
        <f>IF(CT!C371&lt;&gt;"",CONCATENATE("SN:  ",CT!C371),"")</f>
        <v/>
      </c>
      <c r="C383" s="191"/>
      <c r="D383" s="191" t="str">
        <f>IF(CT!G371&lt;&gt;"",CT!G371,"")</f>
        <v/>
      </c>
      <c r="E383" s="191"/>
      <c r="F383" s="191"/>
      <c r="G383" s="191"/>
      <c r="H383" s="191"/>
      <c r="I383" s="47"/>
      <c r="J383" s="47"/>
    </row>
    <row r="384" spans="1:10" ht="13.5" thickBot="1" x14ac:dyDescent="0.25">
      <c r="A384" s="188"/>
      <c r="B384" s="224"/>
      <c r="C384" s="253" t="str">
        <f>IF(B383&lt;&gt;"","C.F.","")</f>
        <v/>
      </c>
      <c r="D384" s="434" t="str">
        <f>IF(CT!H371&lt;&gt;"",CT!H371,"")</f>
        <v/>
      </c>
      <c r="E384" s="434"/>
      <c r="F384" s="434"/>
      <c r="G384" s="434"/>
      <c r="H384" s="434"/>
      <c r="I384" s="47"/>
      <c r="J384" s="47"/>
    </row>
    <row r="385" spans="1:10" ht="13.5" thickBot="1" x14ac:dyDescent="0.25">
      <c r="A385" s="189"/>
      <c r="B385" s="224"/>
      <c r="C385" s="191"/>
      <c r="D385" s="434"/>
      <c r="E385" s="434"/>
      <c r="F385" s="434"/>
      <c r="G385" s="434"/>
      <c r="H385" s="434"/>
      <c r="I385" s="47"/>
      <c r="J385" s="47"/>
    </row>
    <row r="386" spans="1:10" x14ac:dyDescent="0.2">
      <c r="A386" s="188"/>
      <c r="B386" s="47"/>
      <c r="C386" s="47"/>
      <c r="D386" s="47"/>
      <c r="E386" s="47"/>
      <c r="F386" s="47"/>
      <c r="G386" s="47"/>
      <c r="H386" s="47"/>
      <c r="I386" s="47"/>
      <c r="J386" s="47"/>
    </row>
    <row r="387" spans="1:10" x14ac:dyDescent="0.2">
      <c r="A387" s="189"/>
      <c r="B387" s="47"/>
      <c r="C387" s="47"/>
      <c r="D387" s="47"/>
      <c r="E387" s="47"/>
      <c r="F387" s="47"/>
      <c r="G387" s="47"/>
      <c r="H387" s="47"/>
      <c r="I387" s="47"/>
      <c r="J387" s="47"/>
    </row>
    <row r="388" spans="1:10" x14ac:dyDescent="0.2">
      <c r="A388" s="188"/>
      <c r="B388" s="47"/>
      <c r="C388" s="47"/>
      <c r="D388" s="47"/>
      <c r="E388" s="47"/>
      <c r="F388" s="47"/>
      <c r="G388" s="47"/>
      <c r="H388" s="47"/>
      <c r="I388" s="47"/>
      <c r="J388" s="47"/>
    </row>
    <row r="389" spans="1:10" x14ac:dyDescent="0.2">
      <c r="A389" s="189"/>
      <c r="B389" s="47"/>
      <c r="C389" s="47"/>
      <c r="D389" s="47"/>
      <c r="E389" s="47"/>
      <c r="F389" s="47"/>
      <c r="G389" s="47"/>
      <c r="H389" s="47"/>
      <c r="I389" s="47"/>
      <c r="J389" s="47"/>
    </row>
    <row r="390" spans="1:10" x14ac:dyDescent="0.2">
      <c r="A390" s="192"/>
      <c r="B390" s="193"/>
      <c r="C390" s="193"/>
      <c r="D390" s="193"/>
      <c r="E390" s="193"/>
      <c r="F390" s="193"/>
      <c r="G390" s="193"/>
      <c r="H390" s="193"/>
      <c r="I390" s="47"/>
      <c r="J390" s="47"/>
    </row>
    <row r="391" spans="1:10" ht="13.5" thickBot="1" x14ac:dyDescent="0.25">
      <c r="A391" s="194"/>
      <c r="B391" s="47"/>
      <c r="C391" s="194" t="s">
        <v>191</v>
      </c>
      <c r="D391" s="194"/>
      <c r="E391" s="194"/>
      <c r="F391" s="194"/>
      <c r="G391" s="194"/>
      <c r="H391" s="194"/>
      <c r="I391" s="194"/>
      <c r="J391" s="194"/>
    </row>
    <row r="392" spans="1:10" x14ac:dyDescent="0.2">
      <c r="A392" s="47" t="s">
        <v>194</v>
      </c>
      <c r="B392" s="178" t="str">
        <f>$BJ$7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95" t="s">
        <v>202</v>
      </c>
      <c r="B394" s="178" t="str">
        <f>$BJ$30</f>
        <v>New</v>
      </c>
      <c r="C394" s="47"/>
      <c r="D394" s="47"/>
      <c r="E394" s="47"/>
      <c r="F394" s="47"/>
      <c r="G394" s="47"/>
      <c r="H394" s="47"/>
      <c r="I394" s="47"/>
      <c r="J394" s="47"/>
    </row>
    <row r="395" spans="1:10" x14ac:dyDescent="0.2">
      <c r="A395" s="195" t="s">
        <v>206</v>
      </c>
      <c r="B395" s="178" t="str">
        <f>$BK$5</f>
        <v>ACCEPTED</v>
      </c>
      <c r="C395" s="47"/>
      <c r="D395" s="47"/>
      <c r="E395" s="47"/>
      <c r="F395" s="47"/>
      <c r="G395" s="47"/>
      <c r="H395" s="47"/>
      <c r="I395" s="47"/>
      <c r="J395" s="47"/>
    </row>
    <row r="396" spans="1:10" x14ac:dyDescent="0.2">
      <c r="A396" s="182"/>
      <c r="B396" s="507" t="s">
        <v>208</v>
      </c>
      <c r="C396" s="508"/>
      <c r="D396" s="507"/>
      <c r="E396" s="507"/>
      <c r="F396" s="507"/>
      <c r="G396" s="508"/>
      <c r="H396" s="508"/>
      <c r="I396" s="507"/>
      <c r="J396" s="507"/>
    </row>
    <row r="397" spans="1:10" x14ac:dyDescent="0.2">
      <c r="A397" s="47" t="s">
        <v>210</v>
      </c>
      <c r="B397" s="47"/>
      <c r="C397" s="178" t="str">
        <f>$N$20</f>
        <v>Additel 286 SN:6851022030037</v>
      </c>
      <c r="D397" s="181"/>
      <c r="E397" s="181"/>
      <c r="F397" s="47" t="s">
        <v>211</v>
      </c>
      <c r="G397" s="512" t="str">
        <f>IF($V$19&lt;&gt;"",$V$19,"")</f>
        <v/>
      </c>
      <c r="H397" s="513"/>
      <c r="I397" s="196"/>
      <c r="J397" s="47"/>
    </row>
    <row r="398" spans="1:10" x14ac:dyDescent="0.2">
      <c r="A398" s="47" t="s">
        <v>212</v>
      </c>
      <c r="B398" s="47"/>
      <c r="C398" s="504">
        <f>$N$21</f>
        <v>45474</v>
      </c>
      <c r="D398" s="505"/>
      <c r="E398" s="506"/>
      <c r="F398" s="47" t="s">
        <v>213</v>
      </c>
      <c r="G398" s="197" t="str">
        <f>IF($V$20&lt;&gt;"",$V$20,"")</f>
        <v/>
      </c>
      <c r="H398" s="198" t="str">
        <f>IF($W$20&lt;&gt;"",$W$20,"")</f>
        <v/>
      </c>
      <c r="I398" s="199"/>
      <c r="J398" s="200"/>
    </row>
    <row r="399" spans="1:10" x14ac:dyDescent="0.2">
      <c r="A399" s="47" t="s">
        <v>214</v>
      </c>
      <c r="B399" s="47"/>
      <c r="C399" s="504">
        <f>$N$22</f>
        <v>45839</v>
      </c>
      <c r="D399" s="505"/>
      <c r="E399" s="506"/>
      <c r="F399" s="47" t="s">
        <v>215</v>
      </c>
      <c r="G399" s="197" t="str">
        <f>IF($V$21&lt;&gt;"",$V$21,"")</f>
        <v/>
      </c>
      <c r="H399" s="197" t="str">
        <f>IF($W$21&lt;&gt;"",$W$21,"")</f>
        <v/>
      </c>
      <c r="I399" s="199"/>
      <c r="J399" s="200"/>
    </row>
    <row r="400" spans="1:10" ht="13.5" thickBot="1" x14ac:dyDescent="0.25">
      <c r="A400" s="201" t="s">
        <v>216</v>
      </c>
      <c r="B400" s="201"/>
      <c r="C400" s="509" t="str">
        <f>$N$23</f>
        <v>56561-060578</v>
      </c>
      <c r="D400" s="510"/>
      <c r="E400" s="511"/>
      <c r="F400" s="201" t="s">
        <v>216</v>
      </c>
      <c r="G400" s="201"/>
      <c r="H400" s="295" t="e">
        <f>IF($V$22&lt;&gt;"",$V$22,"")</f>
        <v>#VALUE!</v>
      </c>
      <c r="I400" s="203"/>
      <c r="J400" s="204"/>
    </row>
    <row r="401" spans="1:10" x14ac:dyDescent="0.2">
      <c r="A401" s="47" t="s">
        <v>49</v>
      </c>
      <c r="B401" s="47"/>
      <c r="C401" s="47"/>
      <c r="D401" s="220" t="s">
        <v>50</v>
      </c>
      <c r="E401" s="221">
        <v>11</v>
      </c>
      <c r="F401" s="47"/>
      <c r="G401" s="178"/>
      <c r="H401" s="47"/>
      <c r="I401" s="47"/>
      <c r="J401" s="47"/>
    </row>
    <row r="402" spans="1:10" x14ac:dyDescent="0.2">
      <c r="A402" s="47" t="s">
        <v>56</v>
      </c>
      <c r="B402" s="47"/>
      <c r="C402" s="47"/>
      <c r="D402" s="47"/>
      <c r="E402" s="47"/>
      <c r="F402" s="47"/>
      <c r="G402" s="47"/>
      <c r="H402" s="47"/>
      <c r="I402" s="47"/>
      <c r="J402" s="47"/>
    </row>
    <row r="403" spans="1:10" x14ac:dyDescent="0.2">
      <c r="A403" s="47" t="s">
        <v>65</v>
      </c>
      <c r="B403" s="178" t="str">
        <f>$BC$12</f>
        <v>Thermocouple Wire</v>
      </c>
      <c r="C403" s="47"/>
      <c r="D403" s="47"/>
      <c r="E403" s="47" t="s">
        <v>66</v>
      </c>
      <c r="F403" s="47"/>
      <c r="G403" s="178" t="str">
        <f>$BF$22</f>
        <v>KF</v>
      </c>
      <c r="H403" s="47"/>
      <c r="I403" s="47"/>
      <c r="J403" s="47"/>
    </row>
    <row r="404" spans="1:10" x14ac:dyDescent="0.2">
      <c r="A404" s="47" t="s">
        <v>46</v>
      </c>
      <c r="B404" s="178" t="str">
        <f>$AW$1</f>
        <v>"0"</v>
      </c>
      <c r="C404" s="47"/>
      <c r="D404" s="47"/>
      <c r="E404" s="47" t="s">
        <v>73</v>
      </c>
      <c r="F404" s="47"/>
      <c r="G404" s="246">
        <f ca="1">$BG$9</f>
        <v>45778</v>
      </c>
      <c r="H404" s="47"/>
      <c r="I404" s="47"/>
      <c r="J404" s="179"/>
    </row>
    <row r="405" spans="1:10" x14ac:dyDescent="0.2">
      <c r="A405" s="47" t="s">
        <v>77</v>
      </c>
      <c r="B405" s="178" t="str">
        <f>$BG$18</f>
        <v>N/A</v>
      </c>
      <c r="C405" s="47"/>
      <c r="D405" s="47"/>
      <c r="E405" s="47" t="s">
        <v>78</v>
      </c>
      <c r="F405" s="47"/>
      <c r="G405" s="246" t="str">
        <f>$BG$10</f>
        <v>N/A</v>
      </c>
      <c r="H405" s="47"/>
      <c r="J405" s="179"/>
    </row>
    <row r="406" spans="1:10" x14ac:dyDescent="0.2">
      <c r="A406" s="47" t="s">
        <v>62</v>
      </c>
      <c r="B406" s="180">
        <f>$BG$2</f>
        <v>68</v>
      </c>
      <c r="C406" s="47"/>
      <c r="D406" s="47"/>
      <c r="E406" s="47" t="s">
        <v>86</v>
      </c>
      <c r="F406" s="47"/>
      <c r="G406" s="178">
        <f>$BG$3</f>
        <v>46</v>
      </c>
      <c r="H406" s="47" t="s">
        <v>87</v>
      </c>
      <c r="I406" s="47"/>
      <c r="J406" s="47"/>
    </row>
    <row r="407" spans="1:10" x14ac:dyDescent="0.2">
      <c r="A407" s="47" t="s">
        <v>95</v>
      </c>
      <c r="B407" s="178" t="str">
        <f>$BE$27</f>
        <v>Production</v>
      </c>
      <c r="C407" s="47"/>
      <c r="D407" s="47"/>
      <c r="E407" s="47" t="s">
        <v>96</v>
      </c>
      <c r="F407" s="178" t="str">
        <f>$AR$23</f>
        <v>Greater of ±2.0°F or ±0.4% of Reading</v>
      </c>
      <c r="G407" s="47"/>
      <c r="H407" s="47"/>
      <c r="I407" s="47"/>
      <c r="J407" s="47"/>
    </row>
    <row r="408" spans="1:10" x14ac:dyDescent="0.2">
      <c r="A408" s="181" t="s">
        <v>101</v>
      </c>
      <c r="B408" s="47"/>
      <c r="C408" s="181"/>
      <c r="D408" s="181" t="s">
        <v>102</v>
      </c>
      <c r="E408" s="181"/>
      <c r="F408" s="47"/>
      <c r="G408" s="178" t="str">
        <f>$AR$24</f>
        <v>AMS2750H, ASTM E220-19</v>
      </c>
      <c r="H408" s="181"/>
      <c r="I408" s="47"/>
      <c r="J408" s="47"/>
    </row>
    <row r="409" spans="1:10" x14ac:dyDescent="0.2">
      <c r="A409" s="182" t="s">
        <v>106</v>
      </c>
      <c r="B409" s="182"/>
      <c r="C409" s="47"/>
      <c r="D409" s="178" t="str">
        <f>$AX$22</f>
        <v/>
      </c>
      <c r="E409" s="47" t="s">
        <v>107</v>
      </c>
      <c r="F409" s="47"/>
      <c r="G409" s="183" t="str">
        <f>$AX$26</f>
        <v>Specification</v>
      </c>
      <c r="H409" s="184" t="s">
        <v>108</v>
      </c>
      <c r="I409" s="47"/>
      <c r="J409" s="47"/>
    </row>
    <row r="410" spans="1:10" ht="13.5" thickBot="1" x14ac:dyDescent="0.25">
      <c r="A410" s="185" t="s">
        <v>117</v>
      </c>
      <c r="B410" s="247"/>
      <c r="C410" s="431"/>
      <c r="D410" s="248">
        <f>CT!E401</f>
        <v>0</v>
      </c>
      <c r="E410" s="432">
        <f>CT!M401</f>
        <v>0</v>
      </c>
      <c r="F410" s="432">
        <f>CT!U401</f>
        <v>0</v>
      </c>
      <c r="G410" s="248"/>
      <c r="H410" s="432"/>
      <c r="I410" s="47"/>
      <c r="J410" s="186"/>
    </row>
    <row r="411" spans="1:10" ht="13.5" thickBot="1" x14ac:dyDescent="0.25">
      <c r="A411" s="187" t="s">
        <v>122</v>
      </c>
      <c r="B411" s="223" t="str">
        <f>IF(CT!C407&lt;&gt;"",CT!C407,"")</f>
        <v/>
      </c>
      <c r="C411" s="191"/>
      <c r="D411" s="191" t="str">
        <f>IF(CT!G407&lt;&gt;"",CT!G407,"")</f>
        <v/>
      </c>
      <c r="E411" s="191" t="str">
        <f>IF(CT!O407&lt;&gt;"",CT!O407,"")</f>
        <v/>
      </c>
      <c r="F411" s="191" t="str">
        <f>IF(CT!W407&lt;&gt;"",CT!W407,"")</f>
        <v/>
      </c>
      <c r="G411" s="191"/>
      <c r="H411" s="191"/>
      <c r="I411" s="47"/>
      <c r="J411" s="47"/>
    </row>
    <row r="412" spans="1:10" ht="13.5" thickBot="1" x14ac:dyDescent="0.25">
      <c r="A412" s="188"/>
      <c r="B412" s="223"/>
      <c r="C412" s="253" t="str">
        <f>IF(B411&lt;&gt;"","C.F.","")</f>
        <v/>
      </c>
      <c r="D412" s="434" t="str">
        <f>IF(CT!H407&lt;&gt;"",CT!H407,"")</f>
        <v/>
      </c>
      <c r="E412" s="434" t="str">
        <f>IF(CT!P407&lt;&gt;"",CT!P407,"")</f>
        <v/>
      </c>
      <c r="F412" s="434" t="str">
        <f>IF(CT!X407&lt;&gt;"",CT!X407,"")</f>
        <v/>
      </c>
      <c r="G412" s="434"/>
      <c r="H412" s="434"/>
      <c r="I412" s="47"/>
      <c r="J412" s="47"/>
    </row>
    <row r="413" spans="1:10" ht="13.5" thickBot="1" x14ac:dyDescent="0.25">
      <c r="A413" s="189"/>
      <c r="B413" s="224"/>
      <c r="C413" s="254"/>
      <c r="D413" s="435"/>
      <c r="E413" s="435"/>
      <c r="F413" s="435"/>
      <c r="G413" s="434"/>
      <c r="H413" s="434"/>
      <c r="I413" s="47"/>
      <c r="J413" s="47"/>
    </row>
    <row r="414" spans="1:10" ht="13.5" thickBot="1" x14ac:dyDescent="0.25">
      <c r="A414" s="188"/>
      <c r="B414" s="224" t="str">
        <f>IF(CT!C408&lt;&gt;"",CONCATENATE("SN:  ",CT!C408),"")</f>
        <v/>
      </c>
      <c r="C414" s="191"/>
      <c r="D414" s="191" t="str">
        <f>IF(CT!G408&lt;&gt;"",CT!G408,"")</f>
        <v/>
      </c>
      <c r="E414" s="191"/>
      <c r="F414" s="191"/>
      <c r="G414" s="191"/>
      <c r="H414" s="191"/>
      <c r="I414" s="47"/>
      <c r="J414" s="47"/>
    </row>
    <row r="415" spans="1:10" ht="13.5" thickBot="1" x14ac:dyDescent="0.25">
      <c r="A415" s="189"/>
      <c r="B415" s="224"/>
      <c r="C415" s="253" t="str">
        <f>IF(B414&lt;&gt;"","C.F.","")</f>
        <v/>
      </c>
      <c r="D415" s="434" t="str">
        <f>IF(CT!H408&lt;&gt;"",CT!H408,"")</f>
        <v/>
      </c>
      <c r="E415" s="434"/>
      <c r="F415" s="434"/>
      <c r="G415" s="434"/>
      <c r="H415" s="434"/>
      <c r="I415" s="47"/>
      <c r="J415" s="47"/>
    </row>
    <row r="416" spans="1:10" ht="13.5" thickBot="1" x14ac:dyDescent="0.25">
      <c r="A416" s="188"/>
      <c r="B416" s="224"/>
      <c r="C416" s="225"/>
      <c r="D416" s="225"/>
      <c r="E416" s="225"/>
      <c r="F416" s="225"/>
      <c r="G416" s="434"/>
      <c r="H416" s="434"/>
      <c r="I416" s="47"/>
      <c r="J416" s="47"/>
    </row>
    <row r="417" spans="1:10" ht="13.5" thickBot="1" x14ac:dyDescent="0.25">
      <c r="A417" s="189"/>
      <c r="B417" s="224" t="str">
        <f>IF(CT!C409&lt;&gt;"",CONCATENATE("SN:  ",CT!C409),"")</f>
        <v/>
      </c>
      <c r="C417" s="191"/>
      <c r="D417" s="191" t="str">
        <f>IF(CT!G409&lt;&gt;"",CT!G409,"")</f>
        <v/>
      </c>
      <c r="E417" s="191"/>
      <c r="F417" s="191"/>
      <c r="G417" s="191"/>
      <c r="H417" s="191"/>
      <c r="I417" s="47"/>
      <c r="J417" s="47"/>
    </row>
    <row r="418" spans="1:10" ht="13.5" thickBot="1" x14ac:dyDescent="0.25">
      <c r="A418" s="188"/>
      <c r="B418" s="224"/>
      <c r="C418" s="253" t="str">
        <f>IF(B417&lt;&gt;"","C.F.","")</f>
        <v/>
      </c>
      <c r="D418" s="434" t="str">
        <f>IF(CT!H409&lt;&gt;"",CT!H409,"")</f>
        <v/>
      </c>
      <c r="E418" s="434"/>
      <c r="F418" s="434"/>
      <c r="G418" s="434"/>
      <c r="H418" s="434"/>
      <c r="I418" s="47"/>
      <c r="J418" s="47"/>
    </row>
    <row r="419" spans="1:10" ht="13.5" thickBot="1" x14ac:dyDescent="0.25">
      <c r="A419" s="189"/>
      <c r="B419" s="224"/>
      <c r="C419" s="190"/>
      <c r="D419" s="190"/>
      <c r="E419" s="190"/>
      <c r="F419" s="190"/>
      <c r="G419" s="434"/>
      <c r="H419" s="434"/>
      <c r="I419" s="47"/>
      <c r="J419" s="47"/>
    </row>
    <row r="420" spans="1:10" ht="13.5" thickBot="1" x14ac:dyDescent="0.25">
      <c r="A420" s="188"/>
      <c r="B420" s="224" t="str">
        <f>IF(CT!C410&lt;&gt;"",CONCATENATE("SN:  ",CT!C410),"")</f>
        <v/>
      </c>
      <c r="C420" s="191"/>
      <c r="D420" s="191" t="str">
        <f>IF(CT!G410&lt;&gt;"",CT!G410,"")</f>
        <v/>
      </c>
      <c r="E420" s="191"/>
      <c r="F420" s="191"/>
      <c r="G420" s="191"/>
      <c r="H420" s="191"/>
      <c r="I420" s="47"/>
      <c r="J420" s="47"/>
    </row>
    <row r="421" spans="1:10" ht="13.5" thickBot="1" x14ac:dyDescent="0.25">
      <c r="A421" s="189"/>
      <c r="B421" s="224"/>
      <c r="C421" s="253" t="str">
        <f>IF(B420&lt;&gt;"","C.F.","")</f>
        <v/>
      </c>
      <c r="D421" s="434" t="str">
        <f>IF(CT!H410&lt;&gt;"",CT!H410,"")</f>
        <v/>
      </c>
      <c r="E421" s="434"/>
      <c r="F421" s="434"/>
      <c r="G421" s="434"/>
      <c r="H421" s="434"/>
      <c r="I421" s="47"/>
      <c r="J421" s="47"/>
    </row>
    <row r="422" spans="1:10" ht="13.5" thickBot="1" x14ac:dyDescent="0.25">
      <c r="A422" s="188"/>
      <c r="B422" s="224"/>
      <c r="C422" s="437"/>
      <c r="D422" s="437"/>
      <c r="E422" s="437"/>
      <c r="F422" s="437"/>
      <c r="G422" s="434"/>
      <c r="H422" s="434"/>
      <c r="I422" s="47"/>
      <c r="J422" s="47"/>
    </row>
    <row r="423" spans="1:10" ht="13.5" thickBot="1" x14ac:dyDescent="0.25">
      <c r="A423" s="189"/>
      <c r="B423" s="224" t="str">
        <f>IF(CT!C411&lt;&gt;"",CONCATENATE("SN:  ",CT!C411),"")</f>
        <v/>
      </c>
      <c r="C423" s="191"/>
      <c r="D423" s="191" t="str">
        <f>IF(CT!G411&lt;&gt;"",CT!G411,"")</f>
        <v/>
      </c>
      <c r="E423" s="191"/>
      <c r="F423" s="191"/>
      <c r="G423" s="191"/>
      <c r="H423" s="191"/>
      <c r="I423" s="47"/>
      <c r="J423" s="47"/>
    </row>
    <row r="424" spans="1:10" ht="13.5" thickBot="1" x14ac:dyDescent="0.25">
      <c r="A424" s="188"/>
      <c r="B424" s="224"/>
      <c r="C424" s="253" t="str">
        <f>IF(B423&lt;&gt;"","C.F.","")</f>
        <v/>
      </c>
      <c r="D424" s="434" t="str">
        <f>IF(CT!H411&lt;&gt;"",CT!H411,"")</f>
        <v/>
      </c>
      <c r="E424" s="434"/>
      <c r="F424" s="434"/>
      <c r="G424" s="434"/>
      <c r="H424" s="434"/>
      <c r="I424" s="47"/>
      <c r="J424" s="47"/>
    </row>
    <row r="425" spans="1:10" ht="13.5" thickBot="1" x14ac:dyDescent="0.25">
      <c r="A425" s="189"/>
      <c r="B425" s="224"/>
      <c r="C425" s="191"/>
      <c r="D425" s="434"/>
      <c r="E425" s="434"/>
      <c r="F425" s="434"/>
      <c r="G425" s="434"/>
      <c r="H425" s="434"/>
      <c r="I425" s="47"/>
      <c r="J425" s="47"/>
    </row>
    <row r="426" spans="1:10" x14ac:dyDescent="0.2">
      <c r="A426" s="188"/>
      <c r="B426" s="47"/>
      <c r="C426" s="47"/>
      <c r="D426" s="47"/>
      <c r="E426" s="47"/>
      <c r="F426" s="47"/>
      <c r="G426" s="47"/>
      <c r="H426" s="47"/>
      <c r="I426" s="47"/>
      <c r="J426" s="47"/>
    </row>
    <row r="427" spans="1:10" x14ac:dyDescent="0.2">
      <c r="A427" s="189"/>
      <c r="B427" s="47"/>
      <c r="C427" s="47"/>
      <c r="D427" s="47"/>
      <c r="E427" s="47"/>
      <c r="F427" s="47"/>
      <c r="G427" s="47"/>
      <c r="H427" s="47"/>
      <c r="I427" s="47"/>
      <c r="J427" s="47"/>
    </row>
    <row r="428" spans="1:10" x14ac:dyDescent="0.2">
      <c r="A428" s="188"/>
      <c r="B428" s="47"/>
      <c r="C428" s="47"/>
      <c r="D428" s="47"/>
      <c r="E428" s="47"/>
      <c r="F428" s="47"/>
      <c r="G428" s="47"/>
      <c r="H428" s="47"/>
      <c r="I428" s="47"/>
      <c r="J428" s="47"/>
    </row>
    <row r="429" spans="1:10" x14ac:dyDescent="0.2">
      <c r="A429" s="189"/>
      <c r="B429" s="47"/>
      <c r="C429" s="47"/>
      <c r="D429" s="47"/>
      <c r="E429" s="47"/>
      <c r="F429" s="47"/>
      <c r="G429" s="47"/>
      <c r="H429" s="47"/>
      <c r="I429" s="47"/>
      <c r="J429" s="47"/>
    </row>
    <row r="430" spans="1:10" x14ac:dyDescent="0.2">
      <c r="A430" s="192"/>
      <c r="B430" s="193"/>
      <c r="C430" s="193"/>
      <c r="D430" s="193"/>
      <c r="E430" s="193"/>
      <c r="F430" s="193"/>
      <c r="G430" s="193"/>
      <c r="H430" s="193"/>
      <c r="I430" s="47"/>
      <c r="J430" s="47"/>
    </row>
    <row r="431" spans="1:10" ht="13.5" thickBot="1" x14ac:dyDescent="0.25">
      <c r="A431" s="194"/>
      <c r="B431" s="47"/>
      <c r="C431" s="194" t="s">
        <v>191</v>
      </c>
      <c r="D431" s="194"/>
      <c r="E431" s="194"/>
      <c r="F431" s="194"/>
      <c r="G431" s="194"/>
      <c r="H431" s="194"/>
      <c r="I431" s="194"/>
      <c r="J431" s="194"/>
    </row>
    <row r="432" spans="1:10" x14ac:dyDescent="0.2">
      <c r="A432" s="47" t="s">
        <v>194</v>
      </c>
      <c r="B432" s="178" t="str">
        <f>$BJ$7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95" t="s">
        <v>202</v>
      </c>
      <c r="B434" s="178" t="str">
        <f>$BJ$30</f>
        <v>New</v>
      </c>
      <c r="C434" s="47"/>
      <c r="D434" s="47"/>
      <c r="E434" s="47"/>
      <c r="F434" s="47"/>
      <c r="G434" s="47"/>
      <c r="H434" s="47"/>
      <c r="I434" s="47"/>
      <c r="J434" s="47"/>
    </row>
    <row r="435" spans="1:10" x14ac:dyDescent="0.2">
      <c r="A435" s="195" t="s">
        <v>206</v>
      </c>
      <c r="B435" s="178" t="str">
        <f>$BK$5</f>
        <v>ACCEPTED</v>
      </c>
      <c r="C435" s="47"/>
      <c r="D435" s="47"/>
      <c r="E435" s="47"/>
      <c r="F435" s="47"/>
      <c r="G435" s="47"/>
      <c r="H435" s="47"/>
      <c r="I435" s="47"/>
      <c r="J435" s="47"/>
    </row>
    <row r="436" spans="1:10" x14ac:dyDescent="0.2">
      <c r="A436" s="182"/>
      <c r="B436" s="507" t="s">
        <v>208</v>
      </c>
      <c r="C436" s="508"/>
      <c r="D436" s="507"/>
      <c r="E436" s="507"/>
      <c r="F436" s="507"/>
      <c r="G436" s="508"/>
      <c r="H436" s="508"/>
      <c r="I436" s="507"/>
      <c r="J436" s="507"/>
    </row>
    <row r="437" spans="1:10" x14ac:dyDescent="0.2">
      <c r="A437" s="47" t="s">
        <v>210</v>
      </c>
      <c r="B437" s="47"/>
      <c r="C437" s="178" t="str">
        <f>$N$20</f>
        <v>Additel 286 SN:6851022030037</v>
      </c>
      <c r="D437" s="181"/>
      <c r="E437" s="181"/>
      <c r="F437" s="47" t="s">
        <v>211</v>
      </c>
      <c r="G437" s="512" t="str">
        <f>IF($V$19&lt;&gt;"",$V$19,"")</f>
        <v/>
      </c>
      <c r="H437" s="513"/>
      <c r="I437" s="196"/>
      <c r="J437" s="47"/>
    </row>
    <row r="438" spans="1:10" x14ac:dyDescent="0.2">
      <c r="A438" s="47" t="s">
        <v>212</v>
      </c>
      <c r="B438" s="47"/>
      <c r="C438" s="504">
        <f>$N$21</f>
        <v>45474</v>
      </c>
      <c r="D438" s="505"/>
      <c r="E438" s="506"/>
      <c r="F438" s="47" t="s">
        <v>213</v>
      </c>
      <c r="G438" s="197" t="str">
        <f>IF($V$20&lt;&gt;"",$V$20,"")</f>
        <v/>
      </c>
      <c r="H438" s="198" t="str">
        <f>IF($W$20&lt;&gt;"",$W$20,"")</f>
        <v/>
      </c>
      <c r="I438" s="199"/>
      <c r="J438" s="200"/>
    </row>
    <row r="439" spans="1:10" x14ac:dyDescent="0.2">
      <c r="A439" s="47" t="s">
        <v>214</v>
      </c>
      <c r="B439" s="47"/>
      <c r="C439" s="504">
        <f>$N$22</f>
        <v>45839</v>
      </c>
      <c r="D439" s="505"/>
      <c r="E439" s="506"/>
      <c r="F439" s="47" t="s">
        <v>215</v>
      </c>
      <c r="G439" s="197" t="str">
        <f>IF($V$21&lt;&gt;"",$V$21,"")</f>
        <v/>
      </c>
      <c r="H439" s="197" t="str">
        <f>IF($W$21&lt;&gt;"",$W$21,"")</f>
        <v/>
      </c>
      <c r="I439" s="199"/>
      <c r="J439" s="200"/>
    </row>
    <row r="440" spans="1:10" ht="13.5" thickBot="1" x14ac:dyDescent="0.25">
      <c r="A440" s="201" t="s">
        <v>216</v>
      </c>
      <c r="B440" s="201"/>
      <c r="C440" s="509" t="str">
        <f>$N$23</f>
        <v>56561-060578</v>
      </c>
      <c r="D440" s="510"/>
      <c r="E440" s="511"/>
      <c r="F440" s="201" t="s">
        <v>216</v>
      </c>
      <c r="G440" s="201"/>
      <c r="H440" s="295" t="e">
        <f>IF($V$22&lt;&gt;"",$V$22,"")</f>
        <v>#VALUE!</v>
      </c>
      <c r="I440" s="203"/>
      <c r="J440" s="204"/>
    </row>
    <row r="441" spans="1:10" x14ac:dyDescent="0.2">
      <c r="A441" s="47" t="s">
        <v>49</v>
      </c>
      <c r="B441" s="47"/>
      <c r="C441" s="47"/>
      <c r="D441" s="220" t="s">
        <v>50</v>
      </c>
      <c r="E441" s="221">
        <v>12</v>
      </c>
      <c r="F441" s="47"/>
      <c r="G441" s="178"/>
      <c r="H441" s="47"/>
      <c r="I441" s="47"/>
      <c r="J441" s="47"/>
    </row>
    <row r="442" spans="1:10" x14ac:dyDescent="0.2">
      <c r="A442" s="47" t="s">
        <v>56</v>
      </c>
      <c r="B442" s="47"/>
      <c r="C442" s="47"/>
      <c r="D442" s="47"/>
      <c r="E442" s="47"/>
      <c r="F442" s="47"/>
      <c r="G442" s="47"/>
      <c r="H442" s="47"/>
      <c r="I442" s="47"/>
      <c r="J442" s="47"/>
    </row>
    <row r="443" spans="1:10" x14ac:dyDescent="0.2">
      <c r="A443" s="47" t="s">
        <v>65</v>
      </c>
      <c r="B443" s="178" t="str">
        <f>$BC$12</f>
        <v>Thermocouple Wire</v>
      </c>
      <c r="C443" s="47"/>
      <c r="D443" s="47"/>
      <c r="E443" s="47" t="s">
        <v>66</v>
      </c>
      <c r="F443" s="47"/>
      <c r="G443" s="178" t="str">
        <f>$BF$22</f>
        <v>KF</v>
      </c>
      <c r="H443" s="47"/>
      <c r="I443" s="47"/>
      <c r="J443" s="47"/>
    </row>
    <row r="444" spans="1:10" x14ac:dyDescent="0.2">
      <c r="A444" s="47" t="s">
        <v>46</v>
      </c>
      <c r="B444" s="178" t="str">
        <f>$AW$1</f>
        <v>"0"</v>
      </c>
      <c r="C444" s="47"/>
      <c r="D444" s="47"/>
      <c r="E444" s="47" t="s">
        <v>73</v>
      </c>
      <c r="F444" s="47"/>
      <c r="G444" s="246">
        <f ca="1">$BG$9</f>
        <v>45778</v>
      </c>
      <c r="H444" s="47"/>
      <c r="I444" s="47"/>
      <c r="J444" s="179"/>
    </row>
    <row r="445" spans="1:10" x14ac:dyDescent="0.2">
      <c r="A445" s="47" t="s">
        <v>77</v>
      </c>
      <c r="B445" s="178" t="str">
        <f>$BG$18</f>
        <v>N/A</v>
      </c>
      <c r="C445" s="47"/>
      <c r="D445" s="47"/>
      <c r="E445" s="47" t="s">
        <v>78</v>
      </c>
      <c r="F445" s="47"/>
      <c r="G445" s="246" t="str">
        <f>$BG$10</f>
        <v>N/A</v>
      </c>
      <c r="H445" s="47"/>
      <c r="J445" s="179"/>
    </row>
    <row r="446" spans="1:10" x14ac:dyDescent="0.2">
      <c r="A446" s="47" t="s">
        <v>62</v>
      </c>
      <c r="B446" s="180">
        <f>$BG$2</f>
        <v>68</v>
      </c>
      <c r="C446" s="47"/>
      <c r="D446" s="47"/>
      <c r="E446" s="47" t="s">
        <v>86</v>
      </c>
      <c r="F446" s="47"/>
      <c r="G446" s="178">
        <f>$BG$3</f>
        <v>46</v>
      </c>
      <c r="H446" s="47" t="s">
        <v>87</v>
      </c>
      <c r="I446" s="47"/>
      <c r="J446" s="47"/>
    </row>
    <row r="447" spans="1:10" x14ac:dyDescent="0.2">
      <c r="A447" s="47" t="s">
        <v>95</v>
      </c>
      <c r="B447" s="178" t="str">
        <f>$BE$27</f>
        <v>Production</v>
      </c>
      <c r="C447" s="47"/>
      <c r="D447" s="47"/>
      <c r="E447" s="47" t="s">
        <v>96</v>
      </c>
      <c r="F447" s="178" t="str">
        <f>$AR$23</f>
        <v>Greater of ±2.0°F or ±0.4% of Reading</v>
      </c>
      <c r="G447" s="47"/>
      <c r="H447" s="47"/>
      <c r="I447" s="47"/>
      <c r="J447" s="47"/>
    </row>
    <row r="448" spans="1:10" x14ac:dyDescent="0.2">
      <c r="A448" s="181" t="s">
        <v>101</v>
      </c>
      <c r="B448" s="47"/>
      <c r="C448" s="181"/>
      <c r="D448" s="181" t="s">
        <v>102</v>
      </c>
      <c r="E448" s="181"/>
      <c r="F448" s="47"/>
      <c r="G448" s="178" t="str">
        <f>$AR$24</f>
        <v>AMS2750H, ASTM E220-19</v>
      </c>
      <c r="H448" s="181"/>
      <c r="I448" s="47"/>
      <c r="J448" s="47"/>
    </row>
    <row r="449" spans="1:10" x14ac:dyDescent="0.2">
      <c r="A449" s="182" t="s">
        <v>106</v>
      </c>
      <c r="B449" s="182"/>
      <c r="C449" s="47"/>
      <c r="D449" s="178" t="str">
        <f>$AX$22</f>
        <v/>
      </c>
      <c r="E449" s="47" t="s">
        <v>107</v>
      </c>
      <c r="F449" s="47"/>
      <c r="G449" s="183" t="str">
        <f>$AX$26</f>
        <v>Specification</v>
      </c>
      <c r="H449" s="184" t="s">
        <v>108</v>
      </c>
      <c r="I449" s="47"/>
      <c r="J449" s="47"/>
    </row>
    <row r="450" spans="1:10" ht="13.5" thickBot="1" x14ac:dyDescent="0.25">
      <c r="A450" s="185" t="s">
        <v>117</v>
      </c>
      <c r="B450" s="247"/>
      <c r="C450" s="431"/>
      <c r="D450" s="248">
        <f>CT!E441</f>
        <v>0</v>
      </c>
      <c r="E450" s="432">
        <f>CT!M441</f>
        <v>0</v>
      </c>
      <c r="F450" s="432">
        <f>CT!U441</f>
        <v>0</v>
      </c>
      <c r="G450" s="248"/>
      <c r="H450" s="432"/>
      <c r="I450" s="47"/>
      <c r="J450" s="186"/>
    </row>
    <row r="451" spans="1:10" ht="13.5" thickBot="1" x14ac:dyDescent="0.25">
      <c r="A451" s="187" t="s">
        <v>122</v>
      </c>
      <c r="B451" s="223" t="str">
        <f>IF(CT!C447&lt;&gt;"",CT!C447,"")</f>
        <v/>
      </c>
      <c r="C451" s="191"/>
      <c r="D451" s="191" t="str">
        <f>IF(CT!G447&lt;&gt;"",CT!G447,"")</f>
        <v/>
      </c>
      <c r="E451" s="191" t="str">
        <f>IF(CT!O447&lt;&gt;"",CT!O447,"")</f>
        <v/>
      </c>
      <c r="F451" s="191" t="str">
        <f>IF(CT!W447&lt;&gt;"",CT!W447,"")</f>
        <v/>
      </c>
      <c r="G451" s="191"/>
      <c r="H451" s="191"/>
      <c r="I451" s="47"/>
      <c r="J451" s="47"/>
    </row>
    <row r="452" spans="1:10" ht="13.5" thickBot="1" x14ac:dyDescent="0.25">
      <c r="A452" s="188"/>
      <c r="B452" s="223"/>
      <c r="C452" s="253" t="str">
        <f>IF(B451&lt;&gt;"","C.F.","")</f>
        <v/>
      </c>
      <c r="D452" s="434" t="str">
        <f>IF(CT!H447&lt;&gt;"",CT!H447,"")</f>
        <v/>
      </c>
      <c r="E452" s="434" t="str">
        <f>IF(CT!P447&lt;&gt;"",CT!P447,"")</f>
        <v/>
      </c>
      <c r="F452" s="434" t="str">
        <f>IF(CT!X447&lt;&gt;"",CT!X447,"")</f>
        <v/>
      </c>
      <c r="G452" s="434"/>
      <c r="H452" s="434"/>
      <c r="I452" s="47"/>
      <c r="J452" s="47"/>
    </row>
    <row r="453" spans="1:10" ht="13.5" thickBot="1" x14ac:dyDescent="0.25">
      <c r="A453" s="189"/>
      <c r="B453" s="224"/>
      <c r="C453" s="254"/>
      <c r="D453" s="435"/>
      <c r="E453" s="435"/>
      <c r="F453" s="435"/>
      <c r="G453" s="434"/>
      <c r="H453" s="434"/>
      <c r="I453" s="47"/>
      <c r="J453" s="47"/>
    </row>
    <row r="454" spans="1:10" ht="13.5" thickBot="1" x14ac:dyDescent="0.25">
      <c r="A454" s="188"/>
      <c r="B454" s="224" t="str">
        <f>IF(CT!C448&lt;&gt;"",CONCATENATE("SN:  ",CT!C448),"")</f>
        <v/>
      </c>
      <c r="C454" s="191"/>
      <c r="D454" s="191" t="str">
        <f>IF(CT!G448&lt;&gt;"",CT!G448,"")</f>
        <v/>
      </c>
      <c r="E454" s="191"/>
      <c r="F454" s="191"/>
      <c r="G454" s="191"/>
      <c r="H454" s="191"/>
      <c r="I454" s="47"/>
      <c r="J454" s="47"/>
    </row>
    <row r="455" spans="1:10" ht="13.5" thickBot="1" x14ac:dyDescent="0.25">
      <c r="A455" s="189"/>
      <c r="B455" s="224"/>
      <c r="C455" s="253" t="str">
        <f>IF(B454&lt;&gt;"","C.F.","")</f>
        <v/>
      </c>
      <c r="D455" s="434" t="str">
        <f>IF(CT!H448&lt;&gt;"",CT!H448,"")</f>
        <v/>
      </c>
      <c r="E455" s="434"/>
      <c r="F455" s="434"/>
      <c r="G455" s="434"/>
      <c r="H455" s="434"/>
      <c r="I455" s="47"/>
      <c r="J455" s="47"/>
    </row>
    <row r="456" spans="1:10" ht="13.5" thickBot="1" x14ac:dyDescent="0.25">
      <c r="A456" s="188"/>
      <c r="B456" s="224"/>
      <c r="C456" s="225"/>
      <c r="D456" s="225"/>
      <c r="E456" s="225"/>
      <c r="F456" s="225"/>
      <c r="G456" s="434"/>
      <c r="H456" s="434"/>
      <c r="I456" s="47"/>
      <c r="J456" s="47"/>
    </row>
    <row r="457" spans="1:10" ht="13.5" thickBot="1" x14ac:dyDescent="0.25">
      <c r="A457" s="189"/>
      <c r="B457" s="224" t="str">
        <f>IF(CT!C449&lt;&gt;"",CONCATENATE("SN:  ",CT!C449),"")</f>
        <v/>
      </c>
      <c r="C457" s="191"/>
      <c r="D457" s="191" t="str">
        <f>IF(CT!G449&lt;&gt;"",CT!G449,"")</f>
        <v/>
      </c>
      <c r="E457" s="191"/>
      <c r="F457" s="191"/>
      <c r="G457" s="191"/>
      <c r="H457" s="191"/>
      <c r="I457" s="47"/>
      <c r="J457" s="47"/>
    </row>
    <row r="458" spans="1:10" ht="13.5" thickBot="1" x14ac:dyDescent="0.25">
      <c r="A458" s="188"/>
      <c r="B458" s="224"/>
      <c r="C458" s="253" t="str">
        <f>IF(B457&lt;&gt;"","C.F.","")</f>
        <v/>
      </c>
      <c r="D458" s="434" t="str">
        <f>IF(CT!H449&lt;&gt;"",CT!H449,"")</f>
        <v/>
      </c>
      <c r="E458" s="434"/>
      <c r="F458" s="434"/>
      <c r="G458" s="434"/>
      <c r="H458" s="434"/>
      <c r="I458" s="47"/>
      <c r="J458" s="47"/>
    </row>
    <row r="459" spans="1:10" ht="13.5" thickBot="1" x14ac:dyDescent="0.25">
      <c r="A459" s="189"/>
      <c r="B459" s="224"/>
      <c r="C459" s="190"/>
      <c r="D459" s="190"/>
      <c r="E459" s="190"/>
      <c r="F459" s="190"/>
      <c r="G459" s="434"/>
      <c r="H459" s="434"/>
      <c r="I459" s="47"/>
      <c r="J459" s="47"/>
    </row>
    <row r="460" spans="1:10" ht="13.5" thickBot="1" x14ac:dyDescent="0.25">
      <c r="A460" s="188"/>
      <c r="B460" s="224" t="str">
        <f>IF(CT!C450&lt;&gt;"",CONCATENATE("SN:  ",CT!C450),"")</f>
        <v/>
      </c>
      <c r="C460" s="191"/>
      <c r="D460" s="191" t="str">
        <f>IF(CT!G450&lt;&gt;"",CT!G450,"")</f>
        <v/>
      </c>
      <c r="E460" s="191"/>
      <c r="F460" s="191"/>
      <c r="G460" s="191"/>
      <c r="H460" s="191"/>
      <c r="I460" s="47"/>
      <c r="J460" s="47"/>
    </row>
    <row r="461" spans="1:10" ht="13.5" thickBot="1" x14ac:dyDescent="0.25">
      <c r="A461" s="189"/>
      <c r="B461" s="224"/>
      <c r="C461" s="253" t="str">
        <f>IF(B460&lt;&gt;"","C.F.","")</f>
        <v/>
      </c>
      <c r="D461" s="434" t="str">
        <f>IF(CT!H450&lt;&gt;"",CT!H450,"")</f>
        <v/>
      </c>
      <c r="E461" s="434"/>
      <c r="F461" s="434"/>
      <c r="G461" s="434"/>
      <c r="H461" s="434"/>
      <c r="I461" s="47"/>
      <c r="J461" s="47"/>
    </row>
    <row r="462" spans="1:10" ht="13.5" thickBot="1" x14ac:dyDescent="0.25">
      <c r="A462" s="188"/>
      <c r="B462" s="224"/>
      <c r="C462" s="437"/>
      <c r="D462" s="437"/>
      <c r="E462" s="437"/>
      <c r="F462" s="437"/>
      <c r="G462" s="434"/>
      <c r="H462" s="434"/>
      <c r="I462" s="47"/>
      <c r="J462" s="47"/>
    </row>
    <row r="463" spans="1:10" ht="13.5" thickBot="1" x14ac:dyDescent="0.25">
      <c r="A463" s="189"/>
      <c r="B463" s="224" t="str">
        <f>IF(CT!C451&lt;&gt;"",CONCATENATE("SN:  ",CT!C451),"")</f>
        <v/>
      </c>
      <c r="C463" s="191"/>
      <c r="D463" s="191" t="str">
        <f>IF(CT!G451&lt;&gt;"",CT!G451,"")</f>
        <v/>
      </c>
      <c r="E463" s="191"/>
      <c r="F463" s="191"/>
      <c r="G463" s="191"/>
      <c r="H463" s="191"/>
      <c r="I463" s="47"/>
      <c r="J463" s="47"/>
    </row>
    <row r="464" spans="1:10" ht="13.5" thickBot="1" x14ac:dyDescent="0.25">
      <c r="A464" s="188"/>
      <c r="B464" s="224"/>
      <c r="C464" s="253" t="str">
        <f>IF(B463&lt;&gt;"","C.F.","")</f>
        <v/>
      </c>
      <c r="D464" s="434" t="str">
        <f>IF(CT!H451&lt;&gt;"",CT!H451,"")</f>
        <v/>
      </c>
      <c r="E464" s="434"/>
      <c r="F464" s="434"/>
      <c r="G464" s="434"/>
      <c r="H464" s="434"/>
      <c r="I464" s="47"/>
      <c r="J464" s="47"/>
    </row>
    <row r="465" spans="1:10" ht="13.5" thickBot="1" x14ac:dyDescent="0.25">
      <c r="A465" s="189"/>
      <c r="B465" s="224"/>
      <c r="C465" s="191"/>
      <c r="D465" s="434"/>
      <c r="E465" s="434"/>
      <c r="F465" s="434"/>
      <c r="G465" s="434"/>
      <c r="H465" s="434"/>
      <c r="I465" s="47"/>
      <c r="J465" s="47"/>
    </row>
    <row r="466" spans="1:10" x14ac:dyDescent="0.2">
      <c r="A466" s="188"/>
      <c r="B466" s="47"/>
      <c r="C466" s="47"/>
      <c r="D466" s="47"/>
      <c r="E466" s="47"/>
      <c r="F466" s="47"/>
      <c r="G466" s="47"/>
      <c r="H466" s="47"/>
      <c r="I466" s="47"/>
      <c r="J466" s="47"/>
    </row>
    <row r="467" spans="1:10" x14ac:dyDescent="0.2">
      <c r="A467" s="189"/>
      <c r="B467" s="47"/>
      <c r="C467" s="47"/>
      <c r="D467" s="47"/>
      <c r="E467" s="47"/>
      <c r="F467" s="47"/>
      <c r="G467" s="47"/>
      <c r="H467" s="47"/>
      <c r="I467" s="47"/>
      <c r="J467" s="47"/>
    </row>
    <row r="468" spans="1:10" x14ac:dyDescent="0.2">
      <c r="A468" s="188"/>
      <c r="B468" s="47"/>
      <c r="C468" s="47"/>
      <c r="D468" s="47"/>
      <c r="E468" s="47"/>
      <c r="F468" s="47"/>
      <c r="G468" s="47"/>
      <c r="H468" s="47"/>
      <c r="I468" s="47"/>
      <c r="J468" s="47"/>
    </row>
    <row r="469" spans="1:10" x14ac:dyDescent="0.2">
      <c r="A469" s="189"/>
      <c r="B469" s="47"/>
      <c r="C469" s="47"/>
      <c r="D469" s="47"/>
      <c r="E469" s="47"/>
      <c r="F469" s="47"/>
      <c r="G469" s="47"/>
      <c r="H469" s="47"/>
      <c r="I469" s="47"/>
      <c r="J469" s="47"/>
    </row>
    <row r="470" spans="1:10" x14ac:dyDescent="0.2">
      <c r="A470" s="192"/>
      <c r="B470" s="193"/>
      <c r="C470" s="193"/>
      <c r="D470" s="193"/>
      <c r="E470" s="193"/>
      <c r="F470" s="193"/>
      <c r="G470" s="193"/>
      <c r="H470" s="193"/>
      <c r="I470" s="47"/>
      <c r="J470" s="47"/>
    </row>
    <row r="471" spans="1:10" ht="13.5" thickBot="1" x14ac:dyDescent="0.25">
      <c r="A471" s="194"/>
      <c r="B471" s="47"/>
      <c r="C471" s="194" t="s">
        <v>191</v>
      </c>
      <c r="D471" s="194"/>
      <c r="E471" s="194"/>
      <c r="F471" s="194"/>
      <c r="G471" s="194"/>
      <c r="H471" s="194"/>
      <c r="I471" s="194"/>
      <c r="J471" s="194"/>
    </row>
    <row r="472" spans="1:10" x14ac:dyDescent="0.2">
      <c r="A472" s="47" t="s">
        <v>194</v>
      </c>
      <c r="B472" s="178" t="str">
        <f>$BJ$7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95" t="s">
        <v>202</v>
      </c>
      <c r="B474" s="178" t="str">
        <f>$BJ$30</f>
        <v>New</v>
      </c>
      <c r="C474" s="47"/>
      <c r="D474" s="47"/>
      <c r="E474" s="47"/>
      <c r="F474" s="47"/>
      <c r="G474" s="47"/>
      <c r="H474" s="47"/>
      <c r="I474" s="47"/>
      <c r="J474" s="47"/>
    </row>
    <row r="475" spans="1:10" x14ac:dyDescent="0.2">
      <c r="A475" s="195" t="s">
        <v>206</v>
      </c>
      <c r="B475" s="178" t="str">
        <f>$BK$5</f>
        <v>ACCEPTED</v>
      </c>
      <c r="C475" s="47"/>
      <c r="D475" s="47"/>
      <c r="E475" s="47"/>
      <c r="F475" s="47"/>
      <c r="G475" s="47"/>
      <c r="H475" s="47"/>
      <c r="I475" s="47"/>
      <c r="J475" s="47"/>
    </row>
    <row r="476" spans="1:10" x14ac:dyDescent="0.2">
      <c r="A476" s="182"/>
      <c r="B476" s="507" t="s">
        <v>208</v>
      </c>
      <c r="C476" s="508"/>
      <c r="D476" s="507"/>
      <c r="E476" s="507"/>
      <c r="F476" s="507"/>
      <c r="G476" s="508"/>
      <c r="H476" s="508"/>
      <c r="I476" s="507"/>
      <c r="J476" s="507"/>
    </row>
    <row r="477" spans="1:10" x14ac:dyDescent="0.2">
      <c r="A477" s="47" t="s">
        <v>210</v>
      </c>
      <c r="B477" s="47"/>
      <c r="C477" s="178" t="str">
        <f>$N$20</f>
        <v>Additel 286 SN:6851022030037</v>
      </c>
      <c r="D477" s="181"/>
      <c r="E477" s="181"/>
      <c r="F477" s="47" t="s">
        <v>211</v>
      </c>
      <c r="G477" s="512" t="str">
        <f>IF($V$19&lt;&gt;"",$V$19,"")</f>
        <v/>
      </c>
      <c r="H477" s="513"/>
      <c r="I477" s="196"/>
      <c r="J477" s="47"/>
    </row>
    <row r="478" spans="1:10" x14ac:dyDescent="0.2">
      <c r="A478" s="47" t="s">
        <v>212</v>
      </c>
      <c r="B478" s="47"/>
      <c r="C478" s="504">
        <f>$N$21</f>
        <v>45474</v>
      </c>
      <c r="D478" s="505"/>
      <c r="E478" s="506"/>
      <c r="F478" s="47" t="s">
        <v>213</v>
      </c>
      <c r="G478" s="197" t="str">
        <f>IF($V$20&lt;&gt;"",$V$20,"")</f>
        <v/>
      </c>
      <c r="H478" s="198" t="str">
        <f>IF($W$20&lt;&gt;"",$W$20,"")</f>
        <v/>
      </c>
      <c r="I478" s="199"/>
      <c r="J478" s="200"/>
    </row>
    <row r="479" spans="1:10" x14ac:dyDescent="0.2">
      <c r="A479" s="47" t="s">
        <v>214</v>
      </c>
      <c r="B479" s="47"/>
      <c r="C479" s="504">
        <f>$N$22</f>
        <v>45839</v>
      </c>
      <c r="D479" s="505"/>
      <c r="E479" s="506"/>
      <c r="F479" s="47" t="s">
        <v>215</v>
      </c>
      <c r="G479" s="197" t="str">
        <f>IF($V$21&lt;&gt;"",$V$21,"")</f>
        <v/>
      </c>
      <c r="H479" s="197" t="str">
        <f>IF($W$21&lt;&gt;"",$W$21,"")</f>
        <v/>
      </c>
      <c r="I479" s="199"/>
      <c r="J479" s="200"/>
    </row>
    <row r="480" spans="1:10" ht="13.5" thickBot="1" x14ac:dyDescent="0.25">
      <c r="A480" s="201" t="s">
        <v>216</v>
      </c>
      <c r="B480" s="201"/>
      <c r="C480" s="509" t="str">
        <f>$N$23</f>
        <v>56561-060578</v>
      </c>
      <c r="D480" s="510"/>
      <c r="E480" s="511"/>
      <c r="F480" s="201" t="s">
        <v>216</v>
      </c>
      <c r="G480" s="201"/>
      <c r="H480" s="295" t="e">
        <f>IF($V$22&lt;&gt;"",$V$22,"")</f>
        <v>#VALUE!</v>
      </c>
      <c r="I480" s="203"/>
      <c r="J480" s="204"/>
    </row>
    <row r="481" spans="1:10" x14ac:dyDescent="0.2">
      <c r="A481" s="47" t="s">
        <v>49</v>
      </c>
      <c r="B481" s="47"/>
      <c r="C481" s="47"/>
      <c r="D481" s="220" t="s">
        <v>50</v>
      </c>
      <c r="E481" s="221">
        <v>13</v>
      </c>
      <c r="F481" s="47"/>
      <c r="G481" s="178"/>
      <c r="H481" s="47"/>
      <c r="I481" s="47"/>
      <c r="J481" s="47"/>
    </row>
    <row r="482" spans="1:10" x14ac:dyDescent="0.2">
      <c r="A482" s="47" t="s">
        <v>56</v>
      </c>
      <c r="B482" s="47"/>
      <c r="C482" s="47"/>
      <c r="D482" s="47"/>
      <c r="E482" s="47"/>
      <c r="F482" s="47"/>
      <c r="G482" s="47"/>
      <c r="H482" s="47"/>
      <c r="I482" s="47"/>
      <c r="J482" s="47"/>
    </row>
    <row r="483" spans="1:10" x14ac:dyDescent="0.2">
      <c r="A483" s="47" t="s">
        <v>65</v>
      </c>
      <c r="B483" s="178" t="str">
        <f>$BC$12</f>
        <v>Thermocouple Wire</v>
      </c>
      <c r="C483" s="47"/>
      <c r="D483" s="47"/>
      <c r="E483" s="47" t="s">
        <v>66</v>
      </c>
      <c r="F483" s="47"/>
      <c r="G483" s="178" t="str">
        <f>$BF$22</f>
        <v>KF</v>
      </c>
      <c r="H483" s="47"/>
      <c r="I483" s="47"/>
      <c r="J483" s="47"/>
    </row>
    <row r="484" spans="1:10" x14ac:dyDescent="0.2">
      <c r="A484" s="47" t="s">
        <v>46</v>
      </c>
      <c r="B484" s="178" t="str">
        <f>$AW$1</f>
        <v>"0"</v>
      </c>
      <c r="C484" s="47"/>
      <c r="D484" s="47"/>
      <c r="E484" s="47" t="s">
        <v>73</v>
      </c>
      <c r="F484" s="47"/>
      <c r="G484" s="246">
        <f ca="1">$BG$9</f>
        <v>45778</v>
      </c>
      <c r="H484" s="47"/>
      <c r="I484" s="47"/>
      <c r="J484" s="179"/>
    </row>
    <row r="485" spans="1:10" x14ac:dyDescent="0.2">
      <c r="A485" s="47" t="s">
        <v>77</v>
      </c>
      <c r="B485" s="178" t="str">
        <f>$BG$18</f>
        <v>N/A</v>
      </c>
      <c r="C485" s="47"/>
      <c r="D485" s="47"/>
      <c r="E485" s="47" t="s">
        <v>78</v>
      </c>
      <c r="F485" s="47"/>
      <c r="G485" s="246" t="str">
        <f>$BG$10</f>
        <v>N/A</v>
      </c>
      <c r="H485" s="47"/>
      <c r="J485" s="179"/>
    </row>
    <row r="486" spans="1:10" x14ac:dyDescent="0.2">
      <c r="A486" s="47" t="s">
        <v>62</v>
      </c>
      <c r="B486" s="180">
        <f>$BG$2</f>
        <v>68</v>
      </c>
      <c r="C486" s="47"/>
      <c r="D486" s="47"/>
      <c r="E486" s="47" t="s">
        <v>86</v>
      </c>
      <c r="F486" s="47"/>
      <c r="G486" s="178">
        <f>$BG$3</f>
        <v>46</v>
      </c>
      <c r="H486" s="47" t="s">
        <v>87</v>
      </c>
      <c r="I486" s="47"/>
      <c r="J486" s="47"/>
    </row>
    <row r="487" spans="1:10" x14ac:dyDescent="0.2">
      <c r="A487" s="47" t="s">
        <v>95</v>
      </c>
      <c r="B487" s="178" t="str">
        <f>$BE$27</f>
        <v>Production</v>
      </c>
      <c r="C487" s="47"/>
      <c r="D487" s="47"/>
      <c r="E487" s="47" t="s">
        <v>96</v>
      </c>
      <c r="F487" s="178" t="str">
        <f>$AR$23</f>
        <v>Greater of ±2.0°F or ±0.4% of Reading</v>
      </c>
      <c r="G487" s="47"/>
      <c r="H487" s="47"/>
      <c r="I487" s="47"/>
      <c r="J487" s="47"/>
    </row>
    <row r="488" spans="1:10" x14ac:dyDescent="0.2">
      <c r="A488" s="181" t="s">
        <v>101</v>
      </c>
      <c r="B488" s="47"/>
      <c r="C488" s="181"/>
      <c r="D488" s="181" t="s">
        <v>102</v>
      </c>
      <c r="E488" s="181"/>
      <c r="F488" s="47"/>
      <c r="G488" s="178" t="str">
        <f>$AR$24</f>
        <v>AMS2750H, ASTM E220-19</v>
      </c>
      <c r="H488" s="181"/>
      <c r="I488" s="47"/>
      <c r="J488" s="47"/>
    </row>
    <row r="489" spans="1:10" x14ac:dyDescent="0.2">
      <c r="A489" s="182" t="s">
        <v>106</v>
      </c>
      <c r="B489" s="182"/>
      <c r="C489" s="47"/>
      <c r="D489" s="178" t="str">
        <f>$AX$22</f>
        <v/>
      </c>
      <c r="E489" s="47" t="s">
        <v>107</v>
      </c>
      <c r="F489" s="47"/>
      <c r="G489" s="183" t="str">
        <f>$AX$26</f>
        <v>Specification</v>
      </c>
      <c r="H489" s="184" t="s">
        <v>108</v>
      </c>
      <c r="I489" s="47"/>
      <c r="J489" s="47"/>
    </row>
    <row r="490" spans="1:10" ht="13.5" thickBot="1" x14ac:dyDescent="0.25">
      <c r="A490" s="185" t="s">
        <v>117</v>
      </c>
      <c r="B490" s="247"/>
      <c r="C490" s="431"/>
      <c r="D490" s="248">
        <f>CT!E481</f>
        <v>0</v>
      </c>
      <c r="E490" s="432">
        <f>CT!M481</f>
        <v>0</v>
      </c>
      <c r="F490" s="432">
        <f>CT!U481</f>
        <v>0</v>
      </c>
      <c r="G490" s="248"/>
      <c r="H490" s="432"/>
      <c r="I490" s="47"/>
      <c r="J490" s="186"/>
    </row>
    <row r="491" spans="1:10" ht="13.5" thickBot="1" x14ac:dyDescent="0.25">
      <c r="A491" s="187" t="s">
        <v>122</v>
      </c>
      <c r="B491" s="223" t="str">
        <f>IF(CT!C487&lt;&gt;"",CT!C487,"")</f>
        <v/>
      </c>
      <c r="C491" s="191"/>
      <c r="D491" s="191" t="str">
        <f>IF(CT!G487&lt;&gt;"",CT!G487,"")</f>
        <v/>
      </c>
      <c r="E491" s="191" t="str">
        <f>IF(CT!O487&lt;&gt;"",CT!O487,"")</f>
        <v/>
      </c>
      <c r="F491" s="191" t="str">
        <f>IF(CT!W487&lt;&gt;"",CT!W487,"")</f>
        <v/>
      </c>
      <c r="G491" s="191"/>
      <c r="H491" s="191"/>
      <c r="I491" s="47"/>
      <c r="J491" s="47"/>
    </row>
    <row r="492" spans="1:10" ht="13.5" thickBot="1" x14ac:dyDescent="0.25">
      <c r="A492" s="188"/>
      <c r="B492" s="223"/>
      <c r="C492" s="253" t="str">
        <f>IF(B491&lt;&gt;"","C.F.","")</f>
        <v/>
      </c>
      <c r="D492" s="434" t="str">
        <f>IF(CT!H487&lt;&gt;"",CT!H487,"")</f>
        <v/>
      </c>
      <c r="E492" s="434" t="str">
        <f>IF(CT!P487&lt;&gt;"",CT!P487,"")</f>
        <v/>
      </c>
      <c r="F492" s="434" t="str">
        <f>IF(CT!X487&lt;&gt;"",CT!X487,"")</f>
        <v/>
      </c>
      <c r="G492" s="434"/>
      <c r="H492" s="434"/>
      <c r="I492" s="47"/>
      <c r="J492" s="47"/>
    </row>
    <row r="493" spans="1:10" ht="13.5" thickBot="1" x14ac:dyDescent="0.25">
      <c r="A493" s="189"/>
      <c r="B493" s="224"/>
      <c r="C493" s="254"/>
      <c r="D493" s="435"/>
      <c r="E493" s="435"/>
      <c r="F493" s="435"/>
      <c r="G493" s="434"/>
      <c r="H493" s="434"/>
      <c r="I493" s="47"/>
      <c r="J493" s="47"/>
    </row>
    <row r="494" spans="1:10" ht="13.5" thickBot="1" x14ac:dyDescent="0.25">
      <c r="A494" s="188"/>
      <c r="B494" s="224" t="str">
        <f>IF(CT!C488&lt;&gt;"",CONCATENATE("SN:  ",CT!C488),"")</f>
        <v/>
      </c>
      <c r="C494" s="191"/>
      <c r="D494" s="191" t="str">
        <f>IF(CT!G488&lt;&gt;"",CT!G488,"")</f>
        <v/>
      </c>
      <c r="E494" s="191"/>
      <c r="F494" s="191"/>
      <c r="G494" s="191"/>
      <c r="H494" s="191"/>
      <c r="I494" s="47"/>
      <c r="J494" s="47"/>
    </row>
    <row r="495" spans="1:10" ht="13.5" thickBot="1" x14ac:dyDescent="0.25">
      <c r="A495" s="189"/>
      <c r="B495" s="224"/>
      <c r="C495" s="253" t="str">
        <f>IF(B494&lt;&gt;"","C.F.","")</f>
        <v/>
      </c>
      <c r="D495" s="434" t="str">
        <f>IF(CT!H488&lt;&gt;"",CT!H488,"")</f>
        <v/>
      </c>
      <c r="E495" s="434"/>
      <c r="F495" s="434"/>
      <c r="G495" s="434"/>
      <c r="H495" s="434"/>
      <c r="I495" s="47"/>
      <c r="J495" s="47"/>
    </row>
    <row r="496" spans="1:10" ht="13.5" thickBot="1" x14ac:dyDescent="0.25">
      <c r="A496" s="188"/>
      <c r="B496" s="224"/>
      <c r="C496" s="225"/>
      <c r="D496" s="225"/>
      <c r="E496" s="225"/>
      <c r="F496" s="225"/>
      <c r="G496" s="434"/>
      <c r="H496" s="434"/>
      <c r="I496" s="47"/>
      <c r="J496" s="47"/>
    </row>
    <row r="497" spans="1:10" ht="13.5" thickBot="1" x14ac:dyDescent="0.25">
      <c r="A497" s="189"/>
      <c r="B497" s="224" t="str">
        <f>IF(CT!C489&lt;&gt;"",CONCATENATE("SN:  ",CT!C489),"")</f>
        <v/>
      </c>
      <c r="C497" s="191"/>
      <c r="D497" s="191" t="str">
        <f>IF(CT!G489&lt;&gt;"",CT!G489,"")</f>
        <v/>
      </c>
      <c r="E497" s="191"/>
      <c r="F497" s="191"/>
      <c r="G497" s="191"/>
      <c r="H497" s="191"/>
      <c r="I497" s="47"/>
      <c r="J497" s="47"/>
    </row>
    <row r="498" spans="1:10" ht="13.5" thickBot="1" x14ac:dyDescent="0.25">
      <c r="A498" s="188"/>
      <c r="B498" s="224"/>
      <c r="C498" s="253" t="str">
        <f>IF(B497&lt;&gt;"","C.F.","")</f>
        <v/>
      </c>
      <c r="D498" s="434" t="str">
        <f>IF(CT!H489&lt;&gt;"",CT!H489,"")</f>
        <v/>
      </c>
      <c r="E498" s="434"/>
      <c r="F498" s="434"/>
      <c r="G498" s="434"/>
      <c r="H498" s="434"/>
      <c r="I498" s="47"/>
      <c r="J498" s="47"/>
    </row>
    <row r="499" spans="1:10" ht="13.5" thickBot="1" x14ac:dyDescent="0.25">
      <c r="A499" s="189"/>
      <c r="B499" s="224"/>
      <c r="C499" s="190"/>
      <c r="D499" s="190"/>
      <c r="E499" s="190"/>
      <c r="F499" s="190"/>
      <c r="G499" s="434"/>
      <c r="H499" s="434"/>
      <c r="I499" s="47"/>
      <c r="J499" s="47"/>
    </row>
    <row r="500" spans="1:10" ht="13.5" thickBot="1" x14ac:dyDescent="0.25">
      <c r="A500" s="188"/>
      <c r="B500" s="224" t="str">
        <f>IF(CT!C490&lt;&gt;"",CONCATENATE("SN:  ",CT!C490),"")</f>
        <v/>
      </c>
      <c r="C500" s="191"/>
      <c r="D500" s="191" t="str">
        <f>IF(CT!G490&lt;&gt;"",CT!G490,"")</f>
        <v/>
      </c>
      <c r="E500" s="191"/>
      <c r="F500" s="191"/>
      <c r="G500" s="191"/>
      <c r="H500" s="191"/>
      <c r="I500" s="47"/>
      <c r="J500" s="47"/>
    </row>
    <row r="501" spans="1:10" ht="13.5" thickBot="1" x14ac:dyDescent="0.25">
      <c r="A501" s="189"/>
      <c r="B501" s="224"/>
      <c r="C501" s="253" t="str">
        <f>IF(B500&lt;&gt;"","C.F.","")</f>
        <v/>
      </c>
      <c r="D501" s="434" t="str">
        <f>IF(CT!H490&lt;&gt;"",CT!H490,"")</f>
        <v/>
      </c>
      <c r="E501" s="434"/>
      <c r="F501" s="434"/>
      <c r="G501" s="434"/>
      <c r="H501" s="434"/>
      <c r="I501" s="47"/>
      <c r="J501" s="47"/>
    </row>
    <row r="502" spans="1:10" ht="13.5" thickBot="1" x14ac:dyDescent="0.25">
      <c r="A502" s="188"/>
      <c r="B502" s="224"/>
      <c r="C502" s="437"/>
      <c r="D502" s="437"/>
      <c r="E502" s="437"/>
      <c r="F502" s="437"/>
      <c r="G502" s="434"/>
      <c r="H502" s="434"/>
      <c r="I502" s="47"/>
      <c r="J502" s="47"/>
    </row>
    <row r="503" spans="1:10" ht="13.5" thickBot="1" x14ac:dyDescent="0.25">
      <c r="A503" s="189"/>
      <c r="B503" s="224" t="str">
        <f>IF(CT!C491&lt;&gt;"",CONCATENATE("SN:  ",CT!C491),"")</f>
        <v/>
      </c>
      <c r="C503" s="191"/>
      <c r="D503" s="191" t="str">
        <f>IF(CT!G491&lt;&gt;"",CT!G491,"")</f>
        <v/>
      </c>
      <c r="E503" s="191"/>
      <c r="F503" s="191"/>
      <c r="G503" s="191"/>
      <c r="H503" s="191"/>
      <c r="I503" s="47"/>
      <c r="J503" s="47"/>
    </row>
    <row r="504" spans="1:10" ht="13.5" thickBot="1" x14ac:dyDescent="0.25">
      <c r="A504" s="188"/>
      <c r="B504" s="224"/>
      <c r="C504" s="253" t="str">
        <f>IF(B503&lt;&gt;"","C.F.","")</f>
        <v/>
      </c>
      <c r="D504" s="434" t="str">
        <f>IF(CT!H491&lt;&gt;"",CT!H491,"")</f>
        <v/>
      </c>
      <c r="E504" s="434"/>
      <c r="F504" s="434"/>
      <c r="G504" s="434"/>
      <c r="H504" s="434"/>
      <c r="I504" s="47"/>
      <c r="J504" s="47"/>
    </row>
    <row r="505" spans="1:10" ht="13.5" thickBot="1" x14ac:dyDescent="0.25">
      <c r="A505" s="189"/>
      <c r="B505" s="224"/>
      <c r="C505" s="191"/>
      <c r="D505" s="434"/>
      <c r="E505" s="434"/>
      <c r="F505" s="434"/>
      <c r="G505" s="434"/>
      <c r="H505" s="434"/>
      <c r="I505" s="47"/>
      <c r="J505" s="47"/>
    </row>
    <row r="506" spans="1:10" x14ac:dyDescent="0.2">
      <c r="A506" s="188"/>
      <c r="B506" s="47"/>
      <c r="C506" s="47"/>
      <c r="D506" s="47"/>
      <c r="E506" s="47"/>
      <c r="F506" s="47"/>
      <c r="G506" s="47"/>
      <c r="H506" s="47"/>
      <c r="I506" s="47"/>
      <c r="J506" s="47"/>
    </row>
    <row r="507" spans="1:10" x14ac:dyDescent="0.2">
      <c r="A507" s="189"/>
      <c r="B507" s="47"/>
      <c r="C507" s="47"/>
      <c r="D507" s="47"/>
      <c r="E507" s="47"/>
      <c r="F507" s="47"/>
      <c r="G507" s="47"/>
      <c r="H507" s="47"/>
      <c r="I507" s="47"/>
      <c r="J507" s="47"/>
    </row>
    <row r="508" spans="1:10" x14ac:dyDescent="0.2">
      <c r="A508" s="188"/>
      <c r="B508" s="47"/>
      <c r="C508" s="47"/>
      <c r="D508" s="47"/>
      <c r="E508" s="47"/>
      <c r="F508" s="47"/>
      <c r="G508" s="47"/>
      <c r="H508" s="47"/>
      <c r="I508" s="47"/>
      <c r="J508" s="47"/>
    </row>
    <row r="509" spans="1:10" x14ac:dyDescent="0.2">
      <c r="A509" s="189"/>
      <c r="B509" s="47"/>
      <c r="C509" s="47"/>
      <c r="D509" s="47"/>
      <c r="E509" s="47"/>
      <c r="F509" s="47"/>
      <c r="G509" s="47"/>
      <c r="H509" s="47"/>
      <c r="I509" s="47"/>
      <c r="J509" s="47"/>
    </row>
    <row r="510" spans="1:10" x14ac:dyDescent="0.2">
      <c r="A510" s="192"/>
      <c r="B510" s="193"/>
      <c r="C510" s="193"/>
      <c r="D510" s="193"/>
      <c r="E510" s="193"/>
      <c r="F510" s="193"/>
      <c r="G510" s="193"/>
      <c r="H510" s="193"/>
      <c r="I510" s="47"/>
      <c r="J510" s="47"/>
    </row>
    <row r="511" spans="1:10" ht="13.5" thickBot="1" x14ac:dyDescent="0.25">
      <c r="A511" s="194"/>
      <c r="B511" s="47"/>
      <c r="C511" s="194" t="s">
        <v>191</v>
      </c>
      <c r="D511" s="194"/>
      <c r="E511" s="194"/>
      <c r="F511" s="194"/>
      <c r="G511" s="194"/>
      <c r="H511" s="194"/>
      <c r="I511" s="194"/>
      <c r="J511" s="194"/>
    </row>
    <row r="512" spans="1:10" x14ac:dyDescent="0.2">
      <c r="A512" s="47" t="s">
        <v>194</v>
      </c>
      <c r="B512" s="178" t="str">
        <f>$BJ$7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95" t="s">
        <v>202</v>
      </c>
      <c r="B514" s="178" t="str">
        <f>$BJ$30</f>
        <v>New</v>
      </c>
      <c r="C514" s="47"/>
      <c r="D514" s="47"/>
      <c r="E514" s="47"/>
      <c r="F514" s="47"/>
      <c r="G514" s="47"/>
      <c r="H514" s="47"/>
      <c r="I514" s="47"/>
      <c r="J514" s="47"/>
    </row>
    <row r="515" spans="1:10" x14ac:dyDescent="0.2">
      <c r="A515" s="195" t="s">
        <v>206</v>
      </c>
      <c r="B515" s="178" t="str">
        <f>$BK$5</f>
        <v>ACCEPTED</v>
      </c>
      <c r="C515" s="47"/>
      <c r="D515" s="47"/>
      <c r="E515" s="47"/>
      <c r="F515" s="47"/>
      <c r="G515" s="47"/>
      <c r="H515" s="47"/>
      <c r="I515" s="47"/>
      <c r="J515" s="47"/>
    </row>
    <row r="516" spans="1:10" x14ac:dyDescent="0.2">
      <c r="A516" s="182"/>
      <c r="B516" s="507" t="s">
        <v>208</v>
      </c>
      <c r="C516" s="508"/>
      <c r="D516" s="507"/>
      <c r="E516" s="507"/>
      <c r="F516" s="507"/>
      <c r="G516" s="508"/>
      <c r="H516" s="508"/>
      <c r="I516" s="507"/>
      <c r="J516" s="507"/>
    </row>
    <row r="517" spans="1:10" x14ac:dyDescent="0.2">
      <c r="A517" s="47" t="s">
        <v>210</v>
      </c>
      <c r="B517" s="47"/>
      <c r="C517" s="178" t="str">
        <f>$N$20</f>
        <v>Additel 286 SN:6851022030037</v>
      </c>
      <c r="D517" s="181"/>
      <c r="E517" s="181"/>
      <c r="F517" s="47" t="s">
        <v>211</v>
      </c>
      <c r="G517" s="512" t="str">
        <f>IF($V$19&lt;&gt;"",$V$19,"")</f>
        <v/>
      </c>
      <c r="H517" s="513"/>
      <c r="I517" s="196"/>
      <c r="J517" s="47"/>
    </row>
    <row r="518" spans="1:10" x14ac:dyDescent="0.2">
      <c r="A518" s="47" t="s">
        <v>212</v>
      </c>
      <c r="B518" s="47"/>
      <c r="C518" s="504">
        <f>$N$21</f>
        <v>45474</v>
      </c>
      <c r="D518" s="505"/>
      <c r="E518" s="506"/>
      <c r="F518" s="47" t="s">
        <v>213</v>
      </c>
      <c r="G518" s="197" t="str">
        <f>IF($V$20&lt;&gt;"",$V$20,"")</f>
        <v/>
      </c>
      <c r="H518" s="198" t="str">
        <f>IF($W$20&lt;&gt;"",$W$20,"")</f>
        <v/>
      </c>
      <c r="I518" s="199"/>
      <c r="J518" s="200"/>
    </row>
    <row r="519" spans="1:10" x14ac:dyDescent="0.2">
      <c r="A519" s="47" t="s">
        <v>214</v>
      </c>
      <c r="B519" s="47"/>
      <c r="C519" s="504">
        <f>$N$22</f>
        <v>45839</v>
      </c>
      <c r="D519" s="505"/>
      <c r="E519" s="506"/>
      <c r="F519" s="47" t="s">
        <v>215</v>
      </c>
      <c r="G519" s="197" t="str">
        <f>IF($V$21&lt;&gt;"",$V$21,"")</f>
        <v/>
      </c>
      <c r="H519" s="197" t="str">
        <f>IF($W$21&lt;&gt;"",$W$21,"")</f>
        <v/>
      </c>
      <c r="I519" s="199"/>
      <c r="J519" s="200"/>
    </row>
    <row r="520" spans="1:10" ht="13.5" thickBot="1" x14ac:dyDescent="0.25">
      <c r="A520" s="201" t="s">
        <v>216</v>
      </c>
      <c r="B520" s="201"/>
      <c r="C520" s="509" t="str">
        <f>$N$23</f>
        <v>56561-060578</v>
      </c>
      <c r="D520" s="510"/>
      <c r="E520" s="511"/>
      <c r="F520" s="201" t="s">
        <v>216</v>
      </c>
      <c r="G520" s="201"/>
      <c r="H520" s="295" t="e">
        <f>IF($V$22&lt;&gt;"",$V$22,"")</f>
        <v>#VALUE!</v>
      </c>
      <c r="I520" s="203"/>
      <c r="J520" s="204"/>
    </row>
    <row r="521" spans="1:10" x14ac:dyDescent="0.2">
      <c r="A521" s="47" t="s">
        <v>49</v>
      </c>
      <c r="B521" s="47"/>
      <c r="C521" s="47"/>
      <c r="D521" s="220" t="s">
        <v>50</v>
      </c>
      <c r="E521" s="221">
        <v>14</v>
      </c>
      <c r="F521" s="47"/>
      <c r="G521" s="178"/>
      <c r="H521" s="47"/>
      <c r="I521" s="47"/>
      <c r="J521" s="47"/>
    </row>
    <row r="522" spans="1:10" x14ac:dyDescent="0.2">
      <c r="A522" s="47" t="s">
        <v>56</v>
      </c>
      <c r="B522" s="47"/>
      <c r="C522" s="47"/>
      <c r="D522" s="47"/>
      <c r="E522" s="47"/>
      <c r="F522" s="47"/>
      <c r="G522" s="47"/>
      <c r="H522" s="47"/>
      <c r="I522" s="47"/>
      <c r="J522" s="47"/>
    </row>
    <row r="523" spans="1:10" x14ac:dyDescent="0.2">
      <c r="A523" s="47" t="s">
        <v>65</v>
      </c>
      <c r="B523" s="178" t="str">
        <f>$BC$12</f>
        <v>Thermocouple Wire</v>
      </c>
      <c r="C523" s="47"/>
      <c r="D523" s="47"/>
      <c r="E523" s="47" t="s">
        <v>66</v>
      </c>
      <c r="F523" s="47"/>
      <c r="G523" s="178" t="str">
        <f>$BF$22</f>
        <v>KF</v>
      </c>
      <c r="H523" s="47"/>
      <c r="I523" s="47"/>
      <c r="J523" s="47"/>
    </row>
    <row r="524" spans="1:10" x14ac:dyDescent="0.2">
      <c r="A524" s="47" t="s">
        <v>46</v>
      </c>
      <c r="B524" s="178" t="str">
        <f>$AW$1</f>
        <v>"0"</v>
      </c>
      <c r="C524" s="47"/>
      <c r="D524" s="47"/>
      <c r="E524" s="47" t="s">
        <v>73</v>
      </c>
      <c r="F524" s="47"/>
      <c r="G524" s="246">
        <f ca="1">$BG$9</f>
        <v>45778</v>
      </c>
      <c r="H524" s="47"/>
      <c r="I524" s="47"/>
      <c r="J524" s="179"/>
    </row>
    <row r="525" spans="1:10" x14ac:dyDescent="0.2">
      <c r="A525" s="47" t="s">
        <v>77</v>
      </c>
      <c r="B525" s="178" t="str">
        <f>$BG$18</f>
        <v>N/A</v>
      </c>
      <c r="C525" s="47"/>
      <c r="D525" s="47"/>
      <c r="E525" s="47" t="s">
        <v>78</v>
      </c>
      <c r="F525" s="47"/>
      <c r="G525" s="246" t="str">
        <f>$BG$10</f>
        <v>N/A</v>
      </c>
      <c r="H525" s="47"/>
      <c r="J525" s="179"/>
    </row>
    <row r="526" spans="1:10" x14ac:dyDescent="0.2">
      <c r="A526" s="47" t="s">
        <v>62</v>
      </c>
      <c r="B526" s="180">
        <f>$BG$2</f>
        <v>68</v>
      </c>
      <c r="C526" s="47"/>
      <c r="D526" s="47"/>
      <c r="E526" s="47" t="s">
        <v>86</v>
      </c>
      <c r="F526" s="47"/>
      <c r="G526" s="178">
        <f>$BG$3</f>
        <v>46</v>
      </c>
      <c r="H526" s="47" t="s">
        <v>87</v>
      </c>
      <c r="I526" s="47"/>
      <c r="J526" s="47"/>
    </row>
    <row r="527" spans="1:10" x14ac:dyDescent="0.2">
      <c r="A527" s="47" t="s">
        <v>95</v>
      </c>
      <c r="B527" s="178" t="str">
        <f>$BE$27</f>
        <v>Production</v>
      </c>
      <c r="C527" s="47"/>
      <c r="D527" s="47"/>
      <c r="E527" s="47" t="s">
        <v>96</v>
      </c>
      <c r="F527" s="178" t="str">
        <f>$AR$23</f>
        <v>Greater of ±2.0°F or ±0.4% of Reading</v>
      </c>
      <c r="G527" s="47"/>
      <c r="H527" s="47"/>
      <c r="I527" s="47"/>
      <c r="J527" s="47"/>
    </row>
    <row r="528" spans="1:10" x14ac:dyDescent="0.2">
      <c r="A528" s="181" t="s">
        <v>101</v>
      </c>
      <c r="B528" s="47"/>
      <c r="C528" s="181"/>
      <c r="D528" s="181" t="s">
        <v>102</v>
      </c>
      <c r="E528" s="181"/>
      <c r="F528" s="47"/>
      <c r="G528" s="178" t="str">
        <f>$AR$24</f>
        <v>AMS2750H, ASTM E220-19</v>
      </c>
      <c r="H528" s="181"/>
      <c r="I528" s="47"/>
      <c r="J528" s="47"/>
    </row>
    <row r="529" spans="1:10" x14ac:dyDescent="0.2">
      <c r="A529" s="182" t="s">
        <v>106</v>
      </c>
      <c r="B529" s="182"/>
      <c r="C529" s="47"/>
      <c r="D529" s="178" t="str">
        <f>$AX$22</f>
        <v/>
      </c>
      <c r="E529" s="47" t="s">
        <v>107</v>
      </c>
      <c r="F529" s="47"/>
      <c r="G529" s="183" t="str">
        <f>$AX$26</f>
        <v>Specification</v>
      </c>
      <c r="H529" s="184" t="s">
        <v>108</v>
      </c>
      <c r="I529" s="47"/>
      <c r="J529" s="47"/>
    </row>
    <row r="530" spans="1:10" ht="13.5" thickBot="1" x14ac:dyDescent="0.25">
      <c r="A530" s="185" t="s">
        <v>117</v>
      </c>
      <c r="B530" s="247"/>
      <c r="C530" s="431"/>
      <c r="D530" s="248">
        <f>CT!E521</f>
        <v>0</v>
      </c>
      <c r="E530" s="432">
        <f>CT!M521</f>
        <v>0</v>
      </c>
      <c r="F530" s="432">
        <f>CT!U521</f>
        <v>0</v>
      </c>
      <c r="G530" s="248"/>
      <c r="H530" s="432"/>
      <c r="I530" s="47"/>
      <c r="J530" s="186"/>
    </row>
    <row r="531" spans="1:10" ht="13.5" thickBot="1" x14ac:dyDescent="0.25">
      <c r="A531" s="187" t="s">
        <v>122</v>
      </c>
      <c r="B531" s="223" t="str">
        <f>IF(CT!C527&lt;&gt;"",CT!C527,"")</f>
        <v/>
      </c>
      <c r="C531" s="191"/>
      <c r="D531" s="191" t="str">
        <f>IF(CT!G527&lt;&gt;"",CT!G527,"")</f>
        <v/>
      </c>
      <c r="E531" s="191" t="str">
        <f>IF(CT!O527&lt;&gt;"",CT!O527,"")</f>
        <v/>
      </c>
      <c r="F531" s="191" t="str">
        <f>IF(CT!W527&lt;&gt;"",CT!W527,"")</f>
        <v/>
      </c>
      <c r="G531" s="191"/>
      <c r="H531" s="191"/>
      <c r="I531" s="47"/>
      <c r="J531" s="47"/>
    </row>
    <row r="532" spans="1:10" ht="13.5" thickBot="1" x14ac:dyDescent="0.25">
      <c r="A532" s="188"/>
      <c r="B532" s="223"/>
      <c r="C532" s="253" t="str">
        <f>IF(B531&lt;&gt;"","C.F.","")</f>
        <v/>
      </c>
      <c r="D532" s="434" t="str">
        <f>IF(CT!H527&lt;&gt;"",CT!H527,"")</f>
        <v/>
      </c>
      <c r="E532" s="434" t="str">
        <f>IF(CT!P527&lt;&gt;"",CT!P527,"")</f>
        <v/>
      </c>
      <c r="F532" s="434" t="str">
        <f>IF(CT!X527&lt;&gt;"",CT!X527,"")</f>
        <v/>
      </c>
      <c r="G532" s="434"/>
      <c r="H532" s="434"/>
      <c r="I532" s="47"/>
      <c r="J532" s="47"/>
    </row>
    <row r="533" spans="1:10" ht="13.5" thickBot="1" x14ac:dyDescent="0.25">
      <c r="A533" s="189"/>
      <c r="B533" s="224"/>
      <c r="C533" s="254"/>
      <c r="D533" s="435"/>
      <c r="E533" s="435"/>
      <c r="F533" s="435"/>
      <c r="G533" s="434"/>
      <c r="H533" s="434"/>
      <c r="I533" s="47"/>
      <c r="J533" s="47"/>
    </row>
    <row r="534" spans="1:10" ht="13.5" thickBot="1" x14ac:dyDescent="0.25">
      <c r="A534" s="188"/>
      <c r="B534" s="224" t="str">
        <f>IF(CT!C528&lt;&gt;"",CONCATENATE("SN:  ",CT!C528),"")</f>
        <v/>
      </c>
      <c r="C534" s="191"/>
      <c r="D534" s="191" t="str">
        <f>IF(CT!G528&lt;&gt;"",CT!G528,"")</f>
        <v/>
      </c>
      <c r="E534" s="191"/>
      <c r="F534" s="191"/>
      <c r="G534" s="191"/>
      <c r="H534" s="191"/>
      <c r="I534" s="47"/>
      <c r="J534" s="47"/>
    </row>
    <row r="535" spans="1:10" ht="13.5" thickBot="1" x14ac:dyDescent="0.25">
      <c r="A535" s="189"/>
      <c r="B535" s="224"/>
      <c r="C535" s="253" t="str">
        <f>IF(B534&lt;&gt;"","C.F.","")</f>
        <v/>
      </c>
      <c r="D535" s="434" t="str">
        <f>IF(CT!H528&lt;&gt;"",CT!H528,"")</f>
        <v/>
      </c>
      <c r="E535" s="434"/>
      <c r="F535" s="434"/>
      <c r="G535" s="434"/>
      <c r="H535" s="434"/>
      <c r="I535" s="47"/>
      <c r="J535" s="47"/>
    </row>
    <row r="536" spans="1:10" ht="13.5" thickBot="1" x14ac:dyDescent="0.25">
      <c r="A536" s="188"/>
      <c r="B536" s="224"/>
      <c r="C536" s="225"/>
      <c r="D536" s="225"/>
      <c r="E536" s="225"/>
      <c r="F536" s="225"/>
      <c r="G536" s="434"/>
      <c r="H536" s="434"/>
      <c r="I536" s="47"/>
      <c r="J536" s="47"/>
    </row>
    <row r="537" spans="1:10" ht="13.5" thickBot="1" x14ac:dyDescent="0.25">
      <c r="A537" s="189"/>
      <c r="B537" s="224" t="str">
        <f>IF(CT!C529&lt;&gt;"",CONCATENATE("SN:  ",CT!C529),"")</f>
        <v/>
      </c>
      <c r="C537" s="191"/>
      <c r="D537" s="191" t="str">
        <f>IF(CT!G529&lt;&gt;"",CT!G529,"")</f>
        <v/>
      </c>
      <c r="E537" s="191"/>
      <c r="F537" s="191"/>
      <c r="G537" s="191"/>
      <c r="H537" s="191"/>
      <c r="I537" s="47"/>
      <c r="J537" s="47"/>
    </row>
    <row r="538" spans="1:10" ht="13.5" thickBot="1" x14ac:dyDescent="0.25">
      <c r="A538" s="188"/>
      <c r="B538" s="224"/>
      <c r="C538" s="253" t="str">
        <f>IF(B537&lt;&gt;"","C.F.","")</f>
        <v/>
      </c>
      <c r="D538" s="434" t="str">
        <f>IF(CT!H529&lt;&gt;"",CT!H529,"")</f>
        <v/>
      </c>
      <c r="E538" s="434"/>
      <c r="F538" s="434"/>
      <c r="G538" s="434"/>
      <c r="H538" s="434"/>
      <c r="I538" s="47"/>
      <c r="J538" s="47"/>
    </row>
    <row r="539" spans="1:10" ht="13.5" thickBot="1" x14ac:dyDescent="0.25">
      <c r="A539" s="189"/>
      <c r="B539" s="224"/>
      <c r="C539" s="190"/>
      <c r="D539" s="190"/>
      <c r="E539" s="190"/>
      <c r="F539" s="190"/>
      <c r="G539" s="434"/>
      <c r="H539" s="434"/>
      <c r="I539" s="47"/>
      <c r="J539" s="47"/>
    </row>
    <row r="540" spans="1:10" ht="13.5" thickBot="1" x14ac:dyDescent="0.25">
      <c r="A540" s="188"/>
      <c r="B540" s="224" t="str">
        <f>IF(CT!C530&lt;&gt;"",CONCATENATE("SN:  ",CT!C530),"")</f>
        <v/>
      </c>
      <c r="C540" s="191"/>
      <c r="D540" s="191" t="str">
        <f>IF(CT!G530&lt;&gt;"",CT!G530,"")</f>
        <v/>
      </c>
      <c r="E540" s="191"/>
      <c r="F540" s="191"/>
      <c r="G540" s="191"/>
      <c r="H540" s="191"/>
      <c r="I540" s="47"/>
      <c r="J540" s="47"/>
    </row>
    <row r="541" spans="1:10" ht="13.5" thickBot="1" x14ac:dyDescent="0.25">
      <c r="A541" s="189"/>
      <c r="B541" s="224"/>
      <c r="C541" s="253" t="str">
        <f>IF(B540&lt;&gt;"","C.F.","")</f>
        <v/>
      </c>
      <c r="D541" s="434" t="str">
        <f>IF(CT!H530&lt;&gt;"",CT!H530,"")</f>
        <v/>
      </c>
      <c r="E541" s="434"/>
      <c r="F541" s="434"/>
      <c r="G541" s="434"/>
      <c r="H541" s="434"/>
      <c r="I541" s="47"/>
      <c r="J541" s="47"/>
    </row>
    <row r="542" spans="1:10" ht="13.5" thickBot="1" x14ac:dyDescent="0.25">
      <c r="A542" s="188"/>
      <c r="B542" s="224"/>
      <c r="C542" s="437"/>
      <c r="D542" s="437"/>
      <c r="E542" s="437"/>
      <c r="F542" s="437"/>
      <c r="G542" s="434"/>
      <c r="H542" s="434"/>
      <c r="I542" s="47"/>
      <c r="J542" s="47"/>
    </row>
    <row r="543" spans="1:10" ht="13.5" thickBot="1" x14ac:dyDescent="0.25">
      <c r="A543" s="189"/>
      <c r="B543" s="224" t="str">
        <f>IF(CT!C531&lt;&gt;"",CONCATENATE("SN:  ",CT!C531),"")</f>
        <v/>
      </c>
      <c r="C543" s="191"/>
      <c r="D543" s="191" t="str">
        <f>IF(CT!G531&lt;&gt;"",CT!G531,"")</f>
        <v/>
      </c>
      <c r="E543" s="191"/>
      <c r="F543" s="191"/>
      <c r="G543" s="191"/>
      <c r="H543" s="191"/>
      <c r="I543" s="47"/>
      <c r="J543" s="47"/>
    </row>
    <row r="544" spans="1:10" ht="13.5" thickBot="1" x14ac:dyDescent="0.25">
      <c r="A544" s="188"/>
      <c r="B544" s="224"/>
      <c r="C544" s="253" t="str">
        <f>IF(B543&lt;&gt;"","C.F.","")</f>
        <v/>
      </c>
      <c r="D544" s="434" t="str">
        <f>IF(CT!H531&lt;&gt;"",CT!H531,"")</f>
        <v/>
      </c>
      <c r="E544" s="434"/>
      <c r="F544" s="434"/>
      <c r="G544" s="434"/>
      <c r="H544" s="434"/>
      <c r="I544" s="47"/>
      <c r="J544" s="47"/>
    </row>
    <row r="545" spans="1:10" ht="13.5" thickBot="1" x14ac:dyDescent="0.25">
      <c r="A545" s="189"/>
      <c r="B545" s="224"/>
      <c r="C545" s="191"/>
      <c r="D545" s="434"/>
      <c r="E545" s="434"/>
      <c r="F545" s="434"/>
      <c r="G545" s="434"/>
      <c r="H545" s="434"/>
      <c r="I545" s="47"/>
      <c r="J545" s="47"/>
    </row>
    <row r="546" spans="1:10" x14ac:dyDescent="0.2">
      <c r="A546" s="188"/>
      <c r="B546" s="47"/>
      <c r="C546" s="47"/>
      <c r="D546" s="47"/>
      <c r="E546" s="47"/>
      <c r="F546" s="47"/>
      <c r="G546" s="47"/>
      <c r="H546" s="47"/>
      <c r="I546" s="47"/>
      <c r="J546" s="47"/>
    </row>
    <row r="547" spans="1:10" x14ac:dyDescent="0.2">
      <c r="A547" s="189"/>
      <c r="B547" s="47"/>
      <c r="C547" s="47"/>
      <c r="D547" s="47"/>
      <c r="E547" s="47"/>
      <c r="F547" s="47"/>
      <c r="G547" s="47"/>
      <c r="H547" s="47"/>
      <c r="I547" s="47"/>
      <c r="J547" s="47"/>
    </row>
    <row r="548" spans="1:10" x14ac:dyDescent="0.2">
      <c r="A548" s="188"/>
      <c r="B548" s="47"/>
      <c r="C548" s="47"/>
      <c r="D548" s="47"/>
      <c r="E548" s="47"/>
      <c r="F548" s="47"/>
      <c r="G548" s="47"/>
      <c r="H548" s="47"/>
      <c r="I548" s="47"/>
      <c r="J548" s="47"/>
    </row>
    <row r="549" spans="1:10" x14ac:dyDescent="0.2">
      <c r="A549" s="189"/>
      <c r="B549" s="47"/>
      <c r="C549" s="47"/>
      <c r="D549" s="47"/>
      <c r="E549" s="47"/>
      <c r="F549" s="47"/>
      <c r="G549" s="47"/>
      <c r="H549" s="47"/>
      <c r="I549" s="47"/>
      <c r="J549" s="47"/>
    </row>
    <row r="550" spans="1:10" x14ac:dyDescent="0.2">
      <c r="A550" s="192"/>
      <c r="B550" s="193"/>
      <c r="C550" s="193"/>
      <c r="D550" s="193"/>
      <c r="E550" s="193"/>
      <c r="F550" s="193"/>
      <c r="G550" s="193"/>
      <c r="H550" s="193"/>
      <c r="I550" s="47"/>
      <c r="J550" s="47"/>
    </row>
    <row r="551" spans="1:10" ht="13.5" thickBot="1" x14ac:dyDescent="0.25">
      <c r="A551" s="194"/>
      <c r="B551" s="47"/>
      <c r="C551" s="194" t="s">
        <v>191</v>
      </c>
      <c r="D551" s="194"/>
      <c r="E551" s="194"/>
      <c r="F551" s="194"/>
      <c r="G551" s="194"/>
      <c r="H551" s="194"/>
      <c r="I551" s="194"/>
      <c r="J551" s="194"/>
    </row>
    <row r="552" spans="1:10" x14ac:dyDescent="0.2">
      <c r="A552" s="47" t="s">
        <v>194</v>
      </c>
      <c r="B552" s="178" t="str">
        <f>$BJ$7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95" t="s">
        <v>202</v>
      </c>
      <c r="B554" s="178" t="str">
        <f>$BJ$30</f>
        <v>New</v>
      </c>
      <c r="C554" s="47"/>
      <c r="D554" s="47"/>
      <c r="E554" s="47"/>
      <c r="F554" s="47"/>
      <c r="G554" s="47"/>
      <c r="H554" s="47"/>
      <c r="I554" s="47"/>
      <c r="J554" s="47"/>
    </row>
    <row r="555" spans="1:10" x14ac:dyDescent="0.2">
      <c r="A555" s="195" t="s">
        <v>206</v>
      </c>
      <c r="B555" s="178" t="str">
        <f>$BK$5</f>
        <v>ACCEPTED</v>
      </c>
      <c r="C555" s="47"/>
      <c r="D555" s="47"/>
      <c r="E555" s="47"/>
      <c r="F555" s="47"/>
      <c r="G555" s="47"/>
      <c r="H555" s="47"/>
      <c r="I555" s="47"/>
      <c r="J555" s="47"/>
    </row>
    <row r="556" spans="1:10" x14ac:dyDescent="0.2">
      <c r="A556" s="182"/>
      <c r="B556" s="507" t="s">
        <v>208</v>
      </c>
      <c r="C556" s="508"/>
      <c r="D556" s="507"/>
      <c r="E556" s="507"/>
      <c r="F556" s="507"/>
      <c r="G556" s="508"/>
      <c r="H556" s="508"/>
      <c r="I556" s="507"/>
      <c r="J556" s="507"/>
    </row>
    <row r="557" spans="1:10" x14ac:dyDescent="0.2">
      <c r="A557" s="47" t="s">
        <v>210</v>
      </c>
      <c r="B557" s="47"/>
      <c r="C557" s="178" t="str">
        <f>$N$20</f>
        <v>Additel 286 SN:6851022030037</v>
      </c>
      <c r="D557" s="181"/>
      <c r="E557" s="181"/>
      <c r="F557" s="47" t="s">
        <v>211</v>
      </c>
      <c r="G557" s="512" t="str">
        <f>IF($V$19&lt;&gt;"",$V$19,"")</f>
        <v/>
      </c>
      <c r="H557" s="513"/>
      <c r="I557" s="196"/>
      <c r="J557" s="47"/>
    </row>
    <row r="558" spans="1:10" x14ac:dyDescent="0.2">
      <c r="A558" s="47" t="s">
        <v>212</v>
      </c>
      <c r="B558" s="47"/>
      <c r="C558" s="504">
        <f>$N$21</f>
        <v>45474</v>
      </c>
      <c r="D558" s="505"/>
      <c r="E558" s="506"/>
      <c r="F558" s="47" t="s">
        <v>213</v>
      </c>
      <c r="G558" s="197" t="str">
        <f>IF($V$20&lt;&gt;"",$V$20,"")</f>
        <v/>
      </c>
      <c r="H558" s="198" t="str">
        <f>IF($W$20&lt;&gt;"",$W$20,"")</f>
        <v/>
      </c>
      <c r="I558" s="199"/>
      <c r="J558" s="200"/>
    </row>
    <row r="559" spans="1:10" x14ac:dyDescent="0.2">
      <c r="A559" s="47" t="s">
        <v>214</v>
      </c>
      <c r="B559" s="47"/>
      <c r="C559" s="504">
        <f>$N$22</f>
        <v>45839</v>
      </c>
      <c r="D559" s="505"/>
      <c r="E559" s="506"/>
      <c r="F559" s="47" t="s">
        <v>215</v>
      </c>
      <c r="G559" s="197" t="str">
        <f>IF($V$21&lt;&gt;"",$V$21,"")</f>
        <v/>
      </c>
      <c r="H559" s="197" t="str">
        <f>IF($W$21&lt;&gt;"",$W$21,"")</f>
        <v/>
      </c>
      <c r="I559" s="199"/>
      <c r="J559" s="200"/>
    </row>
    <row r="560" spans="1:10" ht="13.5" thickBot="1" x14ac:dyDescent="0.25">
      <c r="A560" s="201" t="s">
        <v>216</v>
      </c>
      <c r="B560" s="201"/>
      <c r="C560" s="509" t="str">
        <f>$N$23</f>
        <v>56561-060578</v>
      </c>
      <c r="D560" s="510"/>
      <c r="E560" s="511"/>
      <c r="F560" s="201" t="s">
        <v>216</v>
      </c>
      <c r="G560" s="201"/>
      <c r="H560" s="295" t="e">
        <f>IF($V$22&lt;&gt;"",$V$22,"")</f>
        <v>#VALUE!</v>
      </c>
      <c r="I560" s="203"/>
      <c r="J560" s="204"/>
    </row>
    <row r="561" spans="1:10" x14ac:dyDescent="0.2">
      <c r="A561" s="47" t="s">
        <v>49</v>
      </c>
      <c r="B561" s="47"/>
      <c r="C561" s="47"/>
      <c r="D561" s="220" t="s">
        <v>50</v>
      </c>
      <c r="E561" s="221">
        <v>15</v>
      </c>
      <c r="F561" s="47"/>
      <c r="G561" s="178"/>
      <c r="H561" s="47"/>
      <c r="I561" s="47"/>
      <c r="J561" s="47"/>
    </row>
    <row r="562" spans="1:10" x14ac:dyDescent="0.2">
      <c r="A562" s="47" t="s">
        <v>56</v>
      </c>
      <c r="B562" s="47"/>
      <c r="C562" s="47"/>
      <c r="D562" s="47"/>
      <c r="E562" s="47"/>
      <c r="F562" s="47"/>
      <c r="G562" s="47"/>
      <c r="H562" s="47"/>
      <c r="I562" s="47"/>
      <c r="J562" s="47"/>
    </row>
    <row r="563" spans="1:10" x14ac:dyDescent="0.2">
      <c r="A563" s="47" t="s">
        <v>65</v>
      </c>
      <c r="B563" s="178" t="str">
        <f>$BC$12</f>
        <v>Thermocouple Wire</v>
      </c>
      <c r="C563" s="47"/>
      <c r="D563" s="47"/>
      <c r="E563" s="47" t="s">
        <v>66</v>
      </c>
      <c r="F563" s="47"/>
      <c r="G563" s="178" t="str">
        <f>$BF$22</f>
        <v>KF</v>
      </c>
      <c r="H563" s="47"/>
      <c r="I563" s="47"/>
      <c r="J563" s="47"/>
    </row>
    <row r="564" spans="1:10" x14ac:dyDescent="0.2">
      <c r="A564" s="47" t="s">
        <v>46</v>
      </c>
      <c r="B564" s="178" t="str">
        <f>$AW$1</f>
        <v>"0"</v>
      </c>
      <c r="C564" s="47"/>
      <c r="D564" s="47"/>
      <c r="E564" s="47" t="s">
        <v>73</v>
      </c>
      <c r="F564" s="47"/>
      <c r="G564" s="246">
        <f ca="1">$BG$9</f>
        <v>45778</v>
      </c>
      <c r="H564" s="47"/>
      <c r="I564" s="47"/>
      <c r="J564" s="179"/>
    </row>
    <row r="565" spans="1:10" x14ac:dyDescent="0.2">
      <c r="A565" s="47" t="s">
        <v>77</v>
      </c>
      <c r="B565" s="178" t="str">
        <f>$BG$18</f>
        <v>N/A</v>
      </c>
      <c r="C565" s="47"/>
      <c r="D565" s="47"/>
      <c r="E565" s="47" t="s">
        <v>78</v>
      </c>
      <c r="F565" s="47"/>
      <c r="G565" s="246" t="str">
        <f>$BG$10</f>
        <v>N/A</v>
      </c>
      <c r="H565" s="47"/>
      <c r="J565" s="179"/>
    </row>
    <row r="566" spans="1:10" x14ac:dyDescent="0.2">
      <c r="A566" s="47" t="s">
        <v>62</v>
      </c>
      <c r="B566" s="180">
        <f>$BG$2</f>
        <v>68</v>
      </c>
      <c r="C566" s="47"/>
      <c r="D566" s="47"/>
      <c r="E566" s="47" t="s">
        <v>86</v>
      </c>
      <c r="F566" s="47"/>
      <c r="G566" s="178">
        <f>$BG$3</f>
        <v>46</v>
      </c>
      <c r="H566" s="47" t="s">
        <v>87</v>
      </c>
      <c r="I566" s="47"/>
      <c r="J566" s="47"/>
    </row>
    <row r="567" spans="1:10" x14ac:dyDescent="0.2">
      <c r="A567" s="47" t="s">
        <v>95</v>
      </c>
      <c r="B567" s="178" t="str">
        <f>$BE$27</f>
        <v>Production</v>
      </c>
      <c r="C567" s="47"/>
      <c r="D567" s="47"/>
      <c r="E567" s="47" t="s">
        <v>96</v>
      </c>
      <c r="F567" s="178" t="str">
        <f>$AR$23</f>
        <v>Greater of ±2.0°F or ±0.4% of Reading</v>
      </c>
      <c r="G567" s="47"/>
      <c r="H567" s="47"/>
      <c r="I567" s="47"/>
      <c r="J567" s="47"/>
    </row>
    <row r="568" spans="1:10" x14ac:dyDescent="0.2">
      <c r="A568" s="181" t="s">
        <v>101</v>
      </c>
      <c r="B568" s="47"/>
      <c r="C568" s="181"/>
      <c r="D568" s="181" t="s">
        <v>102</v>
      </c>
      <c r="E568" s="181"/>
      <c r="F568" s="47"/>
      <c r="G568" s="178" t="str">
        <f>$AR$24</f>
        <v>AMS2750H, ASTM E220-19</v>
      </c>
      <c r="H568" s="181"/>
      <c r="I568" s="47"/>
      <c r="J568" s="47"/>
    </row>
    <row r="569" spans="1:10" x14ac:dyDescent="0.2">
      <c r="A569" s="182" t="s">
        <v>106</v>
      </c>
      <c r="B569" s="182"/>
      <c r="C569" s="47"/>
      <c r="D569" s="178" t="str">
        <f>$AX$22</f>
        <v/>
      </c>
      <c r="E569" s="47" t="s">
        <v>107</v>
      </c>
      <c r="F569" s="47"/>
      <c r="G569" s="183" t="str">
        <f>$AX$26</f>
        <v>Specification</v>
      </c>
      <c r="H569" s="184" t="s">
        <v>108</v>
      </c>
      <c r="I569" s="47"/>
      <c r="J569" s="47"/>
    </row>
    <row r="570" spans="1:10" ht="13.5" thickBot="1" x14ac:dyDescent="0.25">
      <c r="A570" s="185" t="s">
        <v>117</v>
      </c>
      <c r="B570" s="247"/>
      <c r="C570" s="431"/>
      <c r="D570" s="248">
        <f>CT!E561</f>
        <v>0</v>
      </c>
      <c r="E570" s="432">
        <f>CT!M561</f>
        <v>0</v>
      </c>
      <c r="F570" s="432">
        <f>CT!U561</f>
        <v>0</v>
      </c>
      <c r="G570" s="248"/>
      <c r="H570" s="432"/>
      <c r="I570" s="47"/>
      <c r="J570" s="186"/>
    </row>
    <row r="571" spans="1:10" ht="13.5" thickBot="1" x14ac:dyDescent="0.25">
      <c r="A571" s="187" t="s">
        <v>122</v>
      </c>
      <c r="B571" s="223" t="str">
        <f>IF(CT!C567&lt;&gt;"",CT!C567,"")</f>
        <v/>
      </c>
      <c r="C571" s="191"/>
      <c r="D571" s="191" t="str">
        <f>IF(CT!G567&lt;&gt;"",CT!G567,"")</f>
        <v/>
      </c>
      <c r="E571" s="191" t="str">
        <f>IF(CT!O567&lt;&gt;"",CT!O567,"")</f>
        <v/>
      </c>
      <c r="F571" s="191" t="str">
        <f>IF(CT!W567&lt;&gt;"",CT!W567,"")</f>
        <v/>
      </c>
      <c r="G571" s="191"/>
      <c r="H571" s="191"/>
      <c r="I571" s="47"/>
      <c r="J571" s="47"/>
    </row>
    <row r="572" spans="1:10" ht="13.5" thickBot="1" x14ac:dyDescent="0.25">
      <c r="A572" s="188"/>
      <c r="B572" s="223"/>
      <c r="C572" s="253" t="str">
        <f>IF(B571&lt;&gt;"","C.F.","")</f>
        <v/>
      </c>
      <c r="D572" s="434" t="str">
        <f>IF(CT!H567&lt;&gt;"",CT!H567,"")</f>
        <v/>
      </c>
      <c r="E572" s="434" t="str">
        <f>IF(CT!P567&lt;&gt;"",CT!P567,"")</f>
        <v/>
      </c>
      <c r="F572" s="434" t="str">
        <f>IF(CT!X567&lt;&gt;"",CT!X567,"")</f>
        <v/>
      </c>
      <c r="G572" s="434"/>
      <c r="H572" s="434"/>
      <c r="I572" s="47"/>
      <c r="J572" s="47"/>
    </row>
    <row r="573" spans="1:10" ht="13.5" thickBot="1" x14ac:dyDescent="0.25">
      <c r="A573" s="189"/>
      <c r="B573" s="224"/>
      <c r="C573" s="254"/>
      <c r="D573" s="435"/>
      <c r="E573" s="435"/>
      <c r="F573" s="435"/>
      <c r="G573" s="434"/>
      <c r="H573" s="434"/>
      <c r="I573" s="47"/>
      <c r="J573" s="47"/>
    </row>
    <row r="574" spans="1:10" ht="13.5" thickBot="1" x14ac:dyDescent="0.25">
      <c r="A574" s="188"/>
      <c r="B574" s="224" t="str">
        <f>IF(CT!C568&lt;&gt;"",CONCATENATE("SN:  ",CT!C568),"")</f>
        <v/>
      </c>
      <c r="C574" s="191"/>
      <c r="D574" s="191" t="str">
        <f>IF(CT!G568&lt;&gt;"",CT!G568,"")</f>
        <v/>
      </c>
      <c r="E574" s="191"/>
      <c r="F574" s="191"/>
      <c r="G574" s="191"/>
      <c r="H574" s="191"/>
      <c r="I574" s="47"/>
      <c r="J574" s="47"/>
    </row>
    <row r="575" spans="1:10" ht="13.5" thickBot="1" x14ac:dyDescent="0.25">
      <c r="A575" s="189"/>
      <c r="B575" s="224"/>
      <c r="C575" s="253" t="str">
        <f>IF(B574&lt;&gt;"","C.F.","")</f>
        <v/>
      </c>
      <c r="D575" s="434" t="str">
        <f>IF(CT!H568&lt;&gt;"",CT!H568,"")</f>
        <v/>
      </c>
      <c r="E575" s="434"/>
      <c r="F575" s="434"/>
      <c r="G575" s="434"/>
      <c r="H575" s="434"/>
      <c r="I575" s="47"/>
      <c r="J575" s="47"/>
    </row>
    <row r="576" spans="1:10" ht="13.5" thickBot="1" x14ac:dyDescent="0.25">
      <c r="A576" s="188"/>
      <c r="B576" s="224"/>
      <c r="C576" s="225"/>
      <c r="D576" s="225"/>
      <c r="E576" s="225"/>
      <c r="F576" s="225"/>
      <c r="G576" s="434"/>
      <c r="H576" s="434"/>
      <c r="I576" s="47"/>
      <c r="J576" s="47"/>
    </row>
    <row r="577" spans="1:10" ht="13.5" thickBot="1" x14ac:dyDescent="0.25">
      <c r="A577" s="189"/>
      <c r="B577" s="224" t="str">
        <f>IF(CT!C569&lt;&gt;"",CONCATENATE("SN:  ",CT!C569),"")</f>
        <v/>
      </c>
      <c r="C577" s="191"/>
      <c r="D577" s="191" t="str">
        <f>IF(CT!G569&lt;&gt;"",CT!G569,"")</f>
        <v/>
      </c>
      <c r="E577" s="191"/>
      <c r="F577" s="191"/>
      <c r="G577" s="191"/>
      <c r="H577" s="191"/>
      <c r="I577" s="47"/>
      <c r="J577" s="47"/>
    </row>
    <row r="578" spans="1:10" ht="13.5" thickBot="1" x14ac:dyDescent="0.25">
      <c r="A578" s="188"/>
      <c r="B578" s="224"/>
      <c r="C578" s="253" t="str">
        <f>IF(B577&lt;&gt;"","C.F.","")</f>
        <v/>
      </c>
      <c r="D578" s="434" t="str">
        <f>IF(CT!H569&lt;&gt;"",CT!H569,"")</f>
        <v/>
      </c>
      <c r="E578" s="434"/>
      <c r="F578" s="434"/>
      <c r="G578" s="434"/>
      <c r="H578" s="434"/>
      <c r="I578" s="47"/>
      <c r="J578" s="47"/>
    </row>
    <row r="579" spans="1:10" ht="13.5" thickBot="1" x14ac:dyDescent="0.25">
      <c r="A579" s="189"/>
      <c r="B579" s="224"/>
      <c r="C579" s="190"/>
      <c r="D579" s="190"/>
      <c r="E579" s="190"/>
      <c r="F579" s="190"/>
      <c r="G579" s="434"/>
      <c r="H579" s="434"/>
      <c r="I579" s="47"/>
      <c r="J579" s="47"/>
    </row>
    <row r="580" spans="1:10" ht="13.5" thickBot="1" x14ac:dyDescent="0.25">
      <c r="A580" s="188"/>
      <c r="B580" s="224" t="str">
        <f>IF(CT!C570&lt;&gt;"",CONCATENATE("SN:  ",CT!C570),"")</f>
        <v/>
      </c>
      <c r="C580" s="191"/>
      <c r="D580" s="191" t="str">
        <f>IF(CT!G570&lt;&gt;"",CT!G570,"")</f>
        <v/>
      </c>
      <c r="E580" s="191"/>
      <c r="F580" s="191"/>
      <c r="G580" s="191"/>
      <c r="H580" s="191"/>
      <c r="I580" s="47"/>
      <c r="J580" s="47"/>
    </row>
    <row r="581" spans="1:10" ht="13.5" thickBot="1" x14ac:dyDescent="0.25">
      <c r="A581" s="189"/>
      <c r="B581" s="224"/>
      <c r="C581" s="253" t="str">
        <f>IF(B580&lt;&gt;"","C.F.","")</f>
        <v/>
      </c>
      <c r="D581" s="434" t="str">
        <f>IF(CT!H570&lt;&gt;"",CT!H570,"")</f>
        <v/>
      </c>
      <c r="E581" s="434"/>
      <c r="F581" s="434"/>
      <c r="G581" s="434"/>
      <c r="H581" s="434"/>
      <c r="I581" s="47"/>
      <c r="J581" s="47"/>
    </row>
    <row r="582" spans="1:10" ht="13.5" thickBot="1" x14ac:dyDescent="0.25">
      <c r="A582" s="188"/>
      <c r="B582" s="224"/>
      <c r="C582" s="437"/>
      <c r="D582" s="437"/>
      <c r="E582" s="437"/>
      <c r="F582" s="437"/>
      <c r="G582" s="434"/>
      <c r="H582" s="434"/>
      <c r="I582" s="47"/>
      <c r="J582" s="47"/>
    </row>
    <row r="583" spans="1:10" ht="13.5" thickBot="1" x14ac:dyDescent="0.25">
      <c r="A583" s="189"/>
      <c r="B583" s="224" t="str">
        <f>IF(CT!C571&lt;&gt;"",CONCATENATE("SN:  ",CT!C571),"")</f>
        <v/>
      </c>
      <c r="C583" s="191"/>
      <c r="D583" s="191" t="str">
        <f>IF(CT!G571&lt;&gt;"",CT!G571,"")</f>
        <v/>
      </c>
      <c r="E583" s="191"/>
      <c r="F583" s="191"/>
      <c r="G583" s="191"/>
      <c r="H583" s="191"/>
      <c r="I583" s="47"/>
      <c r="J583" s="47"/>
    </row>
    <row r="584" spans="1:10" ht="13.5" thickBot="1" x14ac:dyDescent="0.25">
      <c r="A584" s="188"/>
      <c r="B584" s="224"/>
      <c r="C584" s="253" t="str">
        <f>IF(B583&lt;&gt;"","C.F.","")</f>
        <v/>
      </c>
      <c r="D584" s="434" t="str">
        <f>IF(CT!H571&lt;&gt;"",CT!H571,"")</f>
        <v/>
      </c>
      <c r="E584" s="434"/>
      <c r="F584" s="434"/>
      <c r="G584" s="434"/>
      <c r="H584" s="434"/>
      <c r="I584" s="47"/>
      <c r="J584" s="47"/>
    </row>
    <row r="585" spans="1:10" ht="13.5" thickBot="1" x14ac:dyDescent="0.25">
      <c r="A585" s="189"/>
      <c r="B585" s="224"/>
      <c r="C585" s="191"/>
      <c r="D585" s="434"/>
      <c r="E585" s="434"/>
      <c r="F585" s="434"/>
      <c r="G585" s="434"/>
      <c r="H585" s="434"/>
      <c r="I585" s="47"/>
      <c r="J585" s="47"/>
    </row>
    <row r="586" spans="1:10" x14ac:dyDescent="0.2">
      <c r="A586" s="188"/>
      <c r="B586" s="47"/>
      <c r="C586" s="47"/>
      <c r="D586" s="47"/>
      <c r="E586" s="47"/>
      <c r="F586" s="47"/>
      <c r="G586" s="47"/>
      <c r="H586" s="47"/>
      <c r="I586" s="47"/>
      <c r="J586" s="47"/>
    </row>
    <row r="587" spans="1:10" x14ac:dyDescent="0.2">
      <c r="A587" s="189"/>
      <c r="B587" s="47"/>
      <c r="C587" s="47"/>
      <c r="D587" s="47"/>
      <c r="E587" s="47"/>
      <c r="F587" s="47"/>
      <c r="G587" s="47"/>
      <c r="H587" s="47"/>
      <c r="I587" s="47"/>
      <c r="J587" s="47"/>
    </row>
    <row r="588" spans="1:10" x14ac:dyDescent="0.2">
      <c r="A588" s="188"/>
      <c r="B588" s="47"/>
      <c r="C588" s="47"/>
      <c r="D588" s="47"/>
      <c r="E588" s="47"/>
      <c r="F588" s="47"/>
      <c r="G588" s="47"/>
      <c r="H588" s="47"/>
      <c r="I588" s="47"/>
      <c r="J588" s="47"/>
    </row>
    <row r="589" spans="1:10" x14ac:dyDescent="0.2">
      <c r="A589" s="189"/>
      <c r="B589" s="47"/>
      <c r="C589" s="47"/>
      <c r="D589" s="47"/>
      <c r="E589" s="47"/>
      <c r="F589" s="47"/>
      <c r="G589" s="47"/>
      <c r="H589" s="47"/>
      <c r="I589" s="47"/>
      <c r="J589" s="47"/>
    </row>
    <row r="590" spans="1:10" x14ac:dyDescent="0.2">
      <c r="A590" s="192"/>
      <c r="B590" s="193"/>
      <c r="C590" s="193"/>
      <c r="D590" s="193"/>
      <c r="E590" s="193"/>
      <c r="F590" s="193"/>
      <c r="G590" s="193"/>
      <c r="H590" s="193"/>
      <c r="I590" s="47"/>
      <c r="J590" s="47"/>
    </row>
    <row r="591" spans="1:10" ht="13.5" thickBot="1" x14ac:dyDescent="0.25">
      <c r="A591" s="194"/>
      <c r="B591" s="47"/>
      <c r="C591" s="194" t="s">
        <v>191</v>
      </c>
      <c r="D591" s="194"/>
      <c r="E591" s="194"/>
      <c r="F591" s="194"/>
      <c r="G591" s="194"/>
      <c r="H591" s="194"/>
      <c r="I591" s="194"/>
      <c r="J591" s="194"/>
    </row>
    <row r="592" spans="1:10" x14ac:dyDescent="0.2">
      <c r="A592" s="47" t="s">
        <v>194</v>
      </c>
      <c r="B592" s="178" t="str">
        <f>$BJ$7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95" t="s">
        <v>202</v>
      </c>
      <c r="B594" s="178" t="str">
        <f>$BJ$30</f>
        <v>New</v>
      </c>
      <c r="C594" s="47"/>
      <c r="D594" s="47"/>
      <c r="E594" s="47"/>
      <c r="F594" s="47"/>
      <c r="G594" s="47"/>
      <c r="H594" s="47"/>
      <c r="I594" s="47"/>
      <c r="J594" s="47"/>
    </row>
    <row r="595" spans="1:10" x14ac:dyDescent="0.2">
      <c r="A595" s="195" t="s">
        <v>206</v>
      </c>
      <c r="B595" s="178" t="str">
        <f>$BK$5</f>
        <v>ACCEPTED</v>
      </c>
      <c r="C595" s="47"/>
      <c r="D595" s="47"/>
      <c r="E595" s="47"/>
      <c r="F595" s="47"/>
      <c r="G595" s="47"/>
      <c r="H595" s="47"/>
      <c r="I595" s="47"/>
      <c r="J595" s="47"/>
    </row>
    <row r="596" spans="1:10" x14ac:dyDescent="0.2">
      <c r="A596" s="182"/>
      <c r="B596" s="507" t="s">
        <v>208</v>
      </c>
      <c r="C596" s="508"/>
      <c r="D596" s="507"/>
      <c r="E596" s="507"/>
      <c r="F596" s="507"/>
      <c r="G596" s="508"/>
      <c r="H596" s="508"/>
      <c r="I596" s="507"/>
      <c r="J596" s="507"/>
    </row>
    <row r="597" spans="1:10" x14ac:dyDescent="0.2">
      <c r="A597" s="47" t="s">
        <v>210</v>
      </c>
      <c r="B597" s="47"/>
      <c r="C597" s="178" t="str">
        <f>$N$20</f>
        <v>Additel 286 SN:6851022030037</v>
      </c>
      <c r="D597" s="181"/>
      <c r="E597" s="181"/>
      <c r="F597" s="47" t="s">
        <v>211</v>
      </c>
      <c r="G597" s="512" t="str">
        <f>IF($V$19&lt;&gt;"",$V$19,"")</f>
        <v/>
      </c>
      <c r="H597" s="513"/>
      <c r="I597" s="196"/>
      <c r="J597" s="47"/>
    </row>
    <row r="598" spans="1:10" x14ac:dyDescent="0.2">
      <c r="A598" s="47" t="s">
        <v>212</v>
      </c>
      <c r="B598" s="47"/>
      <c r="C598" s="504">
        <f>$N$21</f>
        <v>45474</v>
      </c>
      <c r="D598" s="505"/>
      <c r="E598" s="506"/>
      <c r="F598" s="47" t="s">
        <v>213</v>
      </c>
      <c r="G598" s="197" t="str">
        <f>IF($V$20&lt;&gt;"",$V$20,"")</f>
        <v/>
      </c>
      <c r="H598" s="198" t="str">
        <f>IF($W$20&lt;&gt;"",$W$20,"")</f>
        <v/>
      </c>
      <c r="I598" s="199"/>
      <c r="J598" s="200"/>
    </row>
    <row r="599" spans="1:10" x14ac:dyDescent="0.2">
      <c r="A599" s="47" t="s">
        <v>214</v>
      </c>
      <c r="B599" s="47"/>
      <c r="C599" s="504">
        <f>$N$22</f>
        <v>45839</v>
      </c>
      <c r="D599" s="505"/>
      <c r="E599" s="506"/>
      <c r="F599" s="47" t="s">
        <v>215</v>
      </c>
      <c r="G599" s="197" t="str">
        <f>IF($V$21&lt;&gt;"",$V$21,"")</f>
        <v/>
      </c>
      <c r="H599" s="197" t="str">
        <f>IF($W$21&lt;&gt;"",$W$21,"")</f>
        <v/>
      </c>
      <c r="I599" s="199"/>
      <c r="J599" s="200"/>
    </row>
    <row r="600" spans="1:10" ht="13.5" thickBot="1" x14ac:dyDescent="0.25">
      <c r="A600" s="201" t="s">
        <v>216</v>
      </c>
      <c r="B600" s="201"/>
      <c r="C600" s="509" t="str">
        <f>$N$23</f>
        <v>56561-060578</v>
      </c>
      <c r="D600" s="510"/>
      <c r="E600" s="511"/>
      <c r="F600" s="201" t="s">
        <v>216</v>
      </c>
      <c r="G600" s="201"/>
      <c r="H600" s="295" t="e">
        <f>IF($V$22&lt;&gt;"",$V$22,"")</f>
        <v>#VALUE!</v>
      </c>
      <c r="I600" s="203"/>
      <c r="J600" s="204"/>
    </row>
    <row r="601" spans="1:10" x14ac:dyDescent="0.2">
      <c r="A601" s="47" t="s">
        <v>49</v>
      </c>
      <c r="B601" s="47"/>
      <c r="C601" s="47"/>
      <c r="D601" s="220" t="s">
        <v>50</v>
      </c>
      <c r="E601" s="221">
        <v>16</v>
      </c>
      <c r="F601" s="47"/>
      <c r="G601" s="178"/>
      <c r="H601" s="47"/>
      <c r="I601" s="47"/>
      <c r="J601" s="47"/>
    </row>
    <row r="602" spans="1:10" x14ac:dyDescent="0.2">
      <c r="A602" s="47" t="s">
        <v>56</v>
      </c>
      <c r="B602" s="47"/>
      <c r="C602" s="47"/>
      <c r="D602" s="47"/>
      <c r="E602" s="47"/>
      <c r="F602" s="47"/>
      <c r="G602" s="47"/>
      <c r="H602" s="47"/>
      <c r="I602" s="47"/>
      <c r="J602" s="47"/>
    </row>
    <row r="603" spans="1:10" x14ac:dyDescent="0.2">
      <c r="A603" s="47" t="s">
        <v>65</v>
      </c>
      <c r="B603" s="178" t="str">
        <f>$BC$12</f>
        <v>Thermocouple Wire</v>
      </c>
      <c r="C603" s="47"/>
      <c r="D603" s="47"/>
      <c r="E603" s="47" t="s">
        <v>66</v>
      </c>
      <c r="F603" s="47"/>
      <c r="G603" s="178" t="str">
        <f>$BF$22</f>
        <v>KF</v>
      </c>
      <c r="H603" s="47"/>
      <c r="I603" s="47"/>
      <c r="J603" s="47"/>
    </row>
    <row r="604" spans="1:10" x14ac:dyDescent="0.2">
      <c r="A604" s="47" t="s">
        <v>46</v>
      </c>
      <c r="B604" s="178" t="str">
        <f>$AW$1</f>
        <v>"0"</v>
      </c>
      <c r="C604" s="47"/>
      <c r="D604" s="47"/>
      <c r="E604" s="47" t="s">
        <v>73</v>
      </c>
      <c r="F604" s="47"/>
      <c r="G604" s="246">
        <f ca="1">$BG$9</f>
        <v>45778</v>
      </c>
      <c r="H604" s="47"/>
      <c r="I604" s="47"/>
      <c r="J604" s="179"/>
    </row>
    <row r="605" spans="1:10" x14ac:dyDescent="0.2">
      <c r="A605" s="47" t="s">
        <v>77</v>
      </c>
      <c r="B605" s="178" t="str">
        <f>$BG$18</f>
        <v>N/A</v>
      </c>
      <c r="C605" s="47"/>
      <c r="D605" s="47"/>
      <c r="E605" s="47" t="s">
        <v>78</v>
      </c>
      <c r="F605" s="47"/>
      <c r="G605" s="246" t="str">
        <f>$BG$10</f>
        <v>N/A</v>
      </c>
      <c r="H605" s="47"/>
      <c r="J605" s="179"/>
    </row>
    <row r="606" spans="1:10" x14ac:dyDescent="0.2">
      <c r="A606" s="47" t="s">
        <v>62</v>
      </c>
      <c r="B606" s="180">
        <f>$BG$2</f>
        <v>68</v>
      </c>
      <c r="C606" s="47"/>
      <c r="D606" s="47"/>
      <c r="E606" s="47" t="s">
        <v>86</v>
      </c>
      <c r="F606" s="47"/>
      <c r="G606" s="178">
        <f>$BG$3</f>
        <v>46</v>
      </c>
      <c r="H606" s="47" t="s">
        <v>87</v>
      </c>
      <c r="I606" s="47"/>
      <c r="J606" s="47"/>
    </row>
    <row r="607" spans="1:10" x14ac:dyDescent="0.2">
      <c r="A607" s="47" t="s">
        <v>95</v>
      </c>
      <c r="B607" s="178" t="str">
        <f>$BE$27</f>
        <v>Production</v>
      </c>
      <c r="C607" s="47"/>
      <c r="D607" s="47"/>
      <c r="E607" s="47" t="s">
        <v>96</v>
      </c>
      <c r="F607" s="178" t="str">
        <f>$AR$23</f>
        <v>Greater of ±2.0°F or ±0.4% of Reading</v>
      </c>
      <c r="G607" s="47"/>
      <c r="H607" s="47"/>
      <c r="I607" s="47"/>
      <c r="J607" s="47"/>
    </row>
    <row r="608" spans="1:10" x14ac:dyDescent="0.2">
      <c r="A608" s="181" t="s">
        <v>101</v>
      </c>
      <c r="B608" s="47"/>
      <c r="C608" s="181"/>
      <c r="D608" s="181" t="s">
        <v>102</v>
      </c>
      <c r="E608" s="181"/>
      <c r="F608" s="47"/>
      <c r="G608" s="178" t="str">
        <f>$AR$24</f>
        <v>AMS2750H, ASTM E220-19</v>
      </c>
      <c r="H608" s="181"/>
      <c r="I608" s="47"/>
      <c r="J608" s="47"/>
    </row>
    <row r="609" spans="1:10" x14ac:dyDescent="0.2">
      <c r="A609" s="182" t="s">
        <v>106</v>
      </c>
      <c r="B609" s="182"/>
      <c r="C609" s="47"/>
      <c r="D609" s="178" t="str">
        <f>$AX$22</f>
        <v/>
      </c>
      <c r="E609" s="47" t="s">
        <v>107</v>
      </c>
      <c r="F609" s="47"/>
      <c r="G609" s="183" t="str">
        <f>$AX$26</f>
        <v>Specification</v>
      </c>
      <c r="H609" s="184" t="s">
        <v>108</v>
      </c>
      <c r="I609" s="47"/>
      <c r="J609" s="47"/>
    </row>
    <row r="610" spans="1:10" ht="13.5" thickBot="1" x14ac:dyDescent="0.25">
      <c r="A610" s="185" t="s">
        <v>117</v>
      </c>
      <c r="B610" s="247"/>
      <c r="C610" s="431"/>
      <c r="D610" s="248">
        <f>CT!E601</f>
        <v>0</v>
      </c>
      <c r="E610" s="432">
        <f>CT!M601</f>
        <v>0</v>
      </c>
      <c r="F610" s="432">
        <f>CT!U601</f>
        <v>0</v>
      </c>
      <c r="G610" s="248"/>
      <c r="H610" s="432"/>
      <c r="I610" s="47"/>
      <c r="J610" s="186"/>
    </row>
    <row r="611" spans="1:10" ht="13.5" thickBot="1" x14ac:dyDescent="0.25">
      <c r="A611" s="187" t="s">
        <v>122</v>
      </c>
      <c r="B611" s="223" t="str">
        <f>IF(CT!C607&lt;&gt;"",CT!C607,"")</f>
        <v/>
      </c>
      <c r="C611" s="191"/>
      <c r="D611" s="191" t="str">
        <f>IF(CT!G607&lt;&gt;"",CT!G607,"")</f>
        <v/>
      </c>
      <c r="E611" s="191" t="str">
        <f>IF(CT!O607&lt;&gt;"",CT!O607,"")</f>
        <v/>
      </c>
      <c r="F611" s="191" t="str">
        <f>IF(CT!W607&lt;&gt;"",CT!W607,"")</f>
        <v/>
      </c>
      <c r="G611" s="191"/>
      <c r="H611" s="191"/>
      <c r="I611" s="47"/>
      <c r="J611" s="47"/>
    </row>
    <row r="612" spans="1:10" ht="13.5" thickBot="1" x14ac:dyDescent="0.25">
      <c r="A612" s="188"/>
      <c r="B612" s="223"/>
      <c r="C612" s="253" t="str">
        <f>IF(B611&lt;&gt;"","C.F.","")</f>
        <v/>
      </c>
      <c r="D612" s="434" t="str">
        <f>IF(CT!H607&lt;&gt;"",CT!H607,"")</f>
        <v/>
      </c>
      <c r="E612" s="434" t="str">
        <f>IF(CT!P607&lt;&gt;"",CT!P607,"")</f>
        <v/>
      </c>
      <c r="F612" s="434" t="str">
        <f>IF(CT!X607&lt;&gt;"",CT!X607,"")</f>
        <v/>
      </c>
      <c r="G612" s="434"/>
      <c r="H612" s="434"/>
      <c r="I612" s="47"/>
      <c r="J612" s="47"/>
    </row>
    <row r="613" spans="1:10" ht="13.5" thickBot="1" x14ac:dyDescent="0.25">
      <c r="A613" s="189"/>
      <c r="B613" s="224"/>
      <c r="C613" s="254"/>
      <c r="D613" s="435"/>
      <c r="E613" s="435"/>
      <c r="F613" s="435"/>
      <c r="G613" s="434"/>
      <c r="H613" s="434"/>
      <c r="I613" s="47"/>
      <c r="J613" s="47"/>
    </row>
    <row r="614" spans="1:10" ht="13.5" thickBot="1" x14ac:dyDescent="0.25">
      <c r="A614" s="188"/>
      <c r="B614" s="224" t="str">
        <f>IF(CT!C608&lt;&gt;"",CONCATENATE("SN:  ",CT!C608),"")</f>
        <v/>
      </c>
      <c r="C614" s="191"/>
      <c r="D614" s="191" t="str">
        <f>IF(CT!G608&lt;&gt;"",CT!G608,"")</f>
        <v/>
      </c>
      <c r="E614" s="191"/>
      <c r="F614" s="191"/>
      <c r="G614" s="191"/>
      <c r="H614" s="191"/>
      <c r="I614" s="47"/>
      <c r="J614" s="47"/>
    </row>
    <row r="615" spans="1:10" ht="13.5" thickBot="1" x14ac:dyDescent="0.25">
      <c r="A615" s="189"/>
      <c r="B615" s="224"/>
      <c r="C615" s="253" t="str">
        <f>IF(B614&lt;&gt;"","C.F.","")</f>
        <v/>
      </c>
      <c r="D615" s="434" t="str">
        <f>IF(CT!H608&lt;&gt;"",CT!H608,"")</f>
        <v/>
      </c>
      <c r="E615" s="434"/>
      <c r="F615" s="434"/>
      <c r="G615" s="434"/>
      <c r="H615" s="434"/>
      <c r="I615" s="47"/>
      <c r="J615" s="47"/>
    </row>
    <row r="616" spans="1:10" ht="13.5" thickBot="1" x14ac:dyDescent="0.25">
      <c r="A616" s="188"/>
      <c r="B616" s="224"/>
      <c r="C616" s="225"/>
      <c r="D616" s="225"/>
      <c r="E616" s="225"/>
      <c r="F616" s="225"/>
      <c r="G616" s="434"/>
      <c r="H616" s="434"/>
      <c r="I616" s="47"/>
      <c r="J616" s="47"/>
    </row>
    <row r="617" spans="1:10" ht="13.5" thickBot="1" x14ac:dyDescent="0.25">
      <c r="A617" s="189"/>
      <c r="B617" s="224" t="str">
        <f>IF(CT!C609&lt;&gt;"",CONCATENATE("SN:  ",CT!C60),"")</f>
        <v/>
      </c>
      <c r="C617" s="191"/>
      <c r="D617" s="191" t="str">
        <f>IF(CT!G609&lt;&gt;"",CT!G609,"")</f>
        <v/>
      </c>
      <c r="E617" s="191"/>
      <c r="F617" s="191"/>
      <c r="G617" s="191"/>
      <c r="H617" s="191"/>
      <c r="I617" s="47"/>
      <c r="J617" s="47"/>
    </row>
    <row r="618" spans="1:10" ht="13.5" thickBot="1" x14ac:dyDescent="0.25">
      <c r="A618" s="188"/>
      <c r="B618" s="224"/>
      <c r="C618" s="253" t="str">
        <f>IF(B617&lt;&gt;"","C.F.","")</f>
        <v/>
      </c>
      <c r="D618" s="434" t="str">
        <f>IF(CT!H609&lt;&gt;"",CT!H609,"")</f>
        <v/>
      </c>
      <c r="E618" s="434"/>
      <c r="F618" s="434"/>
      <c r="G618" s="434"/>
      <c r="H618" s="434"/>
      <c r="I618" s="47"/>
      <c r="J618" s="47"/>
    </row>
    <row r="619" spans="1:10" ht="13.5" thickBot="1" x14ac:dyDescent="0.25">
      <c r="A619" s="189"/>
      <c r="B619" s="224"/>
      <c r="C619" s="190"/>
      <c r="D619" s="190"/>
      <c r="E619" s="190"/>
      <c r="F619" s="190"/>
      <c r="G619" s="434"/>
      <c r="H619" s="434"/>
      <c r="I619" s="47"/>
      <c r="J619" s="47"/>
    </row>
    <row r="620" spans="1:10" ht="13.5" thickBot="1" x14ac:dyDescent="0.25">
      <c r="A620" s="188"/>
      <c r="B620" s="224" t="str">
        <f>IF(CT!C610&lt;&gt;"",CONCATENATE("SN:  ",CT!C610),"")</f>
        <v/>
      </c>
      <c r="C620" s="191"/>
      <c r="D620" s="191" t="str">
        <f>IF(CT!G610&lt;&gt;"",CT!G610,"")</f>
        <v/>
      </c>
      <c r="E620" s="191"/>
      <c r="F620" s="191"/>
      <c r="G620" s="191"/>
      <c r="H620" s="191"/>
      <c r="I620" s="47"/>
      <c r="J620" s="47"/>
    </row>
    <row r="621" spans="1:10" ht="13.5" thickBot="1" x14ac:dyDescent="0.25">
      <c r="A621" s="189"/>
      <c r="B621" s="224"/>
      <c r="C621" s="253" t="str">
        <f>IF(B620&lt;&gt;"","C.F.","")</f>
        <v/>
      </c>
      <c r="D621" s="434" t="str">
        <f>IF(CT!H610&lt;&gt;"",CT!H610,"")</f>
        <v/>
      </c>
      <c r="E621" s="434"/>
      <c r="F621" s="434"/>
      <c r="G621" s="434"/>
      <c r="H621" s="434"/>
      <c r="I621" s="47"/>
      <c r="J621" s="47"/>
    </row>
    <row r="622" spans="1:10" ht="13.5" thickBot="1" x14ac:dyDescent="0.25">
      <c r="A622" s="188"/>
      <c r="B622" s="224"/>
      <c r="C622" s="437"/>
      <c r="D622" s="437"/>
      <c r="E622" s="437"/>
      <c r="F622" s="437"/>
      <c r="G622" s="434"/>
      <c r="H622" s="434"/>
      <c r="I622" s="47"/>
      <c r="J622" s="47"/>
    </row>
    <row r="623" spans="1:10" ht="13.5" thickBot="1" x14ac:dyDescent="0.25">
      <c r="A623" s="189"/>
      <c r="B623" s="224" t="str">
        <f>IF(CT!C611&lt;&gt;"",CONCATENATE("SN:  ",CT!C611),"")</f>
        <v/>
      </c>
      <c r="C623" s="191"/>
      <c r="D623" s="191" t="str">
        <f>IF(CT!G611&lt;&gt;"",CT!G611,"")</f>
        <v/>
      </c>
      <c r="E623" s="191"/>
      <c r="F623" s="191"/>
      <c r="G623" s="191"/>
      <c r="H623" s="191"/>
      <c r="I623" s="47"/>
      <c r="J623" s="47"/>
    </row>
    <row r="624" spans="1:10" ht="13.5" thickBot="1" x14ac:dyDescent="0.25">
      <c r="A624" s="188"/>
      <c r="B624" s="224"/>
      <c r="C624" s="253" t="str">
        <f>IF(B623&lt;&gt;"","C.F.","")</f>
        <v/>
      </c>
      <c r="D624" s="434" t="str">
        <f>IF(CT!H611&lt;&gt;"",CT!H611,"")</f>
        <v/>
      </c>
      <c r="E624" s="434"/>
      <c r="F624" s="434"/>
      <c r="G624" s="434"/>
      <c r="H624" s="434"/>
      <c r="I624" s="47"/>
      <c r="J624" s="47"/>
    </row>
    <row r="625" spans="1:10" ht="13.5" thickBot="1" x14ac:dyDescent="0.25">
      <c r="A625" s="189"/>
      <c r="B625" s="224"/>
      <c r="C625" s="191"/>
      <c r="D625" s="434"/>
      <c r="E625" s="434"/>
      <c r="F625" s="434"/>
      <c r="G625" s="434"/>
      <c r="H625" s="434"/>
      <c r="I625" s="47"/>
      <c r="J625" s="47"/>
    </row>
    <row r="626" spans="1:10" x14ac:dyDescent="0.2">
      <c r="A626" s="188"/>
      <c r="B626" s="47"/>
      <c r="C626" s="47"/>
      <c r="D626" s="47"/>
      <c r="E626" s="47"/>
      <c r="F626" s="47"/>
      <c r="G626" s="47"/>
      <c r="H626" s="47"/>
      <c r="I626" s="47"/>
      <c r="J626" s="47"/>
    </row>
    <row r="627" spans="1:10" x14ac:dyDescent="0.2">
      <c r="A627" s="189"/>
      <c r="B627" s="47"/>
      <c r="C627" s="47"/>
      <c r="D627" s="47"/>
      <c r="E627" s="47"/>
      <c r="F627" s="47"/>
      <c r="G627" s="47"/>
      <c r="H627" s="47"/>
      <c r="I627" s="47"/>
      <c r="J627" s="47"/>
    </row>
    <row r="628" spans="1:10" x14ac:dyDescent="0.2">
      <c r="A628" s="188"/>
      <c r="B628" s="47"/>
      <c r="C628" s="47"/>
      <c r="D628" s="47"/>
      <c r="E628" s="47"/>
      <c r="F628" s="47"/>
      <c r="G628" s="47"/>
      <c r="H628" s="47"/>
      <c r="I628" s="47"/>
      <c r="J628" s="47"/>
    </row>
    <row r="629" spans="1:10" x14ac:dyDescent="0.2">
      <c r="A629" s="189"/>
      <c r="B629" s="47"/>
      <c r="C629" s="47"/>
      <c r="D629" s="47"/>
      <c r="E629" s="47"/>
      <c r="F629" s="47"/>
      <c r="G629" s="47"/>
      <c r="H629" s="47"/>
      <c r="I629" s="47"/>
      <c r="J629" s="47"/>
    </row>
    <row r="630" spans="1:10" x14ac:dyDescent="0.2">
      <c r="A630" s="192"/>
      <c r="B630" s="193"/>
      <c r="C630" s="193"/>
      <c r="D630" s="193"/>
      <c r="E630" s="193"/>
      <c r="F630" s="193"/>
      <c r="G630" s="193"/>
      <c r="H630" s="193"/>
      <c r="I630" s="47"/>
      <c r="J630" s="47"/>
    </row>
    <row r="631" spans="1:10" ht="13.5" thickBot="1" x14ac:dyDescent="0.25">
      <c r="A631" s="194"/>
      <c r="B631" s="47"/>
      <c r="C631" s="194" t="s">
        <v>191</v>
      </c>
      <c r="D631" s="194"/>
      <c r="E631" s="194"/>
      <c r="F631" s="194"/>
      <c r="G631" s="194"/>
      <c r="H631" s="194"/>
      <c r="I631" s="194"/>
      <c r="J631" s="194"/>
    </row>
    <row r="632" spans="1:10" x14ac:dyDescent="0.2">
      <c r="A632" s="47" t="s">
        <v>194</v>
      </c>
      <c r="B632" s="178" t="str">
        <f>$BJ$7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95" t="s">
        <v>202</v>
      </c>
      <c r="B634" s="178" t="str">
        <f>$BJ$30</f>
        <v>New</v>
      </c>
      <c r="C634" s="47"/>
      <c r="D634" s="47"/>
      <c r="E634" s="47"/>
      <c r="F634" s="47"/>
      <c r="G634" s="47"/>
      <c r="H634" s="47"/>
      <c r="I634" s="47"/>
      <c r="J634" s="47"/>
    </row>
    <row r="635" spans="1:10" x14ac:dyDescent="0.2">
      <c r="A635" s="195" t="s">
        <v>206</v>
      </c>
      <c r="B635" s="178" t="str">
        <f>$BK$5</f>
        <v>ACCEPTED</v>
      </c>
      <c r="C635" s="47"/>
      <c r="D635" s="47"/>
      <c r="E635" s="47"/>
      <c r="F635" s="47"/>
      <c r="G635" s="47"/>
      <c r="H635" s="47"/>
      <c r="I635" s="47"/>
      <c r="J635" s="47"/>
    </row>
    <row r="636" spans="1:10" x14ac:dyDescent="0.2">
      <c r="A636" s="182"/>
      <c r="B636" s="507" t="s">
        <v>208</v>
      </c>
      <c r="C636" s="508"/>
      <c r="D636" s="507"/>
      <c r="E636" s="507"/>
      <c r="F636" s="507"/>
      <c r="G636" s="508"/>
      <c r="H636" s="508"/>
      <c r="I636" s="507"/>
      <c r="J636" s="507"/>
    </row>
    <row r="637" spans="1:10" x14ac:dyDescent="0.2">
      <c r="A637" s="47" t="s">
        <v>210</v>
      </c>
      <c r="B637" s="47"/>
      <c r="C637" s="178" t="str">
        <f>$N$20</f>
        <v>Additel 286 SN:6851022030037</v>
      </c>
      <c r="D637" s="181"/>
      <c r="E637" s="181"/>
      <c r="F637" s="47" t="s">
        <v>211</v>
      </c>
      <c r="G637" s="512" t="str">
        <f>IF($V$19&lt;&gt;"",$V$19,"")</f>
        <v/>
      </c>
      <c r="H637" s="513"/>
      <c r="I637" s="196"/>
      <c r="J637" s="47"/>
    </row>
    <row r="638" spans="1:10" x14ac:dyDescent="0.2">
      <c r="A638" s="47" t="s">
        <v>212</v>
      </c>
      <c r="B638" s="47"/>
      <c r="C638" s="504">
        <f>$N$21</f>
        <v>45474</v>
      </c>
      <c r="D638" s="505"/>
      <c r="E638" s="506"/>
      <c r="F638" s="47" t="s">
        <v>213</v>
      </c>
      <c r="G638" s="197" t="str">
        <f>IF($V$20&lt;&gt;"",$V$20,"")</f>
        <v/>
      </c>
      <c r="H638" s="198" t="str">
        <f>IF($W$20&lt;&gt;"",$W$20,"")</f>
        <v/>
      </c>
      <c r="I638" s="199"/>
      <c r="J638" s="200"/>
    </row>
    <row r="639" spans="1:10" x14ac:dyDescent="0.2">
      <c r="A639" s="47" t="s">
        <v>214</v>
      </c>
      <c r="B639" s="47"/>
      <c r="C639" s="504">
        <f>$N$22</f>
        <v>45839</v>
      </c>
      <c r="D639" s="505"/>
      <c r="E639" s="506"/>
      <c r="F639" s="47" t="s">
        <v>215</v>
      </c>
      <c r="G639" s="197" t="str">
        <f>IF($V$21&lt;&gt;"",$V$21,"")</f>
        <v/>
      </c>
      <c r="H639" s="197" t="str">
        <f>IF($W$21&lt;&gt;"",$W$21,"")</f>
        <v/>
      </c>
      <c r="I639" s="199"/>
      <c r="J639" s="200"/>
    </row>
    <row r="640" spans="1:10" ht="13.5" thickBot="1" x14ac:dyDescent="0.25">
      <c r="A640" s="201" t="s">
        <v>216</v>
      </c>
      <c r="B640" s="201"/>
      <c r="C640" s="509" t="str">
        <f>$N$23</f>
        <v>56561-060578</v>
      </c>
      <c r="D640" s="510"/>
      <c r="E640" s="511"/>
      <c r="F640" s="201" t="s">
        <v>216</v>
      </c>
      <c r="G640" s="201"/>
      <c r="H640" s="295" t="e">
        <f>IF($V$22&lt;&gt;"",$V$22,"")</f>
        <v>#VALUE!</v>
      </c>
      <c r="I640" s="203"/>
      <c r="J640" s="204"/>
    </row>
    <row r="641" spans="1:15" x14ac:dyDescent="0.2">
      <c r="A641" s="47" t="s">
        <v>49</v>
      </c>
      <c r="B641" s="47"/>
      <c r="C641" s="47"/>
      <c r="D641" s="220" t="s">
        <v>50</v>
      </c>
      <c r="E641" s="221">
        <v>17</v>
      </c>
      <c r="F641" s="47"/>
      <c r="G641" s="178"/>
      <c r="H641" s="47"/>
      <c r="I641" s="47"/>
      <c r="J641" s="47"/>
    </row>
    <row r="642" spans="1:15" x14ac:dyDescent="0.2">
      <c r="A642" s="47" t="s">
        <v>56</v>
      </c>
      <c r="B642" s="47"/>
      <c r="C642" s="47"/>
      <c r="D642" s="47"/>
      <c r="E642" s="47"/>
      <c r="F642" s="47"/>
      <c r="G642" s="47"/>
      <c r="H642" s="47"/>
      <c r="I642" s="47"/>
      <c r="J642" s="47"/>
    </row>
    <row r="643" spans="1:15" x14ac:dyDescent="0.2">
      <c r="A643" s="47" t="s">
        <v>65</v>
      </c>
      <c r="B643" s="178" t="str">
        <f>$BC$12</f>
        <v>Thermocouple Wire</v>
      </c>
      <c r="C643" s="47"/>
      <c r="D643" s="47"/>
      <c r="E643" s="47" t="s">
        <v>66</v>
      </c>
      <c r="F643" s="47"/>
      <c r="G643" s="178" t="str">
        <f>$BF$22</f>
        <v>KF</v>
      </c>
      <c r="H643" s="47"/>
      <c r="I643" s="47"/>
      <c r="J643" s="47"/>
    </row>
    <row r="644" spans="1:15" x14ac:dyDescent="0.2">
      <c r="A644" s="47" t="s">
        <v>46</v>
      </c>
      <c r="B644" s="178" t="str">
        <f>$AW$1</f>
        <v>"0"</v>
      </c>
      <c r="C644" s="47"/>
      <c r="D644" s="47"/>
      <c r="E644" s="47" t="s">
        <v>73</v>
      </c>
      <c r="F644" s="47"/>
      <c r="G644" s="246">
        <f ca="1">$BG$9</f>
        <v>45778</v>
      </c>
      <c r="H644" s="47"/>
      <c r="I644" s="47"/>
      <c r="J644" s="179"/>
    </row>
    <row r="645" spans="1:15" x14ac:dyDescent="0.2">
      <c r="A645" s="47" t="s">
        <v>77</v>
      </c>
      <c r="B645" s="178" t="str">
        <f>$BG$18</f>
        <v>N/A</v>
      </c>
      <c r="C645" s="47"/>
      <c r="D645" s="47"/>
      <c r="E645" s="47" t="s">
        <v>78</v>
      </c>
      <c r="F645" s="47"/>
      <c r="G645" s="246" t="str">
        <f>$BG$10</f>
        <v>N/A</v>
      </c>
      <c r="H645" s="47"/>
      <c r="J645" s="179"/>
    </row>
    <row r="646" spans="1:15" x14ac:dyDescent="0.2">
      <c r="A646" s="47" t="s">
        <v>62</v>
      </c>
      <c r="B646" s="180">
        <f>$BG$2</f>
        <v>68</v>
      </c>
      <c r="C646" s="47"/>
      <c r="D646" s="47"/>
      <c r="E646" s="47" t="s">
        <v>86</v>
      </c>
      <c r="F646" s="47"/>
      <c r="G646" s="178">
        <f>$BG$3</f>
        <v>46</v>
      </c>
      <c r="H646" s="47" t="s">
        <v>87</v>
      </c>
      <c r="I646" s="47"/>
      <c r="J646" s="47"/>
    </row>
    <row r="647" spans="1:15" x14ac:dyDescent="0.2">
      <c r="A647" s="47" t="s">
        <v>95</v>
      </c>
      <c r="B647" s="178" t="str">
        <f>$BE$27</f>
        <v>Production</v>
      </c>
      <c r="C647" s="47"/>
      <c r="D647" s="47"/>
      <c r="E647" s="47" t="s">
        <v>96</v>
      </c>
      <c r="F647" s="178" t="str">
        <f>$AR$23</f>
        <v>Greater of ±2.0°F or ±0.4% of Reading</v>
      </c>
      <c r="G647" s="47"/>
      <c r="H647" s="47"/>
      <c r="I647" s="47"/>
      <c r="J647" s="47"/>
    </row>
    <row r="648" spans="1:15" x14ac:dyDescent="0.2">
      <c r="A648" s="181" t="s">
        <v>101</v>
      </c>
      <c r="B648" s="47"/>
      <c r="C648" s="181"/>
      <c r="D648" s="181" t="s">
        <v>102</v>
      </c>
      <c r="E648" s="181"/>
      <c r="F648" s="47"/>
      <c r="G648" s="178" t="str">
        <f>$AR$24</f>
        <v>AMS2750H, ASTM E220-19</v>
      </c>
      <c r="H648" s="181"/>
      <c r="I648" s="47"/>
      <c r="J648" s="47"/>
      <c r="L648" s="56"/>
      <c r="M648" s="56"/>
      <c r="N648" s="56"/>
      <c r="O648" s="73"/>
    </row>
    <row r="649" spans="1:15" x14ac:dyDescent="0.2">
      <c r="A649" s="182" t="s">
        <v>106</v>
      </c>
      <c r="B649" s="182"/>
      <c r="C649" s="47"/>
      <c r="D649" s="178" t="str">
        <f>$AX$22</f>
        <v/>
      </c>
      <c r="E649" s="47" t="s">
        <v>107</v>
      </c>
      <c r="F649" s="47"/>
      <c r="G649" s="183" t="str">
        <f>$AX$26</f>
        <v>Specification</v>
      </c>
      <c r="H649" s="184" t="s">
        <v>108</v>
      </c>
      <c r="I649" s="47"/>
      <c r="J649" s="47"/>
      <c r="L649" s="82" t="str">
        <f>IF(E651="","",AVERAGE(E651,E652))</f>
        <v/>
      </c>
      <c r="M649" s="82" t="str">
        <f>IF(F651="","",AVERAGE(F651,F652))</f>
        <v/>
      </c>
      <c r="N649" s="82" t="str">
        <f>IF(G651="","",AVERAGE(G651,G652))</f>
        <v/>
      </c>
      <c r="O649" s="82" t="str">
        <f>IF(H651="","",AVERAGE(H651,H652))</f>
        <v/>
      </c>
    </row>
    <row r="650" spans="1:15" ht="13.5" thickBot="1" x14ac:dyDescent="0.25">
      <c r="A650" s="185" t="s">
        <v>117</v>
      </c>
      <c r="B650" s="247"/>
      <c r="C650" s="431"/>
      <c r="D650" s="248" t="str">
        <f>IF(CT!$E$1&lt;&gt;"",CT!$E$1,"")</f>
        <v/>
      </c>
      <c r="E650" s="432" t="str">
        <f>IF(CT!$M$1&lt;&gt;"",CT!$M$1,"")</f>
        <v/>
      </c>
      <c r="F650" s="432" t="str">
        <f>IF(CT!$U$1&lt;&gt;"",CT!$U$1,"")</f>
        <v/>
      </c>
      <c r="G650" s="248" t="str">
        <f>IF(CT!$AC$1&lt;&gt;"",CT!$AC$1,"")</f>
        <v/>
      </c>
      <c r="H650" s="433" t="str">
        <f>IF(CT!$AK$1&lt;&gt;"",CT!$AK$1,"")</f>
        <v/>
      </c>
      <c r="I650" s="47"/>
      <c r="J650" s="186"/>
      <c r="L650" s="82" t="str">
        <f>IF(E651="","",E650-L649)</f>
        <v/>
      </c>
      <c r="M650" s="82" t="str">
        <f>IF(F651="","",F650-M649)</f>
        <v/>
      </c>
      <c r="N650" s="82" t="str">
        <f>IF(G651="","",G650-N649)</f>
        <v/>
      </c>
      <c r="O650" s="82" t="str">
        <f>IF(H651="","",H650-O649)</f>
        <v/>
      </c>
    </row>
    <row r="651" spans="1:15" ht="13.5" thickBot="1" x14ac:dyDescent="0.25">
      <c r="A651" s="187" t="s">
        <v>122</v>
      </c>
      <c r="B651" s="223" t="str">
        <f>IF(CT!$C$7&lt;&gt;"",CT!$C$7,"")</f>
        <v/>
      </c>
      <c r="C651" s="257" t="str">
        <f>IF(D652&lt;&gt;"","Beginning","")</f>
        <v/>
      </c>
      <c r="D651" s="240" t="str">
        <f>IF(CT!$G$7&lt;&gt;"",ROUND(CT!$G$7,1),"")</f>
        <v/>
      </c>
      <c r="E651" s="240" t="str">
        <f>IF(CT!$O$7&lt;&gt;"",ROUND(CT!$O$7,1),"")</f>
        <v/>
      </c>
      <c r="F651" s="240" t="str">
        <f>IF(CT!$W$7&lt;&gt;"",ROUND(CT!$W$7,1),"")</f>
        <v/>
      </c>
      <c r="G651" s="240" t="str">
        <f>IF(CT!$AE$7&lt;&gt;"",ROUND(CT!$AE$7,1),"")</f>
        <v/>
      </c>
      <c r="H651" s="240" t="str">
        <f>IF(CT!$AM$7&lt;&gt;"",ROUND(CT!$AM$7,1),"")</f>
        <v/>
      </c>
      <c r="I651" s="47"/>
      <c r="J651" s="47"/>
      <c r="K651" s="55" t="s">
        <v>217</v>
      </c>
      <c r="O651" s="65"/>
    </row>
    <row r="652" spans="1:15" ht="13.5" thickBot="1" x14ac:dyDescent="0.25">
      <c r="A652" s="188"/>
      <c r="B652" s="239" t="str">
        <f>IF(CT!$C$8&lt;&gt;"",CT!$C$8,"")</f>
        <v/>
      </c>
      <c r="C652" s="253" t="str">
        <f>IF(D652&lt;&gt;"","End","")</f>
        <v/>
      </c>
      <c r="D652" s="240" t="str">
        <f>IF(CT!$G$8&lt;&gt;"",ROUND(CT!$G$8,1),"")</f>
        <v/>
      </c>
      <c r="E652" s="240" t="str">
        <f>IF(CT!$O$8&lt;&gt;"",ROUND(CT!$O$8,1),"")</f>
        <v/>
      </c>
      <c r="F652" s="240" t="str">
        <f>IF(CT!$W$8&lt;&gt;"",ROUND(CT!$W$8,1),"")</f>
        <v/>
      </c>
      <c r="G652" s="240" t="str">
        <f>IF(CT!$AE$8&lt;&gt;"",ROUND(CT!$AE$8,1),"")</f>
        <v/>
      </c>
      <c r="H652" s="240" t="str">
        <f>IF(CT!$AM$8&lt;&gt;"",ROUND(CT!$AM$8,1),"")</f>
        <v/>
      </c>
      <c r="I652" s="47"/>
      <c r="J652" s="47"/>
      <c r="K652" s="82" t="str">
        <f>IF(D651="","",AVERAGE(D651,D652))</f>
        <v/>
      </c>
      <c r="O652" s="65"/>
    </row>
    <row r="653" spans="1:15" ht="13.5" thickBot="1" x14ac:dyDescent="0.25">
      <c r="A653" s="189"/>
      <c r="B653" s="224"/>
      <c r="C653" s="255" t="s">
        <v>218</v>
      </c>
      <c r="D653" s="438">
        <f>IF(ISERROR(AVERAGE(D650-D651,D650-D652)),CT!H7,IF(D651&lt;&gt;D652,ROUND(AVERAGE(ROUND(D650-D651,1),ROUND(D650-D652,1)),1),ROUND(AVERAGE(D650-D651,D650-D652),1)))</f>
        <v>0</v>
      </c>
      <c r="E653" s="438" t="str">
        <f>IF(ISERROR(AVERAGE(E650-E651,E650-E652)),CT!P7,IF(E651&lt;&gt;E652,ROUND(AVERAGE(ROUND(E650-E651,1),ROUND(E650-E652,1)),1),ROUND(AVERAGE(E650-E651,E650-E652),1)))</f>
        <v/>
      </c>
      <c r="F653" s="438" t="str">
        <f>IF(ISERROR(AVERAGE(F650-F651,F650-F652)),CT!X7,IF(F651&lt;&gt;F652,ROUND(AVERAGE(ROUND(F650-F651,1),ROUND(F650-F652,1)),1),ROUND(AVERAGE(F650-F651,F650-F652),1)))</f>
        <v/>
      </c>
      <c r="G653" s="438" t="str">
        <f>IF(ISERROR(AVERAGE(G650-G651,G650-G652)),CT!AF7,IF(G651&lt;&gt;G652,ROUND(AVERAGE(ROUND(G650-G651,1),ROUND(G650-G652,1)),1),ROUND(AVERAGE(G650-G651,G650-G652),1)))</f>
        <v/>
      </c>
      <c r="H653" s="438" t="str">
        <f>IF(ISERROR(AVERAGE(H650-H651,H650-H652)),CT!AN7,IF(H651&lt;&gt;H652,ROUND(AVERAGE(ROUND(H650-H651,1),ROUND(H650-H652,1)),1),ROUND(AVERAGE(H650-H651,H650-H652),1)))</f>
        <v/>
      </c>
      <c r="I653" s="47"/>
      <c r="J653" s="47"/>
      <c r="K653" s="82" t="str">
        <f>IF(D651="","",D650-K652)</f>
        <v/>
      </c>
      <c r="O653" s="65"/>
    </row>
    <row r="654" spans="1:15" ht="13.5" thickBot="1" x14ac:dyDescent="0.25">
      <c r="A654" s="188"/>
      <c r="B654" s="224" t="str">
        <f>IF(CT!C648&lt;&gt;"",CONCATENATE("SN:  ",CT!C648),"")</f>
        <v/>
      </c>
      <c r="C654" s="191"/>
      <c r="D654" s="438"/>
      <c r="E654" s="438"/>
      <c r="F654" s="438"/>
      <c r="G654" s="438"/>
      <c r="H654" s="438"/>
      <c r="I654" s="47"/>
      <c r="J654" s="47"/>
      <c r="K654" s="305"/>
      <c r="O654" s="65"/>
    </row>
    <row r="655" spans="1:15" ht="13.5" thickBot="1" x14ac:dyDescent="0.25">
      <c r="A655" s="189"/>
      <c r="B655" s="224"/>
      <c r="C655" s="253"/>
      <c r="D655" s="438"/>
      <c r="E655" s="438"/>
      <c r="F655" s="438"/>
      <c r="G655" s="438"/>
      <c r="H655" s="438"/>
      <c r="I655" s="47"/>
      <c r="J655" s="47"/>
      <c r="K655" s="67"/>
      <c r="O655" s="65"/>
    </row>
    <row r="656" spans="1:15" ht="13.5" thickBot="1" x14ac:dyDescent="0.25">
      <c r="A656" s="188"/>
      <c r="B656" s="224"/>
      <c r="C656" s="225"/>
      <c r="D656" s="439" t="str">
        <f>IF(CT!$AS$1&lt;&gt;"",CT!$AS$1,"")</f>
        <v/>
      </c>
      <c r="E656" s="439" t="str">
        <f>IF(CT!$BA$1&lt;&gt;"",CT!$BA$1,"")</f>
        <v/>
      </c>
      <c r="F656" s="439" t="str">
        <f>IF(CT!$BI$1&lt;&gt;"",CT!$BI$1,"")</f>
        <v/>
      </c>
      <c r="G656" s="439" t="str">
        <f>IF(CT!$BQ$1&lt;&gt;"",CT!$BQ$1,"")</f>
        <v/>
      </c>
      <c r="H656" s="439" t="str">
        <f>IF(CT!$BY$1&lt;&gt;"",CT!$BY$1,"")</f>
        <v/>
      </c>
      <c r="I656" s="47"/>
      <c r="J656" s="47"/>
      <c r="K656" s="67"/>
      <c r="L656" s="82" t="str">
        <f>IF(E658="","",AVERAGE(E658,E659))</f>
        <v/>
      </c>
      <c r="M656" s="82" t="str">
        <f>IF(F658="","",AVERAGE(F658,F659))</f>
        <v/>
      </c>
      <c r="N656" s="82" t="str">
        <f>IF(G658="","",AVERAGE(G658,G659))</f>
        <v/>
      </c>
      <c r="O656" s="82" t="str">
        <f>IF(H658="","",AVERAGE(H658,H659))</f>
        <v/>
      </c>
    </row>
    <row r="657" spans="1:15" ht="13.5" thickBot="1" x14ac:dyDescent="0.25">
      <c r="A657" s="189"/>
      <c r="B657" s="224" t="str">
        <f>IF(CT!C649&lt;&gt;"",CONCATENATE("SN:  ",CT!C649),"")</f>
        <v/>
      </c>
      <c r="C657" s="191"/>
      <c r="D657" s="240" t="str">
        <f>IF(D656&lt;&gt;"","---------------","")</f>
        <v/>
      </c>
      <c r="E657" s="240" t="str">
        <f>IF(E656&lt;&gt;"","---------------","")</f>
        <v/>
      </c>
      <c r="F657" s="240" t="str">
        <f>IF(F656&lt;&gt;"","---------------","")</f>
        <v/>
      </c>
      <c r="G657" s="240" t="str">
        <f>IF(G656&lt;&gt;"","---------------","")</f>
        <v/>
      </c>
      <c r="H657" s="240" t="str">
        <f>IF(H656&lt;&gt;"","---------------","")</f>
        <v/>
      </c>
      <c r="I657" s="47"/>
      <c r="J657" s="47"/>
      <c r="K657" s="67"/>
      <c r="L657" s="82" t="str">
        <f>IF(E658="","",E656-L656)</f>
        <v/>
      </c>
      <c r="M657" s="82" t="str">
        <f>IF(F658="","",F656-M656)</f>
        <v/>
      </c>
      <c r="N657" s="82" t="str">
        <f>IF(G658="","",G656-N656)</f>
        <v/>
      </c>
      <c r="O657" s="82" t="str">
        <f>IF(H658="","",H656-O656)</f>
        <v/>
      </c>
    </row>
    <row r="658" spans="1:15" ht="13.5" thickBot="1" x14ac:dyDescent="0.25">
      <c r="A658" s="188"/>
      <c r="B658" s="224"/>
      <c r="C658" s="253" t="str">
        <f>IF(D659&lt;&gt;"","Beginning","")</f>
        <v/>
      </c>
      <c r="D658" s="240" t="str">
        <f>IF(CT!$AU$7&lt;&gt;"",ROUND(CT!$AU$7,1),"")</f>
        <v/>
      </c>
      <c r="E658" s="240" t="str">
        <f>IF(CT!$BC$7&lt;&gt;"",ROUND(CT!$BC$7,1),"")</f>
        <v/>
      </c>
      <c r="F658" s="240" t="str">
        <f>IF(CT!$BK$7&lt;&gt;"",ROUND(CT!$BK$7,1),"")</f>
        <v/>
      </c>
      <c r="G658" s="240" t="str">
        <f>IF(CT!$BS$7&lt;&gt;"",ROUND(CT!$BS$7,1),"")</f>
        <v/>
      </c>
      <c r="H658" s="240" t="str">
        <f>IF(CT!$CA$7&lt;&gt;"",ROUND(CT!$CA$7,1),"")</f>
        <v/>
      </c>
      <c r="I658" s="47"/>
      <c r="J658" s="47"/>
      <c r="K658" s="67"/>
    </row>
    <row r="659" spans="1:15" ht="13.5" thickBot="1" x14ac:dyDescent="0.25">
      <c r="A659" s="189"/>
      <c r="B659" s="224"/>
      <c r="C659" s="242" t="str">
        <f>IF(C658="Beginning","End","")</f>
        <v/>
      </c>
      <c r="D659" s="241" t="str">
        <f>IF(CT!$AU$8&lt;&gt;"",ROUND(CT!$AU$8,1),"")</f>
        <v/>
      </c>
      <c r="E659" s="240" t="str">
        <f>IF(CT!$BC$8&lt;&gt;"",ROUND(CT!$BC$8,1),"")</f>
        <v/>
      </c>
      <c r="F659" s="240" t="str">
        <f>IF(CT!$BK$8&lt;&gt;"",ROUND(CT!$BK$8,1),"")</f>
        <v/>
      </c>
      <c r="G659" s="240" t="str">
        <f>IF(CT!$BS$8&lt;&gt;"",ROUND(CT!$BS$8,1),"")</f>
        <v/>
      </c>
      <c r="H659" s="240" t="str">
        <f>IF(CT!$CA$8&lt;&gt;"",ROUND(CT!$CA$8,1),"")</f>
        <v/>
      </c>
      <c r="I659" s="47"/>
      <c r="J659" s="47"/>
      <c r="K659" s="82" t="str">
        <f>IF(D658="","",AVERAGE(D658,D659))</f>
        <v/>
      </c>
    </row>
    <row r="660" spans="1:15" ht="13.5" thickBot="1" x14ac:dyDescent="0.25">
      <c r="A660" s="188"/>
      <c r="B660" s="224" t="str">
        <f>IF(CT!C650&lt;&gt;"",CONCATENATE("SN:  ",CT!C650),"")</f>
        <v/>
      </c>
      <c r="C660" s="257" t="str">
        <f>IF(D656&lt;&gt;"","C.F.","")</f>
        <v/>
      </c>
      <c r="D660" s="438" t="str">
        <f>IF(ISERROR(AVERAGE(D656-D658,D656-D659)),CT!AV7,IF(D658&lt;&gt;D659,ROUND(AVERAGE(ROUND(D656-D658,1),ROUND(D656-D659,1)),1),ROUND(AVERAGE(D656-D658,D656-D659),1)))</f>
        <v/>
      </c>
      <c r="E660" s="438" t="str">
        <f>IF(ISERROR(AVERAGE(E656-E658,E656-E659)),CT!BD7,IF(E658&lt;&gt;E659,ROUND(AVERAGE(ROUND(E656-E658,1),ROUND(E656-E659,1)),1),ROUND(AVERAGE(E656-E658,E656-E659),1)))</f>
        <v/>
      </c>
      <c r="F660" s="438" t="str">
        <f>IF(ISERROR(AVERAGE(F656-F658,F656-F659)),CT!BL7,IF(F658&lt;&gt;F659,ROUND(AVERAGE(ROUND(F656-F658,1),ROUND(F656-F659,1)),1),ROUND(AVERAGE(F656-F658,F656-F659),1)))</f>
        <v/>
      </c>
      <c r="G660" s="438" t="str">
        <f>IF(ISERROR(AVERAGE(G656-G658,G656-G659)),CT!BT7,IF(G658&lt;&gt;G659,ROUND(AVERAGE(ROUND(G656-G658,1),ROUND(G656-G659,1)),1),ROUND(AVERAGE(G656-G658,G656-G659),1)))</f>
        <v/>
      </c>
      <c r="H660" s="438" t="str">
        <f>IF(ISERROR(AVERAGE(H656-H658,H656-H659)),CT!CB7,IF(H658&lt;&gt;H659,ROUND(AVERAGE(ROUND(H656-H658,1),ROUND(H656-H659,1)),1),ROUND(AVERAGE(H656-H658,H656-H659),1)))</f>
        <v/>
      </c>
      <c r="I660" s="47"/>
      <c r="J660" s="47"/>
      <c r="K660" s="82" t="str">
        <f>IF(D658="","",D656-K659)</f>
        <v/>
      </c>
    </row>
    <row r="661" spans="1:15" ht="13.5" thickBot="1" x14ac:dyDescent="0.25">
      <c r="A661" s="189"/>
      <c r="B661" s="224"/>
      <c r="C661" s="253"/>
      <c r="D661" s="438"/>
      <c r="E661" s="438"/>
      <c r="F661" s="438"/>
      <c r="G661" s="438"/>
      <c r="H661" s="438"/>
      <c r="I661" s="47"/>
      <c r="J661" s="47"/>
    </row>
    <row r="662" spans="1:15" ht="13.5" thickBot="1" x14ac:dyDescent="0.25">
      <c r="A662" s="188"/>
      <c r="B662" s="224"/>
      <c r="C662" s="437"/>
      <c r="D662" s="440"/>
      <c r="E662" s="440"/>
      <c r="F662" s="440"/>
      <c r="G662" s="440"/>
      <c r="H662" s="440"/>
      <c r="I662" s="47"/>
      <c r="J662" s="47"/>
    </row>
    <row r="663" spans="1:15" ht="13.5" thickBot="1" x14ac:dyDescent="0.25">
      <c r="A663" s="189"/>
      <c r="B663" s="224" t="str">
        <f>IF(CT!C651&lt;&gt;"",CONCATENATE("SN:  ",CT!C651),"")</f>
        <v/>
      </c>
      <c r="C663" s="191"/>
      <c r="D663" s="240"/>
      <c r="E663" s="240"/>
      <c r="F663" s="240"/>
      <c r="G663" s="240"/>
      <c r="H663" s="240"/>
      <c r="I663" s="47"/>
      <c r="J663" s="47"/>
    </row>
    <row r="664" spans="1:15" ht="13.5" thickBot="1" x14ac:dyDescent="0.25">
      <c r="A664" s="188"/>
      <c r="B664" s="224"/>
      <c r="C664" s="253"/>
      <c r="D664" s="438"/>
      <c r="E664" s="438"/>
      <c r="F664" s="438"/>
      <c r="G664" s="438"/>
      <c r="H664" s="438"/>
      <c r="I664" s="47"/>
      <c r="J664" s="47"/>
    </row>
    <row r="665" spans="1:15" ht="13.5" thickBot="1" x14ac:dyDescent="0.25">
      <c r="A665" s="189"/>
      <c r="B665" s="224"/>
      <c r="C665" s="191"/>
      <c r="D665" s="438"/>
      <c r="E665" s="438"/>
      <c r="F665" s="438"/>
      <c r="G665" s="438"/>
      <c r="H665" s="438"/>
      <c r="I665" s="47"/>
      <c r="J665" s="47"/>
    </row>
    <row r="666" spans="1:15" x14ac:dyDescent="0.2">
      <c r="A666" s="188"/>
      <c r="B666" s="47"/>
      <c r="C666" s="47"/>
      <c r="D666" s="47"/>
      <c r="E666" s="47"/>
      <c r="F666" s="47"/>
      <c r="G666" s="47"/>
      <c r="H666" s="47"/>
      <c r="I666" s="47"/>
      <c r="J666" s="47"/>
    </row>
    <row r="667" spans="1:15" x14ac:dyDescent="0.2">
      <c r="A667" s="189"/>
      <c r="B667" s="47"/>
      <c r="C667" s="47"/>
      <c r="D667" s="47"/>
      <c r="E667" s="47"/>
      <c r="F667" s="47"/>
      <c r="G667" s="47"/>
      <c r="H667" s="47"/>
      <c r="I667" s="47"/>
      <c r="J667" s="47"/>
    </row>
    <row r="668" spans="1:15" x14ac:dyDescent="0.2">
      <c r="A668" s="188"/>
      <c r="B668" s="47"/>
      <c r="C668" s="47"/>
      <c r="D668" s="47"/>
      <c r="E668" s="47"/>
      <c r="F668" s="47"/>
      <c r="G668" s="47"/>
      <c r="H668" s="47"/>
      <c r="I668" s="47"/>
      <c r="J668" s="47"/>
    </row>
    <row r="669" spans="1:15" x14ac:dyDescent="0.2">
      <c r="A669" s="189"/>
      <c r="B669" s="47"/>
      <c r="C669" s="47"/>
      <c r="D669" s="47"/>
      <c r="E669" s="47"/>
      <c r="F669" s="47"/>
      <c r="G669" s="47"/>
      <c r="H669" s="47"/>
      <c r="I669" s="47"/>
      <c r="J669" s="47"/>
    </row>
    <row r="670" spans="1:15" x14ac:dyDescent="0.2">
      <c r="A670" s="192"/>
      <c r="B670" s="193"/>
      <c r="C670" s="193"/>
      <c r="D670" s="193"/>
      <c r="E670" s="193"/>
      <c r="F670" s="193"/>
      <c r="G670" s="193"/>
      <c r="H670" s="193"/>
      <c r="I670" s="47"/>
      <c r="J670" s="47"/>
    </row>
    <row r="671" spans="1:15" ht="13.5" thickBot="1" x14ac:dyDescent="0.25">
      <c r="A671" s="194"/>
      <c r="B671" s="47"/>
      <c r="C671" s="194" t="s">
        <v>191</v>
      </c>
      <c r="D671" s="194"/>
      <c r="E671" s="194"/>
      <c r="F671" s="194"/>
      <c r="G671" s="194"/>
      <c r="H671" s="194"/>
      <c r="I671" s="194"/>
      <c r="J671" s="194"/>
    </row>
    <row r="672" spans="1:15" x14ac:dyDescent="0.2">
      <c r="A672" s="47" t="s">
        <v>194</v>
      </c>
      <c r="B672" s="178" t="str">
        <f>$BJ$7</f>
        <v>Found in tolerance.  No action required.  "C.F" = "Correction Factor."</v>
      </c>
      <c r="C672" s="47"/>
      <c r="D672" s="47"/>
      <c r="E672" s="47"/>
      <c r="F672" s="47"/>
      <c r="G672" s="47"/>
      <c r="H672" s="47"/>
      <c r="I672" s="47"/>
      <c r="J672" s="47"/>
    </row>
    <row r="673" spans="1:15" x14ac:dyDescent="0.2">
      <c r="A673" s="47"/>
      <c r="B673" s="47"/>
      <c r="C673" s="47"/>
      <c r="D673" s="47"/>
      <c r="E673" s="47"/>
      <c r="F673" s="47"/>
      <c r="G673" s="47"/>
      <c r="H673" s="47"/>
      <c r="I673" s="47"/>
      <c r="J673" s="47"/>
    </row>
    <row r="674" spans="1:15" x14ac:dyDescent="0.2">
      <c r="A674" s="195" t="s">
        <v>202</v>
      </c>
      <c r="B674" s="178" t="str">
        <f>$BJ$30</f>
        <v>New</v>
      </c>
      <c r="C674" s="47"/>
      <c r="D674" s="47"/>
      <c r="E674" s="47"/>
      <c r="F674" s="47"/>
      <c r="G674" s="47"/>
      <c r="H674" s="47"/>
      <c r="I674" s="47"/>
      <c r="J674" s="47"/>
    </row>
    <row r="675" spans="1:15" x14ac:dyDescent="0.2">
      <c r="A675" s="195" t="s">
        <v>206</v>
      </c>
      <c r="B675" s="178" t="str">
        <f>$BK$5</f>
        <v>ACCEPTED</v>
      </c>
      <c r="C675" s="47"/>
      <c r="D675" s="47"/>
      <c r="E675" s="47"/>
      <c r="F675" s="47"/>
      <c r="G675" s="47"/>
      <c r="H675" s="47"/>
      <c r="I675" s="47"/>
      <c r="J675" s="47"/>
    </row>
    <row r="676" spans="1:15" x14ac:dyDescent="0.2">
      <c r="A676" s="182"/>
      <c r="B676" s="507" t="s">
        <v>208</v>
      </c>
      <c r="C676" s="508"/>
      <c r="D676" s="507"/>
      <c r="E676" s="507"/>
      <c r="F676" s="507"/>
      <c r="G676" s="508"/>
      <c r="H676" s="508"/>
      <c r="I676" s="507"/>
      <c r="J676" s="507"/>
    </row>
    <row r="677" spans="1:15" x14ac:dyDescent="0.2">
      <c r="A677" s="47" t="s">
        <v>210</v>
      </c>
      <c r="B677" s="47"/>
      <c r="C677" s="178" t="str">
        <f>$N$20</f>
        <v>Additel 286 SN:6851022030037</v>
      </c>
      <c r="D677" s="181"/>
      <c r="E677" s="181"/>
      <c r="F677" s="47" t="s">
        <v>211</v>
      </c>
      <c r="G677" s="512" t="str">
        <f>IF($V$19&lt;&gt;"",$V$19,"")</f>
        <v/>
      </c>
      <c r="H677" s="513"/>
      <c r="I677" s="196"/>
      <c r="J677" s="47"/>
    </row>
    <row r="678" spans="1:15" x14ac:dyDescent="0.2">
      <c r="A678" s="47" t="s">
        <v>212</v>
      </c>
      <c r="B678" s="47"/>
      <c r="C678" s="504">
        <f>$N$21</f>
        <v>45474</v>
      </c>
      <c r="D678" s="505"/>
      <c r="E678" s="506"/>
      <c r="F678" s="47" t="s">
        <v>213</v>
      </c>
      <c r="G678" s="197" t="str">
        <f>IF($V$20&lt;&gt;"",$V$20,"")</f>
        <v/>
      </c>
      <c r="H678" s="198" t="str">
        <f>IF($W$20&lt;&gt;"",$W$20,"")</f>
        <v/>
      </c>
      <c r="I678" s="199"/>
      <c r="J678" s="200"/>
    </row>
    <row r="679" spans="1:15" x14ac:dyDescent="0.2">
      <c r="A679" s="47" t="s">
        <v>214</v>
      </c>
      <c r="B679" s="47"/>
      <c r="C679" s="504">
        <f>$N$22</f>
        <v>45839</v>
      </c>
      <c r="D679" s="505"/>
      <c r="E679" s="506"/>
      <c r="F679" s="47" t="s">
        <v>215</v>
      </c>
      <c r="G679" s="197" t="str">
        <f>IF($V$21&lt;&gt;"",$V$21,"")</f>
        <v/>
      </c>
      <c r="H679" s="197" t="str">
        <f>IF($W$21&lt;&gt;"",$W$21,"")</f>
        <v/>
      </c>
      <c r="I679" s="199"/>
      <c r="J679" s="200"/>
    </row>
    <row r="680" spans="1:15" ht="13.5" thickBot="1" x14ac:dyDescent="0.25">
      <c r="A680" s="201" t="s">
        <v>216</v>
      </c>
      <c r="B680" s="201"/>
      <c r="C680" s="509" t="str">
        <f>$N$23</f>
        <v>56561-060578</v>
      </c>
      <c r="D680" s="510"/>
      <c r="E680" s="511"/>
      <c r="F680" s="201" t="s">
        <v>216</v>
      </c>
      <c r="G680" s="201"/>
      <c r="H680" s="295" t="e">
        <f>IF($V$22&lt;&gt;"",$V$22,"")</f>
        <v>#VALUE!</v>
      </c>
      <c r="I680" s="203"/>
      <c r="J680" s="204"/>
    </row>
    <row r="681" spans="1:15" x14ac:dyDescent="0.2">
      <c r="A681" s="47" t="s">
        <v>49</v>
      </c>
      <c r="B681" s="47"/>
      <c r="C681" s="47"/>
      <c r="D681" s="220" t="s">
        <v>50</v>
      </c>
      <c r="E681" s="221">
        <v>18</v>
      </c>
      <c r="F681" s="47"/>
      <c r="G681" s="178"/>
      <c r="H681" s="47"/>
      <c r="I681" s="47"/>
      <c r="J681" s="47"/>
    </row>
    <row r="682" spans="1:15" x14ac:dyDescent="0.2">
      <c r="A682" s="47" t="s">
        <v>56</v>
      </c>
      <c r="B682" s="47"/>
      <c r="C682" s="47"/>
      <c r="D682" s="47"/>
      <c r="E682" s="47"/>
      <c r="F682" s="47"/>
      <c r="G682" s="47"/>
      <c r="H682" s="47"/>
      <c r="I682" s="47"/>
      <c r="J682" s="47"/>
    </row>
    <row r="683" spans="1:15" x14ac:dyDescent="0.2">
      <c r="A683" s="47" t="s">
        <v>65</v>
      </c>
      <c r="B683" s="178" t="str">
        <f>$BC$12</f>
        <v>Thermocouple Wire</v>
      </c>
      <c r="C683" s="47"/>
      <c r="D683" s="47"/>
      <c r="E683" s="47" t="s">
        <v>66</v>
      </c>
      <c r="F683" s="47"/>
      <c r="G683" s="178" t="str">
        <f>$BF$22</f>
        <v>KF</v>
      </c>
      <c r="H683" s="47"/>
      <c r="I683" s="47"/>
      <c r="J683" s="47"/>
    </row>
    <row r="684" spans="1:15" x14ac:dyDescent="0.2">
      <c r="A684" s="47" t="s">
        <v>46</v>
      </c>
      <c r="B684" s="178" t="str">
        <f>$AW$1</f>
        <v>"0"</v>
      </c>
      <c r="C684" s="47"/>
      <c r="D684" s="47"/>
      <c r="E684" s="47" t="s">
        <v>73</v>
      </c>
      <c r="F684" s="47"/>
      <c r="G684" s="246">
        <f ca="1">$BG$9</f>
        <v>45778</v>
      </c>
      <c r="H684" s="47"/>
      <c r="I684" s="47"/>
      <c r="J684" s="179"/>
    </row>
    <row r="685" spans="1:15" x14ac:dyDescent="0.2">
      <c r="A685" s="47" t="s">
        <v>77</v>
      </c>
      <c r="B685" s="178" t="str">
        <f>$BG$18</f>
        <v>N/A</v>
      </c>
      <c r="C685" s="47"/>
      <c r="D685" s="47"/>
      <c r="E685" s="47" t="s">
        <v>78</v>
      </c>
      <c r="F685" s="47"/>
      <c r="G685" s="246" t="str">
        <f>$BG$10</f>
        <v>N/A</v>
      </c>
      <c r="H685" s="47"/>
      <c r="J685" s="179"/>
    </row>
    <row r="686" spans="1:15" x14ac:dyDescent="0.2">
      <c r="A686" s="47" t="s">
        <v>62</v>
      </c>
      <c r="B686" s="180">
        <f>$BG$2</f>
        <v>68</v>
      </c>
      <c r="C686" s="47"/>
      <c r="D686" s="47"/>
      <c r="E686" s="47" t="s">
        <v>86</v>
      </c>
      <c r="F686" s="47"/>
      <c r="G686" s="178">
        <f>$BG$3</f>
        <v>46</v>
      </c>
      <c r="H686" s="47" t="s">
        <v>87</v>
      </c>
      <c r="I686" s="47"/>
      <c r="J686" s="47"/>
    </row>
    <row r="687" spans="1:15" x14ac:dyDescent="0.2">
      <c r="A687" s="47" t="s">
        <v>95</v>
      </c>
      <c r="B687" s="178" t="str">
        <f>$BE$27</f>
        <v>Production</v>
      </c>
      <c r="C687" s="47"/>
      <c r="D687" s="47"/>
      <c r="E687" s="47" t="s">
        <v>96</v>
      </c>
      <c r="F687" s="178" t="str">
        <f>$AR$23</f>
        <v>Greater of ±2.0°F or ±0.4% of Reading</v>
      </c>
      <c r="G687" s="47"/>
      <c r="H687" s="47"/>
      <c r="I687" s="47"/>
      <c r="J687" s="47"/>
    </row>
    <row r="688" spans="1:15" x14ac:dyDescent="0.2">
      <c r="A688" s="181" t="s">
        <v>101</v>
      </c>
      <c r="B688" s="47"/>
      <c r="C688" s="181"/>
      <c r="D688" s="181" t="s">
        <v>102</v>
      </c>
      <c r="E688" s="181"/>
      <c r="F688" s="47"/>
      <c r="G688" s="178" t="str">
        <f>$AR$24</f>
        <v>AMS2750H, ASTM E220-19</v>
      </c>
      <c r="H688" s="181"/>
      <c r="I688" s="47"/>
      <c r="J688" s="47"/>
      <c r="L688" s="56"/>
      <c r="M688" s="56"/>
      <c r="N688" s="56"/>
      <c r="O688" s="73"/>
    </row>
    <row r="689" spans="1:15" x14ac:dyDescent="0.2">
      <c r="A689" s="182" t="s">
        <v>106</v>
      </c>
      <c r="B689" s="182"/>
      <c r="C689" s="47"/>
      <c r="D689" s="178" t="str">
        <f>$AX$22</f>
        <v/>
      </c>
      <c r="E689" s="47" t="s">
        <v>107</v>
      </c>
      <c r="F689" s="47"/>
      <c r="G689" s="183" t="str">
        <f>$AX$26</f>
        <v>Specification</v>
      </c>
      <c r="H689" s="184" t="s">
        <v>108</v>
      </c>
      <c r="I689" s="47"/>
      <c r="J689" s="47"/>
      <c r="L689" s="82" t="str">
        <f>IF(E691="","",AVERAGE(E691,E692))</f>
        <v/>
      </c>
      <c r="M689" s="82" t="str">
        <f>IF(F691="","",AVERAGE(F691,F692))</f>
        <v/>
      </c>
      <c r="N689" s="82" t="str">
        <f>IF(G691="","",AVERAGE(G691,G692))</f>
        <v/>
      </c>
      <c r="O689" s="82" t="str">
        <f>IF(H691="","",AVERAGE(H691,H692))</f>
        <v/>
      </c>
    </row>
    <row r="690" spans="1:15" ht="13.5" thickBot="1" x14ac:dyDescent="0.25">
      <c r="A690" s="185" t="s">
        <v>117</v>
      </c>
      <c r="B690" s="247"/>
      <c r="C690" s="431"/>
      <c r="D690" s="248" t="str">
        <f>IF(CT!$E$1&lt;&gt;"",CT!$E$1,"")</f>
        <v/>
      </c>
      <c r="E690" s="432" t="str">
        <f>IF(CT!$M$1&lt;&gt;"",CT!$M$1,"")</f>
        <v/>
      </c>
      <c r="F690" s="432" t="str">
        <f>IF(CT!$U$1&lt;&gt;"",CT!$U$1,"")</f>
        <v/>
      </c>
      <c r="G690" s="248" t="str">
        <f>IF(CT!$AC$1&lt;&gt;"",CT!$AC$1,"")</f>
        <v/>
      </c>
      <c r="H690" s="433" t="str">
        <f>IF(CT!$AK$1&lt;&gt;"",CT!$AK$1,"")</f>
        <v/>
      </c>
      <c r="I690" s="47"/>
      <c r="J690" s="186"/>
      <c r="L690" s="82" t="str">
        <f>IF(E691="","",E690-L689)</f>
        <v/>
      </c>
      <c r="M690" s="82" t="str">
        <f>IF(F691="","",F690-M689)</f>
        <v/>
      </c>
      <c r="N690" s="82" t="str">
        <f>IF(G691="","",G690-N689)</f>
        <v/>
      </c>
      <c r="O690" s="82" t="str">
        <f>IF(H691="","",H690-O689)</f>
        <v/>
      </c>
    </row>
    <row r="691" spans="1:15" ht="13.5" thickBot="1" x14ac:dyDescent="0.25">
      <c r="A691" s="187" t="s">
        <v>122</v>
      </c>
      <c r="B691" s="224" t="str">
        <f>IF(CT!C9&lt;&gt;"",CT!C9,"")</f>
        <v/>
      </c>
      <c r="C691" s="257" t="str">
        <f>IF(D692&lt;&gt;"","Beginning","")</f>
        <v/>
      </c>
      <c r="D691" s="191" t="str">
        <f>IF(CT!G9&lt;&gt;"",ROUND(CT!G9,1),"")</f>
        <v/>
      </c>
      <c r="E691" s="191" t="str">
        <f>IF(CT!O9&lt;&gt;"",ROUND(CT!O9,1),"")</f>
        <v/>
      </c>
      <c r="F691" s="191" t="str">
        <f>IF(CT!W9&lt;&gt;"",ROUND(CT!W9,1),"")</f>
        <v/>
      </c>
      <c r="G691" s="191" t="str">
        <f>IF(CT!AE9&lt;&gt;"",ROUND(CT!AE9,1),"")</f>
        <v/>
      </c>
      <c r="H691" s="191" t="str">
        <f>IF(CT!AM9&lt;&gt;"",ROUND(CT!AM9,1),"")</f>
        <v/>
      </c>
      <c r="I691" s="47"/>
      <c r="J691" s="47"/>
      <c r="K691" s="55" t="s">
        <v>217</v>
      </c>
      <c r="O691" s="65"/>
    </row>
    <row r="692" spans="1:15" ht="13.5" thickBot="1" x14ac:dyDescent="0.25">
      <c r="A692" s="188"/>
      <c r="B692" s="224" t="str">
        <f>IF(CT!C10&lt;&gt;"",CT!C10,"")</f>
        <v/>
      </c>
      <c r="C692" s="253" t="str">
        <f>IF(D692&lt;&gt;"","End","")</f>
        <v/>
      </c>
      <c r="D692" s="191" t="str">
        <f>IF(CT!$G$10&lt;&gt;"",ROUND(CT!$G$10,1),"")</f>
        <v/>
      </c>
      <c r="E692" s="191" t="str">
        <f>IF(CT!O10&lt;&gt;"",ROUND(CT!O10,1),"")</f>
        <v/>
      </c>
      <c r="F692" s="191" t="str">
        <f>IF(CT!W10&lt;&gt;"",ROUND(CT!W10,1),"")</f>
        <v/>
      </c>
      <c r="G692" s="191" t="str">
        <f>IF(CT!AE10&lt;&gt;"",ROUND(CT!AE10,1),"")</f>
        <v/>
      </c>
      <c r="H692" s="191" t="str">
        <f>IF(CT!AM10&lt;&gt;"",ROUND(CT!AM10,1),"")</f>
        <v/>
      </c>
      <c r="I692" s="47"/>
      <c r="J692" s="47"/>
      <c r="K692" s="82" t="str">
        <f>IF(D691="","",AVERAGE(D691,D692))</f>
        <v/>
      </c>
      <c r="O692" s="65"/>
    </row>
    <row r="693" spans="1:15" ht="13.5" thickBot="1" x14ac:dyDescent="0.25">
      <c r="A693" s="189"/>
      <c r="B693" s="224"/>
      <c r="C693" s="255" t="s">
        <v>218</v>
      </c>
      <c r="D693" s="438" t="str">
        <f>IF(ISERROR(AVERAGE(D690-D691,D690-D692)),CT!H9,IF(D691&lt;&gt;D692,ROUND(AVERAGE(ROUND(D690-D691,1),ROUND(D690-D692,1)),1),ROUND(AVERAGE(D690-D691,D690-D692),1)))</f>
        <v/>
      </c>
      <c r="E693" s="438" t="str">
        <f>IF(ISERROR(AVERAGE(E690-E691,E690-E692)),CT!P9,IF(E691&lt;&gt;E692,ROUNDDOWN(AVERAGE(ROUND(E690-E691,1),ROUND(E690-E692,1)),1),ROUND(AVERAGE(E690-E691,E690-E692),1)))</f>
        <v/>
      </c>
      <c r="F693" s="438" t="str">
        <f>IF(ISERROR(AVERAGE(F690-F691,F690-F692)),CT!X9,IF(F691&lt;&gt;F692,ROUNDDOWN(AVERAGE(ROUND(F690-F691,1),ROUND(F690-F692,1)),1),ROUND(AVERAGE(F690-F691,F690-F692),1)))</f>
        <v/>
      </c>
      <c r="G693" s="438" t="str">
        <f>IF(ISERROR(AVERAGE(G690-G691,G690-G692)),CT!AF9,IF(G691&lt;&gt;G692,ROUNDDOWN(AVERAGE(ROUND(G690-G691,1),ROUND(G690-G692,1)),1),ROUND(AVERAGE(G690-G691,G690-G692),1)))</f>
        <v/>
      </c>
      <c r="H693" s="438" t="str">
        <f>IF(ISERROR(AVERAGE(H690-H691,H690-H692)),CT!AN9,IF(H691&lt;&gt;H692,ROUNDDOWN(AVERAGE(ROUND(H690-H691,1),ROUND(H690-H692,1)),1),ROUND(AVERAGE(H690-H691,H690-H692),1)))</f>
        <v/>
      </c>
      <c r="I693" s="47"/>
      <c r="J693" s="47"/>
      <c r="K693" s="82" t="str">
        <f>IF(D691="","",D690-K692)</f>
        <v/>
      </c>
      <c r="O693" s="65"/>
    </row>
    <row r="694" spans="1:15" ht="13.5" thickBot="1" x14ac:dyDescent="0.25">
      <c r="A694" s="188"/>
      <c r="B694" s="224" t="str">
        <f>IF(CT!C688&lt;&gt;"",CONCATENATE("SN:  ",CT!C688),"")</f>
        <v/>
      </c>
      <c r="C694" s="191"/>
      <c r="D694" s="191"/>
      <c r="E694" s="191"/>
      <c r="F694" s="191"/>
      <c r="G694" s="191"/>
      <c r="H694" s="191"/>
      <c r="I694" s="47"/>
      <c r="J694" s="47"/>
      <c r="K694" s="305"/>
      <c r="O694" s="65"/>
    </row>
    <row r="695" spans="1:15" ht="13.5" thickBot="1" x14ac:dyDescent="0.25">
      <c r="A695" s="189"/>
      <c r="B695" s="224"/>
      <c r="C695" s="253"/>
      <c r="D695" s="434"/>
      <c r="E695" s="434"/>
      <c r="F695" s="434"/>
      <c r="G695" s="434"/>
      <c r="H695" s="434"/>
      <c r="I695" s="47"/>
      <c r="J695" s="47"/>
      <c r="K695" s="67"/>
      <c r="O695" s="65"/>
    </row>
    <row r="696" spans="1:15" ht="13.5" thickBot="1" x14ac:dyDescent="0.25">
      <c r="A696" s="188"/>
      <c r="B696" s="224"/>
      <c r="C696" s="225"/>
      <c r="D696" s="439" t="str">
        <f>IF(CT!$AS$1&lt;&gt;"",CT!$AS$1,"")</f>
        <v/>
      </c>
      <c r="E696" s="439" t="str">
        <f>IF(CT!$BA$1&lt;&gt;"",CT!$BA$1,"")</f>
        <v/>
      </c>
      <c r="F696" s="439" t="str">
        <f>IF(CT!$BI$1&lt;&gt;"",CT!$BI$1,"")</f>
        <v/>
      </c>
      <c r="G696" s="439" t="str">
        <f>IF(CT!$BQ$1&lt;&gt;"",CT!$BQ$1,"")</f>
        <v/>
      </c>
      <c r="H696" s="439" t="str">
        <f>IF(CT!$BY$1&lt;&gt;"",CT!$BY$1,"")</f>
        <v/>
      </c>
      <c r="I696" s="47"/>
      <c r="J696" s="47"/>
      <c r="K696" s="67"/>
      <c r="L696" s="82" t="str">
        <f>IF(E698="","",AVERAGE(E698,E699))</f>
        <v/>
      </c>
      <c r="M696" s="82" t="str">
        <f>IF(F698="","",AVERAGE(F698,F699))</f>
        <v/>
      </c>
      <c r="N696" s="82" t="str">
        <f>IF(G698="","",AVERAGE(G698,G699))</f>
        <v/>
      </c>
      <c r="O696" s="82" t="str">
        <f>IF(H698="","",AVERAGE(H698,H699))</f>
        <v/>
      </c>
    </row>
    <row r="697" spans="1:15" ht="13.5" thickBot="1" x14ac:dyDescent="0.25">
      <c r="A697" s="189"/>
      <c r="B697" s="224" t="str">
        <f>IF(CT!C689&lt;&gt;"",CONCATENATE("SN:  ",CT!C689),"")</f>
        <v/>
      </c>
      <c r="C697" s="191"/>
      <c r="D697" s="240" t="str">
        <f>IF(D696&lt;&gt;"","---------------","")</f>
        <v/>
      </c>
      <c r="E697" s="240" t="str">
        <f>IF(E696&lt;&gt;"","---------------","")</f>
        <v/>
      </c>
      <c r="F697" s="240" t="str">
        <f>IF(F696&lt;&gt;"","---------------","")</f>
        <v/>
      </c>
      <c r="G697" s="240" t="str">
        <f>IF(G696&lt;&gt;"","---------------","")</f>
        <v/>
      </c>
      <c r="H697" s="240" t="str">
        <f>IF(H696&lt;&gt;"","---------------","")</f>
        <v/>
      </c>
      <c r="I697" s="47"/>
      <c r="J697" s="47"/>
      <c r="K697" s="67"/>
      <c r="L697" s="82" t="str">
        <f>IF(E698="","",E696-L696)</f>
        <v/>
      </c>
      <c r="M697" s="82" t="str">
        <f>IF(F698="","",F696-M696)</f>
        <v/>
      </c>
      <c r="N697" s="82" t="str">
        <f>IF(G698="","",G696-N696)</f>
        <v/>
      </c>
      <c r="O697" s="82" t="str">
        <f>IF(H698="","",H696-O696)</f>
        <v/>
      </c>
    </row>
    <row r="698" spans="1:15" ht="13.5" thickBot="1" x14ac:dyDescent="0.25">
      <c r="A698" s="188"/>
      <c r="B698" s="224"/>
      <c r="C698" s="253" t="str">
        <f>IF(D699&lt;&gt;"","Beginning","")</f>
        <v/>
      </c>
      <c r="D698" s="191" t="str">
        <f>IF(CT!AU9&lt;&gt;"",ROUND(CT!AU9,1),"")</f>
        <v/>
      </c>
      <c r="E698" s="191" t="str">
        <f>IF(CT!BC9&lt;&gt;"",ROUND(CT!BC9,1),"")</f>
        <v/>
      </c>
      <c r="F698" s="191" t="str">
        <f>IF(CT!BK9&lt;&gt;"",ROUND(CT!BK9,1),"")</f>
        <v/>
      </c>
      <c r="G698" s="191" t="str">
        <f>IF(CT!BS9&lt;&gt;"",ROUND(CT!BS9,1),"")</f>
        <v/>
      </c>
      <c r="H698" s="191" t="str">
        <f>IF(CT!CA9&lt;&gt;"",ROUND(CT!CA9,1),"")</f>
        <v/>
      </c>
      <c r="I698" s="47"/>
      <c r="J698" s="47"/>
      <c r="K698" s="67"/>
    </row>
    <row r="699" spans="1:15" ht="13.5" thickBot="1" x14ac:dyDescent="0.25">
      <c r="A699" s="189"/>
      <c r="B699" s="224"/>
      <c r="C699" s="242" t="str">
        <f>IF(C698="Beginning","End","")</f>
        <v/>
      </c>
      <c r="D699" s="191" t="str">
        <f>IF(CT!AU10&lt;&gt;"",ROUND(CT!AU10,1),"")</f>
        <v/>
      </c>
      <c r="E699" s="191" t="str">
        <f>IF(CT!BC10&lt;&gt;"",ROUND(CT!BC10,1),"")</f>
        <v/>
      </c>
      <c r="F699" s="191" t="str">
        <f>IF(CT!BK10&lt;&gt;"",ROUND(CT!BK10,1),"")</f>
        <v/>
      </c>
      <c r="G699" s="191" t="str">
        <f>IF(CT!BS10&lt;&gt;"",ROUND(CT!BS10,1),"")</f>
        <v/>
      </c>
      <c r="H699" s="191" t="str">
        <f>IF(CT!CA10&lt;&gt;"",ROUND(CT!CA10,1),"")</f>
        <v/>
      </c>
      <c r="I699" s="47"/>
      <c r="J699" s="47"/>
      <c r="K699" s="82" t="str">
        <f>IF(D698="","",AVERAGE(D698,D699))</f>
        <v/>
      </c>
    </row>
    <row r="700" spans="1:15" ht="13.5" thickBot="1" x14ac:dyDescent="0.25">
      <c r="A700" s="188"/>
      <c r="B700" s="224" t="str">
        <f>IF(CT!C690&lt;&gt;"",CONCATENATE("SN:  ",CT!C690),"")</f>
        <v/>
      </c>
      <c r="C700" s="257" t="str">
        <f>IF(D696&lt;&gt;"","C.F.","")</f>
        <v/>
      </c>
      <c r="D700" s="438" t="str">
        <f>IF(D696="","",IF(ISERROR(AVERAGE(D696-D698,D696-D699)),CT!AV47,IF(D698&lt;&gt;D699,ROUND(AVERAGE(ROUND(D696-D698,1),ROUND(D696-D699,1)),1),ROUND(AVERAGE(D696-D698,D696-D699),1))))</f>
        <v/>
      </c>
      <c r="E700" s="438" t="str">
        <f>IF(E696="","",IF(ISERROR(AVERAGE(E696-E698,E696-E699)),CT!BD47,IF(E698&lt;&gt;E699,ROUNDDOWN(AVERAGE(ROUND(E696-E698,1),ROUND(E696-E699,1)),1),ROUND(AVERAGE(E696-E698,E696-E699),1))))</f>
        <v/>
      </c>
      <c r="F700" s="438" t="str">
        <f>IF(F696="","",IF(ISERROR(AVERAGE(F696-F698,F696-F699)),CT!BL47,IF(F698&lt;&gt;F699,ROUNDDOWN(AVERAGE(ROUND(F696-F698,1),ROUND(F696-F699,1)),1),ROUND(AVERAGE(F696-F698,F696-F699),1))))</f>
        <v/>
      </c>
      <c r="G700" s="438" t="str">
        <f>IF(G696="","",IF(ISERROR(AVERAGE(G696-G698,G696-G699)),CT!BT47,IF(G698&lt;&gt;G699,ROUNDDOWN(AVERAGE(ROUND(G696-G698,1),ROUND(G696-G699,1)),1),ROUND(AVERAGE(G696-G698,G696-G699),1))))</f>
        <v/>
      </c>
      <c r="H700" s="438" t="str">
        <f>IF(H696="","",IF(ISERROR(AVERAGE(H696-H698,H696-H699)),CT!CB47,IF(H698&lt;&gt;H699,ROUNDDOWN(AVERAGE(ROUND(H696-H698,1),ROUND(H696-H699,1)),1),ROUND(AVERAGE(H696-H698,H696-H699),1))))</f>
        <v/>
      </c>
      <c r="I700" s="47"/>
      <c r="J700" s="47"/>
      <c r="K700" s="82" t="str">
        <f>IF(D698="","",D696-K699)</f>
        <v/>
      </c>
    </row>
    <row r="701" spans="1:15" ht="13.5" thickBot="1" x14ac:dyDescent="0.25">
      <c r="A701" s="189"/>
      <c r="B701" s="224"/>
      <c r="C701" s="253"/>
      <c r="D701" s="434" t="str">
        <f>IF(CT!H690&lt;&gt;"",CT!H690,"")</f>
        <v/>
      </c>
      <c r="E701" s="434"/>
      <c r="F701" s="434"/>
      <c r="G701" s="434"/>
      <c r="H701" s="434"/>
      <c r="I701" s="47"/>
      <c r="J701" s="47"/>
    </row>
    <row r="702" spans="1:15" ht="13.5" thickBot="1" x14ac:dyDescent="0.25">
      <c r="A702" s="188"/>
      <c r="B702" s="224"/>
      <c r="C702" s="437"/>
      <c r="D702" s="437"/>
      <c r="E702" s="437"/>
      <c r="F702" s="437"/>
      <c r="G702" s="437"/>
      <c r="H702" s="437"/>
      <c r="I702" s="47"/>
      <c r="J702" s="47"/>
    </row>
    <row r="703" spans="1:15" ht="13.5" thickBot="1" x14ac:dyDescent="0.25">
      <c r="A703" s="189"/>
      <c r="B703" s="224" t="str">
        <f>IF(CT!C691&lt;&gt;"",CONCATENATE("SN:  ",CT!C691),"")</f>
        <v/>
      </c>
      <c r="C703" s="191"/>
      <c r="D703" s="191" t="str">
        <f>IF(CT!G691&lt;&gt;"",CT!G691,"")</f>
        <v/>
      </c>
      <c r="E703" s="191"/>
      <c r="F703" s="191"/>
      <c r="G703" s="191"/>
      <c r="H703" s="191"/>
      <c r="I703" s="47"/>
      <c r="J703" s="47"/>
    </row>
    <row r="704" spans="1:15" ht="13.5" thickBot="1" x14ac:dyDescent="0.25">
      <c r="A704" s="188"/>
      <c r="B704" s="224"/>
      <c r="C704" s="253"/>
      <c r="D704" s="434" t="str">
        <f>IF(CT!H691&lt;&gt;"",CT!H691,"")</f>
        <v/>
      </c>
      <c r="E704" s="434"/>
      <c r="F704" s="434"/>
      <c r="G704" s="434"/>
      <c r="H704" s="434"/>
      <c r="I704" s="47"/>
      <c r="J704" s="47"/>
    </row>
    <row r="705" spans="1:10" ht="13.5" thickBot="1" x14ac:dyDescent="0.25">
      <c r="A705" s="189"/>
      <c r="B705" s="224"/>
      <c r="C705" s="191"/>
      <c r="D705" s="434"/>
      <c r="E705" s="434"/>
      <c r="F705" s="434"/>
      <c r="G705" s="434"/>
      <c r="H705" s="434"/>
      <c r="I705" s="47"/>
      <c r="J705" s="47"/>
    </row>
    <row r="706" spans="1:10" x14ac:dyDescent="0.2">
      <c r="A706" s="188"/>
      <c r="B706" s="47"/>
      <c r="C706" s="47"/>
      <c r="D706" s="47"/>
      <c r="E706" s="47"/>
      <c r="F706" s="47"/>
      <c r="G706" s="47"/>
      <c r="H706" s="47"/>
      <c r="I706" s="47"/>
      <c r="J706" s="47"/>
    </row>
    <row r="707" spans="1:10" x14ac:dyDescent="0.2">
      <c r="A707" s="189"/>
      <c r="B707" s="47"/>
      <c r="C707" s="47"/>
      <c r="D707" s="47"/>
      <c r="E707" s="47"/>
      <c r="F707" s="47"/>
      <c r="G707" s="47"/>
      <c r="H707" s="47"/>
      <c r="I707" s="47"/>
      <c r="J707" s="47"/>
    </row>
    <row r="708" spans="1:10" x14ac:dyDescent="0.2">
      <c r="A708" s="188"/>
      <c r="B708" s="47"/>
      <c r="C708" s="47"/>
      <c r="D708" s="47"/>
      <c r="E708" s="47"/>
      <c r="F708" s="47"/>
      <c r="G708" s="47"/>
      <c r="H708" s="47"/>
      <c r="I708" s="47"/>
      <c r="J708" s="47"/>
    </row>
    <row r="709" spans="1:10" x14ac:dyDescent="0.2">
      <c r="A709" s="189"/>
      <c r="B709" s="47"/>
      <c r="C709" s="47"/>
      <c r="D709" s="47"/>
      <c r="E709" s="47"/>
      <c r="F709" s="47"/>
      <c r="G709" s="47"/>
      <c r="H709" s="47"/>
      <c r="I709" s="47"/>
      <c r="J709" s="47"/>
    </row>
    <row r="710" spans="1:10" x14ac:dyDescent="0.2">
      <c r="A710" s="192"/>
      <c r="B710" s="193"/>
      <c r="C710" s="193"/>
      <c r="D710" s="193"/>
      <c r="E710" s="193"/>
      <c r="F710" s="193"/>
      <c r="G710" s="193"/>
      <c r="H710" s="193"/>
      <c r="I710" s="47"/>
      <c r="J710" s="47"/>
    </row>
    <row r="711" spans="1:10" ht="13.5" thickBot="1" x14ac:dyDescent="0.25">
      <c r="A711" s="194"/>
      <c r="B711" s="47"/>
      <c r="C711" s="194" t="s">
        <v>191</v>
      </c>
      <c r="D711" s="194"/>
      <c r="E711" s="194"/>
      <c r="F711" s="194"/>
      <c r="G711" s="194"/>
      <c r="H711" s="194"/>
      <c r="I711" s="194"/>
      <c r="J711" s="194"/>
    </row>
    <row r="712" spans="1:10" x14ac:dyDescent="0.2">
      <c r="A712" s="47" t="s">
        <v>194</v>
      </c>
      <c r="B712" s="178" t="str">
        <f>$BJ$7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95" t="s">
        <v>202</v>
      </c>
      <c r="B714" s="178" t="str">
        <f>$BJ$30</f>
        <v>New</v>
      </c>
      <c r="C714" s="47"/>
      <c r="D714" s="47"/>
      <c r="E714" s="47"/>
      <c r="F714" s="47"/>
      <c r="G714" s="47"/>
      <c r="H714" s="47"/>
      <c r="I714" s="47"/>
      <c r="J714" s="47"/>
    </row>
    <row r="715" spans="1:10" x14ac:dyDescent="0.2">
      <c r="A715" s="195" t="s">
        <v>206</v>
      </c>
      <c r="B715" s="178" t="str">
        <f>$BK$5</f>
        <v>ACCEPTED</v>
      </c>
      <c r="C715" s="47"/>
      <c r="D715" s="47"/>
      <c r="E715" s="47"/>
      <c r="F715" s="47"/>
      <c r="G715" s="47"/>
      <c r="H715" s="47"/>
      <c r="I715" s="47"/>
      <c r="J715" s="47"/>
    </row>
    <row r="716" spans="1:10" x14ac:dyDescent="0.2">
      <c r="A716" s="182"/>
      <c r="B716" s="507" t="s">
        <v>208</v>
      </c>
      <c r="C716" s="508"/>
      <c r="D716" s="507"/>
      <c r="E716" s="507"/>
      <c r="F716" s="507"/>
      <c r="G716" s="508"/>
      <c r="H716" s="508"/>
      <c r="I716" s="507"/>
      <c r="J716" s="507"/>
    </row>
    <row r="717" spans="1:10" x14ac:dyDescent="0.2">
      <c r="A717" s="47" t="s">
        <v>210</v>
      </c>
      <c r="B717" s="47"/>
      <c r="C717" s="178" t="str">
        <f>$N$20</f>
        <v>Additel 286 SN:6851022030037</v>
      </c>
      <c r="D717" s="181"/>
      <c r="E717" s="181"/>
      <c r="F717" s="47" t="s">
        <v>211</v>
      </c>
      <c r="G717" s="512" t="str">
        <f>IF($V$19&lt;&gt;"",$V$19,"")</f>
        <v/>
      </c>
      <c r="H717" s="513"/>
      <c r="I717" s="196"/>
      <c r="J717" s="47"/>
    </row>
    <row r="718" spans="1:10" x14ac:dyDescent="0.2">
      <c r="A718" s="47" t="s">
        <v>212</v>
      </c>
      <c r="B718" s="47"/>
      <c r="C718" s="504">
        <f>$N$21</f>
        <v>45474</v>
      </c>
      <c r="D718" s="505"/>
      <c r="E718" s="506"/>
      <c r="F718" s="47" t="s">
        <v>213</v>
      </c>
      <c r="G718" s="197" t="str">
        <f>IF($V$20&lt;&gt;"",$V$20,"")</f>
        <v/>
      </c>
      <c r="H718" s="198" t="str">
        <f>IF($W$20&lt;&gt;"",$W$20,"")</f>
        <v/>
      </c>
      <c r="I718" s="199"/>
      <c r="J718" s="200"/>
    </row>
    <row r="719" spans="1:10" x14ac:dyDescent="0.2">
      <c r="A719" s="47" t="s">
        <v>214</v>
      </c>
      <c r="B719" s="47"/>
      <c r="C719" s="504">
        <f>$N$22</f>
        <v>45839</v>
      </c>
      <c r="D719" s="505"/>
      <c r="E719" s="506"/>
      <c r="F719" s="47" t="s">
        <v>215</v>
      </c>
      <c r="G719" s="197" t="str">
        <f>IF($V$21&lt;&gt;"",$V$21,"")</f>
        <v/>
      </c>
      <c r="H719" s="197" t="str">
        <f>IF($W$21&lt;&gt;"",$W$21,"")</f>
        <v/>
      </c>
      <c r="I719" s="199"/>
      <c r="J719" s="200"/>
    </row>
    <row r="720" spans="1:10" ht="13.5" thickBot="1" x14ac:dyDescent="0.25">
      <c r="A720" s="201" t="s">
        <v>216</v>
      </c>
      <c r="B720" s="201"/>
      <c r="C720" s="509" t="str">
        <f>$N$23</f>
        <v>56561-060578</v>
      </c>
      <c r="D720" s="510"/>
      <c r="E720" s="511"/>
      <c r="F720" s="201" t="s">
        <v>216</v>
      </c>
      <c r="G720" s="201"/>
      <c r="H720" s="295" t="e">
        <f>IF($V$22&lt;&gt;"",$V$22,"")</f>
        <v>#VALUE!</v>
      </c>
      <c r="I720" s="203"/>
      <c r="J720" s="204"/>
    </row>
    <row r="721" spans="1:10" x14ac:dyDescent="0.2">
      <c r="A721" s="47" t="s">
        <v>49</v>
      </c>
      <c r="B721" s="47"/>
      <c r="C721" s="47"/>
      <c r="D721" s="220" t="s">
        <v>50</v>
      </c>
      <c r="E721" s="221">
        <v>19</v>
      </c>
      <c r="F721" s="47"/>
      <c r="G721" s="178"/>
      <c r="H721" s="47"/>
      <c r="I721" s="47"/>
      <c r="J721" s="47"/>
    </row>
    <row r="722" spans="1:10" x14ac:dyDescent="0.2">
      <c r="A722" s="47" t="s">
        <v>56</v>
      </c>
      <c r="B722" s="47"/>
      <c r="C722" s="47"/>
      <c r="D722" s="47"/>
      <c r="E722" s="47"/>
      <c r="F722" s="47"/>
      <c r="G722" s="47"/>
      <c r="H722" s="47"/>
      <c r="I722" s="47"/>
      <c r="J722" s="47"/>
    </row>
    <row r="723" spans="1:10" x14ac:dyDescent="0.2">
      <c r="A723" s="47" t="s">
        <v>65</v>
      </c>
      <c r="B723" s="178" t="str">
        <f>$BC$12</f>
        <v>Thermocouple Wire</v>
      </c>
      <c r="C723" s="47"/>
      <c r="D723" s="47"/>
      <c r="E723" s="47" t="s">
        <v>66</v>
      </c>
      <c r="F723" s="47"/>
      <c r="G723" s="178" t="str">
        <f>$BF$22</f>
        <v>KF</v>
      </c>
      <c r="H723" s="47"/>
      <c r="I723" s="47"/>
      <c r="J723" s="47"/>
    </row>
    <row r="724" spans="1:10" x14ac:dyDescent="0.2">
      <c r="A724" s="47" t="s">
        <v>46</v>
      </c>
      <c r="B724" s="178" t="str">
        <f>$AW$1</f>
        <v>"0"</v>
      </c>
      <c r="C724" s="47"/>
      <c r="D724" s="47"/>
      <c r="E724" s="47" t="s">
        <v>73</v>
      </c>
      <c r="F724" s="47"/>
      <c r="G724" s="246">
        <f ca="1">$BG$9</f>
        <v>45778</v>
      </c>
      <c r="H724" s="47"/>
      <c r="I724" s="47"/>
      <c r="J724" s="179"/>
    </row>
    <row r="725" spans="1:10" x14ac:dyDescent="0.2">
      <c r="A725" s="47" t="s">
        <v>77</v>
      </c>
      <c r="B725" s="178" t="str">
        <f>$BG$18</f>
        <v>N/A</v>
      </c>
      <c r="C725" s="47"/>
      <c r="D725" s="47"/>
      <c r="E725" s="47" t="s">
        <v>78</v>
      </c>
      <c r="F725" s="47"/>
      <c r="G725" s="246" t="str">
        <f>$BG$10</f>
        <v>N/A</v>
      </c>
      <c r="H725" s="47"/>
      <c r="J725" s="179"/>
    </row>
    <row r="726" spans="1:10" x14ac:dyDescent="0.2">
      <c r="A726" s="47" t="s">
        <v>62</v>
      </c>
      <c r="B726" s="180">
        <f>$BG$2</f>
        <v>68</v>
      </c>
      <c r="C726" s="47"/>
      <c r="D726" s="47"/>
      <c r="E726" s="47" t="s">
        <v>86</v>
      </c>
      <c r="F726" s="47"/>
      <c r="G726" s="178">
        <f>$BG$3</f>
        <v>46</v>
      </c>
      <c r="H726" s="47" t="s">
        <v>87</v>
      </c>
      <c r="I726" s="47"/>
      <c r="J726" s="47"/>
    </row>
    <row r="727" spans="1:10" x14ac:dyDescent="0.2">
      <c r="A727" s="47" t="s">
        <v>95</v>
      </c>
      <c r="B727" s="178" t="str">
        <f>$BE$27</f>
        <v>Production</v>
      </c>
      <c r="C727" s="47"/>
      <c r="D727" s="47"/>
      <c r="E727" s="47" t="s">
        <v>96</v>
      </c>
      <c r="F727" s="178" t="str">
        <f>$AR$23</f>
        <v>Greater of ±2.0°F or ±0.4% of Reading</v>
      </c>
      <c r="G727" s="47"/>
      <c r="H727" s="47"/>
      <c r="I727" s="47"/>
      <c r="J727" s="47"/>
    </row>
    <row r="728" spans="1:10" x14ac:dyDescent="0.2">
      <c r="A728" s="181" t="s">
        <v>101</v>
      </c>
      <c r="B728" s="47"/>
      <c r="C728" s="181"/>
      <c r="D728" s="181" t="s">
        <v>102</v>
      </c>
      <c r="E728" s="181"/>
      <c r="F728" s="47"/>
      <c r="G728" s="178" t="str">
        <f>$AR$24</f>
        <v>AMS2750H, ASTM E220-19</v>
      </c>
      <c r="H728" s="181"/>
      <c r="I728" s="47"/>
      <c r="J728" s="47"/>
    </row>
    <row r="729" spans="1:10" x14ac:dyDescent="0.2">
      <c r="A729" s="182" t="s">
        <v>106</v>
      </c>
      <c r="B729" s="182"/>
      <c r="C729" s="47"/>
      <c r="D729" s="178" t="str">
        <f>$AX$22</f>
        <v/>
      </c>
      <c r="E729" s="47" t="s">
        <v>107</v>
      </c>
      <c r="F729" s="47"/>
      <c r="G729" s="183" t="str">
        <f>$AX$26</f>
        <v>Specification</v>
      </c>
      <c r="H729" s="184" t="s">
        <v>108</v>
      </c>
      <c r="I729" s="47"/>
      <c r="J729" s="47"/>
    </row>
    <row r="730" spans="1:10" ht="13.5" thickBot="1" x14ac:dyDescent="0.25">
      <c r="A730" s="185" t="s">
        <v>117</v>
      </c>
      <c r="B730" s="247"/>
      <c r="C730" s="431"/>
      <c r="D730" s="248" t="str">
        <f>IF(CT!$E$1&lt;&gt;"",CT!$E$1,"")</f>
        <v/>
      </c>
      <c r="E730" s="432" t="str">
        <f>IF(CT!$M$1&lt;&gt;"",CT!$M$1,"")</f>
        <v/>
      </c>
      <c r="F730" s="432" t="str">
        <f>IF(CT!$U$1&lt;&gt;"",CT!$U$1,"")</f>
        <v/>
      </c>
      <c r="G730" s="248" t="str">
        <f>IF(CT!$AC$1&lt;&gt;"",CT!$AC$1,"")</f>
        <v/>
      </c>
      <c r="H730" s="433" t="str">
        <f>IF(CT!$AK$1&lt;&gt;"",CT!$AK$1,"")</f>
        <v/>
      </c>
      <c r="I730" s="47"/>
      <c r="J730" s="186"/>
    </row>
    <row r="731" spans="1:10" ht="13.5" thickBot="1" x14ac:dyDescent="0.25">
      <c r="A731" s="187" t="s">
        <v>122</v>
      </c>
      <c r="B731" s="223" t="str">
        <f>IF(CT!$C$7&lt;&gt;"",CT!$C$7,"")</f>
        <v/>
      </c>
      <c r="C731" s="191"/>
      <c r="D731" s="240" t="str">
        <f>IF(CT!$G$7&lt;&gt;"",CT!$G$7,"")</f>
        <v/>
      </c>
      <c r="E731" s="240" t="str">
        <f>IF(CT!$O$7&lt;&gt;"",CT!$O$7,"")</f>
        <v/>
      </c>
      <c r="F731" s="240" t="str">
        <f>IF(CT!$W$7&lt;&gt;"",CT!$W$7,"")</f>
        <v/>
      </c>
      <c r="G731" s="240" t="str">
        <f>IF(CT!$AE$7&lt;&gt;"",CT!$AE$7,"")</f>
        <v/>
      </c>
      <c r="H731" s="240" t="str">
        <f>IF(CT!$AM$7&lt;&gt;"",CT!$AM$7,"")</f>
        <v/>
      </c>
      <c r="I731" s="47"/>
      <c r="J731" s="47"/>
    </row>
    <row r="732" spans="1:10" ht="13.5" thickBot="1" x14ac:dyDescent="0.25">
      <c r="A732" s="188"/>
      <c r="B732" s="223"/>
      <c r="C732" s="253" t="s">
        <v>218</v>
      </c>
      <c r="D732" s="434">
        <f>IF(CT!$H$7&lt;&gt;"",CT!$H$7,"")</f>
        <v>0</v>
      </c>
      <c r="E732" s="434" t="str">
        <f>IF(CT!$P$7&lt;&gt;"",CT!$P$7,"")</f>
        <v/>
      </c>
      <c r="F732" s="434" t="str">
        <f>IF(CT!$X$7&lt;&gt;"",CT!$X$7,"")</f>
        <v/>
      </c>
      <c r="G732" s="434" t="str">
        <f>IF(CT!$AF$7&lt;&gt;"",CT!$AF$7,"")</f>
        <v/>
      </c>
      <c r="H732" s="434" t="str">
        <f>IF(CT!$AN$7&lt;&gt;"",CT!$AN$7,"")</f>
        <v/>
      </c>
      <c r="I732" s="47"/>
      <c r="J732" s="47"/>
    </row>
    <row r="733" spans="1:10" ht="13.5" thickBot="1" x14ac:dyDescent="0.25">
      <c r="A733" s="189"/>
      <c r="B733" s="224"/>
      <c r="C733" s="254"/>
      <c r="D733" s="435"/>
      <c r="E733" s="435"/>
      <c r="F733" s="435"/>
      <c r="G733" s="435"/>
      <c r="H733" s="435"/>
      <c r="I733" s="47"/>
      <c r="J733" s="47"/>
    </row>
    <row r="734" spans="1:10" ht="13.5" thickBot="1" x14ac:dyDescent="0.25">
      <c r="A734" s="188"/>
      <c r="B734" s="224" t="str">
        <f>IF(CT!$C$8&lt;&gt;"",CONCATENATE("SN:  ",CT!$C$8),"")</f>
        <v/>
      </c>
      <c r="C734" s="254"/>
      <c r="D734" s="240" t="str">
        <f>IF(CT!$G$8&lt;&gt;"",CT!$G$8,"")</f>
        <v/>
      </c>
      <c r="E734" s="240" t="str">
        <f>IF(CT!$O$8&lt;&gt;"",CT!$O$8,"")</f>
        <v/>
      </c>
      <c r="F734" s="240" t="str">
        <f>IF(CT!$W$8&lt;&gt;"",CT!$W$8,"")</f>
        <v/>
      </c>
      <c r="G734" s="240" t="str">
        <f>IF(CT!$AE$8&lt;&gt;"",CT!$AE$8,"")</f>
        <v/>
      </c>
      <c r="H734" s="240" t="str">
        <f>IF(CT!$AM$8&lt;&gt;"",CT!$AM$8,"")</f>
        <v/>
      </c>
      <c r="I734" s="47"/>
      <c r="J734" s="47"/>
    </row>
    <row r="735" spans="1:10" ht="13.5" thickBot="1" x14ac:dyDescent="0.25">
      <c r="A735" s="189"/>
      <c r="B735" s="224"/>
      <c r="C735" s="253" t="s">
        <v>218</v>
      </c>
      <c r="D735" s="434" t="str">
        <f>IF(CT!$H$8&lt;&gt;"",CT!$H$8,"")</f>
        <v/>
      </c>
      <c r="E735" s="434" t="str">
        <f>IF(CT!$P$8&lt;&gt;"",CT!$P$8,"")</f>
        <v/>
      </c>
      <c r="F735" s="434" t="str">
        <f>IF(CT!$X$8&lt;&gt;"",CT!$X$8,"")</f>
        <v/>
      </c>
      <c r="G735" s="434" t="str">
        <f>IF(CT!$AF$8&lt;&gt;"",CT!$AF$8,"")</f>
        <v/>
      </c>
      <c r="H735" s="434" t="str">
        <f>IF(CT!$AN$8&lt;&gt;"",CT!$AN$8,"")</f>
        <v/>
      </c>
      <c r="I735" s="47"/>
      <c r="J735" s="47"/>
    </row>
    <row r="736" spans="1:10" ht="13.5" thickBot="1" x14ac:dyDescent="0.25">
      <c r="A736" s="188"/>
      <c r="B736" s="224"/>
      <c r="C736" s="225"/>
      <c r="D736" s="225"/>
      <c r="E736" s="225"/>
      <c r="F736" s="225"/>
      <c r="G736" s="225"/>
      <c r="H736" s="225"/>
      <c r="I736" s="47"/>
      <c r="J736" s="47"/>
    </row>
    <row r="737" spans="1:10" ht="13.5" thickBot="1" x14ac:dyDescent="0.25">
      <c r="A737" s="189"/>
      <c r="I737" s="47"/>
      <c r="J737" s="47"/>
    </row>
    <row r="738" spans="1:10" ht="13.5" thickBot="1" x14ac:dyDescent="0.25">
      <c r="A738" s="188"/>
      <c r="B738" s="224" t="str">
        <f>IF(CT!C729&lt;&gt;"",CONCATENATE("SN:  ",CT!C729),"")</f>
        <v/>
      </c>
      <c r="C738" s="191"/>
      <c r="D738" s="439" t="str">
        <f>IF(CT!$AS$1&lt;&gt;"",CT!$AS$1,"")</f>
        <v/>
      </c>
      <c r="E738" s="439" t="str">
        <f>IF(CT!$BA$1&lt;&gt;"",CT!$BA$1,"")</f>
        <v/>
      </c>
      <c r="F738" s="439" t="str">
        <f>IF(CT!$BI$1&lt;&gt;"",CT!$BI$1,"")</f>
        <v/>
      </c>
      <c r="G738" s="439" t="str">
        <f>IF(CT!$BQ$1&lt;&gt;"",CT!$BQ$1,"")</f>
        <v/>
      </c>
      <c r="H738" s="439" t="str">
        <f>IF(CT!$BY$1&lt;&gt;"",CT!$BY$1,"")</f>
        <v/>
      </c>
      <c r="I738" s="47"/>
      <c r="J738" s="47"/>
    </row>
    <row r="739" spans="1:10" ht="13.5" thickBot="1" x14ac:dyDescent="0.25">
      <c r="A739" s="189"/>
      <c r="B739" s="224"/>
      <c r="C739" s="253" t="str">
        <f>IF(B738&lt;&gt;"","C.F.","")</f>
        <v/>
      </c>
      <c r="D739" s="240" t="str">
        <f>IF(D738&lt;&gt;"","---------------","")</f>
        <v/>
      </c>
      <c r="E739" s="240" t="str">
        <f>IF(E738&lt;&gt;"","---------------","")</f>
        <v/>
      </c>
      <c r="F739" s="240" t="str">
        <f>IF(F738&lt;&gt;"","---------------","")</f>
        <v/>
      </c>
      <c r="G739" s="240" t="str">
        <f>IF(G738&lt;&gt;"","---------------","")</f>
        <v/>
      </c>
      <c r="H739" s="240" t="str">
        <f>IF(H738&lt;&gt;"","---------------","")</f>
        <v/>
      </c>
      <c r="I739" s="47"/>
      <c r="J739" s="47"/>
    </row>
    <row r="740" spans="1:10" ht="13.5" thickBot="1" x14ac:dyDescent="0.25">
      <c r="A740" s="188"/>
      <c r="B740" s="223" t="str">
        <f>IF(CT!$C$7&lt;&gt;"",CONCATENATE("SN:  ",CT!$C$7),"")</f>
        <v/>
      </c>
      <c r="D740" s="191" t="str">
        <f>IF(CT!$AU$7&lt;&gt;"",CT!$AU$7,"")</f>
        <v/>
      </c>
      <c r="E740" s="191" t="str">
        <f>IF(CT!$BC$7&lt;&gt;"",CT!$BC$7,"")</f>
        <v/>
      </c>
      <c r="F740" s="191" t="str">
        <f>IF(CT!$BK$7&lt;&gt;"",CT!$BK$7,"")</f>
        <v/>
      </c>
      <c r="G740" s="191" t="str">
        <f>IF(CT!$BS$7&lt;&gt;"",CT!$BS$7,"")</f>
        <v/>
      </c>
      <c r="H740" s="191" t="str">
        <f>IF(CT!$CA$7&lt;&gt;"",CT!$CA$7,"")</f>
        <v/>
      </c>
      <c r="I740" s="47"/>
      <c r="J740" s="47"/>
    </row>
    <row r="741" spans="1:10" ht="13.5" thickBot="1" x14ac:dyDescent="0.25">
      <c r="A741" s="189"/>
      <c r="B741" s="223"/>
      <c r="C741" s="253" t="s">
        <v>218</v>
      </c>
      <c r="D741" s="434" t="str">
        <f>IF(CT!$AV$7&lt;&gt;"",CT!$AV$7,"")</f>
        <v/>
      </c>
      <c r="E741" s="434" t="str">
        <f>IF(CT!$BD$7&lt;&gt;"",CT!$BD$7,"")</f>
        <v/>
      </c>
      <c r="F741" s="434" t="str">
        <f>IF(CT!$BL$7&lt;&gt;"",CT!$BL$7,"")</f>
        <v/>
      </c>
      <c r="G741" s="434" t="str">
        <f>IF(CT!$BT$7&lt;&gt;"",CT!$BT$7,"")</f>
        <v/>
      </c>
      <c r="H741" s="434" t="str">
        <f>IF(CT!$CB$7&lt;&gt;"",CT!$CB$7,"")</f>
        <v/>
      </c>
      <c r="I741" s="47"/>
      <c r="J741" s="47"/>
    </row>
    <row r="742" spans="1:10" ht="13.5" thickBot="1" x14ac:dyDescent="0.25">
      <c r="A742" s="188"/>
      <c r="B742" s="224"/>
      <c r="C742" s="254"/>
      <c r="D742" s="434" t="str">
        <f>IF(CT!H730&lt;&gt;"",CT!H730,"")</f>
        <v/>
      </c>
      <c r="E742" s="434"/>
      <c r="F742" s="434"/>
      <c r="G742" s="434"/>
      <c r="H742" s="434"/>
      <c r="I742" s="47"/>
      <c r="J742" s="47"/>
    </row>
    <row r="743" spans="1:10" ht="13.5" thickBot="1" x14ac:dyDescent="0.25">
      <c r="A743" s="189"/>
      <c r="B743" s="224" t="str">
        <f>IF(CT!$C$8&lt;&gt;"",CONCATENATE("SN:  ",CT!$C$8),"")</f>
        <v/>
      </c>
      <c r="C743" s="254"/>
      <c r="D743" s="191" t="str">
        <f>IF(CT!$AU$8&lt;&gt;"",CT!$AU$8,"")</f>
        <v/>
      </c>
      <c r="E743" s="191" t="str">
        <f>IF(CT!$BC$8&lt;&gt;"",CT!$BC$8,"")</f>
        <v/>
      </c>
      <c r="F743" s="191" t="str">
        <f>IF(CT!$BK$8&lt;&gt;"",CT!$BK$8,"")</f>
        <v/>
      </c>
      <c r="G743" s="191" t="str">
        <f>IF(CT!$BS$8&lt;&gt;"",CT!$BS$8,"")</f>
        <v/>
      </c>
      <c r="H743" s="191" t="str">
        <f>IF(CT!$CA$8&lt;&gt;"",CT!$CA$8,"")</f>
        <v/>
      </c>
      <c r="I743" s="47"/>
      <c r="J743" s="47"/>
    </row>
    <row r="744" spans="1:10" ht="13.5" thickBot="1" x14ac:dyDescent="0.25">
      <c r="A744" s="188"/>
      <c r="B744" s="224"/>
      <c r="C744" s="253" t="s">
        <v>218</v>
      </c>
      <c r="D744" s="434" t="str">
        <f>IF(CT!$AV$8&lt;&gt;"",CT!$AV$8,"")</f>
        <v/>
      </c>
      <c r="E744" s="434" t="str">
        <f>IF(CT!$BD$8&lt;&gt;"",CT!$BD$8,"")</f>
        <v/>
      </c>
      <c r="F744" s="434" t="str">
        <f>IF(CT!$BL$8&lt;&gt;"",CT!$BL$8,"")</f>
        <v/>
      </c>
      <c r="G744" s="434" t="str">
        <f>IF(CT!$BT$8&lt;&gt;"",CT!$BT$8,"")</f>
        <v/>
      </c>
      <c r="H744" s="434" t="str">
        <f>IF(CT!$CB$8&lt;&gt;"",CT!$CB$8,"")</f>
        <v/>
      </c>
      <c r="I744" s="47"/>
      <c r="J744" s="47"/>
    </row>
    <row r="745" spans="1:10" ht="13.5" thickBot="1" x14ac:dyDescent="0.25">
      <c r="A745" s="189"/>
      <c r="B745" s="224"/>
      <c r="C745" s="253" t="str">
        <f>IF(B744&lt;&gt;"","C.F.","")</f>
        <v/>
      </c>
      <c r="D745" s="434" t="str">
        <f>IF(CT!H731&lt;&gt;"",CT!H731,"")</f>
        <v/>
      </c>
      <c r="E745" s="434"/>
      <c r="F745" s="434"/>
      <c r="G745" s="434"/>
      <c r="H745" s="434"/>
      <c r="I745" s="47"/>
      <c r="J745" s="47"/>
    </row>
    <row r="746" spans="1:10" x14ac:dyDescent="0.2">
      <c r="A746" s="188"/>
      <c r="B746" s="47"/>
      <c r="C746" s="47"/>
      <c r="D746" s="47"/>
      <c r="E746" s="47"/>
      <c r="F746" s="47"/>
      <c r="G746" s="47"/>
      <c r="H746" s="47"/>
      <c r="I746" s="47"/>
      <c r="J746" s="47"/>
    </row>
    <row r="747" spans="1:10" x14ac:dyDescent="0.2">
      <c r="A747" s="189"/>
      <c r="B747" s="47"/>
      <c r="C747" s="47"/>
      <c r="D747" s="47"/>
      <c r="E747" s="47"/>
      <c r="F747" s="47"/>
      <c r="G747" s="47"/>
      <c r="H747" s="47"/>
      <c r="I747" s="47"/>
      <c r="J747" s="47"/>
    </row>
    <row r="748" spans="1:10" x14ac:dyDescent="0.2">
      <c r="A748" s="188"/>
      <c r="B748" s="47"/>
      <c r="C748" s="47"/>
      <c r="D748" s="47"/>
      <c r="E748" s="47"/>
      <c r="F748" s="47"/>
      <c r="G748" s="47"/>
      <c r="H748" s="47"/>
      <c r="I748" s="47"/>
      <c r="J748" s="47"/>
    </row>
    <row r="749" spans="1:10" x14ac:dyDescent="0.2">
      <c r="A749" s="189"/>
      <c r="B749" s="47"/>
      <c r="C749" s="47"/>
      <c r="D749" s="47"/>
      <c r="E749" s="47"/>
      <c r="F749" s="47"/>
      <c r="G749" s="47"/>
      <c r="H749" s="47"/>
      <c r="I749" s="47"/>
      <c r="J749" s="47"/>
    </row>
    <row r="750" spans="1:10" x14ac:dyDescent="0.2">
      <c r="A750" s="192"/>
      <c r="B750" s="193"/>
      <c r="C750" s="193"/>
      <c r="D750" s="193"/>
      <c r="E750" s="193"/>
      <c r="F750" s="193"/>
      <c r="G750" s="193"/>
      <c r="H750" s="193"/>
      <c r="I750" s="47"/>
      <c r="J750" s="47"/>
    </row>
    <row r="751" spans="1:10" ht="13.5" thickBot="1" x14ac:dyDescent="0.25">
      <c r="A751" s="194"/>
      <c r="B751" s="47"/>
      <c r="C751" s="194" t="s">
        <v>191</v>
      </c>
      <c r="D751" s="194"/>
      <c r="E751" s="194"/>
      <c r="F751" s="194"/>
      <c r="G751" s="194"/>
      <c r="H751" s="194"/>
      <c r="I751" s="194"/>
      <c r="J751" s="194"/>
    </row>
    <row r="752" spans="1:10" x14ac:dyDescent="0.2">
      <c r="A752" s="47" t="s">
        <v>194</v>
      </c>
      <c r="B752" s="178" t="str">
        <f>$BJ$7</f>
        <v>Found in tolerance.  No action required.  "C.F" = "Correction Factor."</v>
      </c>
      <c r="C752" s="47"/>
      <c r="D752" s="47"/>
      <c r="E752" s="47"/>
      <c r="F752" s="47"/>
      <c r="G752" s="47"/>
      <c r="H752" s="47"/>
      <c r="I752" s="47"/>
      <c r="J752" s="47"/>
    </row>
    <row r="753" spans="1:14" x14ac:dyDescent="0.2">
      <c r="A753" s="47"/>
      <c r="B753" s="47"/>
      <c r="C753" s="47"/>
      <c r="D753" s="47"/>
      <c r="E753" s="47"/>
      <c r="F753" s="47"/>
      <c r="G753" s="47"/>
      <c r="H753" s="47"/>
      <c r="I753" s="47"/>
      <c r="J753" s="47"/>
    </row>
    <row r="754" spans="1:14" x14ac:dyDescent="0.2">
      <c r="A754" s="195" t="s">
        <v>202</v>
      </c>
      <c r="B754" s="178" t="str">
        <f>$BJ$30</f>
        <v>New</v>
      </c>
      <c r="C754" s="47"/>
      <c r="D754" s="47"/>
      <c r="E754" s="47"/>
      <c r="F754" s="47"/>
      <c r="G754" s="47"/>
      <c r="H754" s="47"/>
      <c r="I754" s="47"/>
      <c r="J754" s="47"/>
    </row>
    <row r="755" spans="1:14" x14ac:dyDescent="0.2">
      <c r="A755" s="195" t="s">
        <v>206</v>
      </c>
      <c r="B755" s="178" t="str">
        <f>$BK$5</f>
        <v>ACCEPTED</v>
      </c>
      <c r="C755" s="47"/>
      <c r="D755" s="47"/>
      <c r="E755" s="47"/>
      <c r="F755" s="47"/>
      <c r="G755" s="47"/>
      <c r="H755" s="47"/>
      <c r="I755" s="47"/>
      <c r="J755" s="47"/>
    </row>
    <row r="756" spans="1:14" x14ac:dyDescent="0.2">
      <c r="A756" s="182"/>
      <c r="B756" s="507" t="s">
        <v>208</v>
      </c>
      <c r="C756" s="508"/>
      <c r="D756" s="507"/>
      <c r="E756" s="507"/>
      <c r="F756" s="507"/>
      <c r="G756" s="508"/>
      <c r="H756" s="508"/>
      <c r="I756" s="507"/>
      <c r="J756" s="507"/>
    </row>
    <row r="757" spans="1:14" x14ac:dyDescent="0.2">
      <c r="A757" s="47" t="s">
        <v>210</v>
      </c>
      <c r="B757" s="47"/>
      <c r="C757" s="178" t="str">
        <f>$N$20</f>
        <v>Additel 286 SN:6851022030037</v>
      </c>
      <c r="D757" s="181"/>
      <c r="E757" s="181"/>
      <c r="F757" s="47" t="s">
        <v>211</v>
      </c>
      <c r="G757" s="512" t="str">
        <f>IF($V$19&lt;&gt;"",$V$19,"")</f>
        <v/>
      </c>
      <c r="H757" s="513"/>
      <c r="I757" s="196"/>
      <c r="J757" s="47"/>
    </row>
    <row r="758" spans="1:14" x14ac:dyDescent="0.2">
      <c r="A758" s="47" t="s">
        <v>212</v>
      </c>
      <c r="B758" s="47"/>
      <c r="C758" s="504">
        <f>$N$21</f>
        <v>45474</v>
      </c>
      <c r="D758" s="505"/>
      <c r="E758" s="506"/>
      <c r="F758" s="47" t="s">
        <v>213</v>
      </c>
      <c r="G758" s="197" t="str">
        <f>IF($V$20&lt;&gt;"",$V$20,"")</f>
        <v/>
      </c>
      <c r="H758" s="198" t="str">
        <f>IF($W$20&lt;&gt;"",$W$20,"")</f>
        <v/>
      </c>
      <c r="I758" s="199"/>
      <c r="J758" s="200"/>
    </row>
    <row r="759" spans="1:14" x14ac:dyDescent="0.2">
      <c r="A759" s="47" t="s">
        <v>214</v>
      </c>
      <c r="B759" s="47"/>
      <c r="C759" s="504">
        <f>$N$22</f>
        <v>45839</v>
      </c>
      <c r="D759" s="505"/>
      <c r="E759" s="506"/>
      <c r="F759" s="47" t="s">
        <v>215</v>
      </c>
      <c r="G759" s="197" t="str">
        <f>IF($V$21&lt;&gt;"",$V$21,"")</f>
        <v/>
      </c>
      <c r="H759" s="197" t="str">
        <f>IF($W$21&lt;&gt;"",$W$21,"")</f>
        <v/>
      </c>
      <c r="I759" s="199"/>
      <c r="J759" s="200"/>
    </row>
    <row r="760" spans="1:14" ht="13.5" thickBot="1" x14ac:dyDescent="0.25">
      <c r="A760" s="201" t="s">
        <v>216</v>
      </c>
      <c r="B760" s="201"/>
      <c r="C760" s="509" t="str">
        <f>$N$23</f>
        <v>56561-060578</v>
      </c>
      <c r="D760" s="510"/>
      <c r="E760" s="511"/>
      <c r="F760" s="201" t="s">
        <v>216</v>
      </c>
      <c r="G760" s="201"/>
      <c r="H760" s="295" t="e">
        <f>IF($V$22&lt;&gt;"",$V$22,"")</f>
        <v>#VALUE!</v>
      </c>
      <c r="I760" s="203"/>
      <c r="J760" s="204"/>
    </row>
    <row r="761" spans="1:14" x14ac:dyDescent="0.2">
      <c r="A761" s="47" t="s">
        <v>49</v>
      </c>
      <c r="B761" s="47"/>
      <c r="C761" s="47"/>
      <c r="D761" s="220" t="s">
        <v>50</v>
      </c>
      <c r="E761" s="221">
        <v>20</v>
      </c>
      <c r="F761" s="47"/>
      <c r="G761" s="178"/>
      <c r="H761" s="47"/>
      <c r="I761" s="47"/>
      <c r="J761" s="47"/>
    </row>
    <row r="762" spans="1:14" x14ac:dyDescent="0.2">
      <c r="A762" s="47" t="s">
        <v>56</v>
      </c>
      <c r="B762" s="47"/>
      <c r="C762" s="47"/>
      <c r="D762" s="47"/>
      <c r="E762" s="47"/>
      <c r="F762" s="47"/>
      <c r="G762" s="47"/>
      <c r="H762" s="47"/>
      <c r="I762" s="47"/>
      <c r="J762" s="47"/>
    </row>
    <row r="763" spans="1:14" x14ac:dyDescent="0.2">
      <c r="A763" s="47" t="s">
        <v>65</v>
      </c>
      <c r="B763" s="178" t="str">
        <f>$BC$12</f>
        <v>Thermocouple Wire</v>
      </c>
      <c r="C763" s="47"/>
      <c r="D763" s="47"/>
      <c r="E763" s="47" t="s">
        <v>66</v>
      </c>
      <c r="F763" s="47"/>
      <c r="G763" s="178" t="str">
        <f>$BF$22</f>
        <v>KF</v>
      </c>
      <c r="H763" s="47"/>
      <c r="I763" s="47"/>
      <c r="J763" s="47"/>
    </row>
    <row r="764" spans="1:14" x14ac:dyDescent="0.2">
      <c r="A764" s="47" t="s">
        <v>46</v>
      </c>
      <c r="B764" s="178" t="str">
        <f>$AW$1</f>
        <v>"0"</v>
      </c>
      <c r="C764" s="47"/>
      <c r="D764" s="47"/>
      <c r="E764" s="47" t="s">
        <v>73</v>
      </c>
      <c r="F764" s="47"/>
      <c r="G764" s="246">
        <f ca="1">$BG$9</f>
        <v>45778</v>
      </c>
      <c r="H764" s="47"/>
      <c r="I764" s="47"/>
      <c r="J764" s="179"/>
    </row>
    <row r="765" spans="1:14" x14ac:dyDescent="0.2">
      <c r="A765" s="47" t="s">
        <v>77</v>
      </c>
      <c r="B765" s="178" t="str">
        <f>$BG$18</f>
        <v>N/A</v>
      </c>
      <c r="C765" s="47"/>
      <c r="D765" s="47"/>
      <c r="E765" s="47" t="s">
        <v>78</v>
      </c>
      <c r="F765" s="47"/>
      <c r="G765" s="246" t="str">
        <f>$BG$10</f>
        <v>N/A</v>
      </c>
      <c r="H765" s="47"/>
      <c r="J765" s="179"/>
    </row>
    <row r="766" spans="1:14" x14ac:dyDescent="0.2">
      <c r="A766" s="47" t="s">
        <v>62</v>
      </c>
      <c r="B766" s="180">
        <f>$BG$2</f>
        <v>68</v>
      </c>
      <c r="C766" s="47"/>
      <c r="D766" s="47"/>
      <c r="E766" s="47" t="s">
        <v>86</v>
      </c>
      <c r="F766" s="47"/>
      <c r="G766" s="178">
        <f>$BG$3</f>
        <v>46</v>
      </c>
      <c r="H766" s="47" t="s">
        <v>87</v>
      </c>
      <c r="I766" s="47"/>
      <c r="J766" s="47"/>
    </row>
    <row r="767" spans="1:14" x14ac:dyDescent="0.2">
      <c r="A767" s="47" t="s">
        <v>95</v>
      </c>
      <c r="B767" s="178" t="str">
        <f>$BE$27</f>
        <v>Production</v>
      </c>
      <c r="C767" s="47"/>
      <c r="D767" s="47"/>
      <c r="E767" s="47" t="s">
        <v>96</v>
      </c>
      <c r="F767" s="178" t="str">
        <f>$AR$23</f>
        <v>Greater of ±2.0°F or ±0.4% of Reading</v>
      </c>
      <c r="G767" s="47"/>
      <c r="H767" s="47"/>
      <c r="I767" s="47"/>
      <c r="J767" s="47"/>
      <c r="L767" t="s">
        <v>220</v>
      </c>
      <c r="M767" t="s">
        <v>221</v>
      </c>
      <c r="N767" t="s">
        <v>222</v>
      </c>
    </row>
    <row r="768" spans="1:14" x14ac:dyDescent="0.2">
      <c r="A768" s="181" t="s">
        <v>101</v>
      </c>
      <c r="B768" s="47"/>
      <c r="C768" s="181"/>
      <c r="D768" s="181" t="s">
        <v>102</v>
      </c>
      <c r="E768" s="181"/>
      <c r="F768" s="47"/>
      <c r="G768" s="178" t="str">
        <f>$AR$24</f>
        <v>AMS2750H, ASTM E220-19</v>
      </c>
      <c r="H768" s="181"/>
      <c r="I768" s="47"/>
      <c r="J768" s="47"/>
      <c r="N768" t="s">
        <v>223</v>
      </c>
    </row>
    <row r="769" spans="1:11" x14ac:dyDescent="0.2">
      <c r="A769" s="182" t="s">
        <v>106</v>
      </c>
      <c r="B769" s="182"/>
      <c r="C769" s="47"/>
      <c r="D769" s="178" t="str">
        <f>$AX$22</f>
        <v/>
      </c>
      <c r="E769" s="47" t="s">
        <v>107</v>
      </c>
      <c r="F769" s="47"/>
      <c r="G769" s="183" t="str">
        <f>$AX$26</f>
        <v>Specification</v>
      </c>
      <c r="H769" s="184" t="s">
        <v>108</v>
      </c>
      <c r="I769" s="47"/>
      <c r="J769" s="47"/>
    </row>
    <row r="770" spans="1:11" ht="13.5" thickBot="1" x14ac:dyDescent="0.25">
      <c r="A770" s="185" t="s">
        <v>117</v>
      </c>
      <c r="B770" s="247"/>
      <c r="C770" s="248"/>
      <c r="D770" s="248" t="str">
        <f>IF(CT!$E$1&lt;&gt;"",CT!$E$1,"")</f>
        <v/>
      </c>
      <c r="E770" s="432" t="str">
        <f>IF(CT!$M$1&lt;&gt;"",CT!$M$1,"")</f>
        <v/>
      </c>
      <c r="F770" s="432" t="str">
        <f>IF(CT!$U$1&lt;&gt;"",CT!$U$1,"")</f>
        <v/>
      </c>
      <c r="G770" s="248" t="str">
        <f>IF(CT!$AC$1&lt;&gt;"",CT!$AC$1,"")</f>
        <v/>
      </c>
      <c r="H770" s="433" t="str">
        <f>IF(CT!$AK$1&lt;&gt;"",CT!$AK$1,"")</f>
        <v/>
      </c>
      <c r="I770" s="47"/>
      <c r="J770" s="186"/>
      <c r="K770" t="s">
        <v>219</v>
      </c>
    </row>
    <row r="771" spans="1:11" ht="13.5" thickBot="1" x14ac:dyDescent="0.25">
      <c r="A771" s="187" t="s">
        <v>122</v>
      </c>
      <c r="B771" s="223" t="str">
        <f>IF(CT!$C$9&lt;&gt;"",CT!$C$9,"")</f>
        <v/>
      </c>
      <c r="C771" s="191"/>
      <c r="D771" s="240" t="str">
        <f>IF(CT!$G$9&lt;&gt;"",CT!$G$9,"")</f>
        <v/>
      </c>
      <c r="E771" s="240" t="str">
        <f>IF(CT!$O$9&lt;&gt;"",CT!$O$9,"")</f>
        <v/>
      </c>
      <c r="F771" s="240" t="str">
        <f>IF(CT!$W$9&lt;&gt;"",CT!$W$9,"")</f>
        <v/>
      </c>
      <c r="G771" s="240" t="str">
        <f>IF(CT!$AE$9&lt;&gt;"",CT!$AE$9,"")</f>
        <v/>
      </c>
      <c r="H771" s="240" t="str">
        <f>IF(CT!$AM$9&lt;&gt;"",CT!$AM$9,"")</f>
        <v/>
      </c>
      <c r="I771" s="47"/>
      <c r="J771" s="47"/>
    </row>
    <row r="772" spans="1:11" ht="13.5" thickBot="1" x14ac:dyDescent="0.25">
      <c r="A772" s="188"/>
      <c r="B772" s="223"/>
      <c r="C772" s="191" t="s">
        <v>218</v>
      </c>
      <c r="D772" s="434" t="str">
        <f>IF(CT!$H$9&lt;&gt;"",CT!$H$9,"")</f>
        <v/>
      </c>
      <c r="E772" s="434" t="str">
        <f>IF(CT!$P$9&lt;&gt;"",CT!$P$9,"")</f>
        <v/>
      </c>
      <c r="F772" s="434" t="str">
        <f>IF(CT!$X$9&lt;&gt;"",CT!$X$9,"")</f>
        <v/>
      </c>
      <c r="G772" s="434" t="str">
        <f>IF(CT!$AF$9&lt;&gt;"",CT!$AF$9,"")</f>
        <v/>
      </c>
      <c r="H772" s="434" t="str">
        <f>IF(CT!$AN$9&lt;&gt;"",CT!$AN$9,"")</f>
        <v/>
      </c>
      <c r="I772" s="47"/>
      <c r="J772" s="47"/>
    </row>
    <row r="773" spans="1:11" ht="13.5" thickBot="1" x14ac:dyDescent="0.25">
      <c r="A773" s="189"/>
      <c r="B773" s="223"/>
      <c r="C773" s="191"/>
      <c r="D773" s="435"/>
      <c r="E773" s="435"/>
      <c r="F773" s="435"/>
      <c r="G773" s="435"/>
      <c r="H773" s="435"/>
      <c r="I773" s="47"/>
      <c r="J773" s="47"/>
    </row>
    <row r="774" spans="1:11" ht="13.5" thickBot="1" x14ac:dyDescent="0.25">
      <c r="A774" s="188"/>
      <c r="B774" s="223" t="str">
        <f>IF(CT!$C$10&lt;&gt;"",CONCATENATE("SN:  ",CT!$C$10),"")</f>
        <v/>
      </c>
      <c r="C774" s="191"/>
      <c r="D774" s="240" t="str">
        <f>IF(CT!$G$10&lt;&gt;"",CT!$G$10,"")</f>
        <v/>
      </c>
      <c r="E774" s="240" t="str">
        <f>IF(CT!$O$10&lt;&gt;"",CT!$O$10,"")</f>
        <v/>
      </c>
      <c r="F774" s="240" t="str">
        <f>IF(CT!$W$10&lt;&gt;"",CT!$W$10,"")</f>
        <v/>
      </c>
      <c r="G774" s="240" t="str">
        <f>IF(CT!$AE$10&lt;&gt;"",CT!$AE$10,"")</f>
        <v/>
      </c>
      <c r="H774" s="240" t="str">
        <f>IF(CT!$AM$10&lt;&gt;"",CT!$AM$10,"")</f>
        <v/>
      </c>
      <c r="I774" s="47"/>
      <c r="J774" s="47"/>
    </row>
    <row r="775" spans="1:11" ht="13.5" thickBot="1" x14ac:dyDescent="0.25">
      <c r="A775" s="189"/>
      <c r="B775" s="223"/>
      <c r="C775" s="191" t="str">
        <f>IF(B774&lt;&gt;"","C.F.","")</f>
        <v/>
      </c>
      <c r="D775" s="434" t="str">
        <f>IF(CT!$H$10&lt;&gt;"",CT!$H$10,"")</f>
        <v/>
      </c>
      <c r="E775" s="434" t="str">
        <f>IF(CT!$P$10&lt;&gt;"",CT!$P$10,"")</f>
        <v/>
      </c>
      <c r="F775" s="434" t="str">
        <f>IF(CT!$X$10&lt;&gt;"",CT!$X$10,"")</f>
        <v/>
      </c>
      <c r="G775" s="434" t="str">
        <f>IF(CT!$AF$10&lt;&gt;"",CT!$AF$10,"")</f>
        <v/>
      </c>
      <c r="H775" s="434" t="str">
        <f>IF(CT!$AN$10&lt;&gt;"",CT!$AN$10,"")</f>
        <v/>
      </c>
      <c r="I775" s="47"/>
      <c r="J775" s="47"/>
    </row>
    <row r="776" spans="1:11" ht="13.5" thickBot="1" x14ac:dyDescent="0.25">
      <c r="A776" s="188"/>
      <c r="B776" s="223"/>
      <c r="C776" s="191"/>
      <c r="D776" s="191"/>
      <c r="E776" s="191"/>
      <c r="F776" s="191"/>
      <c r="G776" s="191"/>
      <c r="H776" s="191"/>
      <c r="I776" s="47"/>
      <c r="J776" s="47"/>
    </row>
    <row r="777" spans="1:11" ht="13.5" thickBot="1" x14ac:dyDescent="0.25">
      <c r="A777" s="189"/>
      <c r="B777" s="223" t="str">
        <f>IF(CT!C769&lt;&gt;"",CONCATENATE("SN:  ",CT!C769),"")</f>
        <v/>
      </c>
      <c r="C777" s="191"/>
      <c r="D777" s="439" t="str">
        <f>IF(CT!$AS$1&lt;&gt;"",CT!$AS$1,"")</f>
        <v/>
      </c>
      <c r="E777" s="439" t="str">
        <f>IF(CT!$BA$1&lt;&gt;"",CT!$BA$1,"")</f>
        <v/>
      </c>
      <c r="F777" s="439" t="str">
        <f>IF(CT!$BI$1&lt;&gt;"",CT!$BI$1,"")</f>
        <v/>
      </c>
      <c r="G777" s="439" t="str">
        <f>IF(CT!$BQ$1&lt;&gt;"",CT!$BQ$1,"")</f>
        <v/>
      </c>
      <c r="H777" s="439" t="str">
        <f>IF(CT!$BY$1&lt;&gt;"",CT!$BY$1,"")</f>
        <v/>
      </c>
      <c r="I777" s="47"/>
      <c r="J777" s="47"/>
    </row>
    <row r="778" spans="1:11" ht="13.5" thickBot="1" x14ac:dyDescent="0.25">
      <c r="A778" s="188"/>
      <c r="B778" s="223"/>
      <c r="C778" s="191" t="str">
        <f>IF(B777&lt;&gt;"","C.F.","")</f>
        <v/>
      </c>
      <c r="D778" s="240" t="str">
        <f>IF(D777&lt;&gt;"","---------------","")</f>
        <v/>
      </c>
      <c r="E778" s="240" t="str">
        <f>IF(E777&lt;&gt;"","---------------","")</f>
        <v/>
      </c>
      <c r="F778" s="240" t="str">
        <f>IF(F777&lt;&gt;"","---------------","")</f>
        <v/>
      </c>
      <c r="G778" s="240" t="str">
        <f>IF(G777&lt;&gt;"","---------------","")</f>
        <v/>
      </c>
      <c r="H778" s="240" t="str">
        <f>IF(H777&lt;&gt;"","---------------","")</f>
        <v/>
      </c>
      <c r="I778" s="47"/>
      <c r="J778" s="47"/>
    </row>
    <row r="779" spans="1:11" ht="13.5" thickBot="1" x14ac:dyDescent="0.25">
      <c r="A779" s="189"/>
      <c r="B779" s="223" t="str">
        <f>IF(CT!$C$9&lt;&gt;"",CONCATENATE("SN:  ",CT!$C$9),"")</f>
        <v/>
      </c>
      <c r="C779" s="191"/>
      <c r="D779" s="191" t="str">
        <f>IF(CT!$AU$9&lt;&gt;"",CT!$AU$9,"")</f>
        <v/>
      </c>
      <c r="E779" s="191" t="str">
        <f>IF(CT!$BC$9&lt;&gt;"",CT!$BC$9,"")</f>
        <v/>
      </c>
      <c r="F779" s="191" t="str">
        <f>IF(CT!$BK$9&lt;&gt;"",CT!$BK$9,"")</f>
        <v/>
      </c>
      <c r="G779" s="191" t="str">
        <f>IF(CT!$BS$9&lt;&gt;"",CT!$BS$9,"")</f>
        <v/>
      </c>
      <c r="H779" s="191" t="str">
        <f>IF(CT!$CA$9&lt;&gt;"",CT!$CA$9,"")</f>
        <v/>
      </c>
      <c r="I779" s="47"/>
      <c r="J779" s="47"/>
    </row>
    <row r="780" spans="1:11" ht="13.5" thickBot="1" x14ac:dyDescent="0.25">
      <c r="A780" s="188"/>
      <c r="B780" s="223"/>
      <c r="C780" s="191" t="str">
        <f>IF(B779&lt;&gt;"","C.F.","")</f>
        <v/>
      </c>
      <c r="D780" s="434" t="str">
        <f>IF(CT!$AV$9&lt;&gt;"",CT!$AV$9,"")</f>
        <v/>
      </c>
      <c r="E780" s="434" t="str">
        <f>IF(CT!$BD$9&lt;&gt;"",CT!$BD$9,"")</f>
        <v/>
      </c>
      <c r="F780" s="434" t="str">
        <f>IF(CT!$BL$9&lt;&gt;"",CT!$BL$9,"")</f>
        <v/>
      </c>
      <c r="G780" s="434" t="str">
        <f>IF(CT!$BT$9&lt;&gt;"",CT!$BT$9,"")</f>
        <v/>
      </c>
      <c r="H780" s="434" t="str">
        <f>IF(CT!$CB$9&lt;&gt;"",CT!$CB$9,"")</f>
        <v/>
      </c>
      <c r="I780" s="47"/>
      <c r="J780" s="47"/>
    </row>
    <row r="781" spans="1:11" ht="13.5" thickBot="1" x14ac:dyDescent="0.25">
      <c r="A781" s="189"/>
      <c r="B781" s="223"/>
      <c r="C781" s="191" t="str">
        <f>IF(B780&lt;&gt;"","C.F.","")</f>
        <v/>
      </c>
      <c r="D781" s="434" t="str">
        <f>IF(CT!H770&lt;&gt;"",CT!H770,"")</f>
        <v/>
      </c>
      <c r="E781" s="434"/>
      <c r="F781" s="434"/>
      <c r="G781" s="434"/>
      <c r="H781" s="434"/>
      <c r="I781" s="47"/>
      <c r="J781" s="47"/>
    </row>
    <row r="782" spans="1:11" ht="13.5" thickBot="1" x14ac:dyDescent="0.25">
      <c r="A782" s="188"/>
      <c r="B782" s="223" t="str">
        <f>IF(CT!$C$10&lt;&gt;"",CONCATENATE("SN:  ",CT!$C$10),"")</f>
        <v/>
      </c>
      <c r="C782" s="191"/>
      <c r="D782" s="191" t="str">
        <f>IF(CT!$AU$10&lt;&gt;"",CT!$AU$10,"")</f>
        <v/>
      </c>
      <c r="E782" s="191" t="str">
        <f>IF(CT!$BC$10&lt;&gt;"",CT!$BC$10,"")</f>
        <v/>
      </c>
      <c r="F782" s="191" t="str">
        <f>IF(CT!$BK$10&lt;&gt;"",CT!$BK$10,"")</f>
        <v/>
      </c>
      <c r="G782" s="191" t="str">
        <f>IF(CT!$BS$10&lt;&gt;"",CT!$BS$10,"")</f>
        <v/>
      </c>
      <c r="H782" s="191" t="str">
        <f>IF(CT!$CA$10&lt;&gt;"",CT!$CA$10,"")</f>
        <v/>
      </c>
      <c r="I782" s="47"/>
      <c r="J782" s="47"/>
    </row>
    <row r="783" spans="1:11" ht="13.5" thickBot="1" x14ac:dyDescent="0.25">
      <c r="A783" s="189"/>
      <c r="B783" s="223" t="str">
        <f>IF(CT!C771&lt;&gt;"",CT!C771,"")</f>
        <v/>
      </c>
      <c r="C783" s="191" t="str">
        <f>IF(B782&lt;&gt;"","C.F.","")</f>
        <v/>
      </c>
      <c r="D783" s="434" t="str">
        <f>IF(CT!$AV$10&lt;&gt;"",CT!$AV$10,"")</f>
        <v/>
      </c>
      <c r="E783" s="434" t="str">
        <f>IF(CT!$BD$10&lt;&gt;"",CT!$BD$10,"")</f>
        <v/>
      </c>
      <c r="F783" s="434" t="str">
        <f>IF(CT!$BL$10&lt;&gt;"",CT!$BL$10,"")</f>
        <v/>
      </c>
      <c r="G783" s="434" t="str">
        <f>IF(CT!$BT$10&lt;&gt;"",CT!$BT$10,"")</f>
        <v/>
      </c>
      <c r="H783" s="434" t="str">
        <f>IF(CT!$CB$10&lt;&gt;"",CT!$CB$10,"")</f>
        <v/>
      </c>
      <c r="I783" s="47"/>
      <c r="J783" s="47"/>
    </row>
    <row r="784" spans="1:11" ht="13.5" thickBot="1" x14ac:dyDescent="0.25">
      <c r="A784" s="188"/>
      <c r="B784" s="223"/>
      <c r="C784" s="191" t="str">
        <f>IF(B783&lt;&gt;"","C.F.","")</f>
        <v/>
      </c>
      <c r="D784" s="191" t="str">
        <f>IF(CT!H771&lt;&gt;"",CT!H771,"")</f>
        <v/>
      </c>
      <c r="E784" s="191"/>
      <c r="F784" s="191"/>
      <c r="G784" s="191"/>
      <c r="H784" s="191"/>
      <c r="I784" s="47"/>
      <c r="J784" s="47"/>
    </row>
    <row r="785" spans="1:10" ht="13.5" thickBot="1" x14ac:dyDescent="0.25">
      <c r="A785" s="189"/>
      <c r="B785" s="223"/>
      <c r="C785" s="191"/>
      <c r="D785" s="191"/>
      <c r="E785" s="191"/>
      <c r="F785" s="191"/>
      <c r="G785" s="191"/>
      <c r="H785" s="191"/>
      <c r="I785" s="47"/>
      <c r="J785" s="47"/>
    </row>
    <row r="786" spans="1:10" x14ac:dyDescent="0.2">
      <c r="A786" s="188"/>
      <c r="B786" s="47"/>
      <c r="C786" s="47"/>
      <c r="D786" s="47"/>
      <c r="E786" s="47"/>
      <c r="F786" s="47"/>
      <c r="G786" s="47"/>
      <c r="H786" s="47"/>
      <c r="I786" s="47"/>
      <c r="J786" s="47"/>
    </row>
    <row r="787" spans="1:10" x14ac:dyDescent="0.2">
      <c r="A787" s="189"/>
      <c r="B787" s="47"/>
      <c r="C787" s="47"/>
      <c r="D787" s="47"/>
      <c r="E787" s="47"/>
      <c r="F787" s="47"/>
      <c r="G787" s="47"/>
      <c r="H787" s="47"/>
      <c r="I787" s="47"/>
      <c r="J787" s="47"/>
    </row>
    <row r="788" spans="1:10" x14ac:dyDescent="0.2">
      <c r="A788" s="188"/>
      <c r="B788" s="47"/>
      <c r="C788" s="47"/>
      <c r="D788" s="47"/>
      <c r="E788" s="47"/>
      <c r="F788" s="47"/>
      <c r="G788" s="47"/>
      <c r="H788" s="47"/>
      <c r="I788" s="47"/>
      <c r="J788" s="47"/>
    </row>
    <row r="789" spans="1:10" x14ac:dyDescent="0.2">
      <c r="A789" s="189"/>
      <c r="B789" s="47"/>
      <c r="C789" s="47"/>
      <c r="D789" s="47"/>
      <c r="E789" s="47"/>
      <c r="F789" s="47"/>
      <c r="G789" s="47"/>
      <c r="H789" s="47"/>
      <c r="I789" s="47"/>
      <c r="J789" s="47"/>
    </row>
    <row r="790" spans="1:10" x14ac:dyDescent="0.2">
      <c r="A790" s="192"/>
      <c r="B790" s="193"/>
      <c r="C790" s="193"/>
      <c r="D790" s="193"/>
      <c r="E790" s="193"/>
      <c r="F790" s="193"/>
      <c r="G790" s="193"/>
      <c r="H790" s="193"/>
      <c r="I790" s="47"/>
      <c r="J790" s="47"/>
    </row>
    <row r="791" spans="1:10" ht="13.5" thickBot="1" x14ac:dyDescent="0.25">
      <c r="A791" s="194"/>
      <c r="B791" s="47"/>
      <c r="C791" s="194" t="s">
        <v>191</v>
      </c>
      <c r="D791" s="194"/>
      <c r="E791" s="194"/>
      <c r="F791" s="194"/>
      <c r="G791" s="194"/>
      <c r="H791" s="194"/>
      <c r="I791" s="194"/>
      <c r="J791" s="194"/>
    </row>
    <row r="792" spans="1:10" x14ac:dyDescent="0.2">
      <c r="A792" s="47" t="s">
        <v>194</v>
      </c>
      <c r="B792" s="178" t="str">
        <f>$BJ$7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95" t="s">
        <v>202</v>
      </c>
      <c r="B794" s="178" t="str">
        <f>$BJ$30</f>
        <v>New</v>
      </c>
      <c r="C794" s="47"/>
      <c r="D794" s="47"/>
      <c r="E794" s="47"/>
      <c r="F794" s="47"/>
      <c r="G794" s="47"/>
      <c r="H794" s="47"/>
      <c r="I794" s="47"/>
      <c r="J794" s="47"/>
    </row>
    <row r="795" spans="1:10" x14ac:dyDescent="0.2">
      <c r="A795" s="195" t="s">
        <v>206</v>
      </c>
      <c r="B795" s="178" t="str">
        <f>$BK$5</f>
        <v>ACCEPTED</v>
      </c>
      <c r="C795" s="47"/>
      <c r="D795" s="47"/>
      <c r="E795" s="47"/>
      <c r="F795" s="47"/>
      <c r="G795" s="47"/>
      <c r="H795" s="47"/>
      <c r="I795" s="47"/>
      <c r="J795" s="47"/>
    </row>
    <row r="796" spans="1:10" x14ac:dyDescent="0.2">
      <c r="A796" s="182"/>
      <c r="B796" s="507" t="s">
        <v>208</v>
      </c>
      <c r="C796" s="508"/>
      <c r="D796" s="507"/>
      <c r="E796" s="507"/>
      <c r="F796" s="507"/>
      <c r="G796" s="508"/>
      <c r="H796" s="508"/>
      <c r="I796" s="507"/>
      <c r="J796" s="507"/>
    </row>
    <row r="797" spans="1:10" x14ac:dyDescent="0.2">
      <c r="A797" s="47" t="s">
        <v>210</v>
      </c>
      <c r="B797" s="47"/>
      <c r="C797" s="178" t="str">
        <f>$N$20</f>
        <v>Additel 286 SN:6851022030037</v>
      </c>
      <c r="D797" s="181"/>
      <c r="E797" s="181"/>
      <c r="F797" s="47" t="s">
        <v>211</v>
      </c>
      <c r="G797" s="512" t="str">
        <f>IF($V$19&lt;&gt;"",$V$19,"")</f>
        <v/>
      </c>
      <c r="H797" s="513"/>
      <c r="I797" s="196"/>
      <c r="J797" s="47"/>
    </row>
    <row r="798" spans="1:10" x14ac:dyDescent="0.2">
      <c r="A798" s="47" t="s">
        <v>212</v>
      </c>
      <c r="B798" s="47"/>
      <c r="C798" s="504">
        <f>$N$21</f>
        <v>45474</v>
      </c>
      <c r="D798" s="505"/>
      <c r="E798" s="506"/>
      <c r="F798" s="47" t="s">
        <v>213</v>
      </c>
      <c r="G798" s="197" t="str">
        <f>IF($V$20&lt;&gt;"",$V$20,"")</f>
        <v/>
      </c>
      <c r="H798" s="198" t="str">
        <f>IF($W$20&lt;&gt;"",$W$20,"")</f>
        <v/>
      </c>
      <c r="I798" s="199"/>
      <c r="J798" s="200"/>
    </row>
    <row r="799" spans="1:10" x14ac:dyDescent="0.2">
      <c r="A799" s="47" t="s">
        <v>214</v>
      </c>
      <c r="B799" s="47"/>
      <c r="C799" s="504">
        <f>$N$22</f>
        <v>45839</v>
      </c>
      <c r="D799" s="505"/>
      <c r="E799" s="506"/>
      <c r="F799" s="47" t="s">
        <v>215</v>
      </c>
      <c r="G799" s="197" t="str">
        <f>IF($V$21&lt;&gt;"",$V$21,"")</f>
        <v/>
      </c>
      <c r="H799" s="197" t="str">
        <f>IF($W$21&lt;&gt;"",$W$21,"")</f>
        <v/>
      </c>
      <c r="I799" s="199"/>
      <c r="J799" s="200"/>
    </row>
    <row r="800" spans="1:10" ht="13.5" thickBot="1" x14ac:dyDescent="0.25">
      <c r="A800" s="201" t="s">
        <v>216</v>
      </c>
      <c r="B800" s="201"/>
      <c r="C800" s="509" t="str">
        <f>$N$23</f>
        <v>56561-060578</v>
      </c>
      <c r="D800" s="510"/>
      <c r="E800" s="511"/>
      <c r="F800" s="201" t="s">
        <v>216</v>
      </c>
      <c r="G800" s="201"/>
      <c r="H800" s="295" t="e">
        <f>IF($V$22&lt;&gt;"",$V$22,"")</f>
        <v>#VALUE!</v>
      </c>
      <c r="I800" s="203"/>
      <c r="J800" s="204"/>
    </row>
    <row r="801" spans="1:10" x14ac:dyDescent="0.2">
      <c r="A801" s="47" t="s">
        <v>49</v>
      </c>
      <c r="B801" s="47"/>
      <c r="C801" s="47"/>
      <c r="D801" s="220" t="s">
        <v>50</v>
      </c>
      <c r="E801" s="221">
        <v>21</v>
      </c>
      <c r="F801" s="47"/>
      <c r="G801" s="178"/>
      <c r="H801" s="47"/>
      <c r="I801" s="47"/>
      <c r="J801" s="47"/>
    </row>
    <row r="802" spans="1:10" x14ac:dyDescent="0.2">
      <c r="A802" s="47" t="s">
        <v>56</v>
      </c>
      <c r="B802" s="47"/>
      <c r="C802" s="47"/>
      <c r="D802" s="47"/>
      <c r="E802" s="47"/>
      <c r="F802" s="47"/>
      <c r="G802" s="47"/>
      <c r="H802" s="47"/>
      <c r="I802" s="47"/>
      <c r="J802" s="47"/>
    </row>
    <row r="803" spans="1:10" x14ac:dyDescent="0.2">
      <c r="A803" s="47" t="s">
        <v>65</v>
      </c>
      <c r="B803" s="178" t="str">
        <f>$BC$12</f>
        <v>Thermocouple Wire</v>
      </c>
      <c r="C803" s="47"/>
      <c r="D803" s="47"/>
      <c r="E803" s="47" t="s">
        <v>66</v>
      </c>
      <c r="F803" s="47"/>
      <c r="G803" s="178" t="str">
        <f>$BF$22</f>
        <v>KF</v>
      </c>
      <c r="H803" s="47"/>
      <c r="I803" s="47"/>
      <c r="J803" s="47"/>
    </row>
    <row r="804" spans="1:10" x14ac:dyDescent="0.2">
      <c r="A804" s="47" t="s">
        <v>46</v>
      </c>
      <c r="B804" s="178" t="str">
        <f>$AW$1</f>
        <v>"0"</v>
      </c>
      <c r="C804" s="47"/>
      <c r="D804" s="47"/>
      <c r="E804" s="47" t="s">
        <v>73</v>
      </c>
      <c r="F804" s="47"/>
      <c r="G804" s="246">
        <f ca="1">$BG$9</f>
        <v>45778</v>
      </c>
      <c r="H804" s="47"/>
      <c r="I804" s="47"/>
      <c r="J804" s="179"/>
    </row>
    <row r="805" spans="1:10" x14ac:dyDescent="0.2">
      <c r="A805" s="47" t="s">
        <v>77</v>
      </c>
      <c r="B805" s="178" t="str">
        <f>$BG$18</f>
        <v>N/A</v>
      </c>
      <c r="C805" s="47"/>
      <c r="D805" s="47"/>
      <c r="E805" s="47" t="s">
        <v>78</v>
      </c>
      <c r="F805" s="47"/>
      <c r="G805" s="246" t="str">
        <f>$BG$10</f>
        <v>N/A</v>
      </c>
      <c r="H805" s="47"/>
      <c r="J805" s="179"/>
    </row>
    <row r="806" spans="1:10" x14ac:dyDescent="0.2">
      <c r="A806" s="47" t="s">
        <v>62</v>
      </c>
      <c r="B806" s="180">
        <f>$BG$2</f>
        <v>68</v>
      </c>
      <c r="C806" s="47"/>
      <c r="D806" s="47"/>
      <c r="E806" s="47" t="s">
        <v>86</v>
      </c>
      <c r="F806" s="47"/>
      <c r="G806" s="178">
        <f>$BG$3</f>
        <v>46</v>
      </c>
      <c r="H806" s="47" t="s">
        <v>87</v>
      </c>
      <c r="I806" s="47"/>
      <c r="J806" s="47"/>
    </row>
    <row r="807" spans="1:10" x14ac:dyDescent="0.2">
      <c r="A807" s="47" t="s">
        <v>95</v>
      </c>
      <c r="B807" s="178" t="str">
        <f>$BE$27</f>
        <v>Production</v>
      </c>
      <c r="C807" s="47"/>
      <c r="D807" s="47"/>
      <c r="E807" s="47" t="s">
        <v>96</v>
      </c>
      <c r="F807" s="178" t="str">
        <f>$AR$23</f>
        <v>Greater of ±2.0°F or ±0.4% of Reading</v>
      </c>
      <c r="G807" s="47"/>
      <c r="H807" s="47"/>
      <c r="I807" s="47"/>
      <c r="J807" s="47"/>
    </row>
    <row r="808" spans="1:10" x14ac:dyDescent="0.2">
      <c r="A808" s="181" t="s">
        <v>101</v>
      </c>
      <c r="B808" s="47"/>
      <c r="C808" s="181"/>
      <c r="D808" s="181" t="s">
        <v>102</v>
      </c>
      <c r="E808" s="181"/>
      <c r="F808" s="47"/>
      <c r="G808" s="178" t="str">
        <f>$AR$24</f>
        <v>AMS2750H, ASTM E220-19</v>
      </c>
      <c r="H808" s="181"/>
      <c r="I808" s="47"/>
      <c r="J808" s="47"/>
    </row>
    <row r="809" spans="1:10" x14ac:dyDescent="0.2">
      <c r="A809" s="182" t="s">
        <v>106</v>
      </c>
      <c r="B809" s="182"/>
      <c r="C809" s="47"/>
      <c r="D809" s="178" t="str">
        <f>$AX$22</f>
        <v/>
      </c>
      <c r="E809" s="47" t="s">
        <v>107</v>
      </c>
      <c r="F809" s="47"/>
      <c r="G809" s="183" t="str">
        <f>$AX$26</f>
        <v>Specification</v>
      </c>
      <c r="H809" s="184" t="s">
        <v>108</v>
      </c>
      <c r="I809" s="47"/>
      <c r="J809" s="47"/>
    </row>
    <row r="810" spans="1:10" ht="13.5" thickBot="1" x14ac:dyDescent="0.25">
      <c r="A810" s="185" t="s">
        <v>117</v>
      </c>
      <c r="B810" s="247"/>
      <c r="C810" s="431"/>
      <c r="D810" s="248" t="str">
        <f>IF(CT!$E$1&lt;&gt;"",CT!$E$1,"")</f>
        <v/>
      </c>
      <c r="E810" s="432" t="str">
        <f>IF(CT!$M$1&lt;&gt;"",CT!$M$1,"")</f>
        <v/>
      </c>
      <c r="F810" s="432" t="str">
        <f>IF(CT!$U$1&lt;&gt;"",CT!$U$1,"")</f>
        <v/>
      </c>
      <c r="G810" s="248" t="str">
        <f>IF(CT!$AC$1&lt;&gt;"",CT!$AC$1,"")</f>
        <v/>
      </c>
      <c r="H810" s="433" t="str">
        <f>IF(CT!$AK$1&lt;&gt;"",CT!$AK$1,"")</f>
        <v/>
      </c>
      <c r="I810" s="47"/>
      <c r="J810" s="186"/>
    </row>
    <row r="811" spans="1:10" ht="13.5" thickBot="1" x14ac:dyDescent="0.25">
      <c r="A811" s="187" t="s">
        <v>122</v>
      </c>
      <c r="B811" s="223" t="str">
        <f>IF(CT!C7&lt;&gt;"",CT!C7,"")</f>
        <v/>
      </c>
      <c r="C811" s="191"/>
      <c r="D811" s="191" t="str">
        <f>IF(CT!G7&lt;&gt;"",CT!G7,"")</f>
        <v/>
      </c>
      <c r="E811" s="191" t="str">
        <f>IF(CT!O7&lt;&gt;"",CT!O7,"")</f>
        <v/>
      </c>
      <c r="F811" s="191" t="str">
        <f>IF(CT!W7&lt;&gt;"",CT!W7,"")</f>
        <v/>
      </c>
      <c r="G811" s="191" t="str">
        <f>IF(CT!AE7&lt;&gt;"",CT!AE7,"")</f>
        <v/>
      </c>
      <c r="H811" s="191" t="str">
        <f>IF(CT!AM7&lt;&gt;"",CT!AM7,"")</f>
        <v/>
      </c>
      <c r="I811" s="47"/>
      <c r="J811" s="47"/>
    </row>
    <row r="812" spans="1:10" ht="13.5" thickBot="1" x14ac:dyDescent="0.25">
      <c r="A812" s="188"/>
      <c r="B812" s="223"/>
      <c r="C812" s="253" t="s">
        <v>218</v>
      </c>
      <c r="D812" s="253">
        <f>IF(CT!H7&lt;&gt;"",CT!H7,"")</f>
        <v>0</v>
      </c>
      <c r="E812" s="434" t="str">
        <f>IF(CT!P7&lt;&gt;"",CT!P7,"")</f>
        <v/>
      </c>
      <c r="F812" s="434" t="str">
        <f>IF(CT!X7&lt;&gt;"",CT!X7,"")</f>
        <v/>
      </c>
      <c r="G812" s="434" t="str">
        <f>IF(CT!AF7&lt;&gt;"",CT!AF7,"")</f>
        <v/>
      </c>
      <c r="H812" s="434" t="str">
        <f>IF(CT!AN7&lt;&gt;"",CT!AN7,"")</f>
        <v/>
      </c>
      <c r="I812" s="47"/>
      <c r="J812" s="47"/>
    </row>
    <row r="813" spans="1:10" ht="13.5" thickBot="1" x14ac:dyDescent="0.25">
      <c r="A813" s="189"/>
      <c r="B813" s="224"/>
      <c r="C813" s="254"/>
      <c r="D813" s="435"/>
      <c r="E813" s="435"/>
      <c r="F813" s="435"/>
      <c r="G813" s="435"/>
      <c r="H813" s="435"/>
      <c r="I813" s="47"/>
      <c r="J813" s="47"/>
    </row>
    <row r="814" spans="1:10" ht="13.5" thickBot="1" x14ac:dyDescent="0.25">
      <c r="A814" s="188"/>
      <c r="B814" s="224" t="str">
        <f>IF(CT!C808&lt;&gt;"",CT!C808,"")</f>
        <v/>
      </c>
      <c r="C814" s="191"/>
      <c r="D814" s="191" t="str">
        <f>IF(CT!G808&lt;&gt;"",CT!G808,"")</f>
        <v/>
      </c>
      <c r="E814" s="191"/>
      <c r="F814" s="191"/>
      <c r="G814" s="191"/>
      <c r="H814" s="191"/>
      <c r="I814" s="47"/>
      <c r="J814" s="47"/>
    </row>
    <row r="815" spans="1:10" ht="13.5" thickBot="1" x14ac:dyDescent="0.25">
      <c r="A815" s="189"/>
      <c r="B815" s="224"/>
      <c r="C815" s="253"/>
      <c r="D815" s="248" t="str">
        <f>IF(CT!$AS$1&lt;&gt;"",CT!$AS$1,"")</f>
        <v/>
      </c>
      <c r="E815" s="248" t="str">
        <f>IF(CT!$BA$1&lt;&gt;"",CT!$BA$1,"")</f>
        <v/>
      </c>
      <c r="F815" s="248" t="str">
        <f>IF(CT!$BI$1&lt;&gt;"",CT!$BI$1,"")</f>
        <v/>
      </c>
      <c r="G815" s="248" t="str">
        <f>IF(CT!$BQ$1&lt;&gt;"",CT!$BQ$1,"")</f>
        <v/>
      </c>
      <c r="H815" s="248" t="str">
        <f>IF(CT!$BY$1&lt;&gt;"",CT!$BY$1,"")</f>
        <v/>
      </c>
      <c r="I815" s="47"/>
      <c r="J815" s="47"/>
    </row>
    <row r="816" spans="1:10" ht="13.5" thickBot="1" x14ac:dyDescent="0.25">
      <c r="A816" s="188"/>
      <c r="B816" s="224"/>
      <c r="C816" s="225"/>
      <c r="D816" s="240" t="str">
        <f>IF(D815&lt;&gt;"","---------------","")</f>
        <v/>
      </c>
      <c r="E816" s="240" t="str">
        <f>IF(E815&lt;&gt;"","---------------","")</f>
        <v/>
      </c>
      <c r="F816" s="240" t="str">
        <f>IF(F815&lt;&gt;"","---------------","")</f>
        <v/>
      </c>
      <c r="G816" s="240" t="str">
        <f>IF(G815&lt;&gt;"","---------------","")</f>
        <v/>
      </c>
      <c r="H816" s="240" t="str">
        <f>IF(H815&lt;&gt;"","---------------","")</f>
        <v/>
      </c>
      <c r="I816" s="47"/>
      <c r="J816" s="47"/>
    </row>
    <row r="817" spans="1:10" ht="13.5" thickBot="1" x14ac:dyDescent="0.25">
      <c r="A817" s="189"/>
      <c r="B817" s="224" t="str">
        <f>IF(CT!C809&lt;&gt;"",CT!C809,"")</f>
        <v/>
      </c>
      <c r="C817" s="191"/>
      <c r="D817" s="191" t="str">
        <f>IF(CT!$AU$7&lt;&gt;"",CT!$AU$7,"")</f>
        <v/>
      </c>
      <c r="E817" s="191" t="str">
        <f>IF(CT!$BC$7&lt;&gt;"",CT!$BC$7,"")</f>
        <v/>
      </c>
      <c r="F817" s="191" t="str">
        <f>IF(CT!$BK$7&lt;&gt;"",CT!$BK$7,"")</f>
        <v/>
      </c>
      <c r="G817" s="191" t="str">
        <f>IF(CT!$BS$7&lt;&gt;"",CT!$BS$7,"")</f>
        <v/>
      </c>
      <c r="H817" s="191" t="str">
        <f>IF(CT!$CA$7&lt;&gt;"",CT!$CA$7,"")</f>
        <v/>
      </c>
      <c r="I817" s="47"/>
      <c r="J817" s="47"/>
    </row>
    <row r="818" spans="1:10" ht="13.5" thickBot="1" x14ac:dyDescent="0.25">
      <c r="A818" s="188"/>
      <c r="B818" s="224"/>
      <c r="C818" s="253" t="str">
        <f>IF(D815&lt;&gt;"","C.F.","")</f>
        <v/>
      </c>
      <c r="D818" s="434" t="str">
        <f>IF(CT!$AV$7&lt;&gt;"",CT!$AV$7,"")</f>
        <v/>
      </c>
      <c r="E818" s="434" t="str">
        <f>IF(CT!$BD$7&lt;&gt;"",CT!$BD$7,"")</f>
        <v/>
      </c>
      <c r="F818" s="434" t="str">
        <f>IF(CT!$BL$7&lt;&gt;"",CT!$BL$7,"")</f>
        <v/>
      </c>
      <c r="G818" s="434" t="str">
        <f>IF(CT!$BT$7&lt;&gt;"",CT!$BT$7,"")</f>
        <v/>
      </c>
      <c r="H818" s="434" t="str">
        <f>IF(CT!$CB$7&lt;&gt;"",CT!$CB$7,"")</f>
        <v/>
      </c>
      <c r="I818" s="47"/>
      <c r="J818" s="47"/>
    </row>
    <row r="819" spans="1:10" ht="13.5" thickBot="1" x14ac:dyDescent="0.25">
      <c r="A819" s="189"/>
      <c r="B819" s="224"/>
      <c r="C819" s="190"/>
      <c r="D819" s="190"/>
      <c r="E819" s="190"/>
      <c r="F819" s="190"/>
      <c r="G819" s="190"/>
      <c r="H819" s="190"/>
      <c r="I819" s="47"/>
      <c r="J819" s="47"/>
    </row>
    <row r="820" spans="1:10" ht="13.5" thickBot="1" x14ac:dyDescent="0.25">
      <c r="A820" s="188"/>
      <c r="B820" s="224" t="str">
        <f>IF(CT!C810&lt;&gt;"",CT!C810,"")</f>
        <v/>
      </c>
      <c r="C820" s="191"/>
      <c r="D820" s="191"/>
      <c r="E820" s="191"/>
      <c r="F820" s="191"/>
      <c r="G820" s="191"/>
      <c r="H820" s="191"/>
      <c r="I820" s="47"/>
      <c r="J820" s="47"/>
    </row>
    <row r="821" spans="1:10" ht="13.5" thickBot="1" x14ac:dyDescent="0.25">
      <c r="A821" s="189"/>
      <c r="B821" s="224"/>
      <c r="C821" s="253" t="str">
        <f>IF(B820&lt;&gt;"","C.F.","")</f>
        <v/>
      </c>
      <c r="D821" s="248" t="str">
        <f>IF(CT!$CG$1&lt;&gt;"",CT!$CG$1,"")</f>
        <v/>
      </c>
      <c r="E821" s="248" t="str">
        <f>IF(CT!$CO$1&lt;&gt;"",CT!$CO$1,"")</f>
        <v/>
      </c>
      <c r="F821" s="248" t="str">
        <f>IF(CT!$CW$1&lt;&gt;"",CT!$CW$1,"")</f>
        <v/>
      </c>
      <c r="G821" s="248" t="str">
        <f>IF(CT!$DE$1&lt;&gt;"",CT!$DE$1,"")</f>
        <v/>
      </c>
      <c r="H821" s="248" t="str">
        <f>IF(CT!$DM$1&lt;&gt;"",CT!$DM$1,"")</f>
        <v/>
      </c>
      <c r="I821" s="47"/>
      <c r="J821" s="47"/>
    </row>
    <row r="822" spans="1:10" ht="13.5" thickBot="1" x14ac:dyDescent="0.25">
      <c r="A822" s="188"/>
      <c r="B822" s="224"/>
      <c r="C822" s="437"/>
      <c r="D822" s="240" t="str">
        <f>IF(D821&lt;&gt;"","---------------","")</f>
        <v/>
      </c>
      <c r="E822" s="240" t="str">
        <f>IF(E821&lt;&gt;"","---------------","")</f>
        <v/>
      </c>
      <c r="F822" s="240" t="str">
        <f>IF(F821&lt;&gt;"","---------------","")</f>
        <v/>
      </c>
      <c r="G822" s="240" t="str">
        <f>IF(G821&lt;&gt;"","---------------","")</f>
        <v/>
      </c>
      <c r="H822" s="240" t="str">
        <f>IF(H821&lt;&gt;"","---------------","")</f>
        <v/>
      </c>
      <c r="I822" s="47"/>
      <c r="J822" s="47"/>
    </row>
    <row r="823" spans="1:10" ht="13.5" thickBot="1" x14ac:dyDescent="0.25">
      <c r="A823" s="189"/>
      <c r="B823" s="224" t="str">
        <f>IF(CT!C811&lt;&gt;"",CT!C811,"")</f>
        <v/>
      </c>
      <c r="C823" s="191"/>
      <c r="D823" s="191" t="str">
        <f>IF(CT!CI7&lt;&gt;"",CT!CI7,"")</f>
        <v/>
      </c>
      <c r="E823" s="191" t="str">
        <f>IF(CT!CQ7&lt;&gt;"",CT!CQ7,"")</f>
        <v/>
      </c>
      <c r="F823" s="191" t="str">
        <f>IF(CT!CY7&lt;&gt;"",CT!CY7,"")</f>
        <v/>
      </c>
      <c r="G823" s="191" t="str">
        <f>IF(CT!DG7&lt;&gt;"",CT!DG7,"")</f>
        <v/>
      </c>
      <c r="H823" s="191" t="str">
        <f>IF(CT!DO7&lt;&gt;"",CT!DO7,"")</f>
        <v/>
      </c>
      <c r="I823" s="47"/>
      <c r="J823" s="47"/>
    </row>
    <row r="824" spans="1:10" ht="13.5" thickBot="1" x14ac:dyDescent="0.25">
      <c r="A824" s="188"/>
      <c r="B824" s="224"/>
      <c r="C824" s="253" t="str">
        <f>IF(D821&lt;&gt;"","C.F.","")</f>
        <v/>
      </c>
      <c r="D824" s="434" t="str">
        <f>IF(CT!CJ7&lt;&gt;"",CT!CJ7,"")</f>
        <v/>
      </c>
      <c r="E824" s="434" t="str">
        <f>IF(CT!CR7&lt;&gt;"",CT!CR7,"")</f>
        <v/>
      </c>
      <c r="F824" s="434" t="str">
        <f>IF(CT!CZ7&lt;&gt;"",CT!CZ7,"")</f>
        <v/>
      </c>
      <c r="G824" s="434" t="str">
        <f>IF(CT!DH7&lt;&gt;"",CT!DH7,"")</f>
        <v/>
      </c>
      <c r="H824" s="434" t="str">
        <f>IF(CT!DP7&lt;&gt;"",CT!DP7,"")</f>
        <v/>
      </c>
      <c r="I824" s="47"/>
      <c r="J824" s="47"/>
    </row>
    <row r="825" spans="1:10" ht="13.5" thickBot="1" x14ac:dyDescent="0.25">
      <c r="A825" s="189"/>
      <c r="B825" s="224"/>
      <c r="C825" s="191"/>
      <c r="D825" s="434"/>
      <c r="E825" s="434"/>
      <c r="F825" s="434"/>
      <c r="G825" s="434"/>
      <c r="H825" s="434"/>
      <c r="I825" s="47"/>
      <c r="J825" s="47"/>
    </row>
    <row r="826" spans="1:10" x14ac:dyDescent="0.2">
      <c r="A826" s="188"/>
      <c r="B826" s="47"/>
      <c r="C826" s="47"/>
      <c r="D826" s="47"/>
      <c r="E826" s="47"/>
      <c r="F826" s="47"/>
      <c r="G826" s="47"/>
      <c r="H826" s="47"/>
      <c r="I826" s="47"/>
      <c r="J826" s="47"/>
    </row>
    <row r="827" spans="1:10" x14ac:dyDescent="0.2">
      <c r="A827" s="189"/>
      <c r="B827" s="47"/>
      <c r="C827" s="47"/>
      <c r="D827" s="47"/>
      <c r="E827" s="47"/>
      <c r="F827" s="47"/>
      <c r="G827" s="47"/>
      <c r="H827" s="47"/>
      <c r="I827" s="47"/>
      <c r="J827" s="47"/>
    </row>
    <row r="828" spans="1:10" x14ac:dyDescent="0.2">
      <c r="A828" s="188"/>
      <c r="B828" s="47"/>
      <c r="C828" s="47"/>
      <c r="D828" s="47"/>
      <c r="E828" s="47"/>
      <c r="F828" s="47"/>
      <c r="G828" s="47"/>
      <c r="H828" s="47"/>
      <c r="I828" s="47"/>
      <c r="J828" s="47"/>
    </row>
    <row r="829" spans="1:10" x14ac:dyDescent="0.2">
      <c r="A829" s="189"/>
      <c r="B829" s="47"/>
      <c r="C829" s="47"/>
      <c r="D829" s="47"/>
      <c r="E829" s="47"/>
      <c r="F829" s="47"/>
      <c r="G829" s="47"/>
      <c r="H829" s="47"/>
      <c r="I829" s="47"/>
      <c r="J829" s="47"/>
    </row>
    <row r="830" spans="1:10" x14ac:dyDescent="0.2">
      <c r="A830" s="192"/>
      <c r="B830" s="193"/>
      <c r="C830" s="193"/>
      <c r="D830" s="193"/>
      <c r="E830" s="193"/>
      <c r="F830" s="193"/>
      <c r="G830" s="193"/>
      <c r="H830" s="193"/>
      <c r="I830" s="47"/>
      <c r="J830" s="47"/>
    </row>
    <row r="831" spans="1:10" ht="13.5" thickBot="1" x14ac:dyDescent="0.25">
      <c r="A831" s="194"/>
      <c r="B831" s="47"/>
      <c r="C831" s="194" t="s">
        <v>191</v>
      </c>
      <c r="D831" s="194"/>
      <c r="E831" s="194"/>
      <c r="F831" s="194"/>
      <c r="G831" s="194"/>
      <c r="H831" s="194"/>
      <c r="I831" s="194"/>
      <c r="J831" s="194"/>
    </row>
    <row r="832" spans="1:10" x14ac:dyDescent="0.2">
      <c r="A832" s="47" t="s">
        <v>194</v>
      </c>
      <c r="B832" s="178" t="str">
        <f>$BJ$7</f>
        <v>Found in tolerance.  No action required.  "C.F" = "Correction Factor."</v>
      </c>
      <c r="C832" s="47"/>
      <c r="D832" s="47"/>
      <c r="E832" s="47"/>
      <c r="F832" s="47"/>
      <c r="G832" s="47"/>
      <c r="H832" s="47"/>
      <c r="I832" s="47"/>
      <c r="J832" s="47"/>
    </row>
    <row r="833" spans="1:14" x14ac:dyDescent="0.2">
      <c r="A833" s="47"/>
      <c r="B833" s="47"/>
      <c r="C833" s="47"/>
      <c r="D833" s="47"/>
      <c r="E833" s="47"/>
      <c r="F833" s="47"/>
      <c r="G833" s="47"/>
      <c r="H833" s="47"/>
      <c r="I833" s="47"/>
      <c r="J833" s="47"/>
    </row>
    <row r="834" spans="1:14" x14ac:dyDescent="0.2">
      <c r="A834" s="195" t="s">
        <v>202</v>
      </c>
      <c r="B834" s="178" t="str">
        <f>$BJ$30</f>
        <v>New</v>
      </c>
      <c r="C834" s="47"/>
      <c r="D834" s="47"/>
      <c r="E834" s="47"/>
      <c r="F834" s="47"/>
      <c r="G834" s="47"/>
      <c r="H834" s="47"/>
      <c r="I834" s="47"/>
      <c r="J834" s="47"/>
    </row>
    <row r="835" spans="1:14" x14ac:dyDescent="0.2">
      <c r="A835" s="195" t="s">
        <v>206</v>
      </c>
      <c r="B835" s="178" t="str">
        <f>$BK$5</f>
        <v>ACCEPTED</v>
      </c>
      <c r="C835" s="47"/>
      <c r="D835" s="47"/>
      <c r="E835" s="47"/>
      <c r="F835" s="47"/>
      <c r="G835" s="47"/>
      <c r="H835" s="47"/>
      <c r="I835" s="47"/>
      <c r="J835" s="47"/>
    </row>
    <row r="836" spans="1:14" x14ac:dyDescent="0.2">
      <c r="A836" s="182"/>
      <c r="B836" s="507" t="s">
        <v>208</v>
      </c>
      <c r="C836" s="508"/>
      <c r="D836" s="507"/>
      <c r="E836" s="507"/>
      <c r="F836" s="507"/>
      <c r="G836" s="508"/>
      <c r="H836" s="508"/>
      <c r="I836" s="507"/>
      <c r="J836" s="507"/>
    </row>
    <row r="837" spans="1:14" x14ac:dyDescent="0.2">
      <c r="A837" s="47" t="s">
        <v>210</v>
      </c>
      <c r="B837" s="47"/>
      <c r="C837" s="178" t="str">
        <f>$N$20</f>
        <v>Additel 286 SN:6851022030037</v>
      </c>
      <c r="D837" s="181"/>
      <c r="E837" s="181"/>
      <c r="F837" s="47" t="s">
        <v>211</v>
      </c>
      <c r="G837" s="512" t="str">
        <f>IF($V$19&lt;&gt;"",$V$19,"")</f>
        <v/>
      </c>
      <c r="H837" s="513"/>
      <c r="I837" s="196"/>
      <c r="J837" s="47"/>
    </row>
    <row r="838" spans="1:14" x14ac:dyDescent="0.2">
      <c r="A838" s="47" t="s">
        <v>212</v>
      </c>
      <c r="B838" s="47"/>
      <c r="C838" s="504">
        <f>$N$21</f>
        <v>45474</v>
      </c>
      <c r="D838" s="505"/>
      <c r="E838" s="506"/>
      <c r="F838" s="47" t="s">
        <v>213</v>
      </c>
      <c r="G838" s="197" t="str">
        <f>IF($V$20&lt;&gt;"",$V$20,"")</f>
        <v/>
      </c>
      <c r="H838" s="198" t="str">
        <f>IF($W$20&lt;&gt;"",$W$20,"")</f>
        <v/>
      </c>
      <c r="I838" s="199"/>
      <c r="J838" s="200"/>
    </row>
    <row r="839" spans="1:14" x14ac:dyDescent="0.2">
      <c r="A839" s="47" t="s">
        <v>214</v>
      </c>
      <c r="B839" s="47"/>
      <c r="C839" s="504">
        <f>$N$22</f>
        <v>45839</v>
      </c>
      <c r="D839" s="505"/>
      <c r="E839" s="506"/>
      <c r="F839" s="47" t="s">
        <v>215</v>
      </c>
      <c r="G839" s="197" t="str">
        <f>IF($V$21&lt;&gt;"",$V$21,"")</f>
        <v/>
      </c>
      <c r="H839" s="197" t="str">
        <f>IF($W$21&lt;&gt;"",$W$21,"")</f>
        <v/>
      </c>
      <c r="I839" s="199"/>
      <c r="J839" s="200"/>
    </row>
    <row r="840" spans="1:14" ht="13.5" thickBot="1" x14ac:dyDescent="0.25">
      <c r="A840" s="201" t="s">
        <v>216</v>
      </c>
      <c r="B840" s="201"/>
      <c r="C840" s="509" t="str">
        <f>$N$23</f>
        <v>56561-060578</v>
      </c>
      <c r="D840" s="510"/>
      <c r="E840" s="511"/>
      <c r="F840" s="201" t="s">
        <v>216</v>
      </c>
      <c r="G840" s="201"/>
      <c r="H840" s="295" t="e">
        <f>IF($V$22&lt;&gt;"",$V$22,"")</f>
        <v>#VALUE!</v>
      </c>
      <c r="I840" s="203"/>
      <c r="J840" s="204"/>
    </row>
    <row r="841" spans="1:14" x14ac:dyDescent="0.2">
      <c r="A841" s="47" t="s">
        <v>49</v>
      </c>
      <c r="B841" s="47"/>
      <c r="C841" s="47"/>
      <c r="D841" s="220" t="s">
        <v>50</v>
      </c>
      <c r="E841" s="221">
        <v>22</v>
      </c>
      <c r="F841" s="47"/>
      <c r="G841" s="178"/>
      <c r="H841" s="47"/>
      <c r="I841" s="47"/>
      <c r="J841" s="47"/>
    </row>
    <row r="842" spans="1:14" x14ac:dyDescent="0.2">
      <c r="A842" s="47" t="s">
        <v>56</v>
      </c>
      <c r="B842" s="47"/>
      <c r="C842" s="47"/>
      <c r="D842" s="47"/>
      <c r="E842" s="47"/>
      <c r="F842" s="47"/>
      <c r="G842" s="47"/>
      <c r="H842" s="47"/>
      <c r="I842" s="47"/>
      <c r="J842" s="47"/>
    </row>
    <row r="843" spans="1:14" x14ac:dyDescent="0.2">
      <c r="A843" s="47" t="s">
        <v>65</v>
      </c>
      <c r="B843" s="178" t="str">
        <f>$BC$12</f>
        <v>Thermocouple Wire</v>
      </c>
      <c r="C843" s="47"/>
      <c r="D843" s="47"/>
      <c r="E843" s="47" t="s">
        <v>66</v>
      </c>
      <c r="F843" s="47"/>
      <c r="G843" s="178" t="str">
        <f>$BF$22</f>
        <v>KF</v>
      </c>
      <c r="H843" s="47"/>
      <c r="I843" s="47"/>
      <c r="J843" s="47"/>
    </row>
    <row r="844" spans="1:14" x14ac:dyDescent="0.2">
      <c r="A844" s="47" t="s">
        <v>46</v>
      </c>
      <c r="B844" s="178" t="str">
        <f>$AV$8</f>
        <v>"0"</v>
      </c>
      <c r="C844" s="47"/>
      <c r="D844" s="47"/>
      <c r="E844" s="47" t="s">
        <v>73</v>
      </c>
      <c r="F844" s="47"/>
      <c r="G844" s="246">
        <f ca="1">$BG$9</f>
        <v>45778</v>
      </c>
      <c r="H844" s="47"/>
      <c r="I844" s="47"/>
      <c r="J844" s="179"/>
    </row>
    <row r="845" spans="1:14" x14ac:dyDescent="0.2">
      <c r="A845" s="47" t="s">
        <v>77</v>
      </c>
      <c r="B845" s="178" t="str">
        <f>$BG$18</f>
        <v>N/A</v>
      </c>
      <c r="C845" s="47"/>
      <c r="D845" s="47"/>
      <c r="E845" s="47" t="s">
        <v>78</v>
      </c>
      <c r="F845" s="47"/>
      <c r="G845" s="246" t="str">
        <f>$BG$10</f>
        <v>N/A</v>
      </c>
      <c r="H845" s="47"/>
      <c r="J845" s="179"/>
    </row>
    <row r="846" spans="1:14" x14ac:dyDescent="0.2">
      <c r="A846" s="47" t="s">
        <v>62</v>
      </c>
      <c r="B846" s="180">
        <f>$BG$2</f>
        <v>68</v>
      </c>
      <c r="C846" s="47"/>
      <c r="D846" s="47"/>
      <c r="E846" s="47" t="s">
        <v>86</v>
      </c>
      <c r="F846" s="47"/>
      <c r="G846" s="178">
        <f>$BG$3</f>
        <v>46</v>
      </c>
      <c r="H846" s="47" t="s">
        <v>87</v>
      </c>
      <c r="I846" s="47"/>
      <c r="J846" s="47"/>
    </row>
    <row r="847" spans="1:14" x14ac:dyDescent="0.2">
      <c r="A847" s="47" t="s">
        <v>95</v>
      </c>
      <c r="B847" s="178" t="str">
        <f>$BE$27</f>
        <v>Production</v>
      </c>
      <c r="C847" s="47"/>
      <c r="D847" s="47"/>
      <c r="E847" s="47" t="s">
        <v>96</v>
      </c>
      <c r="F847" s="178" t="str">
        <f>$AR$23</f>
        <v>Greater of ±2.0°F or ±0.4% of Reading</v>
      </c>
      <c r="G847" s="47"/>
      <c r="H847" s="47"/>
      <c r="I847" s="47"/>
      <c r="J847" s="47"/>
    </row>
    <row r="848" spans="1:14" x14ac:dyDescent="0.2">
      <c r="A848" s="181" t="s">
        <v>101</v>
      </c>
      <c r="B848" s="47"/>
      <c r="C848" s="181"/>
      <c r="D848" s="181" t="s">
        <v>102</v>
      </c>
      <c r="E848" s="181"/>
      <c r="F848" s="47"/>
      <c r="G848" s="178" t="str">
        <f>$AR$24</f>
        <v>AMS2750H, ASTM E220-19</v>
      </c>
      <c r="H848" s="181"/>
      <c r="I848" s="47"/>
      <c r="J848" s="47"/>
      <c r="N848" t="s">
        <v>224</v>
      </c>
    </row>
    <row r="849" spans="1:14" x14ac:dyDescent="0.2">
      <c r="A849" s="182" t="s">
        <v>106</v>
      </c>
      <c r="B849" s="182"/>
      <c r="C849" s="47"/>
      <c r="D849" s="178" t="str">
        <f>$AX$22</f>
        <v/>
      </c>
      <c r="E849" s="47" t="s">
        <v>107</v>
      </c>
      <c r="F849" s="47"/>
      <c r="G849" s="183" t="str">
        <f>$AX$26</f>
        <v>Specification</v>
      </c>
      <c r="H849" s="184" t="s">
        <v>108</v>
      </c>
      <c r="I849" s="47"/>
      <c r="J849" s="47"/>
      <c r="M849" t="s">
        <v>225</v>
      </c>
      <c r="N849" t="s">
        <v>226</v>
      </c>
    </row>
    <row r="850" spans="1:14" ht="13.5" thickBot="1" x14ac:dyDescent="0.25">
      <c r="A850" s="185" t="s">
        <v>117</v>
      </c>
      <c r="B850" s="247"/>
      <c r="C850" s="431"/>
      <c r="D850" s="248" t="str">
        <f>IF(CT!$E$1&lt;&gt;"",CT!$E$1,"")</f>
        <v/>
      </c>
      <c r="E850" s="432" t="str">
        <f>IF(CT!$M$1&lt;&gt;"",CT!$M$1,"")</f>
        <v/>
      </c>
      <c r="F850" s="432" t="str">
        <f>IF(CT!$U$1&lt;&gt;"",CT!$U$1,"")</f>
        <v/>
      </c>
      <c r="G850" s="248" t="str">
        <f>IF(CT!$AC$1&lt;&gt;"",CT!$AC$1,"")</f>
        <v/>
      </c>
      <c r="H850" s="433" t="str">
        <f>IF(CT!$AK$1&lt;&gt;"",CT!$AK$1,"")</f>
        <v/>
      </c>
      <c r="I850" s="47"/>
      <c r="J850" s="186"/>
      <c r="M850" t="s">
        <v>227</v>
      </c>
      <c r="N850" t="s">
        <v>228</v>
      </c>
    </row>
    <row r="851" spans="1:14" ht="13.5" thickBot="1" x14ac:dyDescent="0.25">
      <c r="A851" s="187" t="s">
        <v>122</v>
      </c>
      <c r="B851" s="223" t="str">
        <f>IF(CT!C8&lt;&gt;"",CT!C8,"")</f>
        <v/>
      </c>
      <c r="C851" s="191"/>
      <c r="D851" s="191" t="str">
        <f>IF(CT!G8&lt;&gt;"",CT!G8,"")</f>
        <v/>
      </c>
      <c r="E851" s="191" t="str">
        <f>IF(CT!O8&lt;&gt;"",CT!O8,"")</f>
        <v/>
      </c>
      <c r="F851" s="191" t="str">
        <f>IF(CT!W8&lt;&gt;"",CT!W8,"")</f>
        <v/>
      </c>
      <c r="G851" s="191" t="str">
        <f>IF(CT!AE8&lt;&gt;"",CT!AE8,"")</f>
        <v/>
      </c>
      <c r="H851" s="191" t="str">
        <f>IF(CT!AM8&lt;&gt;"",CT!AM8,"")</f>
        <v/>
      </c>
      <c r="I851" s="47"/>
      <c r="J851" s="47"/>
      <c r="N851">
        <v>7</v>
      </c>
    </row>
    <row r="852" spans="1:14" ht="13.5" thickBot="1" x14ac:dyDescent="0.25">
      <c r="A852" s="188"/>
      <c r="B852" s="223"/>
      <c r="C852" s="253" t="s">
        <v>218</v>
      </c>
      <c r="D852" s="253" t="str">
        <f>IF(CT!H8&lt;&gt;"",CT!H8,"")</f>
        <v/>
      </c>
      <c r="E852" s="434" t="str">
        <f>IF(CT!P8&lt;&gt;"",CT!P8,"")</f>
        <v/>
      </c>
      <c r="F852" s="434" t="str">
        <f>IF(CT!X8&lt;&gt;"",CT!X8,"")</f>
        <v/>
      </c>
      <c r="G852" s="434" t="str">
        <f>IF(CT!AF8&lt;&gt;"",CT!AF8,"")</f>
        <v/>
      </c>
      <c r="H852" s="434" t="str">
        <f>IF(CT!AN8&lt;&gt;"",CT!AN8,"")</f>
        <v/>
      </c>
      <c r="I852" s="47"/>
      <c r="J852" s="47"/>
      <c r="M852" t="s">
        <v>229</v>
      </c>
      <c r="N852" t="s">
        <v>230</v>
      </c>
    </row>
    <row r="853" spans="1:14" ht="13.5" thickBot="1" x14ac:dyDescent="0.25">
      <c r="A853" s="189"/>
      <c r="B853" s="224"/>
      <c r="C853" s="254"/>
      <c r="D853" s="435"/>
      <c r="E853" s="435"/>
      <c r="F853" s="435"/>
      <c r="G853" s="435"/>
      <c r="H853" s="435"/>
      <c r="I853" s="47"/>
      <c r="J853" s="47"/>
      <c r="M853" t="s">
        <v>231</v>
      </c>
      <c r="N853" t="s">
        <v>232</v>
      </c>
    </row>
    <row r="854" spans="1:14" ht="13.5" thickBot="1" x14ac:dyDescent="0.25">
      <c r="A854" s="188"/>
      <c r="B854" s="224" t="str">
        <f>IF(CT!C848&lt;&gt;"",CT!C848,"")</f>
        <v/>
      </c>
      <c r="C854" s="191"/>
      <c r="D854" s="191"/>
      <c r="E854" s="191"/>
      <c r="F854" s="191"/>
      <c r="G854" s="191"/>
      <c r="H854" s="191"/>
      <c r="I854" s="47"/>
      <c r="J854" s="47"/>
      <c r="N854">
        <v>8</v>
      </c>
    </row>
    <row r="855" spans="1:14" ht="13.5" thickBot="1" x14ac:dyDescent="0.25">
      <c r="A855" s="189"/>
      <c r="B855" s="224"/>
      <c r="C855" s="253"/>
      <c r="D855" s="248" t="str">
        <f>IF(CT!$AS$1&lt;&gt;"",CT!$AS$1,"")</f>
        <v/>
      </c>
      <c r="E855" s="248" t="str">
        <f>IF(CT!$BA$1&lt;&gt;"",CT!$BA$1,"")</f>
        <v/>
      </c>
      <c r="F855" s="248" t="str">
        <f>IF(CT!$BI$1&lt;&gt;"",CT!$BI$1,"")</f>
        <v/>
      </c>
      <c r="G855" s="248" t="str">
        <f>IF(CT!$BQ$1&lt;&gt;"",CT!$BQ$1,"")</f>
        <v/>
      </c>
      <c r="H855" s="248" t="str">
        <f>IF(CT!$BY$1&lt;&gt;"",CT!$BY$1,"")</f>
        <v/>
      </c>
      <c r="I855" s="47"/>
      <c r="J855" s="47"/>
      <c r="M855" t="s">
        <v>233</v>
      </c>
      <c r="N855" t="s">
        <v>234</v>
      </c>
    </row>
    <row r="856" spans="1:14" ht="13.5" thickBot="1" x14ac:dyDescent="0.25">
      <c r="A856" s="188"/>
      <c r="B856" s="224"/>
      <c r="C856" s="225"/>
      <c r="D856" s="240" t="str">
        <f>IF(D855&lt;&gt;"","---------------","")</f>
        <v/>
      </c>
      <c r="E856" s="240" t="str">
        <f>IF(E855&lt;&gt;"","---------------","")</f>
        <v/>
      </c>
      <c r="F856" s="240" t="str">
        <f>IF(F855&lt;&gt;"","---------------","")</f>
        <v/>
      </c>
      <c r="G856" s="240" t="str">
        <f>IF(G855&lt;&gt;"","---------------","")</f>
        <v/>
      </c>
      <c r="H856" s="240" t="str">
        <f>IF(H855&lt;&gt;"","---------------","")</f>
        <v/>
      </c>
      <c r="I856" s="47"/>
      <c r="J856" s="47"/>
      <c r="M856" t="s">
        <v>231</v>
      </c>
      <c r="N856" t="s">
        <v>235</v>
      </c>
    </row>
    <row r="857" spans="1:14" ht="13.5" thickBot="1" x14ac:dyDescent="0.25">
      <c r="A857" s="189"/>
      <c r="B857" s="224" t="str">
        <f>IF(CT!C849&lt;&gt;"",CT!C849,"")</f>
        <v/>
      </c>
      <c r="C857" s="191"/>
      <c r="D857" s="191" t="str">
        <f>IF(CT!AU8&lt;&gt;"",CT!AU8,"")</f>
        <v/>
      </c>
      <c r="E857" s="191" t="str">
        <f>IF(CT!BC8&lt;&gt;"",CT!BC8,"")</f>
        <v/>
      </c>
      <c r="F857" s="191" t="str">
        <f>IF(CT!BK8&lt;&gt;"",CT!BK8,"")</f>
        <v/>
      </c>
      <c r="G857" s="191" t="str">
        <f>IF(CT!BS8&lt;&gt;"",CT!BS8,"")</f>
        <v/>
      </c>
      <c r="H857" s="191" t="str">
        <f>IF(CT!CA8&lt;&gt;"",CT!CA8,"")</f>
        <v/>
      </c>
      <c r="I857" s="47"/>
      <c r="J857" s="47"/>
      <c r="N857">
        <v>9</v>
      </c>
    </row>
    <row r="858" spans="1:14" ht="13.5" thickBot="1" x14ac:dyDescent="0.25">
      <c r="A858" s="188"/>
      <c r="B858" s="224"/>
      <c r="C858" s="253" t="str">
        <f>IF(D855&lt;&gt;"","C.F.","")</f>
        <v/>
      </c>
      <c r="D858" s="434" t="str">
        <f>IF(CT!AV8&lt;&gt;"",CT!AV8,"")</f>
        <v/>
      </c>
      <c r="E858" s="434" t="str">
        <f>IF(CT!BD8&lt;&gt;"",CT!BD8,"")</f>
        <v/>
      </c>
      <c r="F858" s="434" t="str">
        <f>IF(CT!BL8&lt;&gt;"",CT!BL8,"")</f>
        <v/>
      </c>
      <c r="G858" s="434" t="str">
        <f>IF(CT!BT8&lt;&gt;"",CT!BT8,"")</f>
        <v/>
      </c>
      <c r="H858" s="434" t="str">
        <f>IF(CT!CB8&lt;&gt;"",CT!CB8,"")</f>
        <v/>
      </c>
      <c r="I858" s="47"/>
      <c r="J858" s="47"/>
      <c r="M858" t="s">
        <v>229</v>
      </c>
      <c r="N858" t="s">
        <v>236</v>
      </c>
    </row>
    <row r="859" spans="1:14" ht="13.5" thickBot="1" x14ac:dyDescent="0.25">
      <c r="A859" s="189"/>
      <c r="B859" s="224"/>
      <c r="C859" s="190"/>
      <c r="D859" s="190"/>
      <c r="E859" s="190"/>
      <c r="F859" s="190"/>
      <c r="G859" s="190"/>
      <c r="H859" s="190"/>
      <c r="I859" s="47"/>
      <c r="J859" s="47"/>
      <c r="M859" t="s">
        <v>231</v>
      </c>
      <c r="N859" t="s">
        <v>237</v>
      </c>
    </row>
    <row r="860" spans="1:14" ht="13.5" thickBot="1" x14ac:dyDescent="0.25">
      <c r="A860" s="188"/>
      <c r="B860" s="224" t="str">
        <f>IF(CT!C850&lt;&gt;"",CT!C850,"")</f>
        <v/>
      </c>
      <c r="C860" s="191"/>
      <c r="D860" s="191"/>
      <c r="E860" s="191"/>
      <c r="F860" s="191"/>
      <c r="G860" s="191"/>
      <c r="H860" s="191"/>
      <c r="I860" s="47"/>
      <c r="J860" s="47"/>
      <c r="N860">
        <v>10</v>
      </c>
    </row>
    <row r="861" spans="1:14" ht="13.5" thickBot="1" x14ac:dyDescent="0.25">
      <c r="A861" s="189"/>
      <c r="B861" s="224"/>
      <c r="C861" s="253" t="str">
        <f>IF(B860&lt;&gt;"","C.F.","")</f>
        <v/>
      </c>
      <c r="D861" s="248" t="str">
        <f>IF(CT!$CG$1&lt;&gt;"",CT!$CG$1,"")</f>
        <v/>
      </c>
      <c r="E861" s="248" t="str">
        <f>IF(CT!$CO$1&lt;&gt;"",CT!$CO$1,"")</f>
        <v/>
      </c>
      <c r="F861" s="248" t="str">
        <f>IF(CT!$CW$1&lt;&gt;"",CT!$CW$1,"")</f>
        <v/>
      </c>
      <c r="G861" s="248" t="str">
        <f>IF(CT!$DE$1&lt;&gt;"",CT!$DE$1,"")</f>
        <v/>
      </c>
      <c r="H861" s="248" t="str">
        <f>IF(CT!$DM$1&lt;&gt;"",CT!$DM$1,"")</f>
        <v/>
      </c>
      <c r="I861" s="47"/>
      <c r="J861" s="47"/>
      <c r="M861" t="s">
        <v>229</v>
      </c>
      <c r="N861" t="s">
        <v>238</v>
      </c>
    </row>
    <row r="862" spans="1:14" ht="13.5" thickBot="1" x14ac:dyDescent="0.25">
      <c r="A862" s="188"/>
      <c r="B862" s="224"/>
      <c r="C862" s="437"/>
      <c r="D862" s="240" t="str">
        <f>IF(D861&lt;&gt;"","---------------","")</f>
        <v/>
      </c>
      <c r="E862" s="240" t="str">
        <f>IF(E861&lt;&gt;"","---------------","")</f>
        <v/>
      </c>
      <c r="F862" s="240" t="str">
        <f>IF(F861&lt;&gt;"","---------------","")</f>
        <v/>
      </c>
      <c r="G862" s="240" t="str">
        <f>IF(G861&lt;&gt;"","---------------","")</f>
        <v/>
      </c>
      <c r="H862" s="240" t="str">
        <f>IF(H861&lt;&gt;"","---------------","")</f>
        <v/>
      </c>
      <c r="I862" s="47"/>
      <c r="J862" s="47"/>
      <c r="M862" t="s">
        <v>231</v>
      </c>
      <c r="N862" t="s">
        <v>239</v>
      </c>
    </row>
    <row r="863" spans="1:14" ht="13.5" thickBot="1" x14ac:dyDescent="0.25">
      <c r="A863" s="189"/>
      <c r="B863" s="224" t="str">
        <f>IF(CT!C851&lt;&gt;"",CT!C851,"")</f>
        <v/>
      </c>
      <c r="C863" s="191"/>
      <c r="D863" s="191" t="str">
        <f>IF(CT!CI8&lt;&gt;"",CT!CI8,"")</f>
        <v/>
      </c>
      <c r="E863" s="191" t="str">
        <f>IF(CT!CQ8&lt;&gt;"",CT!CQ8,"")</f>
        <v/>
      </c>
      <c r="F863" s="191" t="str">
        <f>IF(CT!CY8&lt;&gt;"",CT!CY8,"")</f>
        <v/>
      </c>
      <c r="G863" s="191" t="str">
        <f>IF(CT!DG8&lt;&gt;"",CT!DG8,"")</f>
        <v/>
      </c>
      <c r="H863" s="191" t="str">
        <f>IF(CT!DO8&lt;&gt;"",CT!DO8,"")</f>
        <v/>
      </c>
      <c r="I863" s="47"/>
      <c r="J863" s="47"/>
    </row>
    <row r="864" spans="1:14" ht="13.5" thickBot="1" x14ac:dyDescent="0.25">
      <c r="A864" s="188"/>
      <c r="B864" s="224"/>
      <c r="C864" s="253" t="str">
        <f>IF(D861&lt;&gt;"","C.F.","")</f>
        <v/>
      </c>
      <c r="D864" s="434" t="str">
        <f>IF(CT!CJ8&lt;&gt;"",CT!CJ8,"")</f>
        <v/>
      </c>
      <c r="E864" s="434" t="str">
        <f>IF(CT!CR8&lt;&gt;"",CT!CR8,"")</f>
        <v/>
      </c>
      <c r="F864" s="434" t="str">
        <f>IF(CT!CZ8&lt;&gt;"",CT!CZ8,"")</f>
        <v/>
      </c>
      <c r="G864" s="434" t="str">
        <f>IF(CT!DH8&lt;&gt;"",CT!DH8,"")</f>
        <v/>
      </c>
      <c r="H864" s="434" t="str">
        <f>IF(CT!DP8&lt;&gt;"",CT!DP8,"")</f>
        <v/>
      </c>
      <c r="I864" s="47"/>
      <c r="J864" s="47"/>
    </row>
    <row r="865" spans="1:10" ht="13.5" thickBot="1" x14ac:dyDescent="0.25">
      <c r="A865" s="189"/>
      <c r="B865" s="224"/>
      <c r="C865" s="191"/>
      <c r="D865" s="434"/>
      <c r="E865" s="434"/>
      <c r="F865" s="434"/>
      <c r="G865" s="434"/>
      <c r="H865" s="434"/>
      <c r="I865" s="47"/>
      <c r="J865" s="47"/>
    </row>
    <row r="866" spans="1:10" x14ac:dyDescent="0.2">
      <c r="A866" s="188"/>
      <c r="B866" s="47"/>
      <c r="C866" s="47"/>
      <c r="D866" s="47"/>
      <c r="E866" s="47"/>
      <c r="F866" s="47"/>
      <c r="G866" s="47"/>
      <c r="H866" s="47"/>
      <c r="I866" s="47"/>
      <c r="J866" s="47"/>
    </row>
    <row r="867" spans="1:10" x14ac:dyDescent="0.2">
      <c r="A867" s="189"/>
      <c r="B867" s="47"/>
      <c r="C867" s="47"/>
      <c r="D867" s="47"/>
      <c r="E867" s="47"/>
      <c r="F867" s="47"/>
      <c r="G867" s="47"/>
      <c r="H867" s="47"/>
      <c r="I867" s="47"/>
      <c r="J867" s="47"/>
    </row>
    <row r="868" spans="1:10" x14ac:dyDescent="0.2">
      <c r="A868" s="188"/>
      <c r="B868" s="47"/>
      <c r="C868" s="47"/>
      <c r="D868" s="47"/>
      <c r="E868" s="47"/>
      <c r="F868" s="47"/>
      <c r="G868" s="47"/>
      <c r="H868" s="47"/>
      <c r="I868" s="47"/>
      <c r="J868" s="47"/>
    </row>
    <row r="869" spans="1:10" x14ac:dyDescent="0.2">
      <c r="A869" s="189"/>
      <c r="B869" s="47"/>
      <c r="C869" s="47"/>
      <c r="D869" s="47"/>
      <c r="E869" s="47"/>
      <c r="F869" s="47"/>
      <c r="G869" s="47"/>
      <c r="H869" s="47"/>
      <c r="I869" s="47"/>
      <c r="J869" s="47"/>
    </row>
    <row r="870" spans="1:10" x14ac:dyDescent="0.2">
      <c r="A870" s="192"/>
      <c r="B870" s="193"/>
      <c r="C870" s="193"/>
      <c r="D870" s="193"/>
      <c r="E870" s="193"/>
      <c r="F870" s="193"/>
      <c r="G870" s="193"/>
      <c r="H870" s="193"/>
      <c r="I870" s="47"/>
      <c r="J870" s="47"/>
    </row>
    <row r="871" spans="1:10" ht="13.5" thickBot="1" x14ac:dyDescent="0.25">
      <c r="A871" s="194"/>
      <c r="B871" s="47"/>
      <c r="C871" s="194" t="s">
        <v>191</v>
      </c>
      <c r="D871" s="194"/>
      <c r="E871" s="194"/>
      <c r="F871" s="194"/>
      <c r="G871" s="194"/>
      <c r="H871" s="194"/>
      <c r="I871" s="194"/>
      <c r="J871" s="194"/>
    </row>
    <row r="872" spans="1:10" x14ac:dyDescent="0.2">
      <c r="A872" s="47" t="s">
        <v>194</v>
      </c>
      <c r="B872" s="178" t="str">
        <f>$BJ$7</f>
        <v>Found in tolerance.  No action required.  "C.F" = "Correction Factor."</v>
      </c>
      <c r="C872" s="47"/>
      <c r="D872" s="47"/>
      <c r="E872" s="47"/>
      <c r="F872" s="47"/>
      <c r="G872" s="47"/>
      <c r="H872" s="47"/>
      <c r="I872" s="47"/>
      <c r="J872" s="47"/>
    </row>
    <row r="873" spans="1:10" x14ac:dyDescent="0.2">
      <c r="A873" s="47"/>
      <c r="B873" s="47"/>
      <c r="C873" s="47"/>
      <c r="D873" s="47"/>
      <c r="E873" s="47"/>
      <c r="F873" s="47"/>
      <c r="G873" s="47"/>
      <c r="H873" s="47"/>
      <c r="I873" s="47"/>
      <c r="J873" s="47"/>
    </row>
    <row r="874" spans="1:10" x14ac:dyDescent="0.2">
      <c r="A874" s="195" t="s">
        <v>202</v>
      </c>
      <c r="B874" s="178" t="str">
        <f>$BJ$30</f>
        <v>New</v>
      </c>
      <c r="C874" s="47"/>
      <c r="D874" s="47"/>
      <c r="E874" s="47"/>
      <c r="F874" s="47"/>
      <c r="G874" s="47"/>
      <c r="H874" s="47"/>
      <c r="I874" s="47"/>
      <c r="J874" s="47"/>
    </row>
    <row r="875" spans="1:10" x14ac:dyDescent="0.2">
      <c r="A875" s="195" t="s">
        <v>206</v>
      </c>
      <c r="B875" s="178" t="str">
        <f>$BK$5</f>
        <v>ACCEPTED</v>
      </c>
      <c r="C875" s="47"/>
      <c r="D875" s="47"/>
      <c r="E875" s="47"/>
      <c r="F875" s="47"/>
      <c r="G875" s="47"/>
      <c r="H875" s="47"/>
      <c r="I875" s="47"/>
      <c r="J875" s="47"/>
    </row>
    <row r="876" spans="1:10" x14ac:dyDescent="0.2">
      <c r="A876" s="182"/>
      <c r="B876" s="507" t="s">
        <v>208</v>
      </c>
      <c r="C876" s="508"/>
      <c r="D876" s="507"/>
      <c r="E876" s="507"/>
      <c r="F876" s="507"/>
      <c r="G876" s="508"/>
      <c r="H876" s="508"/>
      <c r="I876" s="507"/>
      <c r="J876" s="507"/>
    </row>
    <row r="877" spans="1:10" x14ac:dyDescent="0.2">
      <c r="A877" s="47" t="s">
        <v>210</v>
      </c>
      <c r="B877" s="47"/>
      <c r="C877" s="178" t="str">
        <f>$N$20</f>
        <v>Additel 286 SN:6851022030037</v>
      </c>
      <c r="D877" s="181"/>
      <c r="E877" s="181"/>
      <c r="F877" s="47" t="s">
        <v>211</v>
      </c>
      <c r="G877" s="512" t="str">
        <f>IF($V$19&lt;&gt;"",$V$19,"")</f>
        <v/>
      </c>
      <c r="H877" s="513"/>
      <c r="I877" s="196"/>
      <c r="J877" s="47"/>
    </row>
    <row r="878" spans="1:10" x14ac:dyDescent="0.2">
      <c r="A878" s="47" t="s">
        <v>212</v>
      </c>
      <c r="B878" s="47"/>
      <c r="C878" s="504">
        <f>$N$21</f>
        <v>45474</v>
      </c>
      <c r="D878" s="505"/>
      <c r="E878" s="506"/>
      <c r="F878" s="47" t="s">
        <v>213</v>
      </c>
      <c r="G878" s="197" t="str">
        <f>IF($V$20&lt;&gt;"",$V$20,"")</f>
        <v/>
      </c>
      <c r="H878" s="198" t="str">
        <f>IF($W$20&lt;&gt;"",$W$20,"")</f>
        <v/>
      </c>
      <c r="I878" s="199"/>
      <c r="J878" s="200"/>
    </row>
    <row r="879" spans="1:10" x14ac:dyDescent="0.2">
      <c r="A879" s="47" t="s">
        <v>214</v>
      </c>
      <c r="B879" s="47"/>
      <c r="C879" s="504">
        <f>$N$22</f>
        <v>45839</v>
      </c>
      <c r="D879" s="505"/>
      <c r="E879" s="506"/>
      <c r="F879" s="47" t="s">
        <v>215</v>
      </c>
      <c r="G879" s="197" t="str">
        <f>IF($V$21&lt;&gt;"",$V$21,"")</f>
        <v/>
      </c>
      <c r="H879" s="197" t="str">
        <f>IF($W$21&lt;&gt;"",$W$21,"")</f>
        <v/>
      </c>
      <c r="I879" s="199"/>
      <c r="J879" s="200"/>
    </row>
    <row r="880" spans="1:10" ht="13.5" thickBot="1" x14ac:dyDescent="0.25">
      <c r="A880" s="201" t="s">
        <v>216</v>
      </c>
      <c r="B880" s="201"/>
      <c r="C880" s="509" t="str">
        <f>$N$23</f>
        <v>56561-060578</v>
      </c>
      <c r="D880" s="510"/>
      <c r="E880" s="511"/>
      <c r="F880" s="201" t="s">
        <v>216</v>
      </c>
      <c r="G880" s="201"/>
      <c r="H880" s="295" t="e">
        <f>IF($V$22&lt;&gt;"",$V$22,"")</f>
        <v>#VALUE!</v>
      </c>
      <c r="I880" s="203"/>
      <c r="J880" s="204"/>
    </row>
    <row r="881" spans="1:10" x14ac:dyDescent="0.2">
      <c r="A881" s="47" t="s">
        <v>49</v>
      </c>
      <c r="B881" s="47"/>
      <c r="C881" s="47"/>
      <c r="D881" s="220" t="s">
        <v>50</v>
      </c>
      <c r="E881" s="221">
        <v>23</v>
      </c>
      <c r="F881" s="47"/>
      <c r="G881" s="178"/>
      <c r="H881" s="47"/>
      <c r="I881" s="47"/>
      <c r="J881" s="47"/>
    </row>
    <row r="882" spans="1:10" x14ac:dyDescent="0.2">
      <c r="A882" s="47" t="s">
        <v>56</v>
      </c>
      <c r="B882" s="47"/>
      <c r="C882" s="47"/>
      <c r="D882" s="47"/>
      <c r="E882" s="47"/>
      <c r="F882" s="47"/>
      <c r="G882" s="47"/>
      <c r="H882" s="47"/>
      <c r="I882" s="47"/>
      <c r="J882" s="47"/>
    </row>
    <row r="883" spans="1:10" x14ac:dyDescent="0.2">
      <c r="A883" s="47" t="s">
        <v>65</v>
      </c>
      <c r="B883" s="178" t="str">
        <f>$BC$12</f>
        <v>Thermocouple Wire</v>
      </c>
      <c r="C883" s="47"/>
      <c r="D883" s="47"/>
      <c r="E883" s="47" t="s">
        <v>66</v>
      </c>
      <c r="F883" s="47"/>
      <c r="G883" s="178" t="str">
        <f>$BF$22</f>
        <v>KF</v>
      </c>
      <c r="H883" s="47"/>
      <c r="I883" s="47"/>
      <c r="J883" s="47"/>
    </row>
    <row r="884" spans="1:10" x14ac:dyDescent="0.2">
      <c r="A884" s="47" t="s">
        <v>46</v>
      </c>
      <c r="B884" s="178" t="str">
        <f>AV9</f>
        <v>"0"</v>
      </c>
      <c r="C884" s="47"/>
      <c r="D884" s="47"/>
      <c r="E884" s="47" t="s">
        <v>73</v>
      </c>
      <c r="F884" s="47"/>
      <c r="G884" s="246">
        <f ca="1">$BG$9</f>
        <v>45778</v>
      </c>
      <c r="H884" s="47"/>
      <c r="I884" s="47"/>
      <c r="J884" s="179"/>
    </row>
    <row r="885" spans="1:10" x14ac:dyDescent="0.2">
      <c r="A885" s="47" t="s">
        <v>77</v>
      </c>
      <c r="B885" s="178" t="str">
        <f>$BG$18</f>
        <v>N/A</v>
      </c>
      <c r="C885" s="47"/>
      <c r="D885" s="47"/>
      <c r="E885" s="47" t="s">
        <v>78</v>
      </c>
      <c r="F885" s="47"/>
      <c r="G885" s="246" t="str">
        <f>$BG$10</f>
        <v>N/A</v>
      </c>
      <c r="H885" s="47"/>
      <c r="J885" s="179"/>
    </row>
    <row r="886" spans="1:10" x14ac:dyDescent="0.2">
      <c r="A886" s="47" t="s">
        <v>62</v>
      </c>
      <c r="B886" s="180">
        <f>$BG$2</f>
        <v>68</v>
      </c>
      <c r="C886" s="47"/>
      <c r="D886" s="47"/>
      <c r="E886" s="47" t="s">
        <v>86</v>
      </c>
      <c r="F886" s="47"/>
      <c r="G886" s="178">
        <f>$BG$3</f>
        <v>46</v>
      </c>
      <c r="H886" s="47" t="s">
        <v>87</v>
      </c>
      <c r="I886" s="47"/>
      <c r="J886" s="47"/>
    </row>
    <row r="887" spans="1:10" x14ac:dyDescent="0.2">
      <c r="A887" s="47" t="s">
        <v>95</v>
      </c>
      <c r="B887" s="178" t="str">
        <f>$BE$27</f>
        <v>Production</v>
      </c>
      <c r="C887" s="47"/>
      <c r="D887" s="47"/>
      <c r="E887" s="47" t="s">
        <v>96</v>
      </c>
      <c r="F887" s="178" t="str">
        <f>$AR$23</f>
        <v>Greater of ±2.0°F or ±0.4% of Reading</v>
      </c>
      <c r="G887" s="47"/>
      <c r="H887" s="47"/>
      <c r="I887" s="47"/>
      <c r="J887" s="47"/>
    </row>
    <row r="888" spans="1:10" x14ac:dyDescent="0.2">
      <c r="A888" s="181" t="s">
        <v>101</v>
      </c>
      <c r="B888" s="47"/>
      <c r="C888" s="181"/>
      <c r="D888" s="181" t="s">
        <v>102</v>
      </c>
      <c r="E888" s="181"/>
      <c r="F888" s="47"/>
      <c r="G888" s="178" t="str">
        <f>$AR$24</f>
        <v>AMS2750H, ASTM E220-19</v>
      </c>
      <c r="H888" s="181"/>
      <c r="I888" s="47"/>
      <c r="J888" s="47"/>
    </row>
    <row r="889" spans="1:10" x14ac:dyDescent="0.2">
      <c r="A889" s="182" t="s">
        <v>106</v>
      </c>
      <c r="B889" s="182"/>
      <c r="C889" s="47"/>
      <c r="D889" s="178" t="str">
        <f>$AX$22</f>
        <v/>
      </c>
      <c r="E889" s="47" t="s">
        <v>107</v>
      </c>
      <c r="F889" s="47"/>
      <c r="G889" s="183" t="str">
        <f>$AX$26</f>
        <v>Specification</v>
      </c>
      <c r="H889" s="184" t="s">
        <v>108</v>
      </c>
      <c r="I889" s="47"/>
      <c r="J889" s="47"/>
    </row>
    <row r="890" spans="1:10" ht="13.5" thickBot="1" x14ac:dyDescent="0.25">
      <c r="A890" s="185" t="s">
        <v>117</v>
      </c>
      <c r="B890" s="247"/>
      <c r="C890" s="431"/>
      <c r="D890" s="248" t="str">
        <f>IF(CT!$E$1&lt;&gt;"",CT!$E$1,"")</f>
        <v/>
      </c>
      <c r="E890" s="432" t="str">
        <f>IF(CT!$M$1&lt;&gt;"",CT!$M$1,"")</f>
        <v/>
      </c>
      <c r="F890" s="432" t="str">
        <f>IF(CT!$U$1&lt;&gt;"",CT!$U$1,"")</f>
        <v/>
      </c>
      <c r="G890" s="248" t="str">
        <f>IF(CT!$AC$1&lt;&gt;"",CT!$AC$1,"")</f>
        <v/>
      </c>
      <c r="H890" s="433" t="str">
        <f>IF(CT!$AK$1&lt;&gt;"",CT!$AK$1,"")</f>
        <v/>
      </c>
      <c r="I890" s="47"/>
      <c r="J890" s="186"/>
    </row>
    <row r="891" spans="1:10" ht="13.5" thickBot="1" x14ac:dyDescent="0.25">
      <c r="A891" s="187" t="s">
        <v>122</v>
      </c>
      <c r="B891" s="223" t="str">
        <f>IF(CT!C9&lt;&gt;"",CT!C9,"")</f>
        <v/>
      </c>
      <c r="C891" s="191"/>
      <c r="D891" s="191" t="str">
        <f>IF(CT!G9&lt;&gt;"",CT!G9,"")</f>
        <v/>
      </c>
      <c r="E891" s="191" t="str">
        <f>IF(CT!O9&lt;&gt;"",CT!O9,"")</f>
        <v/>
      </c>
      <c r="F891" s="191" t="str">
        <f>IF(CT!W9&lt;&gt;"",CT!W9,"")</f>
        <v/>
      </c>
      <c r="G891" s="191" t="str">
        <f>IF(CT!AE9&lt;&gt;"",CT!AE9,"")</f>
        <v/>
      </c>
      <c r="H891" s="191" t="str">
        <f>IF(CT!AM9&lt;&gt;"",CT!AM9,"")</f>
        <v/>
      </c>
      <c r="I891" s="47"/>
      <c r="J891" s="47"/>
    </row>
    <row r="892" spans="1:10" ht="13.5" thickBot="1" x14ac:dyDescent="0.25">
      <c r="A892" s="188"/>
      <c r="B892" s="223"/>
      <c r="C892" s="253" t="s">
        <v>218</v>
      </c>
      <c r="D892" s="253" t="str">
        <f>IF(CT!H9&lt;&gt;"",CT!H9,"")</f>
        <v/>
      </c>
      <c r="E892" s="434" t="str">
        <f>IF(CT!P9&lt;&gt;"",CT!P9,"")</f>
        <v/>
      </c>
      <c r="F892" s="434" t="str">
        <f>IF(CT!X9&lt;&gt;"",CT!X9,"")</f>
        <v/>
      </c>
      <c r="G892" s="434" t="str">
        <f>IF(CT!AF9&lt;&gt;"",CT!AF9,"")</f>
        <v/>
      </c>
      <c r="H892" s="434" t="str">
        <f>IF(CT!AN9&lt;&gt;"",CT!AN9,"")</f>
        <v/>
      </c>
      <c r="I892" s="47"/>
      <c r="J892" s="47"/>
    </row>
    <row r="893" spans="1:10" ht="13.5" thickBot="1" x14ac:dyDescent="0.25">
      <c r="A893" s="189"/>
      <c r="B893" s="224"/>
      <c r="C893" s="254"/>
      <c r="D893" s="435"/>
      <c r="E893" s="435"/>
      <c r="F893" s="435"/>
      <c r="G893" s="435"/>
      <c r="H893" s="435"/>
      <c r="I893" s="47"/>
      <c r="J893" s="47"/>
    </row>
    <row r="894" spans="1:10" ht="13.5" thickBot="1" x14ac:dyDescent="0.25">
      <c r="A894" s="188"/>
      <c r="B894" s="224"/>
      <c r="C894" s="191"/>
      <c r="D894" s="191"/>
      <c r="E894" s="191"/>
      <c r="F894" s="191"/>
      <c r="G894" s="191"/>
      <c r="H894" s="191"/>
      <c r="I894" s="47"/>
      <c r="J894" s="47"/>
    </row>
    <row r="895" spans="1:10" ht="13.5" thickBot="1" x14ac:dyDescent="0.25">
      <c r="A895" s="189"/>
      <c r="B895" s="224"/>
      <c r="C895" s="253"/>
      <c r="D895" s="248" t="str">
        <f>IF(CT!$AS$1&lt;&gt;"",CT!$AS$1,"")</f>
        <v/>
      </c>
      <c r="E895" s="248" t="str">
        <f>IF(CT!$BA$1&lt;&gt;"",CT!$BA$1,"")</f>
        <v/>
      </c>
      <c r="F895" s="248" t="str">
        <f>IF(CT!$BI$1&lt;&gt;"",CT!$BI$1,"")</f>
        <v/>
      </c>
      <c r="G895" s="248" t="str">
        <f>IF(CT!$BQ$1&lt;&gt;"",CT!$BQ$1,"")</f>
        <v/>
      </c>
      <c r="H895" s="248" t="str">
        <f>IF(CT!$BY$1&lt;&gt;"",CT!$BY$1,"")</f>
        <v/>
      </c>
      <c r="I895" s="47"/>
      <c r="J895" s="47"/>
    </row>
    <row r="896" spans="1:10" ht="13.5" thickBot="1" x14ac:dyDescent="0.25">
      <c r="A896" s="188"/>
      <c r="B896" s="224"/>
      <c r="C896" s="225"/>
      <c r="D896" s="240" t="str">
        <f>IF(D895&lt;&gt;"","---------------","")</f>
        <v/>
      </c>
      <c r="E896" s="240" t="str">
        <f>IF(E895&lt;&gt;"","---------------","")</f>
        <v/>
      </c>
      <c r="F896" s="240" t="str">
        <f>IF(F895&lt;&gt;"","---------------","")</f>
        <v/>
      </c>
      <c r="G896" s="240" t="str">
        <f>IF(G895&lt;&gt;"","---------------","")</f>
        <v/>
      </c>
      <c r="H896" s="240" t="str">
        <f>IF(H895&lt;&gt;"","---------------","")</f>
        <v/>
      </c>
      <c r="I896" s="47"/>
      <c r="J896" s="47"/>
    </row>
    <row r="897" spans="1:10" ht="13.5" thickBot="1" x14ac:dyDescent="0.25">
      <c r="A897" s="189"/>
      <c r="B897" s="224"/>
      <c r="C897" s="191"/>
      <c r="D897" s="191" t="str">
        <f>IF(CT!AU9&lt;&gt;"",CT!AU9,"")</f>
        <v/>
      </c>
      <c r="E897" s="191" t="str">
        <f>IF(CT!BC9&lt;&gt;"",CT!BC9,"")</f>
        <v/>
      </c>
      <c r="F897" s="191" t="str">
        <f>IF(CT!BK9&lt;&gt;"",CT!BK9,"")</f>
        <v/>
      </c>
      <c r="G897" s="191" t="str">
        <f>IF(CT!BS9&lt;&gt;"",CT!BS9,"")</f>
        <v/>
      </c>
      <c r="H897" s="191" t="str">
        <f>IF(CT!CA9&lt;&gt;"",CT!CA9,"")</f>
        <v/>
      </c>
      <c r="I897" s="47"/>
      <c r="J897" s="47"/>
    </row>
    <row r="898" spans="1:10" ht="13.5" thickBot="1" x14ac:dyDescent="0.25">
      <c r="A898" s="188"/>
      <c r="B898" s="224"/>
      <c r="C898" s="253" t="str">
        <f>IF(D895&lt;&gt;"","C.F.","")</f>
        <v/>
      </c>
      <c r="D898" s="434" t="str">
        <f>IF(CT!AV9&lt;&gt;"",CT!AV9,"")</f>
        <v/>
      </c>
      <c r="E898" s="434" t="str">
        <f>IF(CT!BD9&lt;&gt;"",CT!BD9,"")</f>
        <v/>
      </c>
      <c r="F898" s="434" t="str">
        <f>IF(CT!BL9&lt;&gt;"",CT!BL9,"")</f>
        <v/>
      </c>
      <c r="G898" s="434" t="str">
        <f>IF(CT!BT9&lt;&gt;"",CT!BT9,"")</f>
        <v/>
      </c>
      <c r="H898" s="434" t="str">
        <f>IF(CT!CB9&lt;&gt;"",CT!CB9,"")</f>
        <v/>
      </c>
      <c r="I898" s="47"/>
      <c r="J898" s="47"/>
    </row>
    <row r="899" spans="1:10" ht="13.5" thickBot="1" x14ac:dyDescent="0.25">
      <c r="A899" s="189"/>
      <c r="B899" s="224"/>
      <c r="C899" s="190"/>
      <c r="D899" s="190"/>
      <c r="E899" s="190"/>
      <c r="F899" s="190"/>
      <c r="G899" s="190"/>
      <c r="H899" s="190"/>
      <c r="I899" s="47"/>
      <c r="J899" s="47"/>
    </row>
    <row r="900" spans="1:10" ht="13.5" thickBot="1" x14ac:dyDescent="0.25">
      <c r="A900" s="188"/>
      <c r="B900" s="224"/>
      <c r="C900" s="191"/>
      <c r="D900" s="191"/>
      <c r="E900" s="191"/>
      <c r="F900" s="191"/>
      <c r="G900" s="191"/>
      <c r="H900" s="191"/>
      <c r="I900" s="47"/>
      <c r="J900" s="47"/>
    </row>
    <row r="901" spans="1:10" ht="13.5" thickBot="1" x14ac:dyDescent="0.25">
      <c r="A901" s="189"/>
      <c r="B901" s="224"/>
      <c r="C901" s="253" t="str">
        <f>IF(B900&lt;&gt;"","C.F.","")</f>
        <v/>
      </c>
      <c r="D901" s="248" t="str">
        <f>IF(CT!$CG$1&lt;&gt;"",CT!$CG$1,"")</f>
        <v/>
      </c>
      <c r="E901" s="248" t="str">
        <f>IF(CT!$CO$1&lt;&gt;"",CT!$CO$1,"")</f>
        <v/>
      </c>
      <c r="F901" s="248" t="str">
        <f>IF(CT!$CW$1&lt;&gt;"",CT!$CW$1,"")</f>
        <v/>
      </c>
      <c r="G901" s="248" t="str">
        <f>IF(CT!$DE$1&lt;&gt;"",CT!$DE$1,"")</f>
        <v/>
      </c>
      <c r="H901" s="248" t="str">
        <f>IF(CT!$DM$1&lt;&gt;"",CT!$DM$1,"")</f>
        <v/>
      </c>
      <c r="I901" s="47"/>
      <c r="J901" s="47"/>
    </row>
    <row r="902" spans="1:10" ht="13.5" thickBot="1" x14ac:dyDescent="0.25">
      <c r="A902" s="188"/>
      <c r="B902" s="224"/>
      <c r="C902" s="437"/>
      <c r="D902" s="240" t="str">
        <f>IF(D901&lt;&gt;"","---------------","")</f>
        <v/>
      </c>
      <c r="E902" s="240" t="str">
        <f>IF(E901&lt;&gt;"","---------------","")</f>
        <v/>
      </c>
      <c r="F902" s="240" t="str">
        <f>IF(F901&lt;&gt;"","---------------","")</f>
        <v/>
      </c>
      <c r="G902" s="240" t="str">
        <f>IF(G901&lt;&gt;"","---------------","")</f>
        <v/>
      </c>
      <c r="H902" s="240" t="str">
        <f>IF(H901&lt;&gt;"","---------------","")</f>
        <v/>
      </c>
      <c r="I902" s="47"/>
      <c r="J902" s="47"/>
    </row>
    <row r="903" spans="1:10" ht="13.5" thickBot="1" x14ac:dyDescent="0.25">
      <c r="A903" s="189"/>
      <c r="B903" s="224"/>
      <c r="C903" s="191"/>
      <c r="D903" s="191" t="str">
        <f>IF(CT!CI9&lt;&gt;"",CT!CI9,"")</f>
        <v/>
      </c>
      <c r="E903" s="191" t="str">
        <f>IF(CT!CQ9&lt;&gt;"",CT!CQ9,"")</f>
        <v/>
      </c>
      <c r="F903" s="191" t="str">
        <f>IF(CT!CY9&lt;&gt;"",CT!CY9,"")</f>
        <v/>
      </c>
      <c r="G903" s="191" t="str">
        <f>IF(CT!DG9&lt;&gt;"",CT!DG9,"")</f>
        <v/>
      </c>
      <c r="H903" s="191" t="str">
        <f>IF(CT!DO9&lt;&gt;"",CT!DO9,"")</f>
        <v/>
      </c>
      <c r="I903" s="47"/>
      <c r="J903" s="47"/>
    </row>
    <row r="904" spans="1:10" ht="13.5" thickBot="1" x14ac:dyDescent="0.25">
      <c r="A904" s="188"/>
      <c r="B904" s="224"/>
      <c r="C904" s="253" t="str">
        <f>IF(D901&lt;&gt;"","C.F.","")</f>
        <v/>
      </c>
      <c r="D904" s="434" t="str">
        <f>IF(CT!CJ9&lt;&gt;"",CT!CJ9,"")</f>
        <v/>
      </c>
      <c r="E904" s="434" t="str">
        <f>IF(CT!CR9&lt;&gt;"",CT!CR9,"")</f>
        <v/>
      </c>
      <c r="F904" s="434" t="str">
        <f>IF(CT!CZ9&lt;&gt;"",CT!CZ9,"")</f>
        <v/>
      </c>
      <c r="G904" s="434" t="str">
        <f>IF(CT!DH9&lt;&gt;"",CT!DH9,"")</f>
        <v/>
      </c>
      <c r="H904" s="434" t="str">
        <f>IF(CT!DP9&lt;&gt;"",CT!DP9,"")</f>
        <v/>
      </c>
      <c r="I904" s="47"/>
      <c r="J904" s="47"/>
    </row>
    <row r="905" spans="1:10" ht="13.5" thickBot="1" x14ac:dyDescent="0.25">
      <c r="A905" s="189"/>
      <c r="B905" s="224"/>
      <c r="C905" s="191"/>
      <c r="D905" s="434"/>
      <c r="E905" s="434"/>
      <c r="F905" s="434"/>
      <c r="G905" s="434"/>
      <c r="H905" s="434"/>
      <c r="I905" s="47"/>
      <c r="J905" s="47"/>
    </row>
    <row r="906" spans="1:10" x14ac:dyDescent="0.2">
      <c r="A906" s="188"/>
      <c r="B906" s="47"/>
      <c r="C906" s="47"/>
      <c r="D906" s="47"/>
      <c r="E906" s="47"/>
      <c r="F906" s="47"/>
      <c r="G906" s="47"/>
      <c r="H906" s="47"/>
      <c r="I906" s="47"/>
      <c r="J906" s="47"/>
    </row>
    <row r="907" spans="1:10" x14ac:dyDescent="0.2">
      <c r="A907" s="189"/>
      <c r="B907" s="47"/>
      <c r="C907" s="47"/>
      <c r="D907" s="47"/>
      <c r="E907" s="47"/>
      <c r="F907" s="47"/>
      <c r="G907" s="47"/>
      <c r="H907" s="47"/>
      <c r="I907" s="47"/>
      <c r="J907" s="47"/>
    </row>
    <row r="908" spans="1:10" x14ac:dyDescent="0.2">
      <c r="A908" s="188"/>
      <c r="B908" s="47"/>
      <c r="C908" s="47"/>
      <c r="D908" s="47"/>
      <c r="E908" s="47"/>
      <c r="F908" s="47"/>
      <c r="G908" s="47"/>
      <c r="H908" s="47"/>
      <c r="I908" s="47"/>
      <c r="J908" s="47"/>
    </row>
    <row r="909" spans="1:10" x14ac:dyDescent="0.2">
      <c r="A909" s="189"/>
      <c r="B909" s="47"/>
      <c r="C909" s="47"/>
      <c r="D909" s="47"/>
      <c r="E909" s="47"/>
      <c r="F909" s="47"/>
      <c r="G909" s="47"/>
      <c r="H909" s="47"/>
      <c r="I909" s="47"/>
      <c r="J909" s="47"/>
    </row>
    <row r="910" spans="1:10" x14ac:dyDescent="0.2">
      <c r="A910" s="192"/>
      <c r="B910" s="193"/>
      <c r="C910" s="193"/>
      <c r="D910" s="193"/>
      <c r="E910" s="193"/>
      <c r="F910" s="193"/>
      <c r="G910" s="193"/>
      <c r="H910" s="193"/>
      <c r="I910" s="47"/>
      <c r="J910" s="47"/>
    </row>
    <row r="911" spans="1:10" ht="13.5" thickBot="1" x14ac:dyDescent="0.25">
      <c r="A911" s="194"/>
      <c r="B911" s="47"/>
      <c r="C911" s="194" t="s">
        <v>191</v>
      </c>
      <c r="D911" s="194"/>
      <c r="E911" s="194"/>
      <c r="F911" s="194"/>
      <c r="G911" s="194"/>
      <c r="H911" s="194"/>
      <c r="I911" s="194"/>
      <c r="J911" s="194"/>
    </row>
    <row r="912" spans="1:10" x14ac:dyDescent="0.2">
      <c r="A912" s="47" t="s">
        <v>194</v>
      </c>
      <c r="B912" s="178" t="str">
        <f>$BJ$7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95" t="s">
        <v>202</v>
      </c>
      <c r="B914" s="178" t="str">
        <f>$BJ$30</f>
        <v>New</v>
      </c>
      <c r="C914" s="47"/>
      <c r="D914" s="47"/>
      <c r="E914" s="47"/>
      <c r="F914" s="47"/>
      <c r="G914" s="47"/>
      <c r="H914" s="47"/>
      <c r="I914" s="47"/>
      <c r="J914" s="47"/>
    </row>
    <row r="915" spans="1:10" x14ac:dyDescent="0.2">
      <c r="A915" s="195" t="s">
        <v>206</v>
      </c>
      <c r="B915" s="178" t="str">
        <f>$BK$5</f>
        <v>ACCEPTED</v>
      </c>
      <c r="C915" s="47"/>
      <c r="D915" s="47"/>
      <c r="E915" s="47"/>
      <c r="F915" s="47"/>
      <c r="G915" s="47"/>
      <c r="H915" s="47"/>
      <c r="I915" s="47"/>
      <c r="J915" s="47"/>
    </row>
    <row r="916" spans="1:10" x14ac:dyDescent="0.2">
      <c r="A916" s="182"/>
      <c r="B916" s="507" t="s">
        <v>208</v>
      </c>
      <c r="C916" s="508"/>
      <c r="D916" s="507"/>
      <c r="E916" s="507"/>
      <c r="F916" s="507"/>
      <c r="G916" s="508"/>
      <c r="H916" s="508"/>
      <c r="I916" s="507"/>
      <c r="J916" s="507"/>
    </row>
    <row r="917" spans="1:10" x14ac:dyDescent="0.2">
      <c r="A917" s="47" t="s">
        <v>210</v>
      </c>
      <c r="B917" s="47"/>
      <c r="C917" s="178" t="str">
        <f>$N$20</f>
        <v>Additel 286 SN:6851022030037</v>
      </c>
      <c r="D917" s="181"/>
      <c r="E917" s="181"/>
      <c r="F917" s="47" t="s">
        <v>211</v>
      </c>
      <c r="G917" s="512" t="str">
        <f>IF($V$19&lt;&gt;"",$V$19,"")</f>
        <v/>
      </c>
      <c r="H917" s="513"/>
      <c r="I917" s="196"/>
      <c r="J917" s="47"/>
    </row>
    <row r="918" spans="1:10" x14ac:dyDescent="0.2">
      <c r="A918" s="47" t="s">
        <v>212</v>
      </c>
      <c r="B918" s="47"/>
      <c r="C918" s="504">
        <f>$N$21</f>
        <v>45474</v>
      </c>
      <c r="D918" s="505"/>
      <c r="E918" s="506"/>
      <c r="F918" s="47" t="s">
        <v>213</v>
      </c>
      <c r="G918" s="197" t="str">
        <f>IF($V$20&lt;&gt;"",$V$20,"")</f>
        <v/>
      </c>
      <c r="H918" s="198" t="str">
        <f>IF($W$20&lt;&gt;"",$W$20,"")</f>
        <v/>
      </c>
      <c r="I918" s="199"/>
      <c r="J918" s="200"/>
    </row>
    <row r="919" spans="1:10" x14ac:dyDescent="0.2">
      <c r="A919" s="47" t="s">
        <v>214</v>
      </c>
      <c r="B919" s="47"/>
      <c r="C919" s="504">
        <f>$N$22</f>
        <v>45839</v>
      </c>
      <c r="D919" s="505"/>
      <c r="E919" s="506"/>
      <c r="F919" s="47" t="s">
        <v>215</v>
      </c>
      <c r="G919" s="197" t="str">
        <f>IF($V$21&lt;&gt;"",$V$21,"")</f>
        <v/>
      </c>
      <c r="H919" s="197" t="str">
        <f>IF($W$21&lt;&gt;"",$W$21,"")</f>
        <v/>
      </c>
      <c r="I919" s="199"/>
      <c r="J919" s="200"/>
    </row>
    <row r="920" spans="1:10" ht="13.5" thickBot="1" x14ac:dyDescent="0.25">
      <c r="A920" s="201" t="s">
        <v>216</v>
      </c>
      <c r="B920" s="201"/>
      <c r="C920" s="509" t="str">
        <f>$N$23</f>
        <v>56561-060578</v>
      </c>
      <c r="D920" s="510"/>
      <c r="E920" s="511"/>
      <c r="F920" s="201" t="s">
        <v>216</v>
      </c>
      <c r="G920" s="201"/>
      <c r="H920" s="295" t="e">
        <f>IF($V$22&lt;&gt;"",$V$22,"")</f>
        <v>#VALUE!</v>
      </c>
      <c r="I920" s="203"/>
      <c r="J920" s="204"/>
    </row>
    <row r="921" spans="1:10" x14ac:dyDescent="0.2">
      <c r="A921" s="47" t="s">
        <v>49</v>
      </c>
      <c r="B921" s="47"/>
      <c r="C921" s="47"/>
      <c r="D921" s="220" t="s">
        <v>50</v>
      </c>
      <c r="E921" s="221">
        <v>24</v>
      </c>
      <c r="F921" s="47"/>
      <c r="G921" s="178"/>
      <c r="H921" s="47"/>
      <c r="I921" s="47"/>
      <c r="J921" s="47"/>
    </row>
    <row r="922" spans="1:10" x14ac:dyDescent="0.2">
      <c r="A922" s="47" t="s">
        <v>56</v>
      </c>
      <c r="B922" s="47"/>
      <c r="C922" s="47"/>
      <c r="D922" s="47"/>
      <c r="E922" s="47"/>
      <c r="F922" s="47"/>
      <c r="G922" s="47"/>
      <c r="H922" s="47"/>
      <c r="I922" s="47"/>
      <c r="J922" s="47"/>
    </row>
    <row r="923" spans="1:10" x14ac:dyDescent="0.2">
      <c r="A923" s="47" t="s">
        <v>65</v>
      </c>
      <c r="B923" s="178" t="str">
        <f>$BC$12</f>
        <v>Thermocouple Wire</v>
      </c>
      <c r="C923" s="47"/>
      <c r="D923" s="47"/>
      <c r="E923" s="47" t="s">
        <v>66</v>
      </c>
      <c r="F923" s="47"/>
      <c r="G923" s="178" t="str">
        <f>$BF$22</f>
        <v>KF</v>
      </c>
      <c r="H923" s="47"/>
      <c r="I923" s="47"/>
      <c r="J923" s="47"/>
    </row>
    <row r="924" spans="1:10" x14ac:dyDescent="0.2">
      <c r="A924" s="47" t="s">
        <v>46</v>
      </c>
      <c r="B924" s="178" t="str">
        <f>AV10</f>
        <v>"0"</v>
      </c>
      <c r="C924" s="47"/>
      <c r="D924" s="47"/>
      <c r="E924" s="47" t="s">
        <v>73</v>
      </c>
      <c r="F924" s="47"/>
      <c r="G924" s="246">
        <f ca="1">$BG$9</f>
        <v>45778</v>
      </c>
      <c r="H924" s="47"/>
      <c r="I924" s="47"/>
      <c r="J924" s="179"/>
    </row>
    <row r="925" spans="1:10" x14ac:dyDescent="0.2">
      <c r="A925" s="47" t="s">
        <v>77</v>
      </c>
      <c r="B925" s="178" t="str">
        <f>$BG$18</f>
        <v>N/A</v>
      </c>
      <c r="C925" s="47"/>
      <c r="D925" s="47"/>
      <c r="E925" s="47" t="s">
        <v>78</v>
      </c>
      <c r="F925" s="47"/>
      <c r="G925" s="246" t="str">
        <f>$BG$10</f>
        <v>N/A</v>
      </c>
      <c r="H925" s="47"/>
      <c r="J925" s="179"/>
    </row>
    <row r="926" spans="1:10" x14ac:dyDescent="0.2">
      <c r="A926" s="47" t="s">
        <v>62</v>
      </c>
      <c r="B926" s="180">
        <f>$BG$2</f>
        <v>68</v>
      </c>
      <c r="C926" s="47"/>
      <c r="D926" s="47"/>
      <c r="E926" s="47" t="s">
        <v>86</v>
      </c>
      <c r="F926" s="47"/>
      <c r="G926" s="178">
        <f>$BG$3</f>
        <v>46</v>
      </c>
      <c r="H926" s="47" t="s">
        <v>87</v>
      </c>
      <c r="I926" s="47"/>
      <c r="J926" s="47"/>
    </row>
    <row r="927" spans="1:10" x14ac:dyDescent="0.2">
      <c r="A927" s="47" t="s">
        <v>95</v>
      </c>
      <c r="B927" s="178" t="str">
        <f>$BE$27</f>
        <v>Production</v>
      </c>
      <c r="C927" s="47"/>
      <c r="D927" s="47"/>
      <c r="E927" s="47" t="s">
        <v>96</v>
      </c>
      <c r="F927" s="178" t="str">
        <f>$AR$23</f>
        <v>Greater of ±2.0°F or ±0.4% of Reading</v>
      </c>
      <c r="G927" s="47"/>
      <c r="H927" s="47"/>
      <c r="I927" s="47"/>
      <c r="J927" s="47"/>
    </row>
    <row r="928" spans="1:10" x14ac:dyDescent="0.2">
      <c r="A928" s="181" t="s">
        <v>101</v>
      </c>
      <c r="B928" s="47"/>
      <c r="C928" s="181"/>
      <c r="D928" s="181" t="s">
        <v>102</v>
      </c>
      <c r="E928" s="181"/>
      <c r="F928" s="47"/>
      <c r="G928" s="178" t="str">
        <f>$AR$24</f>
        <v>AMS2750H, ASTM E220-19</v>
      </c>
      <c r="H928" s="181"/>
      <c r="I928" s="47"/>
      <c r="J928" s="47"/>
    </row>
    <row r="929" spans="1:10" x14ac:dyDescent="0.2">
      <c r="A929" s="182" t="s">
        <v>106</v>
      </c>
      <c r="B929" s="182"/>
      <c r="C929" s="47"/>
      <c r="D929" s="178" t="str">
        <f>$AX$22</f>
        <v/>
      </c>
      <c r="E929" s="47" t="s">
        <v>107</v>
      </c>
      <c r="F929" s="47"/>
      <c r="G929" s="183" t="str">
        <f>$AX$26</f>
        <v>Specification</v>
      </c>
      <c r="H929" s="184" t="s">
        <v>108</v>
      </c>
      <c r="I929" s="47"/>
      <c r="J929" s="47"/>
    </row>
    <row r="930" spans="1:10" ht="13.5" thickBot="1" x14ac:dyDescent="0.25">
      <c r="A930" s="185" t="s">
        <v>117</v>
      </c>
      <c r="B930" s="247"/>
      <c r="C930" s="431"/>
      <c r="D930" s="248" t="str">
        <f>IF(CT!$E$1&lt;&gt;"",CT!$E$1,"")</f>
        <v/>
      </c>
      <c r="E930" s="432" t="str">
        <f>IF(CT!$M$1&lt;&gt;"",CT!$M$1,"")</f>
        <v/>
      </c>
      <c r="F930" s="432" t="str">
        <f>IF(CT!$U$1&lt;&gt;"",CT!$U$1,"")</f>
        <v/>
      </c>
      <c r="G930" s="248" t="str">
        <f>IF(CT!$AC$1&lt;&gt;"",CT!$AC$1,"")</f>
        <v/>
      </c>
      <c r="H930" s="433" t="str">
        <f>IF(CT!$AK$1&lt;&gt;"",CT!$AK$1,"")</f>
        <v/>
      </c>
      <c r="I930" s="47"/>
      <c r="J930" s="186"/>
    </row>
    <row r="931" spans="1:10" ht="13.5" thickBot="1" x14ac:dyDescent="0.25">
      <c r="A931" s="187" t="s">
        <v>122</v>
      </c>
      <c r="B931" s="223" t="str">
        <f>IF(CT!$C$10&lt;&gt;"",CT!$C$10,"")</f>
        <v/>
      </c>
      <c r="C931" s="191"/>
      <c r="D931" s="191" t="str">
        <f>IF(CT!$G$10&lt;&gt;"",CT!$G$10,"")</f>
        <v/>
      </c>
      <c r="E931" s="191" t="str">
        <f>IF(CT!$O$10&lt;&gt;"",CT!$O$10,"")</f>
        <v/>
      </c>
      <c r="F931" s="191" t="str">
        <f>IF(CT!$W$10&lt;&gt;"",CT!$W$10,"")</f>
        <v/>
      </c>
      <c r="G931" s="191" t="str">
        <f>IF(CT!$AE$10&lt;&gt;"",CT!$AE$10,"")</f>
        <v/>
      </c>
      <c r="H931" s="191" t="str">
        <f>IF(CT!$AM$10&lt;&gt;"",CT!$AM$10,"")</f>
        <v/>
      </c>
      <c r="I931" s="47"/>
      <c r="J931" s="47"/>
    </row>
    <row r="932" spans="1:10" ht="13.5" thickBot="1" x14ac:dyDescent="0.25">
      <c r="A932" s="188"/>
      <c r="B932" s="223"/>
      <c r="C932" s="253" t="s">
        <v>218</v>
      </c>
      <c r="D932" s="253" t="str">
        <f>IF(CT!$H$10&lt;&gt;"",CT!$H$10,"")</f>
        <v/>
      </c>
      <c r="E932" s="434" t="str">
        <f>IF(CT!$P$10&lt;&gt;"",CT!$P$10,"")</f>
        <v/>
      </c>
      <c r="F932" s="434" t="str">
        <f>IF(CT!$X$10&lt;&gt;"",CT!$X$10,"")</f>
        <v/>
      </c>
      <c r="G932" s="434" t="str">
        <f>IF(CT!$AF$10&lt;&gt;"",CT!$AF$10,"")</f>
        <v/>
      </c>
      <c r="H932" s="434" t="str">
        <f>IF(CT!$AN$10&lt;&gt;"",CT!$AN$10,"")</f>
        <v/>
      </c>
      <c r="I932" s="47"/>
      <c r="J932" s="47"/>
    </row>
    <row r="933" spans="1:10" ht="13.5" thickBot="1" x14ac:dyDescent="0.25">
      <c r="A933" s="189"/>
      <c r="B933" s="224"/>
      <c r="C933" s="254"/>
      <c r="D933" s="435"/>
      <c r="E933" s="435"/>
      <c r="F933" s="435"/>
      <c r="G933" s="435"/>
      <c r="H933" s="435"/>
      <c r="I933" s="47"/>
      <c r="J933" s="47"/>
    </row>
    <row r="934" spans="1:10" ht="13.5" thickBot="1" x14ac:dyDescent="0.25">
      <c r="A934" s="188"/>
      <c r="B934" s="224"/>
      <c r="C934" s="191"/>
      <c r="D934" s="191"/>
      <c r="E934" s="191"/>
      <c r="F934" s="191"/>
      <c r="G934" s="191"/>
      <c r="H934" s="191"/>
      <c r="I934" s="47"/>
      <c r="J934" s="47"/>
    </row>
    <row r="935" spans="1:10" ht="13.5" thickBot="1" x14ac:dyDescent="0.25">
      <c r="A935" s="189"/>
      <c r="B935" s="224"/>
      <c r="C935" s="253"/>
      <c r="D935" s="248" t="str">
        <f>IF(CT!$AS$1&lt;&gt;"",CT!$AS$1,"")</f>
        <v/>
      </c>
      <c r="E935" s="248" t="str">
        <f>IF(CT!$BA$1&lt;&gt;"",CT!$BA$1,"")</f>
        <v/>
      </c>
      <c r="F935" s="248" t="str">
        <f>IF(CT!$BI$1&lt;&gt;"",CT!$BI$1,"")</f>
        <v/>
      </c>
      <c r="G935" s="248" t="str">
        <f>IF(CT!$BQ$1&lt;&gt;"",CT!$BQ$1,"")</f>
        <v/>
      </c>
      <c r="H935" s="248" t="str">
        <f>IF(CT!$BY$1&lt;&gt;"",CT!$BY$1,"")</f>
        <v/>
      </c>
      <c r="I935" s="47"/>
      <c r="J935" s="47"/>
    </row>
    <row r="936" spans="1:10" ht="13.5" thickBot="1" x14ac:dyDescent="0.25">
      <c r="A936" s="188"/>
      <c r="B936" s="224"/>
      <c r="C936" s="225"/>
      <c r="D936" s="240" t="str">
        <f>IF(D935&lt;&gt;"","---------------","")</f>
        <v/>
      </c>
      <c r="E936" s="240" t="str">
        <f>IF(E935&lt;&gt;"","---------------","")</f>
        <v/>
      </c>
      <c r="F936" s="240" t="str">
        <f>IF(F935&lt;&gt;"","---------------","")</f>
        <v/>
      </c>
      <c r="G936" s="240" t="str">
        <f>IF(G935&lt;&gt;"","---------------","")</f>
        <v/>
      </c>
      <c r="H936" s="240" t="str">
        <f>IF(H935&lt;&gt;"","---------------","")</f>
        <v/>
      </c>
      <c r="I936" s="47"/>
      <c r="J936" s="47"/>
    </row>
    <row r="937" spans="1:10" ht="13.5" thickBot="1" x14ac:dyDescent="0.25">
      <c r="A937" s="189"/>
      <c r="B937" s="224"/>
      <c r="C937" s="191"/>
      <c r="D937" s="191" t="str">
        <f>IF(CT!$AU$10&lt;&gt;"",CT!$AU$10,"")</f>
        <v/>
      </c>
      <c r="E937" s="191" t="str">
        <f>IF(CT!$BC$10&lt;&gt;"",CT!$BC$10,"")</f>
        <v/>
      </c>
      <c r="F937" s="191" t="str">
        <f>IF(CT!$BK$10&lt;&gt;"",CT!$BK$10,"")</f>
        <v/>
      </c>
      <c r="G937" s="191" t="str">
        <f>IF(CT!$BS$10&lt;&gt;"",CT!$BS$10,"")</f>
        <v/>
      </c>
      <c r="H937" s="191" t="str">
        <f>IF(CT!$CA$10&lt;&gt;"",CT!$CA$10,"")</f>
        <v/>
      </c>
      <c r="I937" s="47"/>
      <c r="J937" s="47"/>
    </row>
    <row r="938" spans="1:10" ht="13.5" thickBot="1" x14ac:dyDescent="0.25">
      <c r="A938" s="188"/>
      <c r="B938" s="224"/>
      <c r="C938" s="253" t="str">
        <f>IF(D935&lt;&gt;"","C.F.","")</f>
        <v/>
      </c>
      <c r="D938" s="434" t="str">
        <f>IF(CT!$AV$10&lt;&gt;"",CT!$AV$10,"")</f>
        <v/>
      </c>
      <c r="E938" s="434" t="str">
        <f>IF(CT!$BD$10&lt;&gt;"",CT!$BD$10,"")</f>
        <v/>
      </c>
      <c r="F938" s="434" t="str">
        <f>IF(CT!$BL$10&lt;&gt;"",CT!$BL$10,"")</f>
        <v/>
      </c>
      <c r="G938" s="434" t="str">
        <f>IF(CT!$BT$10&lt;&gt;"",CT!$BT$10,"")</f>
        <v/>
      </c>
      <c r="H938" s="434" t="str">
        <f>IF(CT!$CB$10&lt;&gt;"",CT!$CB$10,"")</f>
        <v/>
      </c>
      <c r="I938" s="47"/>
      <c r="J938" s="47"/>
    </row>
    <row r="939" spans="1:10" ht="13.5" thickBot="1" x14ac:dyDescent="0.25">
      <c r="A939" s="189"/>
      <c r="B939" s="224"/>
      <c r="C939" s="190"/>
      <c r="D939" s="190"/>
      <c r="E939" s="190"/>
      <c r="F939" s="190"/>
      <c r="G939" s="190"/>
      <c r="H939" s="190"/>
      <c r="I939" s="47"/>
      <c r="J939" s="47"/>
    </row>
    <row r="940" spans="1:10" ht="13.5" thickBot="1" x14ac:dyDescent="0.25">
      <c r="A940" s="188"/>
      <c r="B940" s="224"/>
      <c r="C940" s="191"/>
      <c r="D940" s="191"/>
      <c r="E940" s="191"/>
      <c r="F940" s="191"/>
      <c r="G940" s="191"/>
      <c r="H940" s="191"/>
      <c r="I940" s="47"/>
      <c r="J940" s="47"/>
    </row>
    <row r="941" spans="1:10" ht="13.5" thickBot="1" x14ac:dyDescent="0.25">
      <c r="A941" s="189"/>
      <c r="B941" s="224"/>
      <c r="C941" s="253" t="str">
        <f>IF(B940&lt;&gt;"","C.F.","")</f>
        <v/>
      </c>
      <c r="D941" s="248" t="str">
        <f>IF(CT!$CG$1&lt;&gt;"",CT!$CG$1,"")</f>
        <v/>
      </c>
      <c r="E941" s="248" t="str">
        <f>IF(CT!$CO$1&lt;&gt;"",CT!$CO$1,"")</f>
        <v/>
      </c>
      <c r="F941" s="248" t="str">
        <f>IF(CT!$CW$1&lt;&gt;"",CT!$CW$1,"")</f>
        <v/>
      </c>
      <c r="G941" s="248" t="str">
        <f>IF(CT!$DE$1&lt;&gt;"",CT!$DE$1,"")</f>
        <v/>
      </c>
      <c r="H941" s="248" t="str">
        <f>IF(CT!$DM$1&lt;&gt;"",CT!$DM$1,"")</f>
        <v/>
      </c>
      <c r="I941" s="47"/>
      <c r="J941" s="47"/>
    </row>
    <row r="942" spans="1:10" ht="13.5" thickBot="1" x14ac:dyDescent="0.25">
      <c r="A942" s="188"/>
      <c r="B942" s="224"/>
      <c r="C942" s="437"/>
      <c r="D942" s="240" t="str">
        <f>IF(D941&lt;&gt;"","---------------","")</f>
        <v/>
      </c>
      <c r="E942" s="240" t="str">
        <f>IF(E941&lt;&gt;"","---------------","")</f>
        <v/>
      </c>
      <c r="F942" s="240" t="str">
        <f>IF(F941&lt;&gt;"","---------------","")</f>
        <v/>
      </c>
      <c r="G942" s="240" t="str">
        <f>IF(G941&lt;&gt;"","---------------","")</f>
        <v/>
      </c>
      <c r="H942" s="240" t="str">
        <f>IF(H941&lt;&gt;"","---------------","")</f>
        <v/>
      </c>
      <c r="I942" s="47"/>
      <c r="J942" s="47"/>
    </row>
    <row r="943" spans="1:10" ht="13.5" thickBot="1" x14ac:dyDescent="0.25">
      <c r="A943" s="189"/>
      <c r="B943" s="224"/>
      <c r="C943" s="191"/>
      <c r="D943" s="191" t="str">
        <f>IF(CT!$CI$10&lt;&gt;"",CT!$CI$10,"")</f>
        <v/>
      </c>
      <c r="E943" s="191" t="str">
        <f>IF(CT!$CQ$10&lt;&gt;"",CT!$CQ$10,"")</f>
        <v/>
      </c>
      <c r="F943" s="191" t="str">
        <f>IF(CT!$CY$10&lt;&gt;"",CT!$CY$10,"")</f>
        <v/>
      </c>
      <c r="G943" s="191" t="str">
        <f>IF(CT!$DG$10&lt;&gt;"",CT!$DG$10,"")</f>
        <v/>
      </c>
      <c r="H943" s="191" t="str">
        <f>IF(CT!$DO$10&lt;&gt;"",CT!$DO$10,"")</f>
        <v/>
      </c>
      <c r="I943" s="47"/>
      <c r="J943" s="47"/>
    </row>
    <row r="944" spans="1:10" ht="13.5" thickBot="1" x14ac:dyDescent="0.25">
      <c r="A944" s="188"/>
      <c r="B944" s="224"/>
      <c r="C944" s="253" t="str">
        <f>IF(D941&lt;&gt;"","C.F.","")</f>
        <v/>
      </c>
      <c r="D944" s="434" t="str">
        <f>IF(CT!$CJ$10&lt;&gt;"",CT!$CJ$10,"")</f>
        <v/>
      </c>
      <c r="E944" s="434" t="str">
        <f>IF(CT!$CR$10&lt;&gt;"",CT!$CR$10,"")</f>
        <v/>
      </c>
      <c r="F944" s="434" t="str">
        <f>IF(CT!$CZ$10&lt;&gt;"",CT!$CZ$10,"")</f>
        <v/>
      </c>
      <c r="G944" s="434" t="str">
        <f>IF(CT!$DH$10&lt;&gt;"",CT!$DH$10,"")</f>
        <v/>
      </c>
      <c r="H944" s="434" t="str">
        <f>IF(CT!$DP$10&lt;&gt;"",CT!$DP$10,"")</f>
        <v/>
      </c>
      <c r="I944" s="47"/>
      <c r="J944" s="47"/>
    </row>
    <row r="945" spans="1:10" ht="13.5" thickBot="1" x14ac:dyDescent="0.25">
      <c r="A945" s="189"/>
      <c r="B945" s="224"/>
      <c r="C945" s="191"/>
      <c r="D945" s="434"/>
      <c r="E945" s="434"/>
      <c r="F945" s="434"/>
      <c r="G945" s="434"/>
      <c r="H945" s="434"/>
      <c r="I945" s="47"/>
      <c r="J945" s="47"/>
    </row>
    <row r="946" spans="1:10" x14ac:dyDescent="0.2">
      <c r="A946" s="188"/>
      <c r="B946" s="47"/>
      <c r="C946" s="47"/>
      <c r="D946" s="47"/>
      <c r="E946" s="47"/>
      <c r="F946" s="47"/>
      <c r="G946" s="47"/>
      <c r="H946" s="47"/>
      <c r="I946" s="47"/>
      <c r="J946" s="47"/>
    </row>
    <row r="947" spans="1:10" x14ac:dyDescent="0.2">
      <c r="A947" s="189"/>
      <c r="B947" s="47"/>
      <c r="C947" s="47"/>
      <c r="D947" s="47"/>
      <c r="E947" s="47"/>
      <c r="F947" s="47"/>
      <c r="G947" s="47"/>
      <c r="H947" s="47"/>
      <c r="I947" s="47"/>
      <c r="J947" s="47"/>
    </row>
    <row r="948" spans="1:10" x14ac:dyDescent="0.2">
      <c r="A948" s="188"/>
      <c r="B948" s="47"/>
      <c r="C948" s="47"/>
      <c r="D948" s="47"/>
      <c r="E948" s="47"/>
      <c r="F948" s="47"/>
      <c r="G948" s="47"/>
      <c r="H948" s="47"/>
      <c r="I948" s="47"/>
      <c r="J948" s="47"/>
    </row>
    <row r="949" spans="1:10" x14ac:dyDescent="0.2">
      <c r="A949" s="189"/>
      <c r="B949" s="47"/>
      <c r="C949" s="47"/>
      <c r="D949" s="47"/>
      <c r="E949" s="47"/>
      <c r="F949" s="47"/>
      <c r="G949" s="47"/>
      <c r="H949" s="47"/>
      <c r="I949" s="47"/>
      <c r="J949" s="47"/>
    </row>
    <row r="950" spans="1:10" x14ac:dyDescent="0.2">
      <c r="A950" s="192"/>
      <c r="B950" s="193"/>
      <c r="C950" s="193"/>
      <c r="D950" s="193"/>
      <c r="E950" s="193"/>
      <c r="F950" s="193"/>
      <c r="G950" s="193"/>
      <c r="H950" s="193"/>
      <c r="I950" s="47"/>
      <c r="J950" s="47"/>
    </row>
    <row r="951" spans="1:10" ht="13.5" thickBot="1" x14ac:dyDescent="0.25">
      <c r="A951" s="194"/>
      <c r="B951" s="47"/>
      <c r="C951" s="194" t="s">
        <v>191</v>
      </c>
      <c r="D951" s="194"/>
      <c r="E951" s="194"/>
      <c r="F951" s="194"/>
      <c r="G951" s="194"/>
      <c r="H951" s="194"/>
      <c r="I951" s="194"/>
      <c r="J951" s="194"/>
    </row>
    <row r="952" spans="1:10" x14ac:dyDescent="0.2">
      <c r="A952" s="47" t="s">
        <v>194</v>
      </c>
      <c r="B952" s="178" t="str">
        <f>$BJ$7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95" t="s">
        <v>202</v>
      </c>
      <c r="B954" s="178" t="str">
        <f>$BJ$30</f>
        <v>New</v>
      </c>
      <c r="C954" s="47"/>
      <c r="D954" s="47"/>
      <c r="E954" s="47"/>
      <c r="F954" s="47"/>
      <c r="G954" s="47"/>
      <c r="H954" s="47"/>
      <c r="I954" s="47"/>
      <c r="J954" s="47"/>
    </row>
    <row r="955" spans="1:10" x14ac:dyDescent="0.2">
      <c r="A955" s="195" t="s">
        <v>206</v>
      </c>
      <c r="B955" s="178" t="str">
        <f>$BK$5</f>
        <v>ACCEPTED</v>
      </c>
      <c r="C955" s="47"/>
      <c r="D955" s="47"/>
      <c r="E955" s="47"/>
      <c r="F955" s="47"/>
      <c r="G955" s="47"/>
      <c r="H955" s="47"/>
      <c r="I955" s="47"/>
      <c r="J955" s="47"/>
    </row>
    <row r="956" spans="1:10" x14ac:dyDescent="0.2">
      <c r="A956" s="182"/>
      <c r="B956" s="507" t="s">
        <v>208</v>
      </c>
      <c r="C956" s="508"/>
      <c r="D956" s="507"/>
      <c r="E956" s="507"/>
      <c r="F956" s="507"/>
      <c r="G956" s="508"/>
      <c r="H956" s="508"/>
      <c r="I956" s="507"/>
      <c r="J956" s="507"/>
    </row>
    <row r="957" spans="1:10" x14ac:dyDescent="0.2">
      <c r="A957" s="47" t="s">
        <v>210</v>
      </c>
      <c r="B957" s="47"/>
      <c r="C957" s="178" t="str">
        <f>$N$20</f>
        <v>Additel 286 SN:6851022030037</v>
      </c>
      <c r="D957" s="181"/>
      <c r="E957" s="181"/>
      <c r="F957" s="47" t="s">
        <v>211</v>
      </c>
      <c r="G957" s="512" t="str">
        <f>IF($V$19&lt;&gt;"",$V$19,"")</f>
        <v/>
      </c>
      <c r="H957" s="513"/>
      <c r="I957" s="196"/>
      <c r="J957" s="47"/>
    </row>
    <row r="958" spans="1:10" x14ac:dyDescent="0.2">
      <c r="A958" s="47" t="s">
        <v>212</v>
      </c>
      <c r="B958" s="47"/>
      <c r="C958" s="504">
        <f>$N$21</f>
        <v>45474</v>
      </c>
      <c r="D958" s="505"/>
      <c r="E958" s="506"/>
      <c r="F958" s="47" t="s">
        <v>213</v>
      </c>
      <c r="G958" s="197" t="str">
        <f>IF($V$20&lt;&gt;"",$V$20,"")</f>
        <v/>
      </c>
      <c r="H958" s="198" t="str">
        <f>IF($W$20&lt;&gt;"",$W$20,"")</f>
        <v/>
      </c>
      <c r="I958" s="199"/>
      <c r="J958" s="200"/>
    </row>
    <row r="959" spans="1:10" x14ac:dyDescent="0.2">
      <c r="A959" s="47" t="s">
        <v>214</v>
      </c>
      <c r="B959" s="47"/>
      <c r="C959" s="504">
        <f>$N$22</f>
        <v>45839</v>
      </c>
      <c r="D959" s="505"/>
      <c r="E959" s="506"/>
      <c r="F959" s="47" t="s">
        <v>215</v>
      </c>
      <c r="G959" s="197" t="str">
        <f>IF($V$21&lt;&gt;"",$V$21,"")</f>
        <v/>
      </c>
      <c r="H959" s="197" t="str">
        <f>IF($W$21&lt;&gt;"",$W$21,"")</f>
        <v/>
      </c>
      <c r="I959" s="199"/>
      <c r="J959" s="200"/>
    </row>
    <row r="960" spans="1:10" ht="13.5" thickBot="1" x14ac:dyDescent="0.25">
      <c r="A960" s="201" t="s">
        <v>216</v>
      </c>
      <c r="B960" s="201"/>
      <c r="C960" s="509" t="str">
        <f>$N$23</f>
        <v>56561-060578</v>
      </c>
      <c r="D960" s="510"/>
      <c r="E960" s="511"/>
      <c r="F960" s="201" t="s">
        <v>216</v>
      </c>
      <c r="G960" s="201"/>
      <c r="H960" s="295" t="e">
        <f>IF($V$22&lt;&gt;"",$V$22,"")</f>
        <v>#VALUE!</v>
      </c>
      <c r="I960" s="203"/>
      <c r="J960" s="204"/>
    </row>
    <row r="961" spans="1:10" x14ac:dyDescent="0.2">
      <c r="A961" s="47" t="s">
        <v>49</v>
      </c>
      <c r="B961" s="47"/>
      <c r="C961" s="47"/>
      <c r="D961" s="220" t="s">
        <v>50</v>
      </c>
      <c r="E961" s="221">
        <v>25</v>
      </c>
      <c r="F961" s="47"/>
      <c r="G961" s="178"/>
      <c r="H961" s="47"/>
      <c r="I961" s="47"/>
      <c r="J961" s="47"/>
    </row>
    <row r="962" spans="1:10" x14ac:dyDescent="0.2">
      <c r="A962" s="47" t="s">
        <v>56</v>
      </c>
      <c r="B962" s="47"/>
      <c r="C962" s="47"/>
      <c r="D962" s="47"/>
      <c r="E962" s="47"/>
      <c r="F962" s="47"/>
      <c r="G962" s="47"/>
      <c r="H962" s="47"/>
      <c r="I962" s="47"/>
      <c r="J962" s="47"/>
    </row>
    <row r="963" spans="1:10" x14ac:dyDescent="0.2">
      <c r="A963" s="47" t="s">
        <v>65</v>
      </c>
      <c r="B963" s="178" t="str">
        <f>$BC$12</f>
        <v>Thermocouple Wire</v>
      </c>
      <c r="C963" s="47"/>
      <c r="D963" s="47"/>
      <c r="E963" s="47" t="s">
        <v>66</v>
      </c>
      <c r="F963" s="47"/>
      <c r="G963" s="178" t="str">
        <f>$BF$22</f>
        <v>KF</v>
      </c>
      <c r="H963" s="47"/>
      <c r="I963" s="47"/>
      <c r="J963" s="47"/>
    </row>
    <row r="964" spans="1:10" x14ac:dyDescent="0.2">
      <c r="A964" s="47" t="s">
        <v>46</v>
      </c>
      <c r="B964" s="178" t="str">
        <f>AV11</f>
        <v>"0"</v>
      </c>
      <c r="C964" s="47"/>
      <c r="D964" s="47"/>
      <c r="E964" s="47" t="s">
        <v>73</v>
      </c>
      <c r="F964" s="47"/>
      <c r="G964" s="246">
        <f ca="1">$BG$9</f>
        <v>45778</v>
      </c>
      <c r="H964" s="47"/>
      <c r="I964" s="47"/>
      <c r="J964" s="179"/>
    </row>
    <row r="965" spans="1:10" x14ac:dyDescent="0.2">
      <c r="A965" s="47" t="s">
        <v>77</v>
      </c>
      <c r="B965" s="178" t="str">
        <f>$BG$18</f>
        <v>N/A</v>
      </c>
      <c r="C965" s="47"/>
      <c r="D965" s="47"/>
      <c r="E965" s="47" t="s">
        <v>78</v>
      </c>
      <c r="F965" s="47"/>
      <c r="G965" s="246" t="str">
        <f>$BG$10</f>
        <v>N/A</v>
      </c>
      <c r="H965" s="47"/>
      <c r="J965" s="179"/>
    </row>
    <row r="966" spans="1:10" x14ac:dyDescent="0.2">
      <c r="A966" s="47" t="s">
        <v>62</v>
      </c>
      <c r="B966" s="180">
        <f>$BG$2</f>
        <v>68</v>
      </c>
      <c r="C966" s="47"/>
      <c r="D966" s="47"/>
      <c r="E966" s="47" t="s">
        <v>86</v>
      </c>
      <c r="F966" s="47"/>
      <c r="G966" s="178">
        <f>$BG$3</f>
        <v>46</v>
      </c>
      <c r="H966" s="47" t="s">
        <v>87</v>
      </c>
      <c r="I966" s="47"/>
      <c r="J966" s="47"/>
    </row>
    <row r="967" spans="1:10" x14ac:dyDescent="0.2">
      <c r="A967" s="47" t="s">
        <v>95</v>
      </c>
      <c r="B967" s="178" t="str">
        <f>$BE$27</f>
        <v>Production</v>
      </c>
      <c r="C967" s="47"/>
      <c r="D967" s="47"/>
      <c r="E967" s="47" t="s">
        <v>96</v>
      </c>
      <c r="F967" s="178" t="str">
        <f>$AR$23</f>
        <v>Greater of ±2.0°F or ±0.4% of Reading</v>
      </c>
      <c r="G967" s="47"/>
      <c r="H967" s="47"/>
      <c r="I967" s="47"/>
      <c r="J967" s="47"/>
    </row>
    <row r="968" spans="1:10" x14ac:dyDescent="0.2">
      <c r="A968" s="181" t="s">
        <v>101</v>
      </c>
      <c r="B968" s="47"/>
      <c r="C968" s="181"/>
      <c r="D968" s="181" t="s">
        <v>102</v>
      </c>
      <c r="E968" s="181"/>
      <c r="F968" s="47"/>
      <c r="G968" s="178" t="str">
        <f>$AR$24</f>
        <v>AMS2750H, ASTM E220-19</v>
      </c>
      <c r="H968" s="181"/>
      <c r="I968" s="47"/>
      <c r="J968" s="47"/>
    </row>
    <row r="969" spans="1:10" x14ac:dyDescent="0.2">
      <c r="A969" s="182" t="s">
        <v>106</v>
      </c>
      <c r="B969" s="182"/>
      <c r="C969" s="47"/>
      <c r="D969" s="178" t="str">
        <f>$AX$22</f>
        <v/>
      </c>
      <c r="E969" s="47" t="s">
        <v>107</v>
      </c>
      <c r="F969" s="47"/>
      <c r="G969" s="183" t="str">
        <f>$AX$26</f>
        <v>Specification</v>
      </c>
      <c r="H969" s="184" t="s">
        <v>108</v>
      </c>
      <c r="I969" s="47"/>
      <c r="J969" s="47"/>
    </row>
    <row r="970" spans="1:10" ht="13.5" thickBot="1" x14ac:dyDescent="0.25">
      <c r="A970" s="185" t="s">
        <v>117</v>
      </c>
      <c r="B970" s="247"/>
      <c r="C970" s="431"/>
      <c r="D970" s="248" t="str">
        <f>IF(CT!$E$1&lt;&gt;"",CT!$E$1,"")</f>
        <v/>
      </c>
      <c r="E970" s="432" t="str">
        <f>IF(CT!$M$1&lt;&gt;"",CT!$M$1,"")</f>
        <v/>
      </c>
      <c r="F970" s="432" t="str">
        <f>IF(CT!$U$1&lt;&gt;"",CT!$U$1,"")</f>
        <v/>
      </c>
      <c r="G970" s="248" t="str">
        <f>IF(CT!$AC$1&lt;&gt;"",CT!$AC$1,"")</f>
        <v/>
      </c>
      <c r="H970" s="433" t="str">
        <f>IF(CT!$AK$1&lt;&gt;"",CT!$AK$1,"")</f>
        <v/>
      </c>
      <c r="I970" s="47"/>
      <c r="J970" s="186"/>
    </row>
    <row r="971" spans="1:10" ht="13.5" thickBot="1" x14ac:dyDescent="0.25">
      <c r="A971" s="187" t="s">
        <v>122</v>
      </c>
      <c r="B971" s="223" t="str">
        <f>IF(CT!$C$11&lt;&gt;"",CT!$C$11,"")</f>
        <v/>
      </c>
      <c r="C971" s="191"/>
      <c r="D971" s="191" t="str">
        <f>IF(CT!$G$11&lt;&gt;"",CT!$G$11,"")</f>
        <v/>
      </c>
      <c r="E971" s="191" t="str">
        <f>IF(CT!$O$11&lt;&gt;"",CT!$O$11,"")</f>
        <v/>
      </c>
      <c r="F971" s="191" t="str">
        <f>IF(CT!$W$11&lt;&gt;"",CT!$W$11,"")</f>
        <v/>
      </c>
      <c r="G971" s="191" t="str">
        <f>IF(CT!$AE$11&lt;&gt;"",CT!$AE$11,"")</f>
        <v/>
      </c>
      <c r="H971" s="191" t="str">
        <f>IF(CT!$AM$11&lt;&gt;"",CT!$AM$11,"")</f>
        <v/>
      </c>
      <c r="I971" s="47"/>
      <c r="J971" s="47"/>
    </row>
    <row r="972" spans="1:10" ht="13.5" thickBot="1" x14ac:dyDescent="0.25">
      <c r="A972" s="188"/>
      <c r="B972" s="223"/>
      <c r="C972" s="253" t="s">
        <v>218</v>
      </c>
      <c r="D972" s="253" t="str">
        <f>IF(CT!$H$11&lt;&gt;"",CT!$H$11,"")</f>
        <v/>
      </c>
      <c r="E972" s="434" t="str">
        <f>IF(CT!$P$11&lt;&gt;"",CT!$P$11,"")</f>
        <v/>
      </c>
      <c r="F972" s="434" t="str">
        <f>IF(CT!$X$11&lt;&gt;"",CT!$X$11,"")</f>
        <v/>
      </c>
      <c r="G972" s="434" t="str">
        <f>IF(CT!$AF$11&lt;&gt;"",CT!$AF$11,"")</f>
        <v/>
      </c>
      <c r="H972" s="434" t="str">
        <f>IF(CT!$AN$11&lt;&gt;"",CT!$AN$11,"")</f>
        <v/>
      </c>
      <c r="I972" s="47"/>
      <c r="J972" s="47"/>
    </row>
    <row r="973" spans="1:10" ht="13.5" thickBot="1" x14ac:dyDescent="0.25">
      <c r="A973" s="189"/>
      <c r="B973" s="224"/>
      <c r="C973" s="254"/>
      <c r="D973" s="435"/>
      <c r="E973" s="435"/>
      <c r="F973" s="435"/>
      <c r="G973" s="435"/>
      <c r="H973" s="435"/>
      <c r="I973" s="47"/>
      <c r="J973" s="47"/>
    </row>
    <row r="974" spans="1:10" ht="13.5" thickBot="1" x14ac:dyDescent="0.25">
      <c r="A974" s="188"/>
      <c r="B974" s="224"/>
      <c r="C974" s="191"/>
      <c r="D974" s="191"/>
      <c r="E974" s="191"/>
      <c r="F974" s="191"/>
      <c r="G974" s="191"/>
      <c r="H974" s="191"/>
      <c r="I974" s="47"/>
      <c r="J974" s="47"/>
    </row>
    <row r="975" spans="1:10" ht="13.5" thickBot="1" x14ac:dyDescent="0.25">
      <c r="A975" s="189"/>
      <c r="B975" s="224"/>
      <c r="C975" s="253"/>
      <c r="D975" s="248" t="str">
        <f>IF(CT!$AS$1&lt;&gt;"",CT!$AS$1,"")</f>
        <v/>
      </c>
      <c r="E975" s="248" t="str">
        <f>IF(CT!$BA$1&lt;&gt;"",CT!$BA$1,"")</f>
        <v/>
      </c>
      <c r="F975" s="248" t="str">
        <f>IF(CT!$BI$1&lt;&gt;"",CT!$BI$1,"")</f>
        <v/>
      </c>
      <c r="G975" s="248" t="str">
        <f>IF(CT!$BQ$1&lt;&gt;"",CT!$BQ$1,"")</f>
        <v/>
      </c>
      <c r="H975" s="248" t="str">
        <f>IF(CT!$BY$1&lt;&gt;"",CT!$BY$1,"")</f>
        <v/>
      </c>
      <c r="I975" s="47"/>
      <c r="J975" s="47"/>
    </row>
    <row r="976" spans="1:10" ht="13.5" thickBot="1" x14ac:dyDescent="0.25">
      <c r="A976" s="188"/>
      <c r="B976" s="224"/>
      <c r="C976" s="225"/>
      <c r="D976" s="240" t="str">
        <f>IF(D975&lt;&gt;"","---------------","")</f>
        <v/>
      </c>
      <c r="E976" s="240" t="str">
        <f>IF(E975&lt;&gt;"","---------------","")</f>
        <v/>
      </c>
      <c r="F976" s="240" t="str">
        <f>IF(F975&lt;&gt;"","---------------","")</f>
        <v/>
      </c>
      <c r="G976" s="240" t="str">
        <f>IF(G975&lt;&gt;"","---------------","")</f>
        <v/>
      </c>
      <c r="H976" s="240" t="str">
        <f>IF(H975&lt;&gt;"","---------------","")</f>
        <v/>
      </c>
      <c r="I976" s="47"/>
      <c r="J976" s="47"/>
    </row>
    <row r="977" spans="1:10" ht="13.5" thickBot="1" x14ac:dyDescent="0.25">
      <c r="A977" s="189"/>
      <c r="B977" s="224"/>
      <c r="C977" s="191"/>
      <c r="D977" s="191" t="str">
        <f>IF(CT!$AU$11&lt;&gt;"",CT!$AU$11,"")</f>
        <v/>
      </c>
      <c r="E977" s="191" t="str">
        <f>IF(CT!$BC$11&lt;&gt;"",CT!$BC$11,"")</f>
        <v/>
      </c>
      <c r="F977" s="191" t="str">
        <f>IF(CT!$BK$11&lt;&gt;"",CT!$BK$11,"")</f>
        <v/>
      </c>
      <c r="G977" s="191" t="str">
        <f>IF(CT!$BS$11&lt;&gt;"",CT!$BS$11,"")</f>
        <v/>
      </c>
      <c r="H977" s="191" t="str">
        <f>IF(CT!$CA$11&lt;&gt;"",CT!$CA$11,"")</f>
        <v/>
      </c>
      <c r="I977" s="47"/>
      <c r="J977" s="47"/>
    </row>
    <row r="978" spans="1:10" ht="13.5" thickBot="1" x14ac:dyDescent="0.25">
      <c r="A978" s="188"/>
      <c r="B978" s="224"/>
      <c r="C978" s="253" t="str">
        <f>IF(D975&lt;&gt;"","C.F.","")</f>
        <v/>
      </c>
      <c r="D978" s="434" t="str">
        <f>IF(CT!$AV$11&lt;&gt;"",CT!$AV$11,"")</f>
        <v/>
      </c>
      <c r="E978" s="434" t="str">
        <f>IF(CT!$BD$11&lt;&gt;"",CT!$BD$11,"")</f>
        <v/>
      </c>
      <c r="F978" s="434" t="str">
        <f>IF(CT!$BL$11&lt;&gt;"",CT!$BL$11,"")</f>
        <v/>
      </c>
      <c r="G978" s="434" t="str">
        <f>IF(CT!$BT$11&lt;&gt;"",CT!$BT$11,"")</f>
        <v/>
      </c>
      <c r="H978" s="434" t="str">
        <f>IF(CT!$CB$11&lt;&gt;"",CT!$CB$11,"")</f>
        <v/>
      </c>
      <c r="I978" s="47"/>
      <c r="J978" s="47"/>
    </row>
    <row r="979" spans="1:10" ht="13.5" thickBot="1" x14ac:dyDescent="0.25">
      <c r="A979" s="189"/>
      <c r="B979" s="224"/>
      <c r="C979" s="190"/>
      <c r="D979" s="190"/>
      <c r="E979" s="190"/>
      <c r="F979" s="190"/>
      <c r="G979" s="190"/>
      <c r="H979" s="190"/>
      <c r="I979" s="47"/>
      <c r="J979" s="47"/>
    </row>
    <row r="980" spans="1:10" ht="13.5" thickBot="1" x14ac:dyDescent="0.25">
      <c r="A980" s="188"/>
      <c r="B980" s="224"/>
      <c r="C980" s="191"/>
      <c r="D980" s="191"/>
      <c r="E980" s="191"/>
      <c r="F980" s="191"/>
      <c r="G980" s="191"/>
      <c r="H980" s="191"/>
      <c r="I980" s="47"/>
      <c r="J980" s="47"/>
    </row>
    <row r="981" spans="1:10" ht="13.5" thickBot="1" x14ac:dyDescent="0.25">
      <c r="A981" s="189"/>
      <c r="B981" s="224"/>
      <c r="C981" s="253" t="str">
        <f>IF(B980&lt;&gt;"","C.F.","")</f>
        <v/>
      </c>
      <c r="D981" s="248" t="str">
        <f>IF(CT!$CG$1&lt;&gt;"",CT!$CG$1,"")</f>
        <v/>
      </c>
      <c r="E981" s="248" t="str">
        <f>IF(CT!$CO$1&lt;&gt;"",CT!$CO$1,"")</f>
        <v/>
      </c>
      <c r="F981" s="248" t="str">
        <f>IF(CT!$CW$1&lt;&gt;"",CT!$CW$1,"")</f>
        <v/>
      </c>
      <c r="G981" s="248" t="str">
        <f>IF(CT!$DE$1&lt;&gt;"",CT!$DE$1,"")</f>
        <v/>
      </c>
      <c r="H981" s="248" t="str">
        <f>IF(CT!$DM$1&lt;&gt;"",CT!$DM$1,"")</f>
        <v/>
      </c>
      <c r="I981" s="47"/>
      <c r="J981" s="47"/>
    </row>
    <row r="982" spans="1:10" ht="13.5" thickBot="1" x14ac:dyDescent="0.25">
      <c r="A982" s="188"/>
      <c r="B982" s="224"/>
      <c r="C982" s="437"/>
      <c r="D982" s="240" t="str">
        <f>IF(D981&lt;&gt;"","---------------","")</f>
        <v/>
      </c>
      <c r="E982" s="240" t="str">
        <f>IF(E981&lt;&gt;"","---------------","")</f>
        <v/>
      </c>
      <c r="F982" s="240" t="str">
        <f>IF(F981&lt;&gt;"","---------------","")</f>
        <v/>
      </c>
      <c r="G982" s="240" t="str">
        <f>IF(G981&lt;&gt;"","---------------","")</f>
        <v/>
      </c>
      <c r="H982" s="240" t="str">
        <f>IF(H981&lt;&gt;"","---------------","")</f>
        <v/>
      </c>
      <c r="I982" s="47"/>
      <c r="J982" s="47"/>
    </row>
    <row r="983" spans="1:10" ht="13.5" thickBot="1" x14ac:dyDescent="0.25">
      <c r="A983" s="189"/>
      <c r="B983" s="224"/>
      <c r="C983" s="191"/>
      <c r="D983" s="191" t="str">
        <f>IF(CT!$CI$11&lt;&gt;"",CT!$CI$11,"")</f>
        <v/>
      </c>
      <c r="E983" s="191" t="str">
        <f>IF(CT!$CQ$11&lt;&gt;"",CT!$CQ$11,"")</f>
        <v/>
      </c>
      <c r="F983" s="191" t="str">
        <f>IF(CT!$CY$11&lt;&gt;"",CT!$CY$11,"")</f>
        <v/>
      </c>
      <c r="G983" s="191" t="str">
        <f>IF(CT!$DG$11&lt;&gt;"",CT!$DG$11,"")</f>
        <v/>
      </c>
      <c r="H983" s="191" t="str">
        <f>IF(CT!$DO$11&lt;&gt;"",CT!$DO$11,"")</f>
        <v/>
      </c>
      <c r="I983" s="47"/>
      <c r="J983" s="47"/>
    </row>
    <row r="984" spans="1:10" ht="13.5" thickBot="1" x14ac:dyDescent="0.25">
      <c r="A984" s="188"/>
      <c r="B984" s="224"/>
      <c r="C984" s="253" t="str">
        <f>IF(D981&lt;&gt;"","C.F.","")</f>
        <v/>
      </c>
      <c r="D984" s="434" t="str">
        <f>IF(CT!$CJ$11&lt;&gt;"",CT!$CJ$11,"")</f>
        <v/>
      </c>
      <c r="E984" s="434" t="str">
        <f>IF(CT!$CR$11&lt;&gt;"",CT!$CR$11,"")</f>
        <v/>
      </c>
      <c r="F984" s="434" t="str">
        <f>IF(CT!$CZ$11&lt;&gt;"",CT!$CZ$11,"")</f>
        <v/>
      </c>
      <c r="G984" s="434" t="str">
        <f>IF(CT!$DH$11&lt;&gt;"",CT!$DH$11,"")</f>
        <v/>
      </c>
      <c r="H984" s="434" t="str">
        <f>IF(CT!$DP$11&lt;&gt;"",CT!$DP$11,"")</f>
        <v/>
      </c>
      <c r="I984" s="47"/>
      <c r="J984" s="47"/>
    </row>
    <row r="985" spans="1:10" ht="13.5" thickBot="1" x14ac:dyDescent="0.25">
      <c r="A985" s="189"/>
      <c r="B985" s="224"/>
      <c r="C985" s="191"/>
      <c r="D985" s="434"/>
      <c r="E985" s="434"/>
      <c r="F985" s="434"/>
      <c r="G985" s="434"/>
      <c r="H985" s="434"/>
      <c r="I985" s="47"/>
      <c r="J985" s="47"/>
    </row>
    <row r="986" spans="1:10" x14ac:dyDescent="0.2">
      <c r="A986" s="188"/>
      <c r="B986" s="47"/>
      <c r="C986" s="47"/>
      <c r="D986" s="47"/>
      <c r="E986" s="47"/>
      <c r="F986" s="47"/>
      <c r="G986" s="47"/>
      <c r="H986" s="47"/>
      <c r="I986" s="47"/>
      <c r="J986" s="47"/>
    </row>
    <row r="987" spans="1:10" x14ac:dyDescent="0.2">
      <c r="A987" s="189"/>
      <c r="B987" s="47"/>
      <c r="C987" s="47"/>
      <c r="D987" s="47"/>
      <c r="E987" s="47"/>
      <c r="F987" s="47"/>
      <c r="G987" s="47"/>
      <c r="H987" s="47"/>
      <c r="I987" s="47"/>
      <c r="J987" s="47"/>
    </row>
    <row r="988" spans="1:10" x14ac:dyDescent="0.2">
      <c r="A988" s="188"/>
      <c r="B988" s="47"/>
      <c r="C988" s="47"/>
      <c r="D988" s="47"/>
      <c r="E988" s="47"/>
      <c r="F988" s="47"/>
      <c r="G988" s="47"/>
      <c r="H988" s="47"/>
      <c r="I988" s="47"/>
      <c r="J988" s="47"/>
    </row>
    <row r="989" spans="1:10" x14ac:dyDescent="0.2">
      <c r="A989" s="189"/>
      <c r="B989" s="47"/>
      <c r="C989" s="47"/>
      <c r="D989" s="47"/>
      <c r="E989" s="47"/>
      <c r="F989" s="47"/>
      <c r="G989" s="47"/>
      <c r="H989" s="47"/>
      <c r="I989" s="47"/>
      <c r="J989" s="47"/>
    </row>
    <row r="990" spans="1:10" x14ac:dyDescent="0.2">
      <c r="A990" s="192"/>
      <c r="B990" s="193"/>
      <c r="C990" s="193"/>
      <c r="D990" s="193"/>
      <c r="E990" s="193"/>
      <c r="F990" s="193"/>
      <c r="G990" s="193"/>
      <c r="H990" s="193"/>
      <c r="I990" s="47"/>
      <c r="J990" s="47"/>
    </row>
    <row r="991" spans="1:10" ht="13.5" thickBot="1" x14ac:dyDescent="0.25">
      <c r="A991" s="194"/>
      <c r="B991" s="47"/>
      <c r="C991" s="194" t="s">
        <v>191</v>
      </c>
      <c r="D991" s="194"/>
      <c r="E991" s="194"/>
      <c r="F991" s="194"/>
      <c r="G991" s="194"/>
      <c r="H991" s="194"/>
      <c r="I991" s="194"/>
      <c r="J991" s="194"/>
    </row>
    <row r="992" spans="1:10" x14ac:dyDescent="0.2">
      <c r="A992" s="47" t="s">
        <v>194</v>
      </c>
      <c r="B992" s="178" t="str">
        <f>$BJ$7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95" t="s">
        <v>202</v>
      </c>
      <c r="B994" s="178" t="str">
        <f>$BJ$30</f>
        <v>New</v>
      </c>
      <c r="C994" s="47"/>
      <c r="D994" s="47"/>
      <c r="E994" s="47"/>
      <c r="F994" s="47"/>
      <c r="G994" s="47"/>
      <c r="H994" s="47"/>
      <c r="I994" s="47"/>
      <c r="J994" s="47"/>
    </row>
    <row r="995" spans="1:10" x14ac:dyDescent="0.2">
      <c r="A995" s="195" t="s">
        <v>206</v>
      </c>
      <c r="B995" s="178" t="str">
        <f>$BK$5</f>
        <v>ACCEPTED</v>
      </c>
      <c r="C995" s="47"/>
      <c r="D995" s="47"/>
      <c r="E995" s="47"/>
      <c r="F995" s="47"/>
      <c r="G995" s="47"/>
      <c r="H995" s="47"/>
      <c r="I995" s="47"/>
      <c r="J995" s="47"/>
    </row>
    <row r="996" spans="1:10" x14ac:dyDescent="0.2">
      <c r="A996" s="182"/>
      <c r="B996" s="507" t="s">
        <v>208</v>
      </c>
      <c r="C996" s="508"/>
      <c r="D996" s="507"/>
      <c r="E996" s="507"/>
      <c r="F996" s="507"/>
      <c r="G996" s="508"/>
      <c r="H996" s="508"/>
      <c r="I996" s="507"/>
      <c r="J996" s="507"/>
    </row>
    <row r="997" spans="1:10" x14ac:dyDescent="0.2">
      <c r="A997" s="47" t="s">
        <v>210</v>
      </c>
      <c r="B997" s="47"/>
      <c r="C997" s="178" t="str">
        <f>$N$20</f>
        <v>Additel 286 SN:6851022030037</v>
      </c>
      <c r="D997" s="181"/>
      <c r="E997" s="181"/>
      <c r="F997" s="47" t="s">
        <v>211</v>
      </c>
      <c r="G997" s="512" t="str">
        <f>IF($V$19&lt;&gt;"",$V$19,"")</f>
        <v/>
      </c>
      <c r="H997" s="513"/>
      <c r="I997" s="196"/>
      <c r="J997" s="47"/>
    </row>
    <row r="998" spans="1:10" x14ac:dyDescent="0.2">
      <c r="A998" s="47" t="s">
        <v>212</v>
      </c>
      <c r="B998" s="47"/>
      <c r="C998" s="504">
        <f>$N$21</f>
        <v>45474</v>
      </c>
      <c r="D998" s="505"/>
      <c r="E998" s="506"/>
      <c r="F998" s="47" t="s">
        <v>213</v>
      </c>
      <c r="G998" s="197" t="str">
        <f>IF($V$20&lt;&gt;"",$V$20,"")</f>
        <v/>
      </c>
      <c r="H998" s="198" t="str">
        <f>IF($W$20&lt;&gt;"",$W$20,"")</f>
        <v/>
      </c>
      <c r="I998" s="199"/>
      <c r="J998" s="200"/>
    </row>
    <row r="999" spans="1:10" x14ac:dyDescent="0.2">
      <c r="A999" s="47" t="s">
        <v>214</v>
      </c>
      <c r="B999" s="47"/>
      <c r="C999" s="504">
        <f>$N$22</f>
        <v>45839</v>
      </c>
      <c r="D999" s="505"/>
      <c r="E999" s="506"/>
      <c r="F999" s="47" t="s">
        <v>215</v>
      </c>
      <c r="G999" s="197" t="str">
        <f>IF($V$21&lt;&gt;"",$V$21,"")</f>
        <v/>
      </c>
      <c r="H999" s="197" t="str">
        <f>IF($W$21&lt;&gt;"",$W$21,"")</f>
        <v/>
      </c>
      <c r="I999" s="199"/>
      <c r="J999" s="200"/>
    </row>
    <row r="1000" spans="1:10" ht="13.5" thickBot="1" x14ac:dyDescent="0.25">
      <c r="A1000" s="201" t="s">
        <v>216</v>
      </c>
      <c r="B1000" s="201"/>
      <c r="C1000" s="509" t="str">
        <f>$N$23</f>
        <v>56561-060578</v>
      </c>
      <c r="D1000" s="510"/>
      <c r="E1000" s="511"/>
      <c r="F1000" s="201" t="s">
        <v>216</v>
      </c>
      <c r="G1000" s="201"/>
      <c r="H1000" s="295" t="e">
        <f>IF($V$22&lt;&gt;"",$V$22,"")</f>
        <v>#VALUE!</v>
      </c>
      <c r="I1000" s="203"/>
      <c r="J1000" s="204"/>
    </row>
    <row r="1001" spans="1:10" x14ac:dyDescent="0.2">
      <c r="A1001" s="47" t="s">
        <v>49</v>
      </c>
      <c r="B1001" s="47"/>
      <c r="C1001" s="47"/>
      <c r="D1001" s="220" t="s">
        <v>50</v>
      </c>
      <c r="E1001" s="221">
        <v>26</v>
      </c>
      <c r="F1001" s="47"/>
      <c r="G1001" s="178"/>
      <c r="H1001" s="47"/>
      <c r="I1001" s="47"/>
      <c r="J1001" s="47"/>
    </row>
    <row r="1002" spans="1:10" x14ac:dyDescent="0.2">
      <c r="A1002" s="47" t="s">
        <v>56</v>
      </c>
      <c r="B1002" s="47"/>
      <c r="C1002" s="47"/>
      <c r="D1002" s="47"/>
      <c r="E1002" s="47"/>
      <c r="F1002" s="47"/>
      <c r="G1002" s="47"/>
      <c r="H1002" s="47"/>
      <c r="I1002" s="47"/>
      <c r="J1002" s="47"/>
    </row>
    <row r="1003" spans="1:10" x14ac:dyDescent="0.2">
      <c r="A1003" s="47" t="s">
        <v>65</v>
      </c>
      <c r="B1003" s="178" t="str">
        <f>$BC$12</f>
        <v>Thermocouple Wire</v>
      </c>
      <c r="C1003" s="47"/>
      <c r="D1003" s="47"/>
      <c r="E1003" s="47" t="s">
        <v>66</v>
      </c>
      <c r="F1003" s="47"/>
      <c r="G1003" s="178" t="str">
        <f>$BF$22</f>
        <v>KF</v>
      </c>
      <c r="H1003" s="47"/>
      <c r="I1003" s="47"/>
      <c r="J1003" s="47"/>
    </row>
    <row r="1004" spans="1:10" x14ac:dyDescent="0.2">
      <c r="A1004" s="47" t="s">
        <v>46</v>
      </c>
      <c r="B1004" s="178" t="str">
        <f>AV12</f>
        <v>"0"</v>
      </c>
      <c r="C1004" s="47"/>
      <c r="D1004" s="47"/>
      <c r="E1004" s="47" t="s">
        <v>73</v>
      </c>
      <c r="F1004" s="47"/>
      <c r="G1004" s="246">
        <f ca="1">$BG$9</f>
        <v>45778</v>
      </c>
      <c r="H1004" s="47"/>
      <c r="I1004" s="47"/>
      <c r="J1004" s="179"/>
    </row>
    <row r="1005" spans="1:10" x14ac:dyDescent="0.2">
      <c r="A1005" s="47" t="s">
        <v>77</v>
      </c>
      <c r="B1005" s="178" t="str">
        <f>$BG$18</f>
        <v>N/A</v>
      </c>
      <c r="C1005" s="47"/>
      <c r="D1005" s="47"/>
      <c r="E1005" s="47" t="s">
        <v>78</v>
      </c>
      <c r="F1005" s="47"/>
      <c r="G1005" s="246" t="str">
        <f>$BG$10</f>
        <v>N/A</v>
      </c>
      <c r="H1005" s="47"/>
      <c r="J1005" s="179"/>
    </row>
    <row r="1006" spans="1:10" x14ac:dyDescent="0.2">
      <c r="A1006" s="47" t="s">
        <v>62</v>
      </c>
      <c r="B1006" s="180">
        <f>$BG$2</f>
        <v>68</v>
      </c>
      <c r="C1006" s="47"/>
      <c r="D1006" s="47"/>
      <c r="E1006" s="47" t="s">
        <v>86</v>
      </c>
      <c r="F1006" s="47"/>
      <c r="G1006" s="178">
        <f>$BG$3</f>
        <v>46</v>
      </c>
      <c r="H1006" s="47" t="s">
        <v>87</v>
      </c>
      <c r="I1006" s="47"/>
      <c r="J1006" s="47"/>
    </row>
    <row r="1007" spans="1:10" x14ac:dyDescent="0.2">
      <c r="A1007" s="47" t="s">
        <v>95</v>
      </c>
      <c r="B1007" s="178" t="str">
        <f>$BE$27</f>
        <v>Production</v>
      </c>
      <c r="C1007" s="47"/>
      <c r="D1007" s="47"/>
      <c r="E1007" s="47" t="s">
        <v>96</v>
      </c>
      <c r="F1007" s="178" t="str">
        <f>$AR$23</f>
        <v>Greater of ±2.0°F or ±0.4% of Reading</v>
      </c>
      <c r="G1007" s="47"/>
      <c r="H1007" s="47"/>
      <c r="I1007" s="47"/>
      <c r="J1007" s="47"/>
    </row>
    <row r="1008" spans="1:10" x14ac:dyDescent="0.2">
      <c r="A1008" s="181" t="s">
        <v>101</v>
      </c>
      <c r="B1008" s="47"/>
      <c r="C1008" s="181"/>
      <c r="D1008" s="181" t="s">
        <v>102</v>
      </c>
      <c r="E1008" s="181"/>
      <c r="F1008" s="47"/>
      <c r="G1008" s="178" t="str">
        <f>$AR$24</f>
        <v>AMS2750H, ASTM E220-19</v>
      </c>
      <c r="H1008" s="181"/>
      <c r="I1008" s="47"/>
      <c r="J1008" s="47"/>
    </row>
    <row r="1009" spans="1:10" x14ac:dyDescent="0.2">
      <c r="A1009" s="182" t="s">
        <v>106</v>
      </c>
      <c r="B1009" s="182"/>
      <c r="C1009" s="47"/>
      <c r="D1009" s="178" t="str">
        <f>$AX$22</f>
        <v/>
      </c>
      <c r="E1009" s="47" t="s">
        <v>107</v>
      </c>
      <c r="F1009" s="47"/>
      <c r="G1009" s="183" t="str">
        <f>$AX$26</f>
        <v>Specification</v>
      </c>
      <c r="H1009" s="184" t="s">
        <v>108</v>
      </c>
      <c r="I1009" s="47"/>
      <c r="J1009" s="47"/>
    </row>
    <row r="1010" spans="1:10" ht="13.5" thickBot="1" x14ac:dyDescent="0.25">
      <c r="A1010" s="185" t="s">
        <v>117</v>
      </c>
      <c r="B1010" s="247"/>
      <c r="C1010" s="431"/>
      <c r="D1010" s="248" t="str">
        <f>IF(CT!$E$1&lt;&gt;"",CT!$E$1,"")</f>
        <v/>
      </c>
      <c r="E1010" s="432" t="str">
        <f>IF(CT!$M$1&lt;&gt;"",CT!$M$1,"")</f>
        <v/>
      </c>
      <c r="F1010" s="432" t="str">
        <f>IF(CT!$U$1&lt;&gt;"",CT!$U$1,"")</f>
        <v/>
      </c>
      <c r="G1010" s="248" t="str">
        <f>IF(CT!$AC$1&lt;&gt;"",CT!$AC$1,"")</f>
        <v/>
      </c>
      <c r="H1010" s="433" t="str">
        <f>IF(CT!$AK$1&lt;&gt;"",CT!$AK$1,"")</f>
        <v/>
      </c>
      <c r="I1010" s="47"/>
      <c r="J1010" s="186"/>
    </row>
    <row r="1011" spans="1:10" ht="13.5" thickBot="1" x14ac:dyDescent="0.25">
      <c r="A1011" s="187" t="s">
        <v>122</v>
      </c>
      <c r="B1011" s="223" t="str">
        <f>IF(CT!$C$12&lt;&gt;"",CT!$C$12,"")</f>
        <v/>
      </c>
      <c r="C1011" s="191"/>
      <c r="D1011" s="191" t="str">
        <f>IF(CT!$G$12&lt;&gt;"",CT!$G$12,"")</f>
        <v/>
      </c>
      <c r="E1011" s="191" t="str">
        <f>IF(CT!$O$12&lt;&gt;"",CT!$O$12,"")</f>
        <v/>
      </c>
      <c r="F1011" s="191" t="str">
        <f>IF(CT!$W$12&lt;&gt;"",CT!$W$12,"")</f>
        <v/>
      </c>
      <c r="G1011" s="191" t="str">
        <f>IF(CT!$AE$12&lt;&gt;"",CT!$AE$12,"")</f>
        <v/>
      </c>
      <c r="H1011" s="191" t="str">
        <f>IF(CT!$AM$12&lt;&gt;"",CT!$AM$12,"")</f>
        <v/>
      </c>
      <c r="I1011" s="47"/>
      <c r="J1011" s="47"/>
    </row>
    <row r="1012" spans="1:10" ht="13.5" thickBot="1" x14ac:dyDescent="0.25">
      <c r="A1012" s="188"/>
      <c r="B1012" s="223"/>
      <c r="C1012" s="253" t="s">
        <v>218</v>
      </c>
      <c r="D1012" s="253" t="str">
        <f>IF(CT!$H$12&lt;&gt;"",CT!$H$12,"")</f>
        <v/>
      </c>
      <c r="E1012" s="434" t="str">
        <f>IF(CT!$P$12&lt;&gt;"",CT!$P$12,"")</f>
        <v/>
      </c>
      <c r="F1012" s="434" t="str">
        <f>IF(CT!$X$12&lt;&gt;"",CT!$X$12,"")</f>
        <v/>
      </c>
      <c r="G1012" s="434" t="str">
        <f>IF(CT!$AF$12&lt;&gt;"",CT!$AF$12,"")</f>
        <v/>
      </c>
      <c r="H1012" s="434" t="str">
        <f>IF(CT!$AN$12&lt;&gt;"",CT!$AN$12,"")</f>
        <v/>
      </c>
      <c r="I1012" s="47"/>
      <c r="J1012" s="47"/>
    </row>
    <row r="1013" spans="1:10" ht="13.5" thickBot="1" x14ac:dyDescent="0.25">
      <c r="A1013" s="189"/>
      <c r="B1013" s="224"/>
      <c r="C1013" s="254"/>
      <c r="D1013" s="435"/>
      <c r="E1013" s="435"/>
      <c r="F1013" s="435"/>
      <c r="G1013" s="435"/>
      <c r="H1013" s="435"/>
      <c r="I1013" s="47"/>
      <c r="J1013" s="47"/>
    </row>
    <row r="1014" spans="1:10" ht="13.5" thickBot="1" x14ac:dyDescent="0.25">
      <c r="A1014" s="188"/>
      <c r="B1014" s="224"/>
      <c r="C1014" s="191"/>
      <c r="D1014" s="191"/>
      <c r="E1014" s="191"/>
      <c r="F1014" s="191"/>
      <c r="G1014" s="191"/>
      <c r="H1014" s="191"/>
      <c r="I1014" s="47"/>
      <c r="J1014" s="47"/>
    </row>
    <row r="1015" spans="1:10" ht="13.5" thickBot="1" x14ac:dyDescent="0.25">
      <c r="A1015" s="189"/>
      <c r="B1015" s="224"/>
      <c r="C1015" s="253"/>
      <c r="D1015" s="248" t="str">
        <f>IF(CT!$AS$1&lt;&gt;"",CT!$AS$1,"")</f>
        <v/>
      </c>
      <c r="E1015" s="248" t="str">
        <f>IF(CT!$BA$1&lt;&gt;"",CT!$BA$1,"")</f>
        <v/>
      </c>
      <c r="F1015" s="248" t="str">
        <f>IF(CT!$BI$1&lt;&gt;"",CT!$BI$1,"")</f>
        <v/>
      </c>
      <c r="G1015" s="248" t="str">
        <f>IF(CT!$BQ$1&lt;&gt;"",CT!$BQ$1,"")</f>
        <v/>
      </c>
      <c r="H1015" s="248" t="str">
        <f>IF(CT!$BY$1&lt;&gt;"",CT!$BY$1,"")</f>
        <v/>
      </c>
      <c r="I1015" s="47"/>
      <c r="J1015" s="47"/>
    </row>
    <row r="1016" spans="1:10" ht="13.5" thickBot="1" x14ac:dyDescent="0.25">
      <c r="A1016" s="188"/>
      <c r="B1016" s="224"/>
      <c r="C1016" s="225"/>
      <c r="D1016" s="240" t="str">
        <f>IF(D1015&lt;&gt;"","---------------","")</f>
        <v/>
      </c>
      <c r="E1016" s="240" t="str">
        <f>IF(E1015&lt;&gt;"","---------------","")</f>
        <v/>
      </c>
      <c r="F1016" s="240" t="str">
        <f>IF(F1015&lt;&gt;"","---------------","")</f>
        <v/>
      </c>
      <c r="G1016" s="240" t="str">
        <f>IF(G1015&lt;&gt;"","---------------","")</f>
        <v/>
      </c>
      <c r="H1016" s="240" t="str">
        <f>IF(H1015&lt;&gt;"","---------------","")</f>
        <v/>
      </c>
      <c r="I1016" s="47"/>
      <c r="J1016" s="47"/>
    </row>
    <row r="1017" spans="1:10" ht="13.5" thickBot="1" x14ac:dyDescent="0.25">
      <c r="A1017" s="189"/>
      <c r="B1017" s="224"/>
      <c r="C1017" s="191"/>
      <c r="D1017" s="191" t="str">
        <f>IF(CT!$AU$12&lt;&gt;"",CT!$AU$12,"")</f>
        <v/>
      </c>
      <c r="E1017" s="191" t="str">
        <f>IF(CT!$BC$12&lt;&gt;"",CT!$BC$12,"")</f>
        <v/>
      </c>
      <c r="F1017" s="191" t="str">
        <f>IF(CT!$BK$12&lt;&gt;"",CT!$BK$12,"")</f>
        <v/>
      </c>
      <c r="G1017" s="191" t="str">
        <f>IF(CT!$BS$12&lt;&gt;"",CT!$BS$12,"")</f>
        <v/>
      </c>
      <c r="H1017" s="191" t="str">
        <f>IF(CT!$CA$12&lt;&gt;"",CT!$CA$12,"")</f>
        <v/>
      </c>
      <c r="I1017" s="47"/>
      <c r="J1017" s="47"/>
    </row>
    <row r="1018" spans="1:10" ht="13.5" thickBot="1" x14ac:dyDescent="0.25">
      <c r="A1018" s="188"/>
      <c r="B1018" s="224"/>
      <c r="C1018" s="253" t="str">
        <f>IF(D1015&lt;&gt;"","C.F.","")</f>
        <v/>
      </c>
      <c r="D1018" s="434" t="str">
        <f>IF(CT!$AV$12&lt;&gt;"",CT!$AV$12,"")</f>
        <v/>
      </c>
      <c r="E1018" s="434" t="str">
        <f>IF(CT!$BD$12&lt;&gt;"",CT!$BD$12,"")</f>
        <v/>
      </c>
      <c r="F1018" s="434" t="str">
        <f>IF(CT!$BL$12&lt;&gt;"",CT!$BL$12,"")</f>
        <v/>
      </c>
      <c r="G1018" s="434" t="str">
        <f>IF(CT!$BT$12&lt;&gt;"",CT!$BT$12,"")</f>
        <v/>
      </c>
      <c r="H1018" s="434" t="str">
        <f>IF(CT!$CB$12&lt;&gt;"",CT!$CB$12,"")</f>
        <v/>
      </c>
      <c r="I1018" s="47"/>
      <c r="J1018" s="47"/>
    </row>
    <row r="1019" spans="1:10" ht="13.5" thickBot="1" x14ac:dyDescent="0.25">
      <c r="A1019" s="189"/>
      <c r="B1019" s="224"/>
      <c r="C1019" s="190"/>
      <c r="D1019" s="190"/>
      <c r="E1019" s="190"/>
      <c r="F1019" s="190"/>
      <c r="G1019" s="190"/>
      <c r="H1019" s="190"/>
      <c r="I1019" s="47"/>
      <c r="J1019" s="47"/>
    </row>
    <row r="1020" spans="1:10" ht="13.5" thickBot="1" x14ac:dyDescent="0.25">
      <c r="A1020" s="188"/>
      <c r="B1020" s="224"/>
      <c r="C1020" s="191"/>
      <c r="D1020" s="191"/>
      <c r="E1020" s="191"/>
      <c r="F1020" s="191"/>
      <c r="G1020" s="191"/>
      <c r="H1020" s="191"/>
      <c r="I1020" s="47"/>
      <c r="J1020" s="47"/>
    </row>
    <row r="1021" spans="1:10" ht="13.5" thickBot="1" x14ac:dyDescent="0.25">
      <c r="A1021" s="189"/>
      <c r="B1021" s="224"/>
      <c r="C1021" s="253" t="str">
        <f>IF(B1020&lt;&gt;"","C.F.","")</f>
        <v/>
      </c>
      <c r="D1021" s="248" t="str">
        <f>IF(CT!$CG$1&lt;&gt;"",CT!$CG$1,"")</f>
        <v/>
      </c>
      <c r="E1021" s="248" t="str">
        <f>IF(CT!$CO$1&lt;&gt;"",CT!$CO$1,"")</f>
        <v/>
      </c>
      <c r="F1021" s="248" t="str">
        <f>IF(CT!$CW$1&lt;&gt;"",CT!$CW$1,"")</f>
        <v/>
      </c>
      <c r="G1021" s="248" t="str">
        <f>IF(CT!$DE$1&lt;&gt;"",CT!$DE$1,"")</f>
        <v/>
      </c>
      <c r="H1021" s="248" t="str">
        <f>IF(CT!$DM$1&lt;&gt;"",CT!$DM$1,"")</f>
        <v/>
      </c>
      <c r="I1021" s="47"/>
      <c r="J1021" s="47"/>
    </row>
    <row r="1022" spans="1:10" ht="13.5" thickBot="1" x14ac:dyDescent="0.25">
      <c r="A1022" s="188"/>
      <c r="B1022" s="224"/>
      <c r="C1022" s="437"/>
      <c r="D1022" s="240" t="str">
        <f>IF(D1021&lt;&gt;"","---------------","")</f>
        <v/>
      </c>
      <c r="E1022" s="240" t="str">
        <f>IF(E1021&lt;&gt;"","---------------","")</f>
        <v/>
      </c>
      <c r="F1022" s="240" t="str">
        <f>IF(F1021&lt;&gt;"","---------------","")</f>
        <v/>
      </c>
      <c r="G1022" s="240" t="str">
        <f>IF(G1021&lt;&gt;"","---------------","")</f>
        <v/>
      </c>
      <c r="H1022" s="240" t="str">
        <f>IF(H1021&lt;&gt;"","---------------","")</f>
        <v/>
      </c>
      <c r="I1022" s="47"/>
      <c r="J1022" s="47"/>
    </row>
    <row r="1023" spans="1:10" ht="13.5" thickBot="1" x14ac:dyDescent="0.25">
      <c r="A1023" s="189"/>
      <c r="B1023" s="224"/>
      <c r="C1023" s="191"/>
      <c r="D1023" s="191" t="str">
        <f>IF(CT!$CI$12&lt;&gt;"",CT!$CI$12,"")</f>
        <v/>
      </c>
      <c r="E1023" s="191" t="str">
        <f>IF(CT!$CQ$12&lt;&gt;"",CT!$CQ$12,"")</f>
        <v/>
      </c>
      <c r="F1023" s="191" t="str">
        <f>IF(CT!$CY$12&lt;&gt;"",CT!$CY$12,"")</f>
        <v/>
      </c>
      <c r="G1023" s="191" t="str">
        <f>IF(CT!$DG$12&lt;&gt;"",CT!$DG$12,"")</f>
        <v/>
      </c>
      <c r="H1023" s="191" t="str">
        <f>IF(CT!$DO$12&lt;&gt;"",CT!$DO$12,"")</f>
        <v/>
      </c>
      <c r="I1023" s="47"/>
      <c r="J1023" s="47"/>
    </row>
    <row r="1024" spans="1:10" ht="13.5" thickBot="1" x14ac:dyDescent="0.25">
      <c r="A1024" s="188"/>
      <c r="B1024" s="224"/>
      <c r="C1024" s="253" t="str">
        <f>IF(D1021&lt;&gt;"","C.F.","")</f>
        <v/>
      </c>
      <c r="D1024" s="434" t="str">
        <f>IF(CT!$CJ$12&lt;&gt;"",CT!$CJ$12,"")</f>
        <v/>
      </c>
      <c r="E1024" s="434" t="str">
        <f>IF(CT!$CR$12&lt;&gt;"",CT!$CR$12,"")</f>
        <v/>
      </c>
      <c r="F1024" s="434" t="str">
        <f>IF(CT!$CZ$12&lt;&gt;"",CT!$CZ$12,"")</f>
        <v/>
      </c>
      <c r="G1024" s="434" t="str">
        <f>IF(CT!$DH$12&lt;&gt;"",CT!$DH$12,"")</f>
        <v/>
      </c>
      <c r="H1024" s="434" t="str">
        <f>IF(CT!$DP$12&lt;&gt;"",CT!$DP$12,"")</f>
        <v/>
      </c>
      <c r="I1024" s="47"/>
      <c r="J1024" s="47"/>
    </row>
    <row r="1025" spans="1:10" ht="13.5" thickBot="1" x14ac:dyDescent="0.25">
      <c r="A1025" s="189"/>
      <c r="B1025" s="224"/>
      <c r="C1025" s="191"/>
      <c r="D1025" s="434"/>
      <c r="E1025" s="434"/>
      <c r="F1025" s="434"/>
      <c r="G1025" s="434"/>
      <c r="H1025" s="434"/>
      <c r="I1025" s="47"/>
      <c r="J1025" s="47"/>
    </row>
    <row r="1026" spans="1:10" x14ac:dyDescent="0.2">
      <c r="A1026" s="188"/>
      <c r="B1026" s="47"/>
      <c r="C1026" s="47"/>
      <c r="D1026" s="47"/>
      <c r="E1026" s="47"/>
      <c r="F1026" s="47"/>
      <c r="G1026" s="47"/>
      <c r="H1026" s="47"/>
      <c r="I1026" s="47"/>
      <c r="J1026" s="47"/>
    </row>
    <row r="1027" spans="1:10" x14ac:dyDescent="0.2">
      <c r="A1027" s="189"/>
      <c r="B1027" s="47"/>
      <c r="C1027" s="47"/>
      <c r="D1027" s="47"/>
      <c r="E1027" s="47"/>
      <c r="F1027" s="47"/>
      <c r="G1027" s="47"/>
      <c r="H1027" s="47"/>
      <c r="I1027" s="47"/>
      <c r="J1027" s="47"/>
    </row>
    <row r="1028" spans="1:10" x14ac:dyDescent="0.2">
      <c r="A1028" s="188"/>
      <c r="B1028" s="47"/>
      <c r="C1028" s="47"/>
      <c r="D1028" s="47"/>
      <c r="E1028" s="47"/>
      <c r="F1028" s="47"/>
      <c r="G1028" s="47"/>
      <c r="H1028" s="47"/>
      <c r="I1028" s="47"/>
      <c r="J1028" s="47"/>
    </row>
    <row r="1029" spans="1:10" x14ac:dyDescent="0.2">
      <c r="A1029" s="189"/>
      <c r="B1029" s="47"/>
      <c r="C1029" s="47"/>
      <c r="D1029" s="47"/>
      <c r="E1029" s="47"/>
      <c r="F1029" s="47"/>
      <c r="G1029" s="47"/>
      <c r="H1029" s="47"/>
      <c r="I1029" s="47"/>
      <c r="J1029" s="47"/>
    </row>
    <row r="1030" spans="1:10" x14ac:dyDescent="0.2">
      <c r="A1030" s="192"/>
      <c r="B1030" s="193"/>
      <c r="C1030" s="193"/>
      <c r="D1030" s="193"/>
      <c r="E1030" s="193"/>
      <c r="F1030" s="193"/>
      <c r="G1030" s="193"/>
      <c r="H1030" s="193"/>
      <c r="I1030" s="47"/>
      <c r="J1030" s="47"/>
    </row>
    <row r="1031" spans="1:10" ht="13.5" thickBot="1" x14ac:dyDescent="0.25">
      <c r="A1031" s="194"/>
      <c r="B1031" s="47"/>
      <c r="C1031" s="194" t="s">
        <v>191</v>
      </c>
      <c r="D1031" s="194"/>
      <c r="E1031" s="194"/>
      <c r="F1031" s="194"/>
      <c r="G1031" s="194"/>
      <c r="H1031" s="194"/>
      <c r="I1031" s="194"/>
      <c r="J1031" s="194"/>
    </row>
    <row r="1032" spans="1:10" x14ac:dyDescent="0.2">
      <c r="A1032" s="47" t="s">
        <v>194</v>
      </c>
      <c r="B1032" s="178" t="str">
        <f>$BJ$7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95" t="s">
        <v>202</v>
      </c>
      <c r="B1034" s="178" t="str">
        <f>$BJ$30</f>
        <v>New</v>
      </c>
      <c r="C1034" s="47"/>
      <c r="D1034" s="47"/>
      <c r="E1034" s="47"/>
      <c r="F1034" s="47"/>
      <c r="G1034" s="47"/>
      <c r="H1034" s="47"/>
      <c r="I1034" s="47"/>
      <c r="J1034" s="47"/>
    </row>
    <row r="1035" spans="1:10" x14ac:dyDescent="0.2">
      <c r="A1035" s="195" t="s">
        <v>206</v>
      </c>
      <c r="B1035" s="178" t="str">
        <f>$BK$5</f>
        <v>ACCEPTED</v>
      </c>
      <c r="C1035" s="47"/>
      <c r="D1035" s="47"/>
      <c r="E1035" s="47"/>
      <c r="F1035" s="47"/>
      <c r="G1035" s="47"/>
      <c r="H1035" s="47"/>
      <c r="I1035" s="47"/>
      <c r="J1035" s="47"/>
    </row>
    <row r="1036" spans="1:10" x14ac:dyDescent="0.2">
      <c r="A1036" s="182"/>
      <c r="B1036" s="507" t="s">
        <v>208</v>
      </c>
      <c r="C1036" s="508"/>
      <c r="D1036" s="507"/>
      <c r="E1036" s="507"/>
      <c r="F1036" s="507"/>
      <c r="G1036" s="508"/>
      <c r="H1036" s="508"/>
      <c r="I1036" s="507"/>
      <c r="J1036" s="507"/>
    </row>
    <row r="1037" spans="1:10" x14ac:dyDescent="0.2">
      <c r="A1037" s="47" t="s">
        <v>210</v>
      </c>
      <c r="B1037" s="47"/>
      <c r="C1037" s="178" t="str">
        <f>$N$20</f>
        <v>Additel 286 SN:6851022030037</v>
      </c>
      <c r="D1037" s="181"/>
      <c r="E1037" s="181"/>
      <c r="F1037" s="47" t="s">
        <v>211</v>
      </c>
      <c r="G1037" s="512" t="str">
        <f>IF($V$19&lt;&gt;"",$V$19,"")</f>
        <v/>
      </c>
      <c r="H1037" s="513"/>
      <c r="I1037" s="196"/>
      <c r="J1037" s="47"/>
    </row>
    <row r="1038" spans="1:10" x14ac:dyDescent="0.2">
      <c r="A1038" s="47" t="s">
        <v>212</v>
      </c>
      <c r="B1038" s="47"/>
      <c r="C1038" s="504">
        <f>$N$21</f>
        <v>45474</v>
      </c>
      <c r="D1038" s="505"/>
      <c r="E1038" s="506"/>
      <c r="F1038" s="47" t="s">
        <v>213</v>
      </c>
      <c r="G1038" s="197" t="str">
        <f>IF($V$20&lt;&gt;"",$V$20,"")</f>
        <v/>
      </c>
      <c r="H1038" s="198" t="str">
        <f>IF($W$20&lt;&gt;"",$W$20,"")</f>
        <v/>
      </c>
      <c r="I1038" s="199"/>
      <c r="J1038" s="200"/>
    </row>
    <row r="1039" spans="1:10" x14ac:dyDescent="0.2">
      <c r="A1039" s="47" t="s">
        <v>214</v>
      </c>
      <c r="B1039" s="47"/>
      <c r="C1039" s="504">
        <f>$N$22</f>
        <v>45839</v>
      </c>
      <c r="D1039" s="505"/>
      <c r="E1039" s="506"/>
      <c r="F1039" s="47" t="s">
        <v>215</v>
      </c>
      <c r="G1039" s="197" t="str">
        <f>IF($V$21&lt;&gt;"",$V$21,"")</f>
        <v/>
      </c>
      <c r="H1039" s="197" t="str">
        <f>IF($W$21&lt;&gt;"",$W$21,"")</f>
        <v/>
      </c>
      <c r="I1039" s="199"/>
      <c r="J1039" s="200"/>
    </row>
    <row r="1040" spans="1:10" ht="13.5" thickBot="1" x14ac:dyDescent="0.25">
      <c r="A1040" s="201" t="s">
        <v>216</v>
      </c>
      <c r="B1040" s="201"/>
      <c r="C1040" s="509" t="str">
        <f>$N$23</f>
        <v>56561-060578</v>
      </c>
      <c r="D1040" s="510"/>
      <c r="E1040" s="511"/>
      <c r="F1040" s="201" t="s">
        <v>216</v>
      </c>
      <c r="G1040" s="201"/>
      <c r="H1040" s="295" t="e">
        <f>IF($V$22&lt;&gt;"",$V$22,"")</f>
        <v>#VALUE!</v>
      </c>
      <c r="I1040" s="203"/>
      <c r="J1040" s="204"/>
    </row>
    <row r="1041" spans="1:10" x14ac:dyDescent="0.2">
      <c r="A1041" s="47" t="s">
        <v>49</v>
      </c>
      <c r="B1041" s="47"/>
      <c r="C1041" s="47"/>
      <c r="D1041" s="220" t="s">
        <v>50</v>
      </c>
      <c r="E1041" s="221">
        <v>27</v>
      </c>
      <c r="F1041" s="47"/>
      <c r="G1041" s="178"/>
      <c r="H1041" s="47"/>
      <c r="I1041" s="47"/>
      <c r="J1041" s="47"/>
    </row>
    <row r="1042" spans="1:10" x14ac:dyDescent="0.2">
      <c r="A1042" s="47" t="s">
        <v>56</v>
      </c>
      <c r="B1042" s="47"/>
      <c r="C1042" s="47"/>
      <c r="D1042" s="47"/>
      <c r="E1042" s="47"/>
      <c r="F1042" s="47"/>
      <c r="G1042" s="47"/>
      <c r="H1042" s="47"/>
      <c r="I1042" s="47"/>
      <c r="J1042" s="47"/>
    </row>
    <row r="1043" spans="1:10" x14ac:dyDescent="0.2">
      <c r="A1043" s="47" t="s">
        <v>65</v>
      </c>
      <c r="B1043" s="178" t="str">
        <f>$BC$12</f>
        <v>Thermocouple Wire</v>
      </c>
      <c r="C1043" s="47"/>
      <c r="D1043" s="47"/>
      <c r="E1043" s="47" t="s">
        <v>66</v>
      </c>
      <c r="F1043" s="47"/>
      <c r="G1043" s="178" t="str">
        <f>$BF$22</f>
        <v>KF</v>
      </c>
      <c r="H1043" s="47"/>
      <c r="I1043" s="47"/>
      <c r="J1043" s="47"/>
    </row>
    <row r="1044" spans="1:10" x14ac:dyDescent="0.2">
      <c r="A1044" s="47" t="s">
        <v>46</v>
      </c>
      <c r="B1044" s="178" t="str">
        <f>AV13</f>
        <v>"0"</v>
      </c>
      <c r="C1044" s="47"/>
      <c r="D1044" s="47"/>
      <c r="E1044" s="47" t="s">
        <v>73</v>
      </c>
      <c r="F1044" s="47"/>
      <c r="G1044" s="246">
        <f ca="1">$BG$9</f>
        <v>45778</v>
      </c>
      <c r="H1044" s="47"/>
      <c r="I1044" s="47"/>
      <c r="J1044" s="179"/>
    </row>
    <row r="1045" spans="1:10" x14ac:dyDescent="0.2">
      <c r="A1045" s="47" t="s">
        <v>77</v>
      </c>
      <c r="B1045" s="178" t="str">
        <f>$BG$18</f>
        <v>N/A</v>
      </c>
      <c r="C1045" s="47"/>
      <c r="D1045" s="47"/>
      <c r="E1045" s="47" t="s">
        <v>78</v>
      </c>
      <c r="F1045" s="47"/>
      <c r="G1045" s="246" t="str">
        <f>$BG$10</f>
        <v>N/A</v>
      </c>
      <c r="H1045" s="47"/>
      <c r="J1045" s="179"/>
    </row>
    <row r="1046" spans="1:10" x14ac:dyDescent="0.2">
      <c r="A1046" s="47" t="s">
        <v>62</v>
      </c>
      <c r="B1046" s="180">
        <f>$BG$2</f>
        <v>68</v>
      </c>
      <c r="C1046" s="47"/>
      <c r="D1046" s="47"/>
      <c r="E1046" s="47" t="s">
        <v>86</v>
      </c>
      <c r="F1046" s="47"/>
      <c r="G1046" s="178">
        <f>$BG$3</f>
        <v>46</v>
      </c>
      <c r="H1046" s="47" t="s">
        <v>87</v>
      </c>
      <c r="I1046" s="47"/>
      <c r="J1046" s="47"/>
    </row>
    <row r="1047" spans="1:10" x14ac:dyDescent="0.2">
      <c r="A1047" s="47" t="s">
        <v>95</v>
      </c>
      <c r="B1047" s="178" t="str">
        <f>$BE$27</f>
        <v>Production</v>
      </c>
      <c r="C1047" s="47"/>
      <c r="D1047" s="47"/>
      <c r="E1047" s="47" t="s">
        <v>96</v>
      </c>
      <c r="F1047" s="178" t="str">
        <f>$AR$23</f>
        <v>Greater of ±2.0°F or ±0.4% of Reading</v>
      </c>
      <c r="G1047" s="47"/>
      <c r="H1047" s="47"/>
      <c r="I1047" s="47"/>
      <c r="J1047" s="47"/>
    </row>
    <row r="1048" spans="1:10" x14ac:dyDescent="0.2">
      <c r="A1048" s="181" t="s">
        <v>101</v>
      </c>
      <c r="B1048" s="47"/>
      <c r="C1048" s="181"/>
      <c r="D1048" s="181" t="s">
        <v>102</v>
      </c>
      <c r="E1048" s="181"/>
      <c r="F1048" s="47"/>
      <c r="G1048" s="178" t="str">
        <f>$AR$24</f>
        <v>AMS2750H, ASTM E220-19</v>
      </c>
      <c r="H1048" s="181"/>
      <c r="I1048" s="47"/>
      <c r="J1048" s="47"/>
    </row>
    <row r="1049" spans="1:10" x14ac:dyDescent="0.2">
      <c r="A1049" s="182" t="s">
        <v>106</v>
      </c>
      <c r="B1049" s="182"/>
      <c r="C1049" s="47"/>
      <c r="D1049" s="178" t="str">
        <f>$AX$22</f>
        <v/>
      </c>
      <c r="E1049" s="47" t="s">
        <v>107</v>
      </c>
      <c r="F1049" s="47"/>
      <c r="G1049" s="183" t="str">
        <f>$AX$26</f>
        <v>Specification</v>
      </c>
      <c r="H1049" s="184" t="s">
        <v>108</v>
      </c>
      <c r="I1049" s="47"/>
      <c r="J1049" s="47"/>
    </row>
    <row r="1050" spans="1:10" ht="13.5" thickBot="1" x14ac:dyDescent="0.25">
      <c r="A1050" s="185" t="s">
        <v>117</v>
      </c>
      <c r="B1050" s="247"/>
      <c r="C1050" s="431"/>
      <c r="D1050" s="248" t="str">
        <f>IF(CT!$E$1&lt;&gt;"",CT!$E$1,"")</f>
        <v/>
      </c>
      <c r="E1050" s="432" t="str">
        <f>IF(CT!$M$1&lt;&gt;"",CT!$M$1,"")</f>
        <v/>
      </c>
      <c r="F1050" s="432" t="str">
        <f>IF(CT!$U$1&lt;&gt;"",CT!$U$1,"")</f>
        <v/>
      </c>
      <c r="G1050" s="248" t="str">
        <f>IF(CT!$AC$1&lt;&gt;"",CT!$AC$1,"")</f>
        <v/>
      </c>
      <c r="H1050" s="433" t="str">
        <f>IF(CT!$AK$1&lt;&gt;"",CT!$AK$1,"")</f>
        <v/>
      </c>
      <c r="I1050" s="47"/>
      <c r="J1050" s="186"/>
    </row>
    <row r="1051" spans="1:10" ht="13.5" thickBot="1" x14ac:dyDescent="0.25">
      <c r="A1051" s="187" t="s">
        <v>122</v>
      </c>
      <c r="B1051" s="223" t="str">
        <f>IF(CT!$C$13&lt;&gt;"",CT!$C$13,"")</f>
        <v/>
      </c>
      <c r="C1051" s="191"/>
      <c r="D1051" s="191" t="str">
        <f>IF(CT!$G$13&lt;&gt;"",CT!$G$13,"")</f>
        <v/>
      </c>
      <c r="E1051" s="191" t="str">
        <f>IF(CT!$O$13&lt;&gt;"",CT!$O$13,"")</f>
        <v/>
      </c>
      <c r="F1051" s="191" t="str">
        <f>IF(CT!$W$13&lt;&gt;"",CT!$W$13,"")</f>
        <v/>
      </c>
      <c r="G1051" s="191" t="str">
        <f>IF(CT!$AE$13&lt;&gt;"",CT!$AE$13,"")</f>
        <v/>
      </c>
      <c r="H1051" s="191" t="str">
        <f>IF(CT!$AM$13&lt;&gt;"",CT!$AM$13,"")</f>
        <v/>
      </c>
      <c r="I1051" s="47"/>
      <c r="J1051" s="47"/>
    </row>
    <row r="1052" spans="1:10" ht="13.5" thickBot="1" x14ac:dyDescent="0.25">
      <c r="A1052" s="188"/>
      <c r="B1052" s="223"/>
      <c r="C1052" s="253" t="s">
        <v>218</v>
      </c>
      <c r="D1052" s="253" t="str">
        <f>IF(CT!$H$13&lt;&gt;"",CT!$H$13,"")</f>
        <v/>
      </c>
      <c r="E1052" s="434" t="str">
        <f>IF(CT!$P$13&lt;&gt;"",CT!$P$13,"")</f>
        <v/>
      </c>
      <c r="F1052" s="434" t="str">
        <f>IF(CT!$X$13&lt;&gt;"",CT!$X$13,"")</f>
        <v/>
      </c>
      <c r="G1052" s="434" t="str">
        <f>IF(CT!$AF$13&lt;&gt;"",CT!$AF$13,"")</f>
        <v/>
      </c>
      <c r="H1052" s="434" t="str">
        <f>IF(CT!$AN$13&lt;&gt;"",CT!$AN$13,"")</f>
        <v/>
      </c>
      <c r="I1052" s="47"/>
      <c r="J1052" s="47"/>
    </row>
    <row r="1053" spans="1:10" ht="13.5" thickBot="1" x14ac:dyDescent="0.25">
      <c r="A1053" s="189"/>
      <c r="B1053" s="224"/>
      <c r="C1053" s="254"/>
      <c r="D1053" s="435"/>
      <c r="E1053" s="435"/>
      <c r="F1053" s="435"/>
      <c r="G1053" s="435"/>
      <c r="H1053" s="435"/>
      <c r="I1053" s="47"/>
      <c r="J1053" s="47"/>
    </row>
    <row r="1054" spans="1:10" ht="13.5" thickBot="1" x14ac:dyDescent="0.25">
      <c r="A1054" s="188"/>
      <c r="B1054" s="224"/>
      <c r="C1054" s="191"/>
      <c r="D1054" s="191"/>
      <c r="E1054" s="191"/>
      <c r="F1054" s="191"/>
      <c r="G1054" s="191"/>
      <c r="H1054" s="191"/>
      <c r="I1054" s="47"/>
      <c r="J1054" s="47"/>
    </row>
    <row r="1055" spans="1:10" ht="13.5" thickBot="1" x14ac:dyDescent="0.25">
      <c r="A1055" s="189"/>
      <c r="B1055" s="224"/>
      <c r="C1055" s="253"/>
      <c r="D1055" s="248" t="str">
        <f>IF(CT!$AS$1&lt;&gt;"",CT!$AS$1,"")</f>
        <v/>
      </c>
      <c r="E1055" s="248" t="str">
        <f>IF(CT!$BA$1&lt;&gt;"",CT!$BA$1,"")</f>
        <v/>
      </c>
      <c r="F1055" s="248" t="str">
        <f>IF(CT!$BI$1&lt;&gt;"",CT!$BI$1,"")</f>
        <v/>
      </c>
      <c r="G1055" s="248" t="str">
        <f>IF(CT!$BQ$1&lt;&gt;"",CT!$BQ$1,"")</f>
        <v/>
      </c>
      <c r="H1055" s="248" t="str">
        <f>IF(CT!$BY$1&lt;&gt;"",CT!$BY$1,"")</f>
        <v/>
      </c>
      <c r="I1055" s="47"/>
      <c r="J1055" s="47"/>
    </row>
    <row r="1056" spans="1:10" ht="13.5" thickBot="1" x14ac:dyDescent="0.25">
      <c r="A1056" s="188"/>
      <c r="B1056" s="224"/>
      <c r="C1056" s="225"/>
      <c r="D1056" s="240" t="str">
        <f>IF(D1055&lt;&gt;"","---------------","")</f>
        <v/>
      </c>
      <c r="E1056" s="240" t="str">
        <f>IF(E1055&lt;&gt;"","---------------","")</f>
        <v/>
      </c>
      <c r="F1056" s="240" t="str">
        <f>IF(F1055&lt;&gt;"","---------------","")</f>
        <v/>
      </c>
      <c r="G1056" s="240" t="str">
        <f>IF(G1055&lt;&gt;"","---------------","")</f>
        <v/>
      </c>
      <c r="H1056" s="240" t="str">
        <f>IF(H1055&lt;&gt;"","---------------","")</f>
        <v/>
      </c>
      <c r="I1056" s="47"/>
      <c r="J1056" s="47"/>
    </row>
    <row r="1057" spans="1:10" ht="13.5" thickBot="1" x14ac:dyDescent="0.25">
      <c r="A1057" s="189"/>
      <c r="B1057" s="224"/>
      <c r="C1057" s="191"/>
      <c r="D1057" s="191" t="str">
        <f>IF(CT!$AU$13&lt;&gt;"",CT!$AU$13,"")</f>
        <v/>
      </c>
      <c r="E1057" s="191" t="str">
        <f>IF(CT!$BC$13&lt;&gt;"",CT!$BC$13,"")</f>
        <v/>
      </c>
      <c r="F1057" s="191" t="str">
        <f>IF(CT!$BK$13&lt;&gt;"",CT!$BK$13,"")</f>
        <v/>
      </c>
      <c r="G1057" s="191" t="str">
        <f>IF(CT!$BS$13&lt;&gt;"",CT!$BS$13,"")</f>
        <v/>
      </c>
      <c r="H1057" s="191" t="str">
        <f>IF(CT!$CA$13&lt;&gt;"",CT!$CA$13,"")</f>
        <v/>
      </c>
      <c r="I1057" s="47"/>
      <c r="J1057" s="47"/>
    </row>
    <row r="1058" spans="1:10" ht="13.5" thickBot="1" x14ac:dyDescent="0.25">
      <c r="A1058" s="188"/>
      <c r="B1058" s="224"/>
      <c r="C1058" s="253" t="str">
        <f>IF(D1055&lt;&gt;"","C.F.","")</f>
        <v/>
      </c>
      <c r="D1058" s="434" t="str">
        <f>IF(CT!$AV$13&lt;&gt;"",CT!$AV$13,"")</f>
        <v/>
      </c>
      <c r="E1058" s="434" t="str">
        <f>IF(CT!$BD$13&lt;&gt;"",CT!$BD$13,"")</f>
        <v/>
      </c>
      <c r="F1058" s="434" t="str">
        <f>IF(CT!$BL$13&lt;&gt;"",CT!$BL$13,"")</f>
        <v/>
      </c>
      <c r="G1058" s="434" t="str">
        <f>IF(CT!$BT$13&lt;&gt;"",CT!$BT$13,"")</f>
        <v/>
      </c>
      <c r="H1058" s="434" t="str">
        <f>IF(CT!$CB$13&lt;&gt;"",CT!$CB$13,"")</f>
        <v/>
      </c>
      <c r="I1058" s="47"/>
      <c r="J1058" s="47"/>
    </row>
    <row r="1059" spans="1:10" ht="13.5" thickBot="1" x14ac:dyDescent="0.25">
      <c r="A1059" s="189"/>
      <c r="B1059" s="224"/>
      <c r="C1059" s="190"/>
      <c r="D1059" s="190"/>
      <c r="E1059" s="190"/>
      <c r="F1059" s="190"/>
      <c r="G1059" s="190"/>
      <c r="H1059" s="190"/>
      <c r="I1059" s="47"/>
      <c r="J1059" s="47"/>
    </row>
    <row r="1060" spans="1:10" ht="13.5" thickBot="1" x14ac:dyDescent="0.25">
      <c r="A1060" s="188"/>
      <c r="B1060" s="224"/>
      <c r="C1060" s="191"/>
      <c r="D1060" s="191"/>
      <c r="E1060" s="191"/>
      <c r="F1060" s="191"/>
      <c r="G1060" s="191"/>
      <c r="H1060" s="191"/>
      <c r="I1060" s="47"/>
      <c r="J1060" s="47"/>
    </row>
    <row r="1061" spans="1:10" ht="13.5" thickBot="1" x14ac:dyDescent="0.25">
      <c r="A1061" s="189"/>
      <c r="B1061" s="224"/>
      <c r="C1061" s="253" t="str">
        <f>IF(B1060&lt;&gt;"","C.F.","")</f>
        <v/>
      </c>
      <c r="D1061" s="248" t="str">
        <f>IF(CT!$CG$1&lt;&gt;"",CT!$CG$1,"")</f>
        <v/>
      </c>
      <c r="E1061" s="248" t="str">
        <f>IF(CT!$CO$1&lt;&gt;"",CT!$CO$1,"")</f>
        <v/>
      </c>
      <c r="F1061" s="248" t="str">
        <f>IF(CT!$CW$1&lt;&gt;"",CT!$CW$1,"")</f>
        <v/>
      </c>
      <c r="G1061" s="248" t="str">
        <f>IF(CT!$DE$1&lt;&gt;"",CT!$DE$1,"")</f>
        <v/>
      </c>
      <c r="H1061" s="248" t="str">
        <f>IF(CT!$DM$1&lt;&gt;"",CT!$DM$1,"")</f>
        <v/>
      </c>
      <c r="I1061" s="47"/>
      <c r="J1061" s="47"/>
    </row>
    <row r="1062" spans="1:10" ht="13.5" thickBot="1" x14ac:dyDescent="0.25">
      <c r="A1062" s="188"/>
      <c r="B1062" s="224"/>
      <c r="C1062" s="437"/>
      <c r="D1062" s="240" t="str">
        <f>IF(D1061&lt;&gt;"","---------------","")</f>
        <v/>
      </c>
      <c r="E1062" s="240" t="str">
        <f>IF(E1061&lt;&gt;"","---------------","")</f>
        <v/>
      </c>
      <c r="F1062" s="240" t="str">
        <f>IF(F1061&lt;&gt;"","---------------","")</f>
        <v/>
      </c>
      <c r="G1062" s="240" t="str">
        <f>IF(G1061&lt;&gt;"","---------------","")</f>
        <v/>
      </c>
      <c r="H1062" s="240" t="str">
        <f>IF(H1061&lt;&gt;"","---------------","")</f>
        <v/>
      </c>
      <c r="I1062" s="47"/>
      <c r="J1062" s="47"/>
    </row>
    <row r="1063" spans="1:10" ht="13.5" thickBot="1" x14ac:dyDescent="0.25">
      <c r="A1063" s="189"/>
      <c r="B1063" s="224"/>
      <c r="C1063" s="191"/>
      <c r="D1063" s="191" t="str">
        <f>IF(CT!$CI$13&lt;&gt;"",CT!$CI$13,"")</f>
        <v/>
      </c>
      <c r="E1063" s="191" t="str">
        <f>IF(CT!$CQ$13&lt;&gt;"",CT!$CQ$13,"")</f>
        <v/>
      </c>
      <c r="F1063" s="191" t="str">
        <f>IF(CT!$CY$13&lt;&gt;"",CT!$CY$13,"")</f>
        <v/>
      </c>
      <c r="G1063" s="191" t="str">
        <f>IF(CT!$DG$13&lt;&gt;"",CT!$DG$13,"")</f>
        <v/>
      </c>
      <c r="H1063" s="191" t="str">
        <f>IF(CT!$DO$13&lt;&gt;"",CT!$DO$13,"")</f>
        <v/>
      </c>
      <c r="I1063" s="47"/>
      <c r="J1063" s="47"/>
    </row>
    <row r="1064" spans="1:10" ht="13.5" thickBot="1" x14ac:dyDescent="0.25">
      <c r="A1064" s="188"/>
      <c r="B1064" s="224"/>
      <c r="C1064" s="253" t="str">
        <f>IF(D1061&lt;&gt;"","C.F.","")</f>
        <v/>
      </c>
      <c r="D1064" s="434" t="str">
        <f>IF(CT!$CJ$13&lt;&gt;"",CT!$CJ$13,"")</f>
        <v/>
      </c>
      <c r="E1064" s="434" t="str">
        <f>IF(CT!$CR$13&lt;&gt;"",CT!$CR$13,"")</f>
        <v/>
      </c>
      <c r="F1064" s="434" t="str">
        <f>IF(CT!$CZ$13&lt;&gt;"",CT!$CZ$13,"")</f>
        <v/>
      </c>
      <c r="G1064" s="434" t="str">
        <f>IF(CT!$DH$13&lt;&gt;"",CT!$DH$13,"")</f>
        <v/>
      </c>
      <c r="H1064" s="434" t="str">
        <f>IF(CT!$DP$13&lt;&gt;"",CT!$DP$13,"")</f>
        <v/>
      </c>
      <c r="I1064" s="47"/>
      <c r="J1064" s="47"/>
    </row>
    <row r="1065" spans="1:10" ht="13.5" thickBot="1" x14ac:dyDescent="0.25">
      <c r="A1065" s="189"/>
      <c r="B1065" s="224"/>
      <c r="C1065" s="191"/>
      <c r="D1065" s="434"/>
      <c r="E1065" s="434"/>
      <c r="F1065" s="434"/>
      <c r="G1065" s="434"/>
      <c r="H1065" s="434"/>
      <c r="I1065" s="47"/>
      <c r="J1065" s="47"/>
    </row>
    <row r="1066" spans="1:10" x14ac:dyDescent="0.2">
      <c r="A1066" s="188"/>
      <c r="B1066" s="47"/>
      <c r="C1066" s="47"/>
      <c r="D1066" s="47"/>
      <c r="E1066" s="47"/>
      <c r="F1066" s="47"/>
      <c r="G1066" s="47"/>
      <c r="H1066" s="47"/>
      <c r="I1066" s="47"/>
      <c r="J1066" s="47"/>
    </row>
    <row r="1067" spans="1:10" x14ac:dyDescent="0.2">
      <c r="A1067" s="189"/>
      <c r="B1067" s="47"/>
      <c r="C1067" s="47"/>
      <c r="D1067" s="47"/>
      <c r="E1067" s="47"/>
      <c r="F1067" s="47"/>
      <c r="G1067" s="47"/>
      <c r="H1067" s="47"/>
      <c r="I1067" s="47"/>
      <c r="J1067" s="47"/>
    </row>
    <row r="1068" spans="1:10" x14ac:dyDescent="0.2">
      <c r="A1068" s="188"/>
      <c r="B1068" s="47"/>
      <c r="C1068" s="47"/>
      <c r="D1068" s="47"/>
      <c r="E1068" s="47"/>
      <c r="F1068" s="47"/>
      <c r="G1068" s="47"/>
      <c r="H1068" s="47"/>
      <c r="I1068" s="47"/>
      <c r="J1068" s="47"/>
    </row>
    <row r="1069" spans="1:10" x14ac:dyDescent="0.2">
      <c r="A1069" s="189"/>
      <c r="B1069" s="47"/>
      <c r="C1069" s="47"/>
      <c r="D1069" s="47"/>
      <c r="E1069" s="47"/>
      <c r="F1069" s="47"/>
      <c r="G1069" s="47"/>
      <c r="H1069" s="47"/>
      <c r="I1069" s="47"/>
      <c r="J1069" s="47"/>
    </row>
    <row r="1070" spans="1:10" x14ac:dyDescent="0.2">
      <c r="A1070" s="192"/>
      <c r="B1070" s="193"/>
      <c r="C1070" s="193"/>
      <c r="D1070" s="193"/>
      <c r="E1070" s="193"/>
      <c r="F1070" s="193"/>
      <c r="G1070" s="193"/>
      <c r="H1070" s="193"/>
      <c r="I1070" s="47"/>
      <c r="J1070" s="47"/>
    </row>
    <row r="1071" spans="1:10" ht="13.5" thickBot="1" x14ac:dyDescent="0.25">
      <c r="A1071" s="194"/>
      <c r="B1071" s="47"/>
      <c r="C1071" s="194" t="s">
        <v>191</v>
      </c>
      <c r="D1071" s="194"/>
      <c r="E1071" s="194"/>
      <c r="F1071" s="194"/>
      <c r="G1071" s="194"/>
      <c r="H1071" s="194"/>
      <c r="I1071" s="194"/>
      <c r="J1071" s="194"/>
    </row>
    <row r="1072" spans="1:10" x14ac:dyDescent="0.2">
      <c r="A1072" s="47" t="s">
        <v>194</v>
      </c>
      <c r="B1072" s="178" t="str">
        <f>$BJ$7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95" t="s">
        <v>202</v>
      </c>
      <c r="B1074" s="178" t="str">
        <f>$BJ$30</f>
        <v>New</v>
      </c>
      <c r="C1074" s="47"/>
      <c r="D1074" s="47"/>
      <c r="E1074" s="47"/>
      <c r="F1074" s="47"/>
      <c r="G1074" s="47"/>
      <c r="H1074" s="47"/>
      <c r="I1074" s="47"/>
      <c r="J1074" s="47"/>
    </row>
    <row r="1075" spans="1:10" x14ac:dyDescent="0.2">
      <c r="A1075" s="195" t="s">
        <v>206</v>
      </c>
      <c r="B1075" s="178" t="str">
        <f>$BK$5</f>
        <v>ACCEPTED</v>
      </c>
      <c r="C1075" s="47"/>
      <c r="D1075" s="47"/>
      <c r="E1075" s="47"/>
      <c r="F1075" s="47"/>
      <c r="G1075" s="47"/>
      <c r="H1075" s="47"/>
      <c r="I1075" s="47"/>
      <c r="J1075" s="47"/>
    </row>
    <row r="1076" spans="1:10" x14ac:dyDescent="0.2">
      <c r="A1076" s="182"/>
      <c r="B1076" s="507" t="s">
        <v>208</v>
      </c>
      <c r="C1076" s="508"/>
      <c r="D1076" s="507"/>
      <c r="E1076" s="507"/>
      <c r="F1076" s="507"/>
      <c r="G1076" s="508"/>
      <c r="H1076" s="508"/>
      <c r="I1076" s="507"/>
      <c r="J1076" s="507"/>
    </row>
    <row r="1077" spans="1:10" x14ac:dyDescent="0.2">
      <c r="A1077" s="47" t="s">
        <v>210</v>
      </c>
      <c r="B1077" s="47"/>
      <c r="C1077" s="178" t="str">
        <f>$N$20</f>
        <v>Additel 286 SN:6851022030037</v>
      </c>
      <c r="D1077" s="181"/>
      <c r="E1077" s="181"/>
      <c r="F1077" s="47" t="s">
        <v>211</v>
      </c>
      <c r="G1077" s="512" t="str">
        <f>IF($V$19&lt;&gt;"",$V$19,"")</f>
        <v/>
      </c>
      <c r="H1077" s="513"/>
      <c r="I1077" s="196"/>
      <c r="J1077" s="47"/>
    </row>
    <row r="1078" spans="1:10" x14ac:dyDescent="0.2">
      <c r="A1078" s="47" t="s">
        <v>212</v>
      </c>
      <c r="B1078" s="47"/>
      <c r="C1078" s="504">
        <f>$N$21</f>
        <v>45474</v>
      </c>
      <c r="D1078" s="505"/>
      <c r="E1078" s="506"/>
      <c r="F1078" s="47" t="s">
        <v>213</v>
      </c>
      <c r="G1078" s="197" t="str">
        <f>IF($V$20&lt;&gt;"",$V$20,"")</f>
        <v/>
      </c>
      <c r="H1078" s="198" t="str">
        <f>IF($W$20&lt;&gt;"",$W$20,"")</f>
        <v/>
      </c>
      <c r="I1078" s="199"/>
      <c r="J1078" s="200"/>
    </row>
    <row r="1079" spans="1:10" x14ac:dyDescent="0.2">
      <c r="A1079" s="47" t="s">
        <v>214</v>
      </c>
      <c r="B1079" s="47"/>
      <c r="C1079" s="504">
        <f>$N$22</f>
        <v>45839</v>
      </c>
      <c r="D1079" s="505"/>
      <c r="E1079" s="506"/>
      <c r="F1079" s="47" t="s">
        <v>215</v>
      </c>
      <c r="G1079" s="197" t="str">
        <f>IF($V$21&lt;&gt;"",$V$21,"")</f>
        <v/>
      </c>
      <c r="H1079" s="197" t="str">
        <f>IF($W$21&lt;&gt;"",$W$21,"")</f>
        <v/>
      </c>
      <c r="I1079" s="199"/>
      <c r="J1079" s="200"/>
    </row>
    <row r="1080" spans="1:10" ht="13.5" thickBot="1" x14ac:dyDescent="0.25">
      <c r="A1080" s="201" t="s">
        <v>216</v>
      </c>
      <c r="B1080" s="201"/>
      <c r="C1080" s="509" t="str">
        <f>$N$23</f>
        <v>56561-060578</v>
      </c>
      <c r="D1080" s="510"/>
      <c r="E1080" s="511"/>
      <c r="F1080" s="201" t="s">
        <v>216</v>
      </c>
      <c r="G1080" s="201"/>
      <c r="H1080" s="295" t="e">
        <f>IF($V$22&lt;&gt;"",$V$22,"")</f>
        <v>#VALUE!</v>
      </c>
      <c r="I1080" s="203"/>
      <c r="J1080" s="204"/>
    </row>
    <row r="1081" spans="1:10" x14ac:dyDescent="0.2">
      <c r="A1081" s="47" t="s">
        <v>49</v>
      </c>
      <c r="B1081" s="47"/>
      <c r="C1081" s="47"/>
      <c r="D1081" s="220" t="s">
        <v>50</v>
      </c>
      <c r="E1081" s="221">
        <v>28</v>
      </c>
      <c r="F1081" s="47"/>
      <c r="G1081" s="178"/>
      <c r="H1081" s="47"/>
      <c r="I1081" s="47"/>
      <c r="J1081" s="47"/>
    </row>
    <row r="1082" spans="1:10" x14ac:dyDescent="0.2">
      <c r="A1082" s="47" t="s">
        <v>56</v>
      </c>
      <c r="B1082" s="47"/>
      <c r="C1082" s="47"/>
      <c r="D1082" s="47"/>
      <c r="E1082" s="47"/>
      <c r="F1082" s="47"/>
      <c r="G1082" s="47"/>
      <c r="H1082" s="47"/>
      <c r="I1082" s="47"/>
      <c r="J1082" s="47"/>
    </row>
    <row r="1083" spans="1:10" x14ac:dyDescent="0.2">
      <c r="A1083" s="47" t="s">
        <v>65</v>
      </c>
      <c r="B1083" s="178" t="str">
        <f>$BC$12</f>
        <v>Thermocouple Wire</v>
      </c>
      <c r="C1083" s="47"/>
      <c r="D1083" s="47"/>
      <c r="E1083" s="47" t="s">
        <v>66</v>
      </c>
      <c r="F1083" s="47"/>
      <c r="G1083" s="178" t="str">
        <f>$BF$22</f>
        <v>KF</v>
      </c>
      <c r="H1083" s="47"/>
      <c r="I1083" s="47"/>
      <c r="J1083" s="47"/>
    </row>
    <row r="1084" spans="1:10" x14ac:dyDescent="0.2">
      <c r="A1084" s="47" t="s">
        <v>46</v>
      </c>
      <c r="B1084" s="178" t="str">
        <f>AV14</f>
        <v>"0"</v>
      </c>
      <c r="C1084" s="47"/>
      <c r="D1084" s="47"/>
      <c r="E1084" s="47" t="s">
        <v>73</v>
      </c>
      <c r="F1084" s="47"/>
      <c r="G1084" s="246">
        <f ca="1">$BG$9</f>
        <v>45778</v>
      </c>
      <c r="H1084" s="47"/>
      <c r="I1084" s="47"/>
      <c r="J1084" s="179"/>
    </row>
    <row r="1085" spans="1:10" x14ac:dyDescent="0.2">
      <c r="A1085" s="47" t="s">
        <v>77</v>
      </c>
      <c r="B1085" s="178" t="str">
        <f>$BG$18</f>
        <v>N/A</v>
      </c>
      <c r="C1085" s="47"/>
      <c r="D1085" s="47"/>
      <c r="E1085" s="47" t="s">
        <v>78</v>
      </c>
      <c r="F1085" s="47"/>
      <c r="G1085" s="246" t="str">
        <f>$BG$10</f>
        <v>N/A</v>
      </c>
      <c r="H1085" s="47"/>
      <c r="J1085" s="179"/>
    </row>
    <row r="1086" spans="1:10" x14ac:dyDescent="0.2">
      <c r="A1086" s="47" t="s">
        <v>62</v>
      </c>
      <c r="B1086" s="180">
        <f>$BG$2</f>
        <v>68</v>
      </c>
      <c r="C1086" s="47"/>
      <c r="D1086" s="47"/>
      <c r="E1086" s="47" t="s">
        <v>86</v>
      </c>
      <c r="F1086" s="47"/>
      <c r="G1086" s="178">
        <f>$BG$3</f>
        <v>46</v>
      </c>
      <c r="H1086" s="47" t="s">
        <v>87</v>
      </c>
      <c r="I1086" s="47"/>
      <c r="J1086" s="47"/>
    </row>
    <row r="1087" spans="1:10" x14ac:dyDescent="0.2">
      <c r="A1087" s="47" t="s">
        <v>95</v>
      </c>
      <c r="B1087" s="178" t="str">
        <f>$BE$27</f>
        <v>Production</v>
      </c>
      <c r="C1087" s="47"/>
      <c r="D1087" s="47"/>
      <c r="E1087" s="47" t="s">
        <v>96</v>
      </c>
      <c r="F1087" s="178" t="str">
        <f>$AR$23</f>
        <v>Greater of ±2.0°F or ±0.4% of Reading</v>
      </c>
      <c r="G1087" s="47"/>
      <c r="H1087" s="47"/>
      <c r="I1087" s="47"/>
      <c r="J1087" s="47"/>
    </row>
    <row r="1088" spans="1:10" x14ac:dyDescent="0.2">
      <c r="A1088" s="181" t="s">
        <v>101</v>
      </c>
      <c r="B1088" s="47"/>
      <c r="C1088" s="181"/>
      <c r="D1088" s="181" t="s">
        <v>102</v>
      </c>
      <c r="E1088" s="181"/>
      <c r="F1088" s="47"/>
      <c r="G1088" s="178" t="str">
        <f>$AR$24</f>
        <v>AMS2750H, ASTM E220-19</v>
      </c>
      <c r="H1088" s="181"/>
      <c r="I1088" s="47"/>
      <c r="J1088" s="47"/>
    </row>
    <row r="1089" spans="1:10" x14ac:dyDescent="0.2">
      <c r="A1089" s="182" t="s">
        <v>106</v>
      </c>
      <c r="B1089" s="182"/>
      <c r="C1089" s="47"/>
      <c r="D1089" s="178" t="str">
        <f>$AX$22</f>
        <v/>
      </c>
      <c r="E1089" s="47" t="s">
        <v>107</v>
      </c>
      <c r="F1089" s="47"/>
      <c r="G1089" s="183" t="str">
        <f>$AX$26</f>
        <v>Specification</v>
      </c>
      <c r="H1089" s="184" t="s">
        <v>108</v>
      </c>
      <c r="I1089" s="47"/>
      <c r="J1089" s="47"/>
    </row>
    <row r="1090" spans="1:10" ht="13.5" thickBot="1" x14ac:dyDescent="0.25">
      <c r="A1090" s="185" t="s">
        <v>117</v>
      </c>
      <c r="B1090" s="247"/>
      <c r="C1090" s="431"/>
      <c r="D1090" s="248" t="str">
        <f>IF(CT!$E$1&lt;&gt;"",CT!$E$1,"")</f>
        <v/>
      </c>
      <c r="E1090" s="432" t="str">
        <f>IF(CT!$M$1&lt;&gt;"",CT!$M$1,"")</f>
        <v/>
      </c>
      <c r="F1090" s="432" t="str">
        <f>IF(CT!$U$1&lt;&gt;"",CT!$U$1,"")</f>
        <v/>
      </c>
      <c r="G1090" s="248" t="str">
        <f>IF(CT!$AC$1&lt;&gt;"",CT!$AC$1,"")</f>
        <v/>
      </c>
      <c r="H1090" s="433" t="str">
        <f>IF(CT!$AK$1&lt;&gt;"",CT!$AK$1,"")</f>
        <v/>
      </c>
      <c r="I1090" s="47"/>
      <c r="J1090" s="186"/>
    </row>
    <row r="1091" spans="1:10" ht="13.5" thickBot="1" x14ac:dyDescent="0.25">
      <c r="A1091" s="187" t="s">
        <v>122</v>
      </c>
      <c r="B1091" s="223" t="str">
        <f>IF(CT!$C$14&lt;&gt;"",CT!$C$14,"")</f>
        <v/>
      </c>
      <c r="C1091" s="191"/>
      <c r="D1091" s="191" t="str">
        <f>IF(CT!$G$14&lt;&gt;"",CT!$G$14,"")</f>
        <v/>
      </c>
      <c r="E1091" s="191" t="str">
        <f>IF(CT!$O$14&lt;&gt;"",CT!$O$14,"")</f>
        <v/>
      </c>
      <c r="F1091" s="191" t="str">
        <f>IF(CT!$W$14&lt;&gt;"",CT!$W$14,"")</f>
        <v/>
      </c>
      <c r="G1091" s="191" t="str">
        <f>IF(CT!$AE$14&lt;&gt;"",CT!$AE$14,"")</f>
        <v/>
      </c>
      <c r="H1091" s="191" t="str">
        <f>IF(CT!$AM$14&lt;&gt;"",CT!$AM$14,"")</f>
        <v/>
      </c>
      <c r="I1091" s="47"/>
      <c r="J1091" s="47"/>
    </row>
    <row r="1092" spans="1:10" ht="13.5" thickBot="1" x14ac:dyDescent="0.25">
      <c r="A1092" s="188"/>
      <c r="B1092" s="223"/>
      <c r="C1092" s="253" t="s">
        <v>218</v>
      </c>
      <c r="D1092" s="253" t="str">
        <f>IF(CT!$H$14&lt;&gt;"",CT!$H$14,"")</f>
        <v/>
      </c>
      <c r="E1092" s="434" t="str">
        <f>IF(CT!$P$14&lt;&gt;"",CT!$P$14,"")</f>
        <v/>
      </c>
      <c r="F1092" s="434" t="str">
        <f>IF(CT!$X$14&lt;&gt;"",CT!$X$14,"")</f>
        <v/>
      </c>
      <c r="G1092" s="434" t="str">
        <f>IF(CT!$AF$14&lt;&gt;"",CT!$AF$14,"")</f>
        <v/>
      </c>
      <c r="H1092" s="434" t="str">
        <f>IF(CT!$AN$14&lt;&gt;"",CT!$AN$14,"")</f>
        <v/>
      </c>
      <c r="I1092" s="47"/>
      <c r="J1092" s="47"/>
    </row>
    <row r="1093" spans="1:10" ht="13.5" thickBot="1" x14ac:dyDescent="0.25">
      <c r="A1093" s="189"/>
      <c r="B1093" s="224"/>
      <c r="C1093" s="254"/>
      <c r="D1093" s="435"/>
      <c r="E1093" s="435"/>
      <c r="F1093" s="435"/>
      <c r="G1093" s="435"/>
      <c r="H1093" s="435"/>
      <c r="I1093" s="47"/>
      <c r="J1093" s="47"/>
    </row>
    <row r="1094" spans="1:10" ht="13.5" thickBot="1" x14ac:dyDescent="0.25">
      <c r="A1094" s="188"/>
      <c r="B1094" s="224"/>
      <c r="C1094" s="191"/>
      <c r="D1094" s="191"/>
      <c r="E1094" s="191"/>
      <c r="F1094" s="191"/>
      <c r="G1094" s="191"/>
      <c r="H1094" s="191"/>
      <c r="I1094" s="47"/>
      <c r="J1094" s="47"/>
    </row>
    <row r="1095" spans="1:10" ht="13.5" thickBot="1" x14ac:dyDescent="0.25">
      <c r="A1095" s="189"/>
      <c r="B1095" s="224"/>
      <c r="C1095" s="253"/>
      <c r="D1095" s="248" t="str">
        <f>IF(CT!$AS$1&lt;&gt;"",CT!$AS$1,"")</f>
        <v/>
      </c>
      <c r="E1095" s="248" t="str">
        <f>IF(CT!$BA$1&lt;&gt;"",CT!$BA$1,"")</f>
        <v/>
      </c>
      <c r="F1095" s="248" t="str">
        <f>IF(CT!$BI$1&lt;&gt;"",CT!$BI$1,"")</f>
        <v/>
      </c>
      <c r="G1095" s="248" t="str">
        <f>IF(CT!$BQ$1&lt;&gt;"",CT!$BQ$1,"")</f>
        <v/>
      </c>
      <c r="H1095" s="248" t="str">
        <f>IF(CT!$BY$1&lt;&gt;"",CT!$BY$1,"")</f>
        <v/>
      </c>
      <c r="I1095" s="47"/>
      <c r="J1095" s="47"/>
    </row>
    <row r="1096" spans="1:10" ht="13.5" thickBot="1" x14ac:dyDescent="0.25">
      <c r="A1096" s="188"/>
      <c r="B1096" s="224"/>
      <c r="C1096" s="225"/>
      <c r="D1096" s="240" t="str">
        <f>IF(D1095&lt;&gt;"","---------------","")</f>
        <v/>
      </c>
      <c r="E1096" s="240" t="str">
        <f>IF(E1095&lt;&gt;"","---------------","")</f>
        <v/>
      </c>
      <c r="F1096" s="240" t="str">
        <f>IF(F1095&lt;&gt;"","---------------","")</f>
        <v/>
      </c>
      <c r="G1096" s="240" t="str">
        <f>IF(G1095&lt;&gt;"","---------------","")</f>
        <v/>
      </c>
      <c r="H1096" s="240" t="str">
        <f>IF(H1095&lt;&gt;"","---------------","")</f>
        <v/>
      </c>
      <c r="I1096" s="47"/>
      <c r="J1096" s="47"/>
    </row>
    <row r="1097" spans="1:10" ht="13.5" thickBot="1" x14ac:dyDescent="0.25">
      <c r="A1097" s="189"/>
      <c r="B1097" s="224"/>
      <c r="C1097" s="191"/>
      <c r="D1097" s="191" t="str">
        <f>IF(CT!$AU$14&lt;&gt;"",CT!$AU$14,"")</f>
        <v/>
      </c>
      <c r="E1097" s="191" t="str">
        <f>IF(CT!$BC$14&lt;&gt;"",CT!$BC$14,"")</f>
        <v/>
      </c>
      <c r="F1097" s="191" t="str">
        <f>IF(CT!$BK$14&lt;&gt;"",CT!$BK$14,"")</f>
        <v/>
      </c>
      <c r="G1097" s="191" t="str">
        <f>IF(CT!$BS$14&lt;&gt;"",CT!$BS$14,"")</f>
        <v/>
      </c>
      <c r="H1097" s="191" t="str">
        <f>IF(CT!$CA$14&lt;&gt;"",CT!$CA$14,"")</f>
        <v/>
      </c>
      <c r="I1097" s="47"/>
      <c r="J1097" s="47"/>
    </row>
    <row r="1098" spans="1:10" ht="13.5" thickBot="1" x14ac:dyDescent="0.25">
      <c r="A1098" s="188"/>
      <c r="B1098" s="224"/>
      <c r="C1098" s="253" t="str">
        <f>IF(D1095&lt;&gt;"","C.F.","")</f>
        <v/>
      </c>
      <c r="D1098" s="434" t="str">
        <f>IF(CT!$AV$14&lt;&gt;"",CT!$AV$14,"")</f>
        <v/>
      </c>
      <c r="E1098" s="434" t="str">
        <f>IF(CT!$BD$14&lt;&gt;"",CT!$BD$14,"")</f>
        <v/>
      </c>
      <c r="F1098" s="434" t="str">
        <f>IF(CT!$BL$14&lt;&gt;"",CT!$BL$14,"")</f>
        <v/>
      </c>
      <c r="G1098" s="434" t="str">
        <f>IF(CT!$BT$14&lt;&gt;"",CT!$BT$14,"")</f>
        <v/>
      </c>
      <c r="H1098" s="434" t="str">
        <f>IF(CT!$CB$14&lt;&gt;"",CT!$CB$14,"")</f>
        <v/>
      </c>
      <c r="I1098" s="47"/>
      <c r="J1098" s="47"/>
    </row>
    <row r="1099" spans="1:10" ht="13.5" thickBot="1" x14ac:dyDescent="0.25">
      <c r="A1099" s="189"/>
      <c r="B1099" s="224"/>
      <c r="C1099" s="190"/>
      <c r="D1099" s="190"/>
      <c r="E1099" s="190"/>
      <c r="F1099" s="190"/>
      <c r="G1099" s="190"/>
      <c r="H1099" s="190"/>
      <c r="I1099" s="47"/>
      <c r="J1099" s="47"/>
    </row>
    <row r="1100" spans="1:10" ht="13.5" thickBot="1" x14ac:dyDescent="0.25">
      <c r="A1100" s="188"/>
      <c r="B1100" s="224"/>
      <c r="C1100" s="191"/>
      <c r="D1100" s="191"/>
      <c r="E1100" s="191"/>
      <c r="F1100" s="191"/>
      <c r="G1100" s="191"/>
      <c r="H1100" s="191"/>
      <c r="I1100" s="47"/>
      <c r="J1100" s="47"/>
    </row>
    <row r="1101" spans="1:10" ht="13.5" thickBot="1" x14ac:dyDescent="0.25">
      <c r="A1101" s="189"/>
      <c r="B1101" s="224"/>
      <c r="C1101" s="253" t="str">
        <f>IF(B1100&lt;&gt;"","C.F.","")</f>
        <v/>
      </c>
      <c r="D1101" s="248" t="str">
        <f>IF(CT!$CG$1&lt;&gt;"",CT!$CG$1,"")</f>
        <v/>
      </c>
      <c r="E1101" s="248" t="str">
        <f>IF(CT!$CO$1&lt;&gt;"",CT!$CO$1,"")</f>
        <v/>
      </c>
      <c r="F1101" s="248" t="str">
        <f>IF(CT!$CW$1&lt;&gt;"",CT!$CW$1,"")</f>
        <v/>
      </c>
      <c r="G1101" s="248" t="str">
        <f>IF(CT!$DE$1&lt;&gt;"",CT!$DE$1,"")</f>
        <v/>
      </c>
      <c r="H1101" s="248" t="str">
        <f>IF(CT!$DM$1&lt;&gt;"",CT!$DM$1,"")</f>
        <v/>
      </c>
      <c r="I1101" s="47"/>
      <c r="J1101" s="47"/>
    </row>
    <row r="1102" spans="1:10" ht="13.5" thickBot="1" x14ac:dyDescent="0.25">
      <c r="A1102" s="188"/>
      <c r="B1102" s="224"/>
      <c r="C1102" s="437"/>
      <c r="D1102" s="240" t="str">
        <f>IF(D1101&lt;&gt;"","---------------","")</f>
        <v/>
      </c>
      <c r="E1102" s="240" t="str">
        <f>IF(E1101&lt;&gt;"","---------------","")</f>
        <v/>
      </c>
      <c r="F1102" s="240" t="str">
        <f>IF(F1101&lt;&gt;"","---------------","")</f>
        <v/>
      </c>
      <c r="G1102" s="240" t="str">
        <f>IF(G1101&lt;&gt;"","---------------","")</f>
        <v/>
      </c>
      <c r="H1102" s="240" t="str">
        <f>IF(H1101&lt;&gt;"","---------------","")</f>
        <v/>
      </c>
      <c r="I1102" s="47"/>
      <c r="J1102" s="47"/>
    </row>
    <row r="1103" spans="1:10" ht="13.5" thickBot="1" x14ac:dyDescent="0.25">
      <c r="A1103" s="189"/>
      <c r="B1103" s="224"/>
      <c r="C1103" s="191"/>
      <c r="D1103" s="191" t="str">
        <f>IF(CT!$CI$14&lt;&gt;"",CT!$CI$14,"")</f>
        <v/>
      </c>
      <c r="E1103" s="191" t="str">
        <f>IF(CT!$CQ$14&lt;&gt;"",CT!$CQ$14,"")</f>
        <v/>
      </c>
      <c r="F1103" s="191" t="str">
        <f>IF(CT!$CY$14&lt;&gt;"",CT!$CY$14,"")</f>
        <v/>
      </c>
      <c r="G1103" s="191" t="str">
        <f>IF(CT!$DG$14&lt;&gt;"",CT!$DG$14,"")</f>
        <v/>
      </c>
      <c r="H1103" s="191" t="str">
        <f>IF(CT!$DO$14&lt;&gt;"",CT!$DO$14,"")</f>
        <v/>
      </c>
      <c r="I1103" s="47"/>
      <c r="J1103" s="47"/>
    </row>
    <row r="1104" spans="1:10" ht="13.5" thickBot="1" x14ac:dyDescent="0.25">
      <c r="A1104" s="188"/>
      <c r="B1104" s="224"/>
      <c r="C1104" s="253" t="str">
        <f>IF(D1101&lt;&gt;"","C.F.","")</f>
        <v/>
      </c>
      <c r="D1104" s="434" t="str">
        <f>IF(CT!$CJ$14&lt;&gt;"",CT!$CJ$14,"")</f>
        <v/>
      </c>
      <c r="E1104" s="434" t="str">
        <f>IF(CT!$CR$14&lt;&gt;"",CT!$CR$14,"")</f>
        <v/>
      </c>
      <c r="F1104" s="434" t="str">
        <f>IF(CT!$CZ$14&lt;&gt;"",CT!$CZ$14,"")</f>
        <v/>
      </c>
      <c r="G1104" s="434" t="str">
        <f>IF(CT!$DH$14&lt;&gt;"",CT!$DH$14,"")</f>
        <v/>
      </c>
      <c r="H1104" s="434" t="str">
        <f>IF(CT!$DP$14&lt;&gt;"",CT!$DP$14,"")</f>
        <v/>
      </c>
      <c r="I1104" s="47"/>
      <c r="J1104" s="47"/>
    </row>
    <row r="1105" spans="1:10" ht="13.5" thickBot="1" x14ac:dyDescent="0.25">
      <c r="A1105" s="189"/>
      <c r="B1105" s="224"/>
      <c r="C1105" s="191"/>
      <c r="D1105" s="434"/>
      <c r="E1105" s="434"/>
      <c r="F1105" s="434"/>
      <c r="G1105" s="434"/>
      <c r="H1105" s="434"/>
      <c r="I1105" s="47"/>
      <c r="J1105" s="47"/>
    </row>
    <row r="1106" spans="1:10" x14ac:dyDescent="0.2">
      <c r="A1106" s="188"/>
      <c r="B1106" s="47"/>
      <c r="C1106" s="47"/>
      <c r="D1106" s="47"/>
      <c r="E1106" s="47"/>
      <c r="F1106" s="47"/>
      <c r="G1106" s="47"/>
      <c r="H1106" s="47"/>
      <c r="I1106" s="47"/>
      <c r="J1106" s="47"/>
    </row>
    <row r="1107" spans="1:10" x14ac:dyDescent="0.2">
      <c r="A1107" s="189"/>
      <c r="B1107" s="47"/>
      <c r="C1107" s="47"/>
      <c r="D1107" s="47"/>
      <c r="E1107" s="47"/>
      <c r="F1107" s="47"/>
      <c r="G1107" s="47"/>
      <c r="H1107" s="47"/>
      <c r="I1107" s="47"/>
      <c r="J1107" s="47"/>
    </row>
    <row r="1108" spans="1:10" x14ac:dyDescent="0.2">
      <c r="A1108" s="188"/>
      <c r="B1108" s="47"/>
      <c r="C1108" s="47"/>
      <c r="D1108" s="47"/>
      <c r="E1108" s="47"/>
      <c r="F1108" s="47"/>
      <c r="G1108" s="47"/>
      <c r="H1108" s="47"/>
      <c r="I1108" s="47"/>
      <c r="J1108" s="47"/>
    </row>
    <row r="1109" spans="1:10" x14ac:dyDescent="0.2">
      <c r="A1109" s="189"/>
      <c r="B1109" s="47"/>
      <c r="C1109" s="47"/>
      <c r="D1109" s="47"/>
      <c r="E1109" s="47"/>
      <c r="F1109" s="47"/>
      <c r="G1109" s="47"/>
      <c r="H1109" s="47"/>
      <c r="I1109" s="47"/>
      <c r="J1109" s="47"/>
    </row>
    <row r="1110" spans="1:10" x14ac:dyDescent="0.2">
      <c r="A1110" s="192"/>
      <c r="B1110" s="193"/>
      <c r="C1110" s="193"/>
      <c r="D1110" s="193"/>
      <c r="E1110" s="193"/>
      <c r="F1110" s="193"/>
      <c r="G1110" s="193"/>
      <c r="H1110" s="193"/>
      <c r="I1110" s="47"/>
      <c r="J1110" s="47"/>
    </row>
    <row r="1111" spans="1:10" ht="13.5" thickBot="1" x14ac:dyDescent="0.25">
      <c r="A1111" s="194"/>
      <c r="B1111" s="47"/>
      <c r="C1111" s="194" t="s">
        <v>191</v>
      </c>
      <c r="D1111" s="194"/>
      <c r="E1111" s="194"/>
      <c r="F1111" s="194"/>
      <c r="G1111" s="194"/>
      <c r="H1111" s="194"/>
      <c r="I1111" s="194"/>
      <c r="J1111" s="194"/>
    </row>
    <row r="1112" spans="1:10" x14ac:dyDescent="0.2">
      <c r="A1112" s="47" t="s">
        <v>194</v>
      </c>
      <c r="B1112" s="178" t="str">
        <f>$BJ$7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95" t="s">
        <v>202</v>
      </c>
      <c r="B1114" s="178" t="str">
        <f>$BJ$30</f>
        <v>New</v>
      </c>
      <c r="C1114" s="47"/>
      <c r="D1114" s="47"/>
      <c r="E1114" s="47"/>
      <c r="F1114" s="47"/>
      <c r="G1114" s="47"/>
      <c r="H1114" s="47"/>
      <c r="I1114" s="47"/>
      <c r="J1114" s="47"/>
    </row>
    <row r="1115" spans="1:10" x14ac:dyDescent="0.2">
      <c r="A1115" s="195" t="s">
        <v>206</v>
      </c>
      <c r="B1115" s="178" t="str">
        <f>$BK$5</f>
        <v>ACCEPTED</v>
      </c>
      <c r="C1115" s="47"/>
      <c r="D1115" s="47"/>
      <c r="E1115" s="47"/>
      <c r="F1115" s="47"/>
      <c r="G1115" s="47"/>
      <c r="H1115" s="47"/>
      <c r="I1115" s="47"/>
      <c r="J1115" s="47"/>
    </row>
    <row r="1116" spans="1:10" x14ac:dyDescent="0.2">
      <c r="A1116" s="182"/>
      <c r="B1116" s="507" t="s">
        <v>208</v>
      </c>
      <c r="C1116" s="508"/>
      <c r="D1116" s="507"/>
      <c r="E1116" s="507"/>
      <c r="F1116" s="507"/>
      <c r="G1116" s="508"/>
      <c r="H1116" s="508"/>
      <c r="I1116" s="507"/>
      <c r="J1116" s="507"/>
    </row>
    <row r="1117" spans="1:10" x14ac:dyDescent="0.2">
      <c r="A1117" s="47" t="s">
        <v>210</v>
      </c>
      <c r="B1117" s="47"/>
      <c r="C1117" s="178" t="str">
        <f>$N$20</f>
        <v>Additel 286 SN:6851022030037</v>
      </c>
      <c r="D1117" s="181"/>
      <c r="E1117" s="181"/>
      <c r="F1117" s="47" t="s">
        <v>211</v>
      </c>
      <c r="G1117" s="512" t="str">
        <f>IF($V$19&lt;&gt;"",$V$19,"")</f>
        <v/>
      </c>
      <c r="H1117" s="513"/>
      <c r="I1117" s="196"/>
      <c r="J1117" s="47"/>
    </row>
    <row r="1118" spans="1:10" x14ac:dyDescent="0.2">
      <c r="A1118" s="47" t="s">
        <v>212</v>
      </c>
      <c r="B1118" s="47"/>
      <c r="C1118" s="504">
        <f>$N$21</f>
        <v>45474</v>
      </c>
      <c r="D1118" s="505"/>
      <c r="E1118" s="506"/>
      <c r="F1118" s="47" t="s">
        <v>213</v>
      </c>
      <c r="G1118" s="197" t="str">
        <f>IF($V$20&lt;&gt;"",$V$20,"")</f>
        <v/>
      </c>
      <c r="H1118" s="198" t="str">
        <f>IF($W$20&lt;&gt;"",$W$20,"")</f>
        <v/>
      </c>
      <c r="I1118" s="199"/>
      <c r="J1118" s="200"/>
    </row>
    <row r="1119" spans="1:10" x14ac:dyDescent="0.2">
      <c r="A1119" s="47" t="s">
        <v>214</v>
      </c>
      <c r="B1119" s="47"/>
      <c r="C1119" s="504">
        <f>$N$22</f>
        <v>45839</v>
      </c>
      <c r="D1119" s="505"/>
      <c r="E1119" s="506"/>
      <c r="F1119" s="47" t="s">
        <v>215</v>
      </c>
      <c r="G1119" s="197" t="str">
        <f>IF($V$21&lt;&gt;"",$V$21,"")</f>
        <v/>
      </c>
      <c r="H1119" s="197" t="str">
        <f>IF($W$21&lt;&gt;"",$W$21,"")</f>
        <v/>
      </c>
      <c r="I1119" s="199"/>
      <c r="J1119" s="200"/>
    </row>
    <row r="1120" spans="1:10" ht="13.5" thickBot="1" x14ac:dyDescent="0.25">
      <c r="A1120" s="201" t="s">
        <v>216</v>
      </c>
      <c r="B1120" s="201"/>
      <c r="C1120" s="509" t="str">
        <f>$N$23</f>
        <v>56561-060578</v>
      </c>
      <c r="D1120" s="510"/>
      <c r="E1120" s="511"/>
      <c r="F1120" s="201" t="s">
        <v>216</v>
      </c>
      <c r="G1120" s="201"/>
      <c r="H1120" s="295" t="e">
        <f>IF($V$22&lt;&gt;"",$V$22,"")</f>
        <v>#VALUE!</v>
      </c>
      <c r="I1120" s="203"/>
      <c r="J1120" s="204"/>
    </row>
    <row r="1121" spans="1:10" x14ac:dyDescent="0.2">
      <c r="A1121" s="47" t="s">
        <v>49</v>
      </c>
      <c r="B1121" s="47"/>
      <c r="C1121" s="47"/>
      <c r="D1121" s="220" t="s">
        <v>50</v>
      </c>
      <c r="E1121" s="221">
        <v>29</v>
      </c>
      <c r="F1121" s="47"/>
      <c r="G1121" s="178"/>
      <c r="H1121" s="47"/>
      <c r="I1121" s="47"/>
      <c r="J1121" s="47"/>
    </row>
    <row r="1122" spans="1:10" x14ac:dyDescent="0.2">
      <c r="A1122" s="47" t="s">
        <v>56</v>
      </c>
      <c r="B1122" s="47"/>
      <c r="C1122" s="47"/>
      <c r="D1122" s="47"/>
      <c r="E1122" s="47"/>
      <c r="F1122" s="47"/>
      <c r="G1122" s="47"/>
      <c r="H1122" s="47"/>
      <c r="I1122" s="47"/>
      <c r="J1122" s="47"/>
    </row>
    <row r="1123" spans="1:10" x14ac:dyDescent="0.2">
      <c r="A1123" s="47" t="s">
        <v>65</v>
      </c>
      <c r="B1123" s="178" t="str">
        <f>$BC$12</f>
        <v>Thermocouple Wire</v>
      </c>
      <c r="C1123" s="47"/>
      <c r="D1123" s="47"/>
      <c r="E1123" s="47" t="s">
        <v>66</v>
      </c>
      <c r="F1123" s="47"/>
      <c r="G1123" s="178" t="str">
        <f>$BF$22</f>
        <v>KF</v>
      </c>
      <c r="H1123" s="47"/>
      <c r="I1123" s="47"/>
      <c r="J1123" s="47"/>
    </row>
    <row r="1124" spans="1:10" x14ac:dyDescent="0.2">
      <c r="A1124" s="47" t="s">
        <v>46</v>
      </c>
      <c r="B1124" s="178" t="str">
        <f>AV15</f>
        <v>"0"</v>
      </c>
      <c r="C1124" s="47"/>
      <c r="D1124" s="47"/>
      <c r="E1124" s="47" t="s">
        <v>73</v>
      </c>
      <c r="F1124" s="47"/>
      <c r="G1124" s="246">
        <f ca="1">$BG$9</f>
        <v>45778</v>
      </c>
      <c r="H1124" s="47"/>
      <c r="I1124" s="47"/>
      <c r="J1124" s="179"/>
    </row>
    <row r="1125" spans="1:10" x14ac:dyDescent="0.2">
      <c r="A1125" s="47" t="s">
        <v>77</v>
      </c>
      <c r="B1125" s="178" t="str">
        <f>$BG$18</f>
        <v>N/A</v>
      </c>
      <c r="C1125" s="47"/>
      <c r="D1125" s="47"/>
      <c r="E1125" s="47" t="s">
        <v>78</v>
      </c>
      <c r="F1125" s="47"/>
      <c r="G1125" s="246" t="str">
        <f>$BG$10</f>
        <v>N/A</v>
      </c>
      <c r="H1125" s="47"/>
      <c r="J1125" s="179"/>
    </row>
    <row r="1126" spans="1:10" x14ac:dyDescent="0.2">
      <c r="A1126" s="47" t="s">
        <v>62</v>
      </c>
      <c r="B1126" s="180">
        <f>$BG$2</f>
        <v>68</v>
      </c>
      <c r="C1126" s="47"/>
      <c r="D1126" s="47"/>
      <c r="E1126" s="47" t="s">
        <v>86</v>
      </c>
      <c r="F1126" s="47"/>
      <c r="G1126" s="178">
        <f>$BG$3</f>
        <v>46</v>
      </c>
      <c r="H1126" s="47" t="s">
        <v>87</v>
      </c>
      <c r="I1126" s="47"/>
      <c r="J1126" s="47"/>
    </row>
    <row r="1127" spans="1:10" x14ac:dyDescent="0.2">
      <c r="A1127" s="47" t="s">
        <v>95</v>
      </c>
      <c r="B1127" s="178" t="str">
        <f>$BE$27</f>
        <v>Production</v>
      </c>
      <c r="C1127" s="47"/>
      <c r="D1127" s="47"/>
      <c r="E1127" s="47" t="s">
        <v>96</v>
      </c>
      <c r="F1127" s="178" t="str">
        <f>$AR$23</f>
        <v>Greater of ±2.0°F or ±0.4% of Reading</v>
      </c>
      <c r="G1127" s="47"/>
      <c r="H1127" s="47"/>
      <c r="I1127" s="47"/>
      <c r="J1127" s="47"/>
    </row>
    <row r="1128" spans="1:10" x14ac:dyDescent="0.2">
      <c r="A1128" s="181" t="s">
        <v>101</v>
      </c>
      <c r="B1128" s="47"/>
      <c r="C1128" s="181"/>
      <c r="D1128" s="181" t="s">
        <v>102</v>
      </c>
      <c r="E1128" s="181"/>
      <c r="F1128" s="47"/>
      <c r="G1128" s="178" t="str">
        <f>$AR$24</f>
        <v>AMS2750H, ASTM E220-19</v>
      </c>
      <c r="H1128" s="181"/>
      <c r="I1128" s="47"/>
      <c r="J1128" s="47"/>
    </row>
    <row r="1129" spans="1:10" x14ac:dyDescent="0.2">
      <c r="A1129" s="182" t="s">
        <v>106</v>
      </c>
      <c r="B1129" s="182"/>
      <c r="C1129" s="47"/>
      <c r="D1129" s="178" t="str">
        <f>$AX$22</f>
        <v/>
      </c>
      <c r="E1129" s="47" t="s">
        <v>107</v>
      </c>
      <c r="F1129" s="47"/>
      <c r="G1129" s="183" t="str">
        <f>$AX$26</f>
        <v>Specification</v>
      </c>
      <c r="H1129" s="184" t="s">
        <v>108</v>
      </c>
      <c r="I1129" s="47"/>
      <c r="J1129" s="47"/>
    </row>
    <row r="1130" spans="1:10" ht="13.5" thickBot="1" x14ac:dyDescent="0.25">
      <c r="A1130" s="185" t="s">
        <v>117</v>
      </c>
      <c r="B1130" s="247"/>
      <c r="C1130" s="431"/>
      <c r="D1130" s="248" t="str">
        <f>IF(CT!$E$1&lt;&gt;"",CT!$E$1,"")</f>
        <v/>
      </c>
      <c r="E1130" s="432" t="str">
        <f>IF(CT!$M$1&lt;&gt;"",CT!$M$1,"")</f>
        <v/>
      </c>
      <c r="F1130" s="432" t="str">
        <f>IF(CT!$U$1&lt;&gt;"",CT!$U$1,"")</f>
        <v/>
      </c>
      <c r="G1130" s="248" t="str">
        <f>IF(CT!$AC$1&lt;&gt;"",CT!$AC$1,"")</f>
        <v/>
      </c>
      <c r="H1130" s="433" t="str">
        <f>IF(CT!$AK$1&lt;&gt;"",CT!$AK$1,"")</f>
        <v/>
      </c>
      <c r="I1130" s="47"/>
      <c r="J1130" s="186"/>
    </row>
    <row r="1131" spans="1:10" ht="13.5" thickBot="1" x14ac:dyDescent="0.25">
      <c r="A1131" s="187" t="s">
        <v>122</v>
      </c>
      <c r="B1131" s="223" t="str">
        <f>IF(CT!$C$15&lt;&gt;"",CT!$C$15,"")</f>
        <v/>
      </c>
      <c r="C1131" s="191"/>
      <c r="D1131" s="191" t="str">
        <f>IF(CT!$G$15&lt;&gt;"",CT!$G$15,"")</f>
        <v/>
      </c>
      <c r="E1131" s="191" t="str">
        <f>IF(CT!$O$15&lt;&gt;"",CT!$O$15,"")</f>
        <v/>
      </c>
      <c r="F1131" s="191" t="str">
        <f>IF(CT!$W$15&lt;&gt;"",CT!$W$15,"")</f>
        <v/>
      </c>
      <c r="G1131" s="191" t="str">
        <f>IF(CT!$AE$15&lt;&gt;"",CT!$AE$15,"")</f>
        <v/>
      </c>
      <c r="H1131" s="191" t="str">
        <f>IF(CT!$AM$15&lt;&gt;"",CT!$AM$15,"")</f>
        <v/>
      </c>
      <c r="I1131" s="47"/>
      <c r="J1131" s="47"/>
    </row>
    <row r="1132" spans="1:10" ht="13.5" thickBot="1" x14ac:dyDescent="0.25">
      <c r="A1132" s="188"/>
      <c r="B1132" s="223"/>
      <c r="C1132" s="253" t="s">
        <v>218</v>
      </c>
      <c r="D1132" s="253" t="str">
        <f>IF(CT!$H$15&lt;&gt;"",CT!$H$15,"")</f>
        <v/>
      </c>
      <c r="E1132" s="434" t="str">
        <f>IF(CT!$P$15&lt;&gt;"",CT!$P$15,"")</f>
        <v/>
      </c>
      <c r="F1132" s="434" t="str">
        <f>IF(CT!$X$15&lt;&gt;"",CT!$X$15,"")</f>
        <v/>
      </c>
      <c r="G1132" s="434" t="str">
        <f>IF(CT!$AF$15&lt;&gt;"",CT!$AF$15,"")</f>
        <v/>
      </c>
      <c r="H1132" s="434" t="str">
        <f>IF(CT!$AN$15&lt;&gt;"",CT!$AN$15,"")</f>
        <v/>
      </c>
      <c r="I1132" s="47"/>
      <c r="J1132" s="47"/>
    </row>
    <row r="1133" spans="1:10" ht="13.5" thickBot="1" x14ac:dyDescent="0.25">
      <c r="A1133" s="189"/>
      <c r="B1133" s="224"/>
      <c r="C1133" s="254"/>
      <c r="D1133" s="435"/>
      <c r="E1133" s="435"/>
      <c r="F1133" s="435"/>
      <c r="G1133" s="435"/>
      <c r="H1133" s="435"/>
      <c r="I1133" s="47"/>
      <c r="J1133" s="47"/>
    </row>
    <row r="1134" spans="1:10" ht="13.5" thickBot="1" x14ac:dyDescent="0.25">
      <c r="A1134" s="188"/>
      <c r="B1134" s="224"/>
      <c r="C1134" s="191"/>
      <c r="D1134" s="191"/>
      <c r="E1134" s="191"/>
      <c r="F1134" s="191"/>
      <c r="G1134" s="191"/>
      <c r="H1134" s="191"/>
      <c r="I1134" s="47"/>
      <c r="J1134" s="47"/>
    </row>
    <row r="1135" spans="1:10" ht="13.5" thickBot="1" x14ac:dyDescent="0.25">
      <c r="A1135" s="189"/>
      <c r="B1135" s="224"/>
      <c r="C1135" s="253"/>
      <c r="D1135" s="248" t="str">
        <f>IF(CT!$AS$1&lt;&gt;"",CT!$AS$1,"")</f>
        <v/>
      </c>
      <c r="E1135" s="248" t="str">
        <f>IF(CT!$BA$1&lt;&gt;"",CT!$BA$1,"")</f>
        <v/>
      </c>
      <c r="F1135" s="248" t="str">
        <f>IF(CT!$BI$1&lt;&gt;"",CT!$BI$1,"")</f>
        <v/>
      </c>
      <c r="G1135" s="248" t="str">
        <f>IF(CT!$BQ$1&lt;&gt;"",CT!$BQ$1,"")</f>
        <v/>
      </c>
      <c r="H1135" s="248" t="str">
        <f>IF(CT!$BY$1&lt;&gt;"",CT!$BY$1,"")</f>
        <v/>
      </c>
      <c r="I1135" s="47"/>
      <c r="J1135" s="47"/>
    </row>
    <row r="1136" spans="1:10" ht="13.5" thickBot="1" x14ac:dyDescent="0.25">
      <c r="A1136" s="188"/>
      <c r="B1136" s="224"/>
      <c r="C1136" s="225"/>
      <c r="D1136" s="240" t="str">
        <f>IF(D1135&lt;&gt;"","---------------","")</f>
        <v/>
      </c>
      <c r="E1136" s="240" t="str">
        <f>IF(E1135&lt;&gt;"","---------------","")</f>
        <v/>
      </c>
      <c r="F1136" s="240" t="str">
        <f>IF(F1135&lt;&gt;"","---------------","")</f>
        <v/>
      </c>
      <c r="G1136" s="240" t="str">
        <f>IF(G1135&lt;&gt;"","---------------","")</f>
        <v/>
      </c>
      <c r="H1136" s="240" t="str">
        <f>IF(H1135&lt;&gt;"","---------------","")</f>
        <v/>
      </c>
      <c r="I1136" s="47"/>
      <c r="J1136" s="47"/>
    </row>
    <row r="1137" spans="1:10" ht="13.5" thickBot="1" x14ac:dyDescent="0.25">
      <c r="A1137" s="189"/>
      <c r="B1137" s="224"/>
      <c r="C1137" s="191"/>
      <c r="D1137" s="191" t="str">
        <f>IF(CT!$AU$15&lt;&gt;"",CT!$AU$15,"")</f>
        <v/>
      </c>
      <c r="E1137" s="191" t="str">
        <f>IF(CT!$BC$15&lt;&gt;"",CT!$BC$15,"")</f>
        <v/>
      </c>
      <c r="F1137" s="191" t="str">
        <f>IF(CT!$BK$15&lt;&gt;"",CT!$BK$15,"")</f>
        <v/>
      </c>
      <c r="G1137" s="191" t="str">
        <f>IF(CT!$BS$15&lt;&gt;"",CT!$BS$15,"")</f>
        <v/>
      </c>
      <c r="H1137" s="191" t="str">
        <f>IF(CT!$CA$15&lt;&gt;"",CT!$CA$15,"")</f>
        <v/>
      </c>
      <c r="I1137" s="47"/>
      <c r="J1137" s="47"/>
    </row>
    <row r="1138" spans="1:10" ht="13.5" thickBot="1" x14ac:dyDescent="0.25">
      <c r="A1138" s="188"/>
      <c r="B1138" s="224"/>
      <c r="C1138" s="253" t="str">
        <f>IF(D1135&lt;&gt;"","C.F.","")</f>
        <v/>
      </c>
      <c r="D1138" s="434" t="str">
        <f>IF(CT!$AV$15&lt;&gt;"",CT!$AV$15,"")</f>
        <v/>
      </c>
      <c r="E1138" s="434" t="str">
        <f>IF(CT!$BD$15&lt;&gt;"",CT!$BD$15,"")</f>
        <v/>
      </c>
      <c r="F1138" s="434" t="str">
        <f>IF(CT!$BL$15&lt;&gt;"",CT!$BL$15,"")</f>
        <v/>
      </c>
      <c r="G1138" s="434" t="str">
        <f>IF(CT!$BT$15&lt;&gt;"",CT!$BT$15,"")</f>
        <v/>
      </c>
      <c r="H1138" s="434" t="str">
        <f>IF(CT!$CB$15&lt;&gt;"",CT!$CB$15,"")</f>
        <v/>
      </c>
      <c r="I1138" s="47"/>
      <c r="J1138" s="47"/>
    </row>
    <row r="1139" spans="1:10" ht="13.5" thickBot="1" x14ac:dyDescent="0.25">
      <c r="A1139" s="189"/>
      <c r="B1139" s="224"/>
      <c r="C1139" s="190"/>
      <c r="D1139" s="190"/>
      <c r="E1139" s="190"/>
      <c r="F1139" s="190"/>
      <c r="G1139" s="190"/>
      <c r="H1139" s="190"/>
      <c r="I1139" s="47"/>
      <c r="J1139" s="47"/>
    </row>
    <row r="1140" spans="1:10" ht="13.5" thickBot="1" x14ac:dyDescent="0.25">
      <c r="A1140" s="188"/>
      <c r="B1140" s="224"/>
      <c r="C1140" s="191"/>
      <c r="D1140" s="191"/>
      <c r="E1140" s="191"/>
      <c r="F1140" s="191"/>
      <c r="G1140" s="191"/>
      <c r="H1140" s="191"/>
      <c r="I1140" s="47"/>
      <c r="J1140" s="47"/>
    </row>
    <row r="1141" spans="1:10" ht="13.5" thickBot="1" x14ac:dyDescent="0.25">
      <c r="A1141" s="189"/>
      <c r="B1141" s="224"/>
      <c r="C1141" s="253" t="str">
        <f>IF(B1140&lt;&gt;"","C.F.","")</f>
        <v/>
      </c>
      <c r="D1141" s="248" t="str">
        <f>IF(CT!$CG$1&lt;&gt;"",CT!$CG$1,"")</f>
        <v/>
      </c>
      <c r="E1141" s="248" t="str">
        <f>IF(CT!$CO$1&lt;&gt;"",CT!$CO$1,"")</f>
        <v/>
      </c>
      <c r="F1141" s="248" t="str">
        <f>IF(CT!$CW$1&lt;&gt;"",CT!$CW$1,"")</f>
        <v/>
      </c>
      <c r="G1141" s="248" t="str">
        <f>IF(CT!$DE$1&lt;&gt;"",CT!$DE$1,"")</f>
        <v/>
      </c>
      <c r="H1141" s="248" t="str">
        <f>IF(CT!$DM$1&lt;&gt;"",CT!$DM$1,"")</f>
        <v/>
      </c>
      <c r="I1141" s="47"/>
      <c r="J1141" s="47"/>
    </row>
    <row r="1142" spans="1:10" ht="13.5" thickBot="1" x14ac:dyDescent="0.25">
      <c r="A1142" s="188"/>
      <c r="B1142" s="224"/>
      <c r="C1142" s="437"/>
      <c r="D1142" s="240" t="str">
        <f>IF(D1141&lt;&gt;"","---------------","")</f>
        <v/>
      </c>
      <c r="E1142" s="240" t="str">
        <f>IF(E1141&lt;&gt;"","---------------","")</f>
        <v/>
      </c>
      <c r="F1142" s="240" t="str">
        <f>IF(F1141&lt;&gt;"","---------------","")</f>
        <v/>
      </c>
      <c r="G1142" s="240" t="str">
        <f>IF(G1141&lt;&gt;"","---------------","")</f>
        <v/>
      </c>
      <c r="H1142" s="240" t="str">
        <f>IF(H1141&lt;&gt;"","---------------","")</f>
        <v/>
      </c>
      <c r="I1142" s="47"/>
      <c r="J1142" s="47"/>
    </row>
    <row r="1143" spans="1:10" ht="13.5" thickBot="1" x14ac:dyDescent="0.25">
      <c r="A1143" s="189"/>
      <c r="B1143" s="224"/>
      <c r="C1143" s="191"/>
      <c r="D1143" s="191" t="str">
        <f>IF(CT!$CI$15&lt;&gt;"",CT!$CI$15,"")</f>
        <v/>
      </c>
      <c r="E1143" s="191" t="str">
        <f>IF(CT!$CQ$15&lt;&gt;"",CT!$CQ$15,"")</f>
        <v/>
      </c>
      <c r="F1143" s="191" t="str">
        <f>IF(CT!$CY$15&lt;&gt;"",CT!$CY$15,"")</f>
        <v/>
      </c>
      <c r="G1143" s="191" t="str">
        <f>IF(CT!$DG$15&lt;&gt;"",CT!$DG$15,"")</f>
        <v/>
      </c>
      <c r="H1143" s="191" t="str">
        <f>IF(CT!$DO$15&lt;&gt;"",CT!$DO$15,"")</f>
        <v/>
      </c>
      <c r="I1143" s="47"/>
      <c r="J1143" s="47"/>
    </row>
    <row r="1144" spans="1:10" ht="13.5" thickBot="1" x14ac:dyDescent="0.25">
      <c r="A1144" s="188"/>
      <c r="B1144" s="224"/>
      <c r="C1144" s="253" t="str">
        <f>IF(D1141&lt;&gt;"","C.F.","")</f>
        <v/>
      </c>
      <c r="D1144" s="434" t="str">
        <f>IF(CT!$CJ$15&lt;&gt;"",CT!$CJ$15,"")</f>
        <v/>
      </c>
      <c r="E1144" s="434" t="str">
        <f>IF(CT!$CR$15&lt;&gt;"",CT!$CR$15,"")</f>
        <v/>
      </c>
      <c r="F1144" s="434" t="str">
        <f>IF(CT!$CZ$15&lt;&gt;"",CT!$CZ$15,"")</f>
        <v/>
      </c>
      <c r="G1144" s="434" t="str">
        <f>IF(CT!$DH$15&lt;&gt;"",CT!$DH$15,"")</f>
        <v/>
      </c>
      <c r="H1144" s="434" t="str">
        <f>IF(CT!$DP$15&lt;&gt;"",CT!$DP$15,"")</f>
        <v/>
      </c>
      <c r="I1144" s="47"/>
      <c r="J1144" s="47"/>
    </row>
    <row r="1145" spans="1:10" ht="13.5" thickBot="1" x14ac:dyDescent="0.25">
      <c r="A1145" s="189"/>
      <c r="B1145" s="224"/>
      <c r="C1145" s="191"/>
      <c r="D1145" s="434"/>
      <c r="E1145" s="434"/>
      <c r="F1145" s="434"/>
      <c r="G1145" s="434"/>
      <c r="H1145" s="434"/>
      <c r="I1145" s="47"/>
      <c r="J1145" s="47"/>
    </row>
    <row r="1146" spans="1:10" x14ac:dyDescent="0.2">
      <c r="A1146" s="188"/>
      <c r="B1146" s="47"/>
      <c r="C1146" s="47"/>
      <c r="D1146" s="47"/>
      <c r="E1146" s="47"/>
      <c r="F1146" s="47"/>
      <c r="G1146" s="47"/>
      <c r="H1146" s="47"/>
      <c r="I1146" s="47"/>
      <c r="J1146" s="47"/>
    </row>
    <row r="1147" spans="1:10" x14ac:dyDescent="0.2">
      <c r="A1147" s="189"/>
      <c r="B1147" s="47"/>
      <c r="C1147" s="47"/>
      <c r="D1147" s="47"/>
      <c r="E1147" s="47"/>
      <c r="F1147" s="47"/>
      <c r="G1147" s="47"/>
      <c r="H1147" s="47"/>
      <c r="I1147" s="47"/>
      <c r="J1147" s="47"/>
    </row>
    <row r="1148" spans="1:10" x14ac:dyDescent="0.2">
      <c r="A1148" s="188"/>
      <c r="B1148" s="47"/>
      <c r="C1148" s="47"/>
      <c r="D1148" s="47"/>
      <c r="E1148" s="47"/>
      <c r="F1148" s="47"/>
      <c r="G1148" s="47"/>
      <c r="H1148" s="47"/>
      <c r="I1148" s="47"/>
      <c r="J1148" s="47"/>
    </row>
    <row r="1149" spans="1:10" x14ac:dyDescent="0.2">
      <c r="A1149" s="189"/>
      <c r="B1149" s="47"/>
      <c r="C1149" s="47"/>
      <c r="D1149" s="47"/>
      <c r="E1149" s="47"/>
      <c r="F1149" s="47"/>
      <c r="G1149" s="47"/>
      <c r="H1149" s="47"/>
      <c r="I1149" s="47"/>
      <c r="J1149" s="47"/>
    </row>
    <row r="1150" spans="1:10" x14ac:dyDescent="0.2">
      <c r="A1150" s="192"/>
      <c r="B1150" s="193"/>
      <c r="C1150" s="193"/>
      <c r="D1150" s="193"/>
      <c r="E1150" s="193"/>
      <c r="F1150" s="193"/>
      <c r="G1150" s="193"/>
      <c r="H1150" s="193"/>
      <c r="I1150" s="47"/>
      <c r="J1150" s="47"/>
    </row>
    <row r="1151" spans="1:10" ht="13.5" thickBot="1" x14ac:dyDescent="0.25">
      <c r="A1151" s="194"/>
      <c r="B1151" s="47"/>
      <c r="C1151" s="194" t="s">
        <v>191</v>
      </c>
      <c r="D1151" s="194"/>
      <c r="E1151" s="194"/>
      <c r="F1151" s="194"/>
      <c r="G1151" s="194"/>
      <c r="H1151" s="194"/>
      <c r="I1151" s="194"/>
      <c r="J1151" s="194"/>
    </row>
    <row r="1152" spans="1:10" x14ac:dyDescent="0.2">
      <c r="A1152" s="47" t="s">
        <v>194</v>
      </c>
      <c r="B1152" s="178" t="str">
        <f>$BJ$7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95" t="s">
        <v>202</v>
      </c>
      <c r="B1154" s="178" t="str">
        <f>$BJ$30</f>
        <v>New</v>
      </c>
      <c r="C1154" s="47"/>
      <c r="D1154" s="47"/>
      <c r="E1154" s="47"/>
      <c r="F1154" s="47"/>
      <c r="G1154" s="47"/>
      <c r="H1154" s="47"/>
      <c r="I1154" s="47"/>
      <c r="J1154" s="47"/>
    </row>
    <row r="1155" spans="1:10" x14ac:dyDescent="0.2">
      <c r="A1155" s="195" t="s">
        <v>206</v>
      </c>
      <c r="B1155" s="178" t="str">
        <f>$BK$5</f>
        <v>ACCEPTED</v>
      </c>
      <c r="C1155" s="47"/>
      <c r="D1155" s="47"/>
      <c r="E1155" s="47"/>
      <c r="F1155" s="47"/>
      <c r="G1155" s="47"/>
      <c r="H1155" s="47"/>
      <c r="I1155" s="47"/>
      <c r="J1155" s="47"/>
    </row>
    <row r="1156" spans="1:10" x14ac:dyDescent="0.2">
      <c r="A1156" s="182"/>
      <c r="B1156" s="507" t="s">
        <v>208</v>
      </c>
      <c r="C1156" s="508"/>
      <c r="D1156" s="507"/>
      <c r="E1156" s="507"/>
      <c r="F1156" s="507"/>
      <c r="G1156" s="508"/>
      <c r="H1156" s="508"/>
      <c r="I1156" s="507"/>
      <c r="J1156" s="507"/>
    </row>
    <row r="1157" spans="1:10" x14ac:dyDescent="0.2">
      <c r="A1157" s="47" t="s">
        <v>210</v>
      </c>
      <c r="B1157" s="47"/>
      <c r="C1157" s="178" t="str">
        <f>$N$20</f>
        <v>Additel 286 SN:6851022030037</v>
      </c>
      <c r="D1157" s="181"/>
      <c r="E1157" s="181"/>
      <c r="F1157" s="47" t="s">
        <v>211</v>
      </c>
      <c r="G1157" s="512" t="str">
        <f>IF($V$19&lt;&gt;"",$V$19,"")</f>
        <v/>
      </c>
      <c r="H1157" s="513"/>
      <c r="I1157" s="196"/>
      <c r="J1157" s="47"/>
    </row>
    <row r="1158" spans="1:10" x14ac:dyDescent="0.2">
      <c r="A1158" s="47" t="s">
        <v>212</v>
      </c>
      <c r="B1158" s="47"/>
      <c r="C1158" s="504">
        <f>$N$21</f>
        <v>45474</v>
      </c>
      <c r="D1158" s="505"/>
      <c r="E1158" s="506"/>
      <c r="F1158" s="47" t="s">
        <v>213</v>
      </c>
      <c r="G1158" s="197" t="str">
        <f>IF($V$20&lt;&gt;"",$V$20,"")</f>
        <v/>
      </c>
      <c r="H1158" s="198" t="str">
        <f>IF($W$20&lt;&gt;"",$W$20,"")</f>
        <v/>
      </c>
      <c r="I1158" s="199"/>
      <c r="J1158" s="200"/>
    </row>
    <row r="1159" spans="1:10" x14ac:dyDescent="0.2">
      <c r="A1159" s="47" t="s">
        <v>214</v>
      </c>
      <c r="B1159" s="47"/>
      <c r="C1159" s="504">
        <f>$N$22</f>
        <v>45839</v>
      </c>
      <c r="D1159" s="505"/>
      <c r="E1159" s="506"/>
      <c r="F1159" s="47" t="s">
        <v>215</v>
      </c>
      <c r="G1159" s="197" t="str">
        <f>IF($V$21&lt;&gt;"",$V$21,"")</f>
        <v/>
      </c>
      <c r="H1159" s="197" t="str">
        <f>IF($W$21&lt;&gt;"",$W$21,"")</f>
        <v/>
      </c>
      <c r="I1159" s="199"/>
      <c r="J1159" s="200"/>
    </row>
    <row r="1160" spans="1:10" ht="13.5" thickBot="1" x14ac:dyDescent="0.25">
      <c r="A1160" s="201" t="s">
        <v>216</v>
      </c>
      <c r="B1160" s="201"/>
      <c r="C1160" s="509" t="str">
        <f>$N$23</f>
        <v>56561-060578</v>
      </c>
      <c r="D1160" s="510"/>
      <c r="E1160" s="511"/>
      <c r="F1160" s="201" t="s">
        <v>216</v>
      </c>
      <c r="G1160" s="201"/>
      <c r="H1160" s="295" t="e">
        <f>IF($V$22&lt;&gt;"",$V$22,"")</f>
        <v>#VALUE!</v>
      </c>
      <c r="I1160" s="203"/>
      <c r="J1160" s="204"/>
    </row>
    <row r="1161" spans="1:10" x14ac:dyDescent="0.2">
      <c r="A1161" s="47" t="s">
        <v>49</v>
      </c>
      <c r="B1161" s="47"/>
      <c r="C1161" s="47"/>
      <c r="D1161" s="220" t="s">
        <v>50</v>
      </c>
      <c r="E1161" s="221">
        <v>30</v>
      </c>
      <c r="F1161" s="47"/>
      <c r="G1161" s="178"/>
      <c r="H1161" s="47"/>
      <c r="I1161" s="47"/>
      <c r="J1161" s="47"/>
    </row>
    <row r="1162" spans="1:10" x14ac:dyDescent="0.2">
      <c r="A1162" s="47" t="s">
        <v>56</v>
      </c>
      <c r="B1162" s="47"/>
      <c r="C1162" s="47"/>
      <c r="D1162" s="47"/>
      <c r="E1162" s="47"/>
      <c r="F1162" s="47"/>
      <c r="G1162" s="47"/>
      <c r="H1162" s="47"/>
      <c r="I1162" s="47"/>
      <c r="J1162" s="47"/>
    </row>
    <row r="1163" spans="1:10" x14ac:dyDescent="0.2">
      <c r="A1163" s="47" t="s">
        <v>65</v>
      </c>
      <c r="B1163" s="178" t="str">
        <f>$BC$12</f>
        <v>Thermocouple Wire</v>
      </c>
      <c r="C1163" s="47"/>
      <c r="D1163" s="47"/>
      <c r="E1163" s="47" t="s">
        <v>66</v>
      </c>
      <c r="F1163" s="47"/>
      <c r="G1163" s="178" t="str">
        <f>$BF$22</f>
        <v>KF</v>
      </c>
      <c r="H1163" s="47"/>
      <c r="I1163" s="47"/>
      <c r="J1163" s="47"/>
    </row>
    <row r="1164" spans="1:10" x14ac:dyDescent="0.2">
      <c r="A1164" s="47" t="s">
        <v>46</v>
      </c>
      <c r="B1164" s="178" t="str">
        <f>AV16</f>
        <v>"0"</v>
      </c>
      <c r="C1164" s="47"/>
      <c r="D1164" s="47"/>
      <c r="E1164" s="47" t="s">
        <v>73</v>
      </c>
      <c r="F1164" s="47"/>
      <c r="G1164" s="246">
        <f ca="1">$BG$9</f>
        <v>45778</v>
      </c>
      <c r="H1164" s="47"/>
      <c r="I1164" s="47"/>
      <c r="J1164" s="179"/>
    </row>
    <row r="1165" spans="1:10" x14ac:dyDescent="0.2">
      <c r="A1165" s="47" t="s">
        <v>77</v>
      </c>
      <c r="B1165" s="178" t="str">
        <f>$BG$18</f>
        <v>N/A</v>
      </c>
      <c r="C1165" s="47"/>
      <c r="D1165" s="47"/>
      <c r="E1165" s="47" t="s">
        <v>78</v>
      </c>
      <c r="F1165" s="47"/>
      <c r="G1165" s="246" t="str">
        <f>$BG$10</f>
        <v>N/A</v>
      </c>
      <c r="H1165" s="47"/>
      <c r="J1165" s="179"/>
    </row>
    <row r="1166" spans="1:10" x14ac:dyDescent="0.2">
      <c r="A1166" s="47" t="s">
        <v>62</v>
      </c>
      <c r="B1166" s="180">
        <f>$BG$2</f>
        <v>68</v>
      </c>
      <c r="C1166" s="47"/>
      <c r="D1166" s="47"/>
      <c r="E1166" s="47" t="s">
        <v>86</v>
      </c>
      <c r="F1166" s="47"/>
      <c r="G1166" s="178">
        <f>$BG$3</f>
        <v>46</v>
      </c>
      <c r="H1166" s="47" t="s">
        <v>87</v>
      </c>
      <c r="I1166" s="47"/>
      <c r="J1166" s="47"/>
    </row>
    <row r="1167" spans="1:10" x14ac:dyDescent="0.2">
      <c r="A1167" s="47" t="s">
        <v>95</v>
      </c>
      <c r="B1167" s="178" t="str">
        <f>$BE$27</f>
        <v>Production</v>
      </c>
      <c r="C1167" s="47"/>
      <c r="D1167" s="47"/>
      <c r="E1167" s="47" t="s">
        <v>96</v>
      </c>
      <c r="F1167" s="178" t="str">
        <f>$AR$23</f>
        <v>Greater of ±2.0°F or ±0.4% of Reading</v>
      </c>
      <c r="G1167" s="47"/>
      <c r="H1167" s="47"/>
      <c r="I1167" s="47"/>
      <c r="J1167" s="47"/>
    </row>
    <row r="1168" spans="1:10" x14ac:dyDescent="0.2">
      <c r="A1168" s="181" t="s">
        <v>101</v>
      </c>
      <c r="B1168" s="47"/>
      <c r="C1168" s="181"/>
      <c r="D1168" s="181" t="s">
        <v>102</v>
      </c>
      <c r="E1168" s="181"/>
      <c r="F1168" s="47"/>
      <c r="G1168" s="178" t="str">
        <f>$AR$24</f>
        <v>AMS2750H, ASTM E220-19</v>
      </c>
      <c r="H1168" s="181"/>
      <c r="I1168" s="47"/>
      <c r="J1168" s="47"/>
    </row>
    <row r="1169" spans="1:10" x14ac:dyDescent="0.2">
      <c r="A1169" s="182" t="s">
        <v>106</v>
      </c>
      <c r="B1169" s="182"/>
      <c r="C1169" s="47"/>
      <c r="D1169" s="178" t="str">
        <f>$AX$22</f>
        <v/>
      </c>
      <c r="E1169" s="47" t="s">
        <v>107</v>
      </c>
      <c r="F1169" s="47"/>
      <c r="G1169" s="183" t="str">
        <f>$AX$26</f>
        <v>Specification</v>
      </c>
      <c r="H1169" s="184" t="s">
        <v>108</v>
      </c>
      <c r="I1169" s="47"/>
      <c r="J1169" s="47"/>
    </row>
    <row r="1170" spans="1:10" ht="13.5" thickBot="1" x14ac:dyDescent="0.25">
      <c r="A1170" s="185" t="s">
        <v>117</v>
      </c>
      <c r="B1170" s="247"/>
      <c r="C1170" s="431"/>
      <c r="D1170" s="248" t="str">
        <f>IF(CT!$E$1&lt;&gt;"",CT!$E$1,"")</f>
        <v/>
      </c>
      <c r="E1170" s="432" t="str">
        <f>IF(CT!$M$1&lt;&gt;"",CT!$M$1,"")</f>
        <v/>
      </c>
      <c r="F1170" s="432" t="str">
        <f>IF(CT!$U$1&lt;&gt;"",CT!$U$1,"")</f>
        <v/>
      </c>
      <c r="G1170" s="248" t="str">
        <f>IF(CT!$AC$1&lt;&gt;"",CT!$AC$1,"")</f>
        <v/>
      </c>
      <c r="H1170" s="433" t="str">
        <f>IF(CT!$AK$1&lt;&gt;"",CT!$AK$1,"")</f>
        <v/>
      </c>
      <c r="I1170" s="47"/>
      <c r="J1170" s="186"/>
    </row>
    <row r="1171" spans="1:10" ht="13.5" thickBot="1" x14ac:dyDescent="0.25">
      <c r="A1171" s="187" t="s">
        <v>122</v>
      </c>
      <c r="B1171" s="223" t="str">
        <f>IF(CT!$C$16&lt;&gt;"",CT!$C$16,"")</f>
        <v/>
      </c>
      <c r="C1171" s="191"/>
      <c r="D1171" s="191" t="str">
        <f>IF(CT!$G$16&lt;&gt;"",CT!$G$16,"")</f>
        <v/>
      </c>
      <c r="E1171" s="191" t="str">
        <f>IF(CT!$O$16&lt;&gt;"",CT!$O$16,"")</f>
        <v/>
      </c>
      <c r="F1171" s="191" t="str">
        <f>IF(CT!$W$16&lt;&gt;"",CT!$W$16,"")</f>
        <v/>
      </c>
      <c r="G1171" s="191" t="str">
        <f>IF(CT!$AE$16&lt;&gt;"",CT!$AE$16,"")</f>
        <v/>
      </c>
      <c r="H1171" s="191" t="str">
        <f>IF(CT!$AM$16&lt;&gt;"",CT!$AM$16,"")</f>
        <v/>
      </c>
      <c r="I1171" s="47"/>
      <c r="J1171" s="47"/>
    </row>
    <row r="1172" spans="1:10" ht="13.5" thickBot="1" x14ac:dyDescent="0.25">
      <c r="A1172" s="188"/>
      <c r="B1172" s="223"/>
      <c r="C1172" s="253" t="s">
        <v>218</v>
      </c>
      <c r="D1172" s="253" t="str">
        <f>IF(CT!$H$16&lt;&gt;"",CT!$H$16,"")</f>
        <v/>
      </c>
      <c r="E1172" s="434" t="str">
        <f>IF(CT!$P$16&lt;&gt;"",CT!$P$16,"")</f>
        <v/>
      </c>
      <c r="F1172" s="434" t="str">
        <f>IF(CT!$X$16&lt;&gt;"",CT!$X$16,"")</f>
        <v/>
      </c>
      <c r="G1172" s="434" t="str">
        <f>IF(CT!$AF$16&lt;&gt;"",CT!$AF$16,"")</f>
        <v/>
      </c>
      <c r="H1172" s="434" t="str">
        <f>IF(CT!$AN$16&lt;&gt;"",CT!$AN$16,"")</f>
        <v/>
      </c>
      <c r="I1172" s="47"/>
      <c r="J1172" s="47"/>
    </row>
    <row r="1173" spans="1:10" ht="13.5" thickBot="1" x14ac:dyDescent="0.25">
      <c r="A1173" s="189"/>
      <c r="B1173" s="224"/>
      <c r="C1173" s="254"/>
      <c r="D1173" s="435"/>
      <c r="E1173" s="435"/>
      <c r="F1173" s="435"/>
      <c r="G1173" s="435"/>
      <c r="H1173" s="435"/>
      <c r="I1173" s="47"/>
      <c r="J1173" s="47"/>
    </row>
    <row r="1174" spans="1:10" ht="13.5" thickBot="1" x14ac:dyDescent="0.25">
      <c r="A1174" s="188"/>
      <c r="B1174" s="224"/>
      <c r="C1174" s="191"/>
      <c r="D1174" s="191"/>
      <c r="E1174" s="191"/>
      <c r="F1174" s="191"/>
      <c r="G1174" s="191"/>
      <c r="H1174" s="191"/>
      <c r="I1174" s="47"/>
      <c r="J1174" s="47"/>
    </row>
    <row r="1175" spans="1:10" ht="13.5" thickBot="1" x14ac:dyDescent="0.25">
      <c r="A1175" s="189"/>
      <c r="B1175" s="224"/>
      <c r="C1175" s="253"/>
      <c r="D1175" s="248" t="str">
        <f>IF(CT!$AS$1&lt;&gt;"",CT!$AS$1,"")</f>
        <v/>
      </c>
      <c r="E1175" s="248" t="str">
        <f>IF(CT!$BA$1&lt;&gt;"",CT!$BA$1,"")</f>
        <v/>
      </c>
      <c r="F1175" s="248" t="str">
        <f>IF(CT!$BI$1&lt;&gt;"",CT!$BI$1,"")</f>
        <v/>
      </c>
      <c r="G1175" s="248" t="str">
        <f>IF(CT!$BQ$1&lt;&gt;"",CT!$BQ$1,"")</f>
        <v/>
      </c>
      <c r="H1175" s="248" t="str">
        <f>IF(CT!$BY$1&lt;&gt;"",CT!$BY$1,"")</f>
        <v/>
      </c>
      <c r="I1175" s="47"/>
      <c r="J1175" s="47"/>
    </row>
    <row r="1176" spans="1:10" ht="13.5" thickBot="1" x14ac:dyDescent="0.25">
      <c r="A1176" s="188"/>
      <c r="B1176" s="224"/>
      <c r="C1176" s="225"/>
      <c r="D1176" s="240" t="str">
        <f>IF(D1175&lt;&gt;"","---------------","")</f>
        <v/>
      </c>
      <c r="E1176" s="240" t="str">
        <f>IF(E1175&lt;&gt;"","---------------","")</f>
        <v/>
      </c>
      <c r="F1176" s="240" t="str">
        <f>IF(F1175&lt;&gt;"","---------------","")</f>
        <v/>
      </c>
      <c r="G1176" s="240" t="str">
        <f>IF(G1175&lt;&gt;"","---------------","")</f>
        <v/>
      </c>
      <c r="H1176" s="240" t="str">
        <f>IF(H1175&lt;&gt;"","---------------","")</f>
        <v/>
      </c>
      <c r="I1176" s="47"/>
      <c r="J1176" s="47"/>
    </row>
    <row r="1177" spans="1:10" ht="13.5" thickBot="1" x14ac:dyDescent="0.25">
      <c r="A1177" s="189"/>
      <c r="B1177" s="224"/>
      <c r="C1177" s="191"/>
      <c r="D1177" s="191" t="str">
        <f>IF(CT!$AU$16&lt;&gt;"",CT!$AU$16,"")</f>
        <v/>
      </c>
      <c r="E1177" s="191" t="str">
        <f>IF(CT!$BC$16&lt;&gt;"",CT!$BC$16,"")</f>
        <v/>
      </c>
      <c r="F1177" s="191" t="str">
        <f>IF(CT!$BK$16&lt;&gt;"",CT!$BK$16,"")</f>
        <v/>
      </c>
      <c r="G1177" s="191" t="str">
        <f>IF(CT!$BS$16&lt;&gt;"",CT!$BS$16,"")</f>
        <v/>
      </c>
      <c r="H1177" s="191" t="str">
        <f>IF(CT!$CA$16&lt;&gt;"",CT!$CA$16,"")</f>
        <v/>
      </c>
      <c r="I1177" s="47"/>
      <c r="J1177" s="47"/>
    </row>
    <row r="1178" spans="1:10" ht="13.5" thickBot="1" x14ac:dyDescent="0.25">
      <c r="A1178" s="188"/>
      <c r="B1178" s="224"/>
      <c r="C1178" s="253" t="str">
        <f>IF(D1175&lt;&gt;"","C.F.","")</f>
        <v/>
      </c>
      <c r="D1178" s="434" t="str">
        <f>IF(CT!$AV$16&lt;&gt;"",CT!$AV$16,"")</f>
        <v/>
      </c>
      <c r="E1178" s="434" t="str">
        <f>IF(CT!$BD$16&lt;&gt;"",CT!$BD$16,"")</f>
        <v/>
      </c>
      <c r="F1178" s="434" t="str">
        <f>IF(CT!$BL$16&lt;&gt;"",CT!$BL$16,"")</f>
        <v/>
      </c>
      <c r="G1178" s="434" t="str">
        <f>IF(CT!$BT$16&lt;&gt;"",CT!$BT$16,"")</f>
        <v/>
      </c>
      <c r="H1178" s="434" t="str">
        <f>IF(CT!$CB$16&lt;&gt;"",CT!$CB$16,"")</f>
        <v/>
      </c>
      <c r="I1178" s="47"/>
      <c r="J1178" s="47"/>
    </row>
    <row r="1179" spans="1:10" ht="13.5" thickBot="1" x14ac:dyDescent="0.25">
      <c r="A1179" s="189"/>
      <c r="B1179" s="224"/>
      <c r="C1179" s="190"/>
      <c r="D1179" s="190"/>
      <c r="E1179" s="190"/>
      <c r="F1179" s="190"/>
      <c r="G1179" s="190"/>
      <c r="H1179" s="190"/>
      <c r="I1179" s="47"/>
      <c r="J1179" s="47"/>
    </row>
    <row r="1180" spans="1:10" ht="13.5" thickBot="1" x14ac:dyDescent="0.25">
      <c r="A1180" s="188"/>
      <c r="B1180" s="224"/>
      <c r="C1180" s="191"/>
      <c r="D1180" s="191"/>
      <c r="E1180" s="191"/>
      <c r="F1180" s="191"/>
      <c r="G1180" s="191"/>
      <c r="H1180" s="191"/>
      <c r="I1180" s="47"/>
      <c r="J1180" s="47"/>
    </row>
    <row r="1181" spans="1:10" ht="13.5" thickBot="1" x14ac:dyDescent="0.25">
      <c r="A1181" s="189"/>
      <c r="B1181" s="224"/>
      <c r="C1181" s="253" t="str">
        <f>IF(B1180&lt;&gt;"","C.F.","")</f>
        <v/>
      </c>
      <c r="D1181" s="248" t="str">
        <f>IF(CT!$CG$1&lt;&gt;"",CT!$CG$1,"")</f>
        <v/>
      </c>
      <c r="E1181" s="248" t="str">
        <f>IF(CT!$CO$1&lt;&gt;"",CT!$CO$1,"")</f>
        <v/>
      </c>
      <c r="F1181" s="248" t="str">
        <f>IF(CT!$CW$1&lt;&gt;"",CT!$CW$1,"")</f>
        <v/>
      </c>
      <c r="G1181" s="248" t="str">
        <f>IF(CT!$DE$1&lt;&gt;"",CT!$DE$1,"")</f>
        <v/>
      </c>
      <c r="H1181" s="248" t="str">
        <f>IF(CT!$DM$1&lt;&gt;"",CT!$DM$1,"")</f>
        <v/>
      </c>
      <c r="I1181" s="47"/>
      <c r="J1181" s="47"/>
    </row>
    <row r="1182" spans="1:10" ht="13.5" thickBot="1" x14ac:dyDescent="0.25">
      <c r="A1182" s="188"/>
      <c r="B1182" s="224"/>
      <c r="C1182" s="437"/>
      <c r="D1182" s="240" t="str">
        <f>IF(D1181&lt;&gt;"","---------------","")</f>
        <v/>
      </c>
      <c r="E1182" s="240" t="str">
        <f>IF(E1181&lt;&gt;"","---------------","")</f>
        <v/>
      </c>
      <c r="F1182" s="240" t="str">
        <f>IF(F1181&lt;&gt;"","---------------","")</f>
        <v/>
      </c>
      <c r="G1182" s="240" t="str">
        <f>IF(G1181&lt;&gt;"","---------------","")</f>
        <v/>
      </c>
      <c r="H1182" s="240" t="str">
        <f>IF(H1181&lt;&gt;"","---------------","")</f>
        <v/>
      </c>
      <c r="I1182" s="47"/>
      <c r="J1182" s="47"/>
    </row>
    <row r="1183" spans="1:10" ht="13.5" thickBot="1" x14ac:dyDescent="0.25">
      <c r="A1183" s="189"/>
      <c r="B1183" s="224"/>
      <c r="C1183" s="191"/>
      <c r="D1183" s="191" t="str">
        <f>IF(CT!$CI$16&lt;&gt;"",CT!$CI$16,"")</f>
        <v/>
      </c>
      <c r="E1183" s="191" t="str">
        <f>IF(CT!$CQ$16&lt;&gt;"",CT!$CQ$16,"")</f>
        <v/>
      </c>
      <c r="F1183" s="191" t="str">
        <f>IF(CT!$CY$16&lt;&gt;"",CT!$CY$16,"")</f>
        <v/>
      </c>
      <c r="G1183" s="191" t="str">
        <f>IF(CT!$DG$16&lt;&gt;"",CT!$DG$16,"")</f>
        <v/>
      </c>
      <c r="H1183" s="191" t="str">
        <f>IF(CT!$DO$16&lt;&gt;"",CT!$DO$16,"")</f>
        <v/>
      </c>
      <c r="I1183" s="47"/>
      <c r="J1183" s="47"/>
    </row>
    <row r="1184" spans="1:10" ht="13.5" thickBot="1" x14ac:dyDescent="0.25">
      <c r="A1184" s="188"/>
      <c r="B1184" s="224"/>
      <c r="C1184" s="253" t="str">
        <f>IF(D1181&lt;&gt;"","C.F.","")</f>
        <v/>
      </c>
      <c r="D1184" s="434" t="str">
        <f>IF(CT!$CJ$16&lt;&gt;"",CT!$CJ$16,"")</f>
        <v/>
      </c>
      <c r="E1184" s="434" t="str">
        <f>IF(CT!$CR$16&lt;&gt;"",CT!$CR$16,"")</f>
        <v/>
      </c>
      <c r="F1184" s="434" t="str">
        <f>IF(CT!$CZ$16&lt;&gt;"",CT!$CZ$16,"")</f>
        <v/>
      </c>
      <c r="G1184" s="434" t="str">
        <f>IF(CT!$DH$16&lt;&gt;"",CT!$DH$16,"")</f>
        <v/>
      </c>
      <c r="H1184" s="434" t="str">
        <f>IF(CT!$DP$16&lt;&gt;"",CT!$DP$16,"")</f>
        <v/>
      </c>
      <c r="I1184" s="47"/>
      <c r="J1184" s="47"/>
    </row>
    <row r="1185" spans="1:10" ht="13.5" thickBot="1" x14ac:dyDescent="0.25">
      <c r="A1185" s="189"/>
      <c r="B1185" s="224"/>
      <c r="C1185" s="191"/>
      <c r="D1185" s="434"/>
      <c r="E1185" s="434"/>
      <c r="F1185" s="434"/>
      <c r="G1185" s="434"/>
      <c r="H1185" s="434"/>
      <c r="I1185" s="47"/>
      <c r="J1185" s="47"/>
    </row>
    <row r="1186" spans="1:10" x14ac:dyDescent="0.2">
      <c r="A1186" s="188"/>
      <c r="B1186" s="47"/>
      <c r="C1186" s="47"/>
      <c r="D1186" s="47"/>
      <c r="E1186" s="47"/>
      <c r="F1186" s="47"/>
      <c r="G1186" s="47"/>
      <c r="H1186" s="47"/>
      <c r="I1186" s="47"/>
      <c r="J1186" s="47"/>
    </row>
    <row r="1187" spans="1:10" x14ac:dyDescent="0.2">
      <c r="A1187" s="189"/>
      <c r="B1187" s="47"/>
      <c r="C1187" s="47"/>
      <c r="D1187" s="47"/>
      <c r="E1187" s="47"/>
      <c r="F1187" s="47"/>
      <c r="G1187" s="47"/>
      <c r="H1187" s="47"/>
      <c r="I1187" s="47"/>
      <c r="J1187" s="47"/>
    </row>
    <row r="1188" spans="1:10" x14ac:dyDescent="0.2">
      <c r="A1188" s="188"/>
      <c r="B1188" s="47"/>
      <c r="C1188" s="47"/>
      <c r="D1188" s="47"/>
      <c r="E1188" s="47"/>
      <c r="F1188" s="47"/>
      <c r="G1188" s="47"/>
      <c r="H1188" s="47"/>
      <c r="I1188" s="47"/>
      <c r="J1188" s="47"/>
    </row>
    <row r="1189" spans="1:10" x14ac:dyDescent="0.2">
      <c r="A1189" s="189"/>
      <c r="B1189" s="47"/>
      <c r="C1189" s="47"/>
      <c r="D1189" s="47"/>
      <c r="E1189" s="47"/>
      <c r="F1189" s="47"/>
      <c r="G1189" s="47"/>
      <c r="H1189" s="47"/>
      <c r="I1189" s="47"/>
      <c r="J1189" s="47"/>
    </row>
    <row r="1190" spans="1:10" x14ac:dyDescent="0.2">
      <c r="A1190" s="192"/>
      <c r="B1190" s="193"/>
      <c r="C1190" s="193"/>
      <c r="D1190" s="193"/>
      <c r="E1190" s="193"/>
      <c r="F1190" s="193"/>
      <c r="G1190" s="193"/>
      <c r="H1190" s="193"/>
      <c r="I1190" s="47"/>
      <c r="J1190" s="47"/>
    </row>
    <row r="1191" spans="1:10" ht="13.5" thickBot="1" x14ac:dyDescent="0.25">
      <c r="A1191" s="194"/>
      <c r="B1191" s="47"/>
      <c r="C1191" s="194" t="s">
        <v>191</v>
      </c>
      <c r="D1191" s="194"/>
      <c r="E1191" s="194"/>
      <c r="F1191" s="194"/>
      <c r="G1191" s="194"/>
      <c r="H1191" s="194"/>
      <c r="I1191" s="194"/>
      <c r="J1191" s="194"/>
    </row>
    <row r="1192" spans="1:10" x14ac:dyDescent="0.2">
      <c r="A1192" s="47" t="s">
        <v>194</v>
      </c>
      <c r="B1192" s="178" t="str">
        <f>$BJ$7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95" t="s">
        <v>202</v>
      </c>
      <c r="B1194" s="178" t="str">
        <f>$BJ$30</f>
        <v>New</v>
      </c>
      <c r="C1194" s="47"/>
      <c r="D1194" s="47"/>
      <c r="E1194" s="47"/>
      <c r="F1194" s="47"/>
      <c r="G1194" s="47"/>
      <c r="H1194" s="47"/>
      <c r="I1194" s="47"/>
      <c r="J1194" s="47"/>
    </row>
    <row r="1195" spans="1:10" x14ac:dyDescent="0.2">
      <c r="A1195" s="195" t="s">
        <v>206</v>
      </c>
      <c r="B1195" s="178" t="str">
        <f>$BK$5</f>
        <v>ACCEPTED</v>
      </c>
      <c r="C1195" s="47"/>
      <c r="D1195" s="47"/>
      <c r="E1195" s="47"/>
      <c r="F1195" s="47"/>
      <c r="G1195" s="47"/>
      <c r="H1195" s="47"/>
      <c r="I1195" s="47"/>
      <c r="J1195" s="47"/>
    </row>
    <row r="1196" spans="1:10" x14ac:dyDescent="0.2">
      <c r="A1196" s="182"/>
      <c r="B1196" s="507" t="s">
        <v>208</v>
      </c>
      <c r="C1196" s="508"/>
      <c r="D1196" s="507"/>
      <c r="E1196" s="507"/>
      <c r="F1196" s="507"/>
      <c r="G1196" s="508"/>
      <c r="H1196" s="508"/>
      <c r="I1196" s="507"/>
      <c r="J1196" s="507"/>
    </row>
    <row r="1197" spans="1:10" x14ac:dyDescent="0.2">
      <c r="A1197" s="47" t="s">
        <v>210</v>
      </c>
      <c r="B1197" s="47"/>
      <c r="C1197" s="178" t="str">
        <f>$N$20</f>
        <v>Additel 286 SN:6851022030037</v>
      </c>
      <c r="D1197" s="181"/>
      <c r="E1197" s="181"/>
      <c r="F1197" s="47" t="s">
        <v>211</v>
      </c>
      <c r="G1197" s="512" t="str">
        <f>IF($V$19&lt;&gt;"",$V$19,"")</f>
        <v/>
      </c>
      <c r="H1197" s="513"/>
      <c r="I1197" s="196"/>
      <c r="J1197" s="47"/>
    </row>
    <row r="1198" spans="1:10" x14ac:dyDescent="0.2">
      <c r="A1198" s="47" t="s">
        <v>212</v>
      </c>
      <c r="B1198" s="47"/>
      <c r="C1198" s="504">
        <f>$N$21</f>
        <v>45474</v>
      </c>
      <c r="D1198" s="505"/>
      <c r="E1198" s="506"/>
      <c r="F1198" s="47" t="s">
        <v>213</v>
      </c>
      <c r="G1198" s="197" t="str">
        <f>IF($V$20&lt;&gt;"",$V$20,"")</f>
        <v/>
      </c>
      <c r="H1198" s="198" t="str">
        <f>IF($W$20&lt;&gt;"",$W$20,"")</f>
        <v/>
      </c>
      <c r="I1198" s="199"/>
      <c r="J1198" s="200"/>
    </row>
    <row r="1199" spans="1:10" x14ac:dyDescent="0.2">
      <c r="A1199" s="47" t="s">
        <v>214</v>
      </c>
      <c r="B1199" s="47"/>
      <c r="C1199" s="504">
        <f>$N$22</f>
        <v>45839</v>
      </c>
      <c r="D1199" s="505"/>
      <c r="E1199" s="506"/>
      <c r="F1199" s="47" t="s">
        <v>215</v>
      </c>
      <c r="G1199" s="197" t="str">
        <f>IF($V$21&lt;&gt;"",$V$21,"")</f>
        <v/>
      </c>
      <c r="H1199" s="197" t="str">
        <f>IF($W$21&lt;&gt;"",$W$21,"")</f>
        <v/>
      </c>
      <c r="I1199" s="199"/>
      <c r="J1199" s="200"/>
    </row>
    <row r="1200" spans="1:10" ht="13.5" thickBot="1" x14ac:dyDescent="0.25">
      <c r="A1200" s="201" t="s">
        <v>216</v>
      </c>
      <c r="B1200" s="201"/>
      <c r="C1200" s="509" t="str">
        <f>$N$23</f>
        <v>56561-060578</v>
      </c>
      <c r="D1200" s="510"/>
      <c r="E1200" s="511"/>
      <c r="F1200" s="201" t="s">
        <v>216</v>
      </c>
      <c r="G1200" s="201"/>
      <c r="H1200" s="295" t="e">
        <f>IF($V$22&lt;&gt;"",$V$22,"")</f>
        <v>#VALUE!</v>
      </c>
      <c r="I1200" s="203"/>
      <c r="J1200" s="204"/>
    </row>
    <row r="1201" spans="1:10" x14ac:dyDescent="0.2">
      <c r="A1201" s="47" t="s">
        <v>49</v>
      </c>
      <c r="B1201" s="47"/>
      <c r="C1201" s="47"/>
      <c r="D1201" s="220" t="s">
        <v>50</v>
      </c>
      <c r="E1201" s="221">
        <v>31</v>
      </c>
      <c r="F1201" s="47"/>
      <c r="G1201" s="178"/>
      <c r="H1201" s="47"/>
      <c r="I1201" s="47"/>
      <c r="J1201" s="47"/>
    </row>
    <row r="1202" spans="1:10" x14ac:dyDescent="0.2">
      <c r="A1202" s="47" t="s">
        <v>56</v>
      </c>
      <c r="B1202" s="47"/>
      <c r="C1202" s="47"/>
      <c r="D1202" s="47"/>
      <c r="E1202" s="47"/>
      <c r="F1202" s="47"/>
      <c r="G1202" s="47"/>
      <c r="H1202" s="47"/>
      <c r="I1202" s="47"/>
      <c r="J1202" s="47"/>
    </row>
    <row r="1203" spans="1:10" x14ac:dyDescent="0.2">
      <c r="A1203" s="47" t="s">
        <v>65</v>
      </c>
      <c r="B1203" s="178" t="str">
        <f>$BC$12</f>
        <v>Thermocouple Wire</v>
      </c>
      <c r="C1203" s="47"/>
      <c r="D1203" s="47"/>
      <c r="E1203" s="47" t="s">
        <v>66</v>
      </c>
      <c r="F1203" s="47"/>
      <c r="G1203" s="178" t="str">
        <f>$BF$22</f>
        <v>KF</v>
      </c>
      <c r="H1203" s="47"/>
      <c r="I1203" s="47"/>
      <c r="J1203" s="47"/>
    </row>
    <row r="1204" spans="1:10" x14ac:dyDescent="0.2">
      <c r="A1204" s="47" t="s">
        <v>46</v>
      </c>
      <c r="B1204" s="178" t="str">
        <f>AV17</f>
        <v>"0"</v>
      </c>
      <c r="C1204" s="47"/>
      <c r="D1204" s="47"/>
      <c r="E1204" s="47" t="s">
        <v>73</v>
      </c>
      <c r="F1204" s="47"/>
      <c r="G1204" s="246">
        <f ca="1">$BG$9</f>
        <v>45778</v>
      </c>
      <c r="H1204" s="47"/>
      <c r="I1204" s="47"/>
      <c r="J1204" s="179"/>
    </row>
    <row r="1205" spans="1:10" x14ac:dyDescent="0.2">
      <c r="A1205" s="47" t="s">
        <v>77</v>
      </c>
      <c r="B1205" s="178" t="str">
        <f>$BG$18</f>
        <v>N/A</v>
      </c>
      <c r="C1205" s="47"/>
      <c r="D1205" s="47"/>
      <c r="E1205" s="47" t="s">
        <v>78</v>
      </c>
      <c r="F1205" s="47"/>
      <c r="G1205" s="246" t="str">
        <f>$BG$10</f>
        <v>N/A</v>
      </c>
      <c r="H1205" s="47"/>
      <c r="J1205" s="179"/>
    </row>
    <row r="1206" spans="1:10" x14ac:dyDescent="0.2">
      <c r="A1206" s="47" t="s">
        <v>62</v>
      </c>
      <c r="B1206" s="180">
        <f>$BG$2</f>
        <v>68</v>
      </c>
      <c r="C1206" s="47"/>
      <c r="D1206" s="47"/>
      <c r="E1206" s="47" t="s">
        <v>86</v>
      </c>
      <c r="F1206" s="47"/>
      <c r="G1206" s="178">
        <f>$BG$3</f>
        <v>46</v>
      </c>
      <c r="H1206" s="47" t="s">
        <v>87</v>
      </c>
      <c r="I1206" s="47"/>
      <c r="J1206" s="47"/>
    </row>
    <row r="1207" spans="1:10" x14ac:dyDescent="0.2">
      <c r="A1207" s="47" t="s">
        <v>95</v>
      </c>
      <c r="B1207" s="178" t="str">
        <f>$BE$27</f>
        <v>Production</v>
      </c>
      <c r="C1207" s="47"/>
      <c r="D1207" s="47"/>
      <c r="E1207" s="47" t="s">
        <v>96</v>
      </c>
      <c r="F1207" s="178" t="str">
        <f>$AR$23</f>
        <v>Greater of ±2.0°F or ±0.4% of Reading</v>
      </c>
      <c r="G1207" s="47"/>
      <c r="H1207" s="47"/>
      <c r="I1207" s="47"/>
      <c r="J1207" s="47"/>
    </row>
    <row r="1208" spans="1:10" x14ac:dyDescent="0.2">
      <c r="A1208" s="181" t="s">
        <v>101</v>
      </c>
      <c r="B1208" s="47"/>
      <c r="C1208" s="181"/>
      <c r="D1208" s="181" t="s">
        <v>102</v>
      </c>
      <c r="E1208" s="181"/>
      <c r="F1208" s="47"/>
      <c r="G1208" s="178" t="str">
        <f>$AR$24</f>
        <v>AMS2750H, ASTM E220-19</v>
      </c>
      <c r="H1208" s="181"/>
      <c r="I1208" s="47"/>
      <c r="J1208" s="47"/>
    </row>
    <row r="1209" spans="1:10" x14ac:dyDescent="0.2">
      <c r="A1209" s="182" t="s">
        <v>106</v>
      </c>
      <c r="B1209" s="182"/>
      <c r="C1209" s="47"/>
      <c r="D1209" s="178" t="str">
        <f>$AX$22</f>
        <v/>
      </c>
      <c r="E1209" s="47" t="s">
        <v>107</v>
      </c>
      <c r="F1209" s="47"/>
      <c r="G1209" s="183" t="str">
        <f>$AX$26</f>
        <v>Specification</v>
      </c>
      <c r="H1209" s="184" t="s">
        <v>108</v>
      </c>
      <c r="I1209" s="47"/>
      <c r="J1209" s="47"/>
    </row>
    <row r="1210" spans="1:10" ht="13.5" thickBot="1" x14ac:dyDescent="0.25">
      <c r="A1210" s="185" t="s">
        <v>117</v>
      </c>
      <c r="B1210" s="247"/>
      <c r="C1210" s="431"/>
      <c r="D1210" s="248" t="str">
        <f>IF(CT!$E$1&lt;&gt;"",CT!$E$1,"")</f>
        <v/>
      </c>
      <c r="E1210" s="432" t="str">
        <f>IF(CT!$M$1&lt;&gt;"",CT!$M$1,"")</f>
        <v/>
      </c>
      <c r="F1210" s="432" t="str">
        <f>IF(CT!$U$1&lt;&gt;"",CT!$U$1,"")</f>
        <v/>
      </c>
      <c r="G1210" s="248" t="str">
        <f>IF(CT!$AC$1&lt;&gt;"",CT!$AC$1,"")</f>
        <v/>
      </c>
      <c r="H1210" s="433" t="str">
        <f>IF(CT!$AK$1&lt;&gt;"",CT!$AK$1,"")</f>
        <v/>
      </c>
      <c r="I1210" s="47"/>
      <c r="J1210" s="186"/>
    </row>
    <row r="1211" spans="1:10" ht="13.5" thickBot="1" x14ac:dyDescent="0.25">
      <c r="A1211" s="187" t="s">
        <v>122</v>
      </c>
      <c r="B1211" s="223" t="str">
        <f>IF(CT!$C$10&lt;&gt;"",CT!$C$10,"")</f>
        <v/>
      </c>
      <c r="C1211" s="191"/>
      <c r="D1211" s="191" t="str">
        <f>IF(CT!$G$10&lt;&gt;"",CT!$G$10,"")</f>
        <v/>
      </c>
      <c r="E1211" s="191" t="str">
        <f>IF(CT!$O$10&lt;&gt;"",CT!$O$10,"")</f>
        <v/>
      </c>
      <c r="F1211" s="191" t="str">
        <f>IF(CT!$W$10&lt;&gt;"",CT!$W$10,"")</f>
        <v/>
      </c>
      <c r="G1211" s="191" t="str">
        <f>IF(CT!$AE$10&lt;&gt;"",CT!$AE$10,"")</f>
        <v/>
      </c>
      <c r="H1211" s="191" t="str">
        <f>IF(CT!$AM$10&lt;&gt;"",CT!$AM$10,"")</f>
        <v/>
      </c>
      <c r="I1211" s="47"/>
      <c r="J1211" s="47"/>
    </row>
    <row r="1212" spans="1:10" ht="13.5" thickBot="1" x14ac:dyDescent="0.25">
      <c r="A1212" s="188"/>
      <c r="B1212" s="223"/>
      <c r="C1212" s="253" t="s">
        <v>218</v>
      </c>
      <c r="D1212" s="253" t="str">
        <f>IF(CT!$H$10&lt;&gt;"",CT!$H$10,"")</f>
        <v/>
      </c>
      <c r="E1212" s="434" t="str">
        <f>IF(CT!$P$10&lt;&gt;"",CT!$P$10,"")</f>
        <v/>
      </c>
      <c r="F1212" s="434" t="str">
        <f>IF(CT!$X$10&lt;&gt;"",CT!$X$10,"")</f>
        <v/>
      </c>
      <c r="G1212" s="434" t="str">
        <f>IF(CT!$AF$10&lt;&gt;"",CT!$AF$10,"")</f>
        <v/>
      </c>
      <c r="H1212" s="434" t="str">
        <f>IF(CT!$AN$10&lt;&gt;"",CT!$AN$10,"")</f>
        <v/>
      </c>
      <c r="I1212" s="47"/>
      <c r="J1212" s="47"/>
    </row>
    <row r="1213" spans="1:10" ht="13.5" thickBot="1" x14ac:dyDescent="0.25">
      <c r="A1213" s="189"/>
      <c r="B1213" s="224"/>
      <c r="C1213" s="254"/>
      <c r="D1213" s="435"/>
      <c r="E1213" s="435"/>
      <c r="F1213" s="435"/>
      <c r="G1213" s="435"/>
      <c r="H1213" s="435"/>
      <c r="I1213" s="47"/>
      <c r="J1213" s="47"/>
    </row>
    <row r="1214" spans="1:10" ht="13.5" thickBot="1" x14ac:dyDescent="0.25">
      <c r="A1214" s="188"/>
      <c r="B1214" s="224"/>
      <c r="C1214" s="191"/>
      <c r="D1214" s="191"/>
      <c r="E1214" s="191"/>
      <c r="F1214" s="191"/>
      <c r="G1214" s="191"/>
      <c r="H1214" s="191"/>
      <c r="I1214" s="47"/>
      <c r="J1214" s="47"/>
    </row>
    <row r="1215" spans="1:10" ht="13.5" thickBot="1" x14ac:dyDescent="0.25">
      <c r="A1215" s="189"/>
      <c r="B1215" s="224"/>
      <c r="C1215" s="253"/>
      <c r="D1215" s="248" t="str">
        <f>IF(CT!$AS$1&lt;&gt;"",CT!$AS$1,"")</f>
        <v/>
      </c>
      <c r="E1215" s="248" t="str">
        <f>IF(CT!$BA$1&lt;&gt;"",CT!$BA$1,"")</f>
        <v/>
      </c>
      <c r="F1215" s="248" t="str">
        <f>IF(CT!$BI$1&lt;&gt;"",CT!$BI$1,"")</f>
        <v/>
      </c>
      <c r="G1215" s="248" t="str">
        <f>IF(CT!$BQ$1&lt;&gt;"",CT!$BQ$1,"")</f>
        <v/>
      </c>
      <c r="H1215" s="248" t="str">
        <f>IF(CT!$BY$1&lt;&gt;"",CT!$BY$1,"")</f>
        <v/>
      </c>
      <c r="I1215" s="47"/>
      <c r="J1215" s="47"/>
    </row>
    <row r="1216" spans="1:10" ht="13.5" thickBot="1" x14ac:dyDescent="0.25">
      <c r="A1216" s="188"/>
      <c r="B1216" s="224"/>
      <c r="C1216" s="225"/>
      <c r="D1216" s="240" t="str">
        <f>IF(D1215&lt;&gt;"","---------------","")</f>
        <v/>
      </c>
      <c r="E1216" s="240" t="str">
        <f>IF(E1215&lt;&gt;"","---------------","")</f>
        <v/>
      </c>
      <c r="F1216" s="240" t="str">
        <f>IF(F1215&lt;&gt;"","---------------","")</f>
        <v/>
      </c>
      <c r="G1216" s="240" t="str">
        <f>IF(G1215&lt;&gt;"","---------------","")</f>
        <v/>
      </c>
      <c r="H1216" s="240" t="str">
        <f>IF(H1215&lt;&gt;"","---------------","")</f>
        <v/>
      </c>
      <c r="I1216" s="47"/>
      <c r="J1216" s="47"/>
    </row>
    <row r="1217" spans="1:10" ht="13.5" thickBot="1" x14ac:dyDescent="0.25">
      <c r="A1217" s="189"/>
      <c r="B1217" s="224"/>
      <c r="C1217" s="191"/>
      <c r="D1217" s="191" t="str">
        <f>IF(CT!$AU$10&lt;&gt;"",CT!$AU$10,"")</f>
        <v/>
      </c>
      <c r="E1217" s="191" t="str">
        <f>IF(CT!$BC$10&lt;&gt;"",CT!$BC$10,"")</f>
        <v/>
      </c>
      <c r="F1217" s="191" t="str">
        <f>IF(CT!$BK$10&lt;&gt;"",CT!$BK$10,"")</f>
        <v/>
      </c>
      <c r="G1217" s="191" t="str">
        <f>IF(CT!$BS$10&lt;&gt;"",CT!$BS$10,"")</f>
        <v/>
      </c>
      <c r="H1217" s="191" t="str">
        <f>IF(CT!$CA$10&lt;&gt;"",CT!$CA$10,"")</f>
        <v/>
      </c>
      <c r="I1217" s="47"/>
      <c r="J1217" s="47"/>
    </row>
    <row r="1218" spans="1:10" ht="13.5" thickBot="1" x14ac:dyDescent="0.25">
      <c r="A1218" s="188"/>
      <c r="B1218" s="224"/>
      <c r="C1218" s="253" t="str">
        <f>IF(D1215&lt;&gt;"","C.F.","")</f>
        <v/>
      </c>
      <c r="D1218" s="434" t="str">
        <f>IF(CT!$AV$10&lt;&gt;"",CT!$AV$10,"")</f>
        <v/>
      </c>
      <c r="E1218" s="434" t="str">
        <f>IF(CT!$BD$10&lt;&gt;"",CT!$BD$10,"")</f>
        <v/>
      </c>
      <c r="F1218" s="434" t="str">
        <f>IF(CT!$BL$10&lt;&gt;"",CT!$BL$10,"")</f>
        <v/>
      </c>
      <c r="G1218" s="434" t="str">
        <f>IF(CT!$BT$10&lt;&gt;"",CT!$BT$10,"")</f>
        <v/>
      </c>
      <c r="H1218" s="434" t="str">
        <f>IF(CT!$CB$10&lt;&gt;"",CT!$CB$10,"")</f>
        <v/>
      </c>
      <c r="I1218" s="47"/>
      <c r="J1218" s="47"/>
    </row>
    <row r="1219" spans="1:10" ht="13.5" thickBot="1" x14ac:dyDescent="0.25">
      <c r="A1219" s="189"/>
      <c r="B1219" s="224"/>
      <c r="C1219" s="190"/>
      <c r="D1219" s="190"/>
      <c r="E1219" s="190"/>
      <c r="F1219" s="190"/>
      <c r="G1219" s="190"/>
      <c r="H1219" s="190"/>
      <c r="I1219" s="47"/>
      <c r="J1219" s="47"/>
    </row>
    <row r="1220" spans="1:10" ht="13.5" thickBot="1" x14ac:dyDescent="0.25">
      <c r="A1220" s="188"/>
      <c r="B1220" s="224"/>
      <c r="C1220" s="191"/>
      <c r="D1220" s="191"/>
      <c r="E1220" s="191"/>
      <c r="F1220" s="191"/>
      <c r="G1220" s="191"/>
      <c r="H1220" s="191"/>
      <c r="I1220" s="47"/>
      <c r="J1220" s="47"/>
    </row>
    <row r="1221" spans="1:10" ht="13.5" thickBot="1" x14ac:dyDescent="0.25">
      <c r="A1221" s="189"/>
      <c r="B1221" s="224"/>
      <c r="C1221" s="253" t="str">
        <f>IF(B1220&lt;&gt;"","C.F.","")</f>
        <v/>
      </c>
      <c r="D1221" s="248" t="str">
        <f>IF(CT!$CG$1&lt;&gt;"",CT!$CG$1,"")</f>
        <v/>
      </c>
      <c r="E1221" s="248" t="str">
        <f>IF(CT!$CO$1&lt;&gt;"",CT!$CO$1,"")</f>
        <v/>
      </c>
      <c r="F1221" s="248" t="str">
        <f>IF(CT!$CW$1&lt;&gt;"",CT!$CW$1,"")</f>
        <v/>
      </c>
      <c r="G1221" s="248" t="str">
        <f>IF(CT!$DE$1&lt;&gt;"",CT!$DE$1,"")</f>
        <v/>
      </c>
      <c r="H1221" s="248" t="str">
        <f>IF(CT!$DM$1&lt;&gt;"",CT!$DM$1,"")</f>
        <v/>
      </c>
      <c r="I1221" s="47"/>
      <c r="J1221" s="47"/>
    </row>
    <row r="1222" spans="1:10" ht="13.5" thickBot="1" x14ac:dyDescent="0.25">
      <c r="A1222" s="188"/>
      <c r="B1222" s="224"/>
      <c r="C1222" s="437"/>
      <c r="D1222" s="240" t="str">
        <f>IF(D1221&lt;&gt;"","---------------","")</f>
        <v/>
      </c>
      <c r="E1222" s="240" t="str">
        <f>IF(E1221&lt;&gt;"","---------------","")</f>
        <v/>
      </c>
      <c r="F1222" s="240" t="str">
        <f>IF(F1221&lt;&gt;"","---------------","")</f>
        <v/>
      </c>
      <c r="G1222" s="240" t="str">
        <f>IF(G1221&lt;&gt;"","---------------","")</f>
        <v/>
      </c>
      <c r="H1222" s="240" t="str">
        <f>IF(H1221&lt;&gt;"","---------------","")</f>
        <v/>
      </c>
      <c r="I1222" s="47"/>
      <c r="J1222" s="47"/>
    </row>
    <row r="1223" spans="1:10" ht="13.5" thickBot="1" x14ac:dyDescent="0.25">
      <c r="A1223" s="189"/>
      <c r="B1223" s="224"/>
      <c r="C1223" s="191"/>
      <c r="D1223" s="191" t="str">
        <f>IF(CT!$CI$10&lt;&gt;"",CT!$CI$10,"")</f>
        <v/>
      </c>
      <c r="E1223" s="191" t="str">
        <f>IF(CT!$CQ$10&lt;&gt;"",CT!$CQ$10,"")</f>
        <v/>
      </c>
      <c r="F1223" s="191" t="str">
        <f>IF(CT!$CY$10&lt;&gt;"",CT!$CY$10,"")</f>
        <v/>
      </c>
      <c r="G1223" s="191" t="str">
        <f>IF(CT!$DG$10&lt;&gt;"",CT!$DG$10,"")</f>
        <v/>
      </c>
      <c r="H1223" s="191" t="str">
        <f>IF(CT!$DO$10&lt;&gt;"",CT!$DO$10,"")</f>
        <v/>
      </c>
      <c r="I1223" s="47"/>
      <c r="J1223" s="47"/>
    </row>
    <row r="1224" spans="1:10" ht="13.5" thickBot="1" x14ac:dyDescent="0.25">
      <c r="A1224" s="188"/>
      <c r="B1224" s="224"/>
      <c r="C1224" s="253" t="str">
        <f>IF(D1221&lt;&gt;"","C.F.","")</f>
        <v/>
      </c>
      <c r="D1224" s="434" t="str">
        <f>IF(CT!$CJ$10&lt;&gt;"",CT!$CJ$10,"")</f>
        <v/>
      </c>
      <c r="E1224" s="434" t="str">
        <f>IF(CT!$CR$10&lt;&gt;"",CT!$CR$10,"")</f>
        <v/>
      </c>
      <c r="F1224" s="434" t="str">
        <f>IF(CT!$CZ$10&lt;&gt;"",CT!$CZ$10,"")</f>
        <v/>
      </c>
      <c r="G1224" s="434" t="str">
        <f>IF(CT!$DH$10&lt;&gt;"",CT!$DH$10,"")</f>
        <v/>
      </c>
      <c r="H1224" s="434" t="str">
        <f>IF(CT!$DP$10&lt;&gt;"",CT!$DP$10,"")</f>
        <v/>
      </c>
      <c r="I1224" s="47"/>
      <c r="J1224" s="47"/>
    </row>
    <row r="1225" spans="1:10" ht="13.5" thickBot="1" x14ac:dyDescent="0.25">
      <c r="A1225" s="189"/>
      <c r="B1225" s="224"/>
      <c r="C1225" s="191"/>
      <c r="D1225" s="434"/>
      <c r="E1225" s="434"/>
      <c r="F1225" s="434"/>
      <c r="G1225" s="434"/>
      <c r="H1225" s="434"/>
      <c r="I1225" s="47"/>
      <c r="J1225" s="47"/>
    </row>
    <row r="1226" spans="1:10" x14ac:dyDescent="0.2">
      <c r="A1226" s="188"/>
      <c r="B1226" s="47"/>
      <c r="C1226" s="47"/>
      <c r="D1226" s="47"/>
      <c r="E1226" s="47"/>
      <c r="F1226" s="47"/>
      <c r="G1226" s="47"/>
      <c r="H1226" s="47"/>
      <c r="I1226" s="47"/>
      <c r="J1226" s="47"/>
    </row>
    <row r="1227" spans="1:10" x14ac:dyDescent="0.2">
      <c r="A1227" s="189"/>
      <c r="B1227" s="47"/>
      <c r="C1227" s="47"/>
      <c r="D1227" s="47"/>
      <c r="E1227" s="47"/>
      <c r="F1227" s="47"/>
      <c r="G1227" s="47"/>
      <c r="H1227" s="47"/>
      <c r="I1227" s="47"/>
      <c r="J1227" s="47"/>
    </row>
    <row r="1228" spans="1:10" x14ac:dyDescent="0.2">
      <c r="A1228" s="188"/>
      <c r="B1228" s="47"/>
      <c r="C1228" s="47"/>
      <c r="D1228" s="47"/>
      <c r="E1228" s="47"/>
      <c r="F1228" s="47"/>
      <c r="G1228" s="47"/>
      <c r="H1228" s="47"/>
      <c r="I1228" s="47"/>
      <c r="J1228" s="47"/>
    </row>
    <row r="1229" spans="1:10" x14ac:dyDescent="0.2">
      <c r="A1229" s="189"/>
      <c r="B1229" s="47"/>
      <c r="C1229" s="47"/>
      <c r="D1229" s="47"/>
      <c r="E1229" s="47"/>
      <c r="F1229" s="47"/>
      <c r="G1229" s="47"/>
      <c r="H1229" s="47"/>
      <c r="I1229" s="47"/>
      <c r="J1229" s="47"/>
    </row>
    <row r="1230" spans="1:10" x14ac:dyDescent="0.2">
      <c r="A1230" s="192"/>
      <c r="B1230" s="193"/>
      <c r="C1230" s="193"/>
      <c r="D1230" s="193"/>
      <c r="E1230" s="193"/>
      <c r="F1230" s="193"/>
      <c r="G1230" s="193"/>
      <c r="H1230" s="193"/>
      <c r="I1230" s="47"/>
      <c r="J1230" s="47"/>
    </row>
    <row r="1231" spans="1:10" ht="13.5" thickBot="1" x14ac:dyDescent="0.25">
      <c r="A1231" s="194"/>
      <c r="B1231" s="47"/>
      <c r="C1231" s="194" t="s">
        <v>191</v>
      </c>
      <c r="D1231" s="194"/>
      <c r="E1231" s="194"/>
      <c r="F1231" s="194"/>
      <c r="G1231" s="194"/>
      <c r="H1231" s="194"/>
      <c r="I1231" s="194"/>
      <c r="J1231" s="194"/>
    </row>
    <row r="1232" spans="1:10" x14ac:dyDescent="0.2">
      <c r="A1232" s="47" t="s">
        <v>194</v>
      </c>
      <c r="B1232" s="178" t="str">
        <f>$BJ$7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95" t="s">
        <v>202</v>
      </c>
      <c r="B1234" s="178" t="str">
        <f>$BJ$30</f>
        <v>New</v>
      </c>
      <c r="C1234" s="47"/>
      <c r="D1234" s="47"/>
      <c r="E1234" s="47"/>
      <c r="F1234" s="47"/>
      <c r="G1234" s="47"/>
      <c r="H1234" s="47"/>
      <c r="I1234" s="47"/>
      <c r="J1234" s="47"/>
    </row>
    <row r="1235" spans="1:10" x14ac:dyDescent="0.2">
      <c r="A1235" s="195" t="s">
        <v>206</v>
      </c>
      <c r="B1235" s="178" t="str">
        <f>$BK$5</f>
        <v>ACCEPTED</v>
      </c>
      <c r="C1235" s="47"/>
      <c r="D1235" s="47"/>
      <c r="E1235" s="47"/>
      <c r="F1235" s="47"/>
      <c r="G1235" s="47"/>
      <c r="H1235" s="47"/>
      <c r="I1235" s="47"/>
      <c r="J1235" s="47"/>
    </row>
    <row r="1236" spans="1:10" x14ac:dyDescent="0.2">
      <c r="A1236" s="182"/>
      <c r="B1236" s="507" t="s">
        <v>208</v>
      </c>
      <c r="C1236" s="508"/>
      <c r="D1236" s="507"/>
      <c r="E1236" s="507"/>
      <c r="F1236" s="507"/>
      <c r="G1236" s="508"/>
      <c r="H1236" s="508"/>
      <c r="I1236" s="507"/>
      <c r="J1236" s="507"/>
    </row>
    <row r="1237" spans="1:10" x14ac:dyDescent="0.2">
      <c r="A1237" s="47" t="s">
        <v>210</v>
      </c>
      <c r="B1237" s="47"/>
      <c r="C1237" s="178" t="str">
        <f>$N$20</f>
        <v>Additel 286 SN:6851022030037</v>
      </c>
      <c r="D1237" s="181"/>
      <c r="E1237" s="181"/>
      <c r="F1237" s="47" t="s">
        <v>211</v>
      </c>
      <c r="G1237" s="512" t="str">
        <f>IF($V$19&lt;&gt;"",$V$19,"")</f>
        <v/>
      </c>
      <c r="H1237" s="513"/>
      <c r="I1237" s="196"/>
      <c r="J1237" s="47"/>
    </row>
    <row r="1238" spans="1:10" x14ac:dyDescent="0.2">
      <c r="A1238" s="47" t="s">
        <v>212</v>
      </c>
      <c r="B1238" s="47"/>
      <c r="C1238" s="504">
        <f>$N$21</f>
        <v>45474</v>
      </c>
      <c r="D1238" s="505"/>
      <c r="E1238" s="506"/>
      <c r="F1238" s="47" t="s">
        <v>213</v>
      </c>
      <c r="G1238" s="197" t="str">
        <f>IF($V$20&lt;&gt;"",$V$20,"")</f>
        <v/>
      </c>
      <c r="H1238" s="198" t="str">
        <f>IF($W$20&lt;&gt;"",$W$20,"")</f>
        <v/>
      </c>
      <c r="I1238" s="199"/>
      <c r="J1238" s="200"/>
    </row>
    <row r="1239" spans="1:10" x14ac:dyDescent="0.2">
      <c r="A1239" s="47" t="s">
        <v>214</v>
      </c>
      <c r="B1239" s="47"/>
      <c r="C1239" s="504">
        <f>$N$22</f>
        <v>45839</v>
      </c>
      <c r="D1239" s="505"/>
      <c r="E1239" s="506"/>
      <c r="F1239" s="47" t="s">
        <v>215</v>
      </c>
      <c r="G1239" s="197" t="str">
        <f>IF($V$21&lt;&gt;"",$V$21,"")</f>
        <v/>
      </c>
      <c r="H1239" s="197" t="str">
        <f>IF($W$21&lt;&gt;"",$W$21,"")</f>
        <v/>
      </c>
      <c r="I1239" s="199"/>
      <c r="J1239" s="200"/>
    </row>
    <row r="1240" spans="1:10" ht="13.5" thickBot="1" x14ac:dyDescent="0.25">
      <c r="A1240" s="201" t="s">
        <v>216</v>
      </c>
      <c r="B1240" s="201"/>
      <c r="C1240" s="509" t="str">
        <f>$N$23</f>
        <v>56561-060578</v>
      </c>
      <c r="D1240" s="510"/>
      <c r="E1240" s="511"/>
      <c r="F1240" s="201" t="s">
        <v>216</v>
      </c>
      <c r="G1240" s="201"/>
      <c r="H1240" s="295" t="e">
        <f>IF($V$22&lt;&gt;"",$V$22,"")</f>
        <v>#VALUE!</v>
      </c>
      <c r="I1240" s="203"/>
      <c r="J1240" s="204"/>
    </row>
    <row r="1241" spans="1:10" x14ac:dyDescent="0.2">
      <c r="A1241" s="47" t="s">
        <v>49</v>
      </c>
      <c r="B1241" s="47"/>
      <c r="C1241" s="47"/>
      <c r="D1241" s="220" t="s">
        <v>50</v>
      </c>
      <c r="E1241" s="221">
        <v>32</v>
      </c>
      <c r="F1241" s="47"/>
      <c r="G1241" s="178"/>
      <c r="H1241" s="47"/>
      <c r="I1241" s="47"/>
      <c r="J1241" s="47"/>
    </row>
    <row r="1242" spans="1:10" x14ac:dyDescent="0.2">
      <c r="A1242" s="47" t="s">
        <v>56</v>
      </c>
      <c r="B1242" s="47"/>
      <c r="C1242" s="47"/>
      <c r="D1242" s="47"/>
      <c r="E1242" s="47"/>
      <c r="F1242" s="47"/>
      <c r="G1242" s="47"/>
      <c r="H1242" s="47"/>
      <c r="I1242" s="47"/>
      <c r="J1242" s="47"/>
    </row>
    <row r="1243" spans="1:10" x14ac:dyDescent="0.2">
      <c r="A1243" s="47" t="s">
        <v>65</v>
      </c>
      <c r="B1243" s="178" t="str">
        <f>$BC$12</f>
        <v>Thermocouple Wire</v>
      </c>
      <c r="C1243" s="47"/>
      <c r="D1243" s="47"/>
      <c r="E1243" s="47" t="s">
        <v>66</v>
      </c>
      <c r="F1243" s="47"/>
      <c r="G1243" s="178" t="str">
        <f>$BF$22</f>
        <v>KF</v>
      </c>
      <c r="H1243" s="47"/>
      <c r="I1243" s="47"/>
      <c r="J1243" s="47"/>
    </row>
    <row r="1244" spans="1:10" x14ac:dyDescent="0.2">
      <c r="A1244" s="47" t="s">
        <v>46</v>
      </c>
      <c r="B1244" s="178" t="str">
        <f>AV18</f>
        <v>"0"</v>
      </c>
      <c r="C1244" s="47"/>
      <c r="D1244" s="47"/>
      <c r="E1244" s="47" t="s">
        <v>73</v>
      </c>
      <c r="F1244" s="47"/>
      <c r="G1244" s="246">
        <f ca="1">$BG$9</f>
        <v>45778</v>
      </c>
      <c r="H1244" s="47"/>
      <c r="I1244" s="47"/>
      <c r="J1244" s="179"/>
    </row>
    <row r="1245" spans="1:10" x14ac:dyDescent="0.2">
      <c r="A1245" s="47" t="s">
        <v>77</v>
      </c>
      <c r="B1245" s="178" t="str">
        <f>$BG$18</f>
        <v>N/A</v>
      </c>
      <c r="C1245" s="47"/>
      <c r="D1245" s="47"/>
      <c r="E1245" s="47" t="s">
        <v>78</v>
      </c>
      <c r="F1245" s="47"/>
      <c r="G1245" s="246" t="str">
        <f>$BG$10</f>
        <v>N/A</v>
      </c>
      <c r="H1245" s="47"/>
      <c r="J1245" s="179"/>
    </row>
    <row r="1246" spans="1:10" x14ac:dyDescent="0.2">
      <c r="A1246" s="47" t="s">
        <v>62</v>
      </c>
      <c r="B1246" s="180">
        <f>$BG$2</f>
        <v>68</v>
      </c>
      <c r="C1246" s="47"/>
      <c r="D1246" s="47"/>
      <c r="E1246" s="47" t="s">
        <v>86</v>
      </c>
      <c r="F1246" s="47"/>
      <c r="G1246" s="178">
        <f>$BG$3</f>
        <v>46</v>
      </c>
      <c r="H1246" s="47" t="s">
        <v>87</v>
      </c>
      <c r="I1246" s="47"/>
      <c r="J1246" s="47"/>
    </row>
    <row r="1247" spans="1:10" x14ac:dyDescent="0.2">
      <c r="A1247" s="47" t="s">
        <v>95</v>
      </c>
      <c r="B1247" s="178" t="str">
        <f>$BE$27</f>
        <v>Production</v>
      </c>
      <c r="C1247" s="47"/>
      <c r="D1247" s="47"/>
      <c r="E1247" s="47" t="s">
        <v>96</v>
      </c>
      <c r="F1247" s="178" t="str">
        <f>$AR$23</f>
        <v>Greater of ±2.0°F or ±0.4% of Reading</v>
      </c>
      <c r="G1247" s="47"/>
      <c r="H1247" s="47"/>
      <c r="I1247" s="47"/>
      <c r="J1247" s="47"/>
    </row>
    <row r="1248" spans="1:10" x14ac:dyDescent="0.2">
      <c r="A1248" s="181" t="s">
        <v>101</v>
      </c>
      <c r="B1248" s="47"/>
      <c r="C1248" s="181"/>
      <c r="D1248" s="181" t="s">
        <v>102</v>
      </c>
      <c r="E1248" s="181"/>
      <c r="F1248" s="47"/>
      <c r="G1248" s="178" t="str">
        <f>$AR$24</f>
        <v>AMS2750H, ASTM E220-19</v>
      </c>
      <c r="H1248" s="181"/>
      <c r="I1248" s="47"/>
      <c r="J1248" s="47"/>
    </row>
    <row r="1249" spans="1:10" x14ac:dyDescent="0.2">
      <c r="A1249" s="182" t="s">
        <v>106</v>
      </c>
      <c r="B1249" s="182"/>
      <c r="C1249" s="47"/>
      <c r="D1249" s="178" t="str">
        <f>$AX$22</f>
        <v/>
      </c>
      <c r="E1249" s="47" t="s">
        <v>107</v>
      </c>
      <c r="F1249" s="47"/>
      <c r="G1249" s="183" t="str">
        <f>$AX$26</f>
        <v>Specification</v>
      </c>
      <c r="H1249" s="184" t="s">
        <v>108</v>
      </c>
      <c r="I1249" s="47"/>
      <c r="J1249" s="47"/>
    </row>
    <row r="1250" spans="1:10" ht="13.5" thickBot="1" x14ac:dyDescent="0.25">
      <c r="A1250" s="185" t="s">
        <v>117</v>
      </c>
      <c r="B1250" s="247"/>
      <c r="C1250" s="431"/>
      <c r="D1250" s="248" t="str">
        <f>IF(CT!$E$1&lt;&gt;"",CT!$E$1,"")</f>
        <v/>
      </c>
      <c r="E1250" s="432" t="str">
        <f>IF(CT!$M$1&lt;&gt;"",CT!$M$1,"")</f>
        <v/>
      </c>
      <c r="F1250" s="432" t="str">
        <f>IF(CT!$U$1&lt;&gt;"",CT!$U$1,"")</f>
        <v/>
      </c>
      <c r="G1250" s="248" t="str">
        <f>IF(CT!$AC$1&lt;&gt;"",CT!$AC$1,"")</f>
        <v/>
      </c>
      <c r="H1250" s="433" t="str">
        <f>IF(CT!$AK$1&lt;&gt;"",CT!$AK$1,"")</f>
        <v/>
      </c>
      <c r="I1250" s="47"/>
      <c r="J1250" s="186"/>
    </row>
    <row r="1251" spans="1:10" ht="13.5" thickBot="1" x14ac:dyDescent="0.25">
      <c r="A1251" s="187" t="s">
        <v>122</v>
      </c>
      <c r="B1251" s="223" t="str">
        <f>IF(CT!$C$10&lt;&gt;"",CT!$C$10,"")</f>
        <v/>
      </c>
      <c r="C1251" s="191"/>
      <c r="D1251" s="191" t="str">
        <f>IF(CT!$G$10&lt;&gt;"",CT!$G$10,"")</f>
        <v/>
      </c>
      <c r="E1251" s="191" t="str">
        <f>IF(CT!$O$10&lt;&gt;"",CT!$O$10,"")</f>
        <v/>
      </c>
      <c r="F1251" s="191" t="str">
        <f>IF(CT!$W$10&lt;&gt;"",CT!$W$10,"")</f>
        <v/>
      </c>
      <c r="G1251" s="191" t="str">
        <f>IF(CT!$AE$10&lt;&gt;"",CT!$AE$10,"")</f>
        <v/>
      </c>
      <c r="H1251" s="191" t="str">
        <f>IF(CT!$AM$10&lt;&gt;"",CT!$AM$10,"")</f>
        <v/>
      </c>
      <c r="I1251" s="47"/>
      <c r="J1251" s="47"/>
    </row>
    <row r="1252" spans="1:10" ht="13.5" thickBot="1" x14ac:dyDescent="0.25">
      <c r="A1252" s="188"/>
      <c r="B1252" s="223"/>
      <c r="C1252" s="253" t="s">
        <v>218</v>
      </c>
      <c r="D1252" s="253" t="str">
        <f>IF(CT!$H$10&lt;&gt;"",CT!$H$10,"")</f>
        <v/>
      </c>
      <c r="E1252" s="434" t="str">
        <f>IF(CT!$P$10&lt;&gt;"",CT!$P$10,"")</f>
        <v/>
      </c>
      <c r="F1252" s="434" t="str">
        <f>IF(CT!$X$10&lt;&gt;"",CT!$X$10,"")</f>
        <v/>
      </c>
      <c r="G1252" s="434" t="str">
        <f>IF(CT!$AF$10&lt;&gt;"",CT!$AF$10,"")</f>
        <v/>
      </c>
      <c r="H1252" s="434" t="str">
        <f>IF(CT!$AN$10&lt;&gt;"",CT!$AN$10,"")</f>
        <v/>
      </c>
      <c r="I1252" s="47"/>
      <c r="J1252" s="47"/>
    </row>
    <row r="1253" spans="1:10" ht="13.5" thickBot="1" x14ac:dyDescent="0.25">
      <c r="A1253" s="189"/>
      <c r="B1253" s="224"/>
      <c r="C1253" s="254"/>
      <c r="D1253" s="435"/>
      <c r="E1253" s="435"/>
      <c r="F1253" s="435"/>
      <c r="G1253" s="435"/>
      <c r="H1253" s="435"/>
      <c r="I1253" s="47"/>
      <c r="J1253" s="47"/>
    </row>
    <row r="1254" spans="1:10" ht="13.5" thickBot="1" x14ac:dyDescent="0.25">
      <c r="A1254" s="188"/>
      <c r="B1254" s="224"/>
      <c r="C1254" s="191"/>
      <c r="D1254" s="191"/>
      <c r="E1254" s="191"/>
      <c r="F1254" s="191"/>
      <c r="G1254" s="191"/>
      <c r="H1254" s="191"/>
      <c r="I1254" s="47"/>
      <c r="J1254" s="47"/>
    </row>
    <row r="1255" spans="1:10" ht="13.5" thickBot="1" x14ac:dyDescent="0.25">
      <c r="A1255" s="189"/>
      <c r="B1255" s="224"/>
      <c r="C1255" s="253"/>
      <c r="D1255" s="248" t="str">
        <f>IF(CT!$AS$1&lt;&gt;"",CT!$AS$1,"")</f>
        <v/>
      </c>
      <c r="E1255" s="248" t="str">
        <f>IF(CT!$BA$1&lt;&gt;"",CT!$BA$1,"")</f>
        <v/>
      </c>
      <c r="F1255" s="248" t="str">
        <f>IF(CT!$BI$1&lt;&gt;"",CT!$BI$1,"")</f>
        <v/>
      </c>
      <c r="G1255" s="248" t="str">
        <f>IF(CT!$BQ$1&lt;&gt;"",CT!$BQ$1,"")</f>
        <v/>
      </c>
      <c r="H1255" s="248" t="str">
        <f>IF(CT!$BY$1&lt;&gt;"",CT!$BY$1,"")</f>
        <v/>
      </c>
      <c r="I1255" s="47"/>
      <c r="J1255" s="47"/>
    </row>
    <row r="1256" spans="1:10" ht="13.5" thickBot="1" x14ac:dyDescent="0.25">
      <c r="A1256" s="188"/>
      <c r="B1256" s="224"/>
      <c r="C1256" s="225"/>
      <c r="D1256" s="240" t="str">
        <f>IF(D1255&lt;&gt;"","---------------","")</f>
        <v/>
      </c>
      <c r="E1256" s="240" t="str">
        <f>IF(E1255&lt;&gt;"","---------------","")</f>
        <v/>
      </c>
      <c r="F1256" s="240" t="str">
        <f>IF(F1255&lt;&gt;"","---------------","")</f>
        <v/>
      </c>
      <c r="G1256" s="240" t="str">
        <f>IF(G1255&lt;&gt;"","---------------","")</f>
        <v/>
      </c>
      <c r="H1256" s="240" t="str">
        <f>IF(H1255&lt;&gt;"","---------------","")</f>
        <v/>
      </c>
      <c r="I1256" s="47"/>
      <c r="J1256" s="47"/>
    </row>
    <row r="1257" spans="1:10" ht="13.5" thickBot="1" x14ac:dyDescent="0.25">
      <c r="A1257" s="189"/>
      <c r="B1257" s="224"/>
      <c r="C1257" s="191"/>
      <c r="D1257" s="191" t="str">
        <f>IF(CT!$AU$10&lt;&gt;"",CT!$AU$10,"")</f>
        <v/>
      </c>
      <c r="E1257" s="191" t="str">
        <f>IF(CT!$BC$10&lt;&gt;"",CT!$BC$10,"")</f>
        <v/>
      </c>
      <c r="F1257" s="191" t="str">
        <f>IF(CT!$BK$10&lt;&gt;"",CT!$BK$10,"")</f>
        <v/>
      </c>
      <c r="G1257" s="191" t="str">
        <f>IF(CT!$BS$10&lt;&gt;"",CT!$BS$10,"")</f>
        <v/>
      </c>
      <c r="H1257" s="191" t="str">
        <f>IF(CT!$CA$10&lt;&gt;"",CT!$CA$10,"")</f>
        <v/>
      </c>
      <c r="I1257" s="47"/>
      <c r="J1257" s="47"/>
    </row>
    <row r="1258" spans="1:10" ht="13.5" thickBot="1" x14ac:dyDescent="0.25">
      <c r="A1258" s="188"/>
      <c r="B1258" s="224"/>
      <c r="C1258" s="253" t="str">
        <f>IF(D1255&lt;&gt;"","C.F.","")</f>
        <v/>
      </c>
      <c r="D1258" s="434" t="str">
        <f>IF(CT!$AV$10&lt;&gt;"",CT!$AV$10,"")</f>
        <v/>
      </c>
      <c r="E1258" s="434" t="str">
        <f>IF(CT!$BD$10&lt;&gt;"",CT!$BD$10,"")</f>
        <v/>
      </c>
      <c r="F1258" s="434" t="str">
        <f>IF(CT!$BL$10&lt;&gt;"",CT!$BL$10,"")</f>
        <v/>
      </c>
      <c r="G1258" s="434" t="str">
        <f>IF(CT!$BT$10&lt;&gt;"",CT!$BT$10,"")</f>
        <v/>
      </c>
      <c r="H1258" s="434" t="str">
        <f>IF(CT!$CB$10&lt;&gt;"",CT!$CB$10,"")</f>
        <v/>
      </c>
      <c r="I1258" s="47"/>
      <c r="J1258" s="47"/>
    </row>
    <row r="1259" spans="1:10" ht="13.5" thickBot="1" x14ac:dyDescent="0.25">
      <c r="A1259" s="189"/>
      <c r="B1259" s="224"/>
      <c r="C1259" s="190"/>
      <c r="D1259" s="190"/>
      <c r="E1259" s="190"/>
      <c r="F1259" s="190"/>
      <c r="G1259" s="190"/>
      <c r="H1259" s="190"/>
      <c r="I1259" s="47"/>
      <c r="J1259" s="47"/>
    </row>
    <row r="1260" spans="1:10" ht="13.5" thickBot="1" x14ac:dyDescent="0.25">
      <c r="A1260" s="188"/>
      <c r="B1260" s="224"/>
      <c r="C1260" s="191"/>
      <c r="D1260" s="191"/>
      <c r="E1260" s="191"/>
      <c r="F1260" s="191"/>
      <c r="G1260" s="191"/>
      <c r="H1260" s="191"/>
      <c r="I1260" s="47"/>
      <c r="J1260" s="47"/>
    </row>
    <row r="1261" spans="1:10" ht="13.5" thickBot="1" x14ac:dyDescent="0.25">
      <c r="A1261" s="189"/>
      <c r="B1261" s="224"/>
      <c r="C1261" s="253" t="str">
        <f>IF(B1260&lt;&gt;"","C.F.","")</f>
        <v/>
      </c>
      <c r="D1261" s="248" t="str">
        <f>IF(CT!$CG$1&lt;&gt;"",CT!$CG$1,"")</f>
        <v/>
      </c>
      <c r="E1261" s="248" t="str">
        <f>IF(CT!$CO$1&lt;&gt;"",CT!$CO$1,"")</f>
        <v/>
      </c>
      <c r="F1261" s="248" t="str">
        <f>IF(CT!$CW$1&lt;&gt;"",CT!$CW$1,"")</f>
        <v/>
      </c>
      <c r="G1261" s="248" t="str">
        <f>IF(CT!$DE$1&lt;&gt;"",CT!$DE$1,"")</f>
        <v/>
      </c>
      <c r="H1261" s="248" t="str">
        <f>IF(CT!$DM$1&lt;&gt;"",CT!$DM$1,"")</f>
        <v/>
      </c>
      <c r="I1261" s="47"/>
      <c r="J1261" s="47"/>
    </row>
    <row r="1262" spans="1:10" ht="13.5" thickBot="1" x14ac:dyDescent="0.25">
      <c r="A1262" s="188"/>
      <c r="B1262" s="224"/>
      <c r="C1262" s="437"/>
      <c r="D1262" s="240" t="str">
        <f>IF(D1261&lt;&gt;"","---------------","")</f>
        <v/>
      </c>
      <c r="E1262" s="240" t="str">
        <f>IF(E1261&lt;&gt;"","---------------","")</f>
        <v/>
      </c>
      <c r="F1262" s="240" t="str">
        <f>IF(F1261&lt;&gt;"","---------------","")</f>
        <v/>
      </c>
      <c r="G1262" s="240" t="str">
        <f>IF(G1261&lt;&gt;"","---------------","")</f>
        <v/>
      </c>
      <c r="H1262" s="240" t="str">
        <f>IF(H1261&lt;&gt;"","---------------","")</f>
        <v/>
      </c>
      <c r="I1262" s="47"/>
      <c r="J1262" s="47"/>
    </row>
    <row r="1263" spans="1:10" ht="13.5" thickBot="1" x14ac:dyDescent="0.25">
      <c r="A1263" s="189"/>
      <c r="B1263" s="224"/>
      <c r="C1263" s="191"/>
      <c r="D1263" s="191" t="str">
        <f>IF(CT!$CI$10&lt;&gt;"",CT!$CI$10,"")</f>
        <v/>
      </c>
      <c r="E1263" s="191" t="str">
        <f>IF(CT!$CQ$10&lt;&gt;"",CT!$CQ$10,"")</f>
        <v/>
      </c>
      <c r="F1263" s="191" t="str">
        <f>IF(CT!$CY$10&lt;&gt;"",CT!$CY$10,"")</f>
        <v/>
      </c>
      <c r="G1263" s="191" t="str">
        <f>IF(CT!$DG$10&lt;&gt;"",CT!$DG$10,"")</f>
        <v/>
      </c>
      <c r="H1263" s="191" t="str">
        <f>IF(CT!$DO$10&lt;&gt;"",CT!$DO$10,"")</f>
        <v/>
      </c>
      <c r="I1263" s="47"/>
      <c r="J1263" s="47"/>
    </row>
    <row r="1264" spans="1:10" ht="13.5" thickBot="1" x14ac:dyDescent="0.25">
      <c r="A1264" s="188"/>
      <c r="B1264" s="224"/>
      <c r="C1264" s="253" t="str">
        <f>IF(D1261&lt;&gt;"","C.F.","")</f>
        <v/>
      </c>
      <c r="D1264" s="434" t="str">
        <f>IF(CT!$CJ$10&lt;&gt;"",CT!$CJ$10,"")</f>
        <v/>
      </c>
      <c r="E1264" s="434" t="str">
        <f>IF(CT!$CR$10&lt;&gt;"",CT!$CR$10,"")</f>
        <v/>
      </c>
      <c r="F1264" s="434" t="str">
        <f>IF(CT!$CZ$10&lt;&gt;"",CT!$CZ$10,"")</f>
        <v/>
      </c>
      <c r="G1264" s="434" t="str">
        <f>IF(CT!$DH$10&lt;&gt;"",CT!$DH$10,"")</f>
        <v/>
      </c>
      <c r="H1264" s="434" t="str">
        <f>IF(CT!$DP$10&lt;&gt;"",CT!$DP$10,"")</f>
        <v/>
      </c>
      <c r="I1264" s="47"/>
      <c r="J1264" s="47"/>
    </row>
    <row r="1265" spans="1:10" ht="13.5" thickBot="1" x14ac:dyDescent="0.25">
      <c r="A1265" s="189"/>
      <c r="B1265" s="224"/>
      <c r="C1265" s="191"/>
      <c r="D1265" s="434"/>
      <c r="E1265" s="434"/>
      <c r="F1265" s="434"/>
      <c r="G1265" s="434"/>
      <c r="H1265" s="434"/>
      <c r="I1265" s="47"/>
      <c r="J1265" s="47"/>
    </row>
    <row r="1266" spans="1:10" x14ac:dyDescent="0.2">
      <c r="A1266" s="188"/>
      <c r="B1266" s="47"/>
      <c r="C1266" s="47"/>
      <c r="D1266" s="47"/>
      <c r="E1266" s="47"/>
      <c r="F1266" s="47"/>
      <c r="G1266" s="47"/>
      <c r="H1266" s="47"/>
      <c r="I1266" s="47"/>
      <c r="J1266" s="47"/>
    </row>
    <row r="1267" spans="1:10" x14ac:dyDescent="0.2">
      <c r="A1267" s="189"/>
      <c r="B1267" s="47"/>
      <c r="C1267" s="47"/>
      <c r="D1267" s="47"/>
      <c r="E1267" s="47"/>
      <c r="F1267" s="47"/>
      <c r="G1267" s="47"/>
      <c r="H1267" s="47"/>
      <c r="I1267" s="47"/>
      <c r="J1267" s="47"/>
    </row>
    <row r="1268" spans="1:10" x14ac:dyDescent="0.2">
      <c r="A1268" s="188"/>
      <c r="B1268" s="47"/>
      <c r="C1268" s="47"/>
      <c r="D1268" s="47"/>
      <c r="E1268" s="47"/>
      <c r="F1268" s="47"/>
      <c r="G1268" s="47"/>
      <c r="H1268" s="47"/>
      <c r="I1268" s="47"/>
      <c r="J1268" s="47"/>
    </row>
    <row r="1269" spans="1:10" x14ac:dyDescent="0.2">
      <c r="A1269" s="189"/>
      <c r="B1269" s="47"/>
      <c r="C1269" s="47"/>
      <c r="D1269" s="47"/>
      <c r="E1269" s="47"/>
      <c r="F1269" s="47"/>
      <c r="G1269" s="47"/>
      <c r="H1269" s="47"/>
      <c r="I1269" s="47"/>
      <c r="J1269" s="47"/>
    </row>
    <row r="1270" spans="1:10" x14ac:dyDescent="0.2">
      <c r="A1270" s="192"/>
      <c r="B1270" s="193"/>
      <c r="C1270" s="193"/>
      <c r="D1270" s="193"/>
      <c r="E1270" s="193"/>
      <c r="F1270" s="193"/>
      <c r="G1270" s="193"/>
      <c r="H1270" s="193"/>
      <c r="I1270" s="47"/>
      <c r="J1270" s="47"/>
    </row>
    <row r="1271" spans="1:10" ht="13.5" thickBot="1" x14ac:dyDescent="0.25">
      <c r="A1271" s="194"/>
      <c r="B1271" s="47"/>
      <c r="C1271" s="194" t="s">
        <v>191</v>
      </c>
      <c r="D1271" s="194"/>
      <c r="E1271" s="194"/>
      <c r="F1271" s="194"/>
      <c r="G1271" s="194"/>
      <c r="H1271" s="194"/>
      <c r="I1271" s="194"/>
      <c r="J1271" s="194"/>
    </row>
    <row r="1272" spans="1:10" x14ac:dyDescent="0.2">
      <c r="A1272" s="47" t="s">
        <v>194</v>
      </c>
      <c r="B1272" s="178" t="str">
        <f>$BJ$7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95" t="s">
        <v>202</v>
      </c>
      <c r="B1274" s="178" t="str">
        <f>$BJ$30</f>
        <v>New</v>
      </c>
      <c r="C1274" s="47"/>
      <c r="D1274" s="47"/>
      <c r="E1274" s="47"/>
      <c r="F1274" s="47"/>
      <c r="G1274" s="47"/>
      <c r="H1274" s="47"/>
      <c r="I1274" s="47"/>
      <c r="J1274" s="47"/>
    </row>
    <row r="1275" spans="1:10" x14ac:dyDescent="0.2">
      <c r="A1275" s="195" t="s">
        <v>206</v>
      </c>
      <c r="B1275" s="178" t="str">
        <f>$BK$5</f>
        <v>ACCEPTED</v>
      </c>
      <c r="C1275" s="47"/>
      <c r="D1275" s="47"/>
      <c r="E1275" s="47"/>
      <c r="F1275" s="47"/>
      <c r="G1275" s="47"/>
      <c r="H1275" s="47"/>
      <c r="I1275" s="47"/>
      <c r="J1275" s="47"/>
    </row>
    <row r="1276" spans="1:10" x14ac:dyDescent="0.2">
      <c r="A1276" s="182"/>
      <c r="B1276" s="507" t="s">
        <v>208</v>
      </c>
      <c r="C1276" s="508"/>
      <c r="D1276" s="507"/>
      <c r="E1276" s="507"/>
      <c r="F1276" s="507"/>
      <c r="G1276" s="508"/>
      <c r="H1276" s="508"/>
      <c r="I1276" s="507"/>
      <c r="J1276" s="507"/>
    </row>
    <row r="1277" spans="1:10" x14ac:dyDescent="0.2">
      <c r="A1277" s="47" t="s">
        <v>210</v>
      </c>
      <c r="B1277" s="47"/>
      <c r="C1277" s="178" t="str">
        <f>$N$20</f>
        <v>Additel 286 SN:6851022030037</v>
      </c>
      <c r="D1277" s="181"/>
      <c r="E1277" s="181"/>
      <c r="F1277" s="47" t="s">
        <v>211</v>
      </c>
      <c r="G1277" s="512" t="str">
        <f>IF($V$19&lt;&gt;"",$V$19,"")</f>
        <v/>
      </c>
      <c r="H1277" s="513"/>
      <c r="I1277" s="196"/>
      <c r="J1277" s="47"/>
    </row>
    <row r="1278" spans="1:10" x14ac:dyDescent="0.2">
      <c r="A1278" s="47" t="s">
        <v>212</v>
      </c>
      <c r="B1278" s="47"/>
      <c r="C1278" s="504">
        <f>$N$21</f>
        <v>45474</v>
      </c>
      <c r="D1278" s="505"/>
      <c r="E1278" s="506"/>
      <c r="F1278" s="47" t="s">
        <v>213</v>
      </c>
      <c r="G1278" s="197" t="str">
        <f>IF($V$20&lt;&gt;"",$V$20,"")</f>
        <v/>
      </c>
      <c r="H1278" s="198" t="str">
        <f>IF($W$20&lt;&gt;"",$W$20,"")</f>
        <v/>
      </c>
      <c r="I1278" s="199"/>
      <c r="J1278" s="200"/>
    </row>
    <row r="1279" spans="1:10" x14ac:dyDescent="0.2">
      <c r="A1279" s="47" t="s">
        <v>214</v>
      </c>
      <c r="B1279" s="47"/>
      <c r="C1279" s="504">
        <f>$N$22</f>
        <v>45839</v>
      </c>
      <c r="D1279" s="505"/>
      <c r="E1279" s="506"/>
      <c r="F1279" s="47" t="s">
        <v>215</v>
      </c>
      <c r="G1279" s="197" t="str">
        <f>IF($V$21&lt;&gt;"",$V$21,"")</f>
        <v/>
      </c>
      <c r="H1279" s="197" t="str">
        <f>IF($W$21&lt;&gt;"",$W$21,"")</f>
        <v/>
      </c>
      <c r="I1279" s="199"/>
      <c r="J1279" s="200"/>
    </row>
    <row r="1280" spans="1:10" ht="13.5" thickBot="1" x14ac:dyDescent="0.25">
      <c r="A1280" s="201" t="s">
        <v>216</v>
      </c>
      <c r="B1280" s="201"/>
      <c r="C1280" s="509" t="str">
        <f>$N$23</f>
        <v>56561-060578</v>
      </c>
      <c r="D1280" s="510"/>
      <c r="E1280" s="511"/>
      <c r="F1280" s="201" t="s">
        <v>216</v>
      </c>
      <c r="G1280" s="201"/>
      <c r="H1280" s="295" t="e">
        <f>IF($V$22&lt;&gt;"",$V$22,"")</f>
        <v>#VALUE!</v>
      </c>
      <c r="I1280" s="203"/>
      <c r="J1280" s="204"/>
    </row>
    <row r="1281" spans="1:10" x14ac:dyDescent="0.2">
      <c r="A1281" s="47" t="s">
        <v>49</v>
      </c>
      <c r="B1281" s="47"/>
      <c r="C1281" s="47"/>
      <c r="D1281" s="220" t="s">
        <v>50</v>
      </c>
      <c r="E1281" s="221">
        <v>33</v>
      </c>
      <c r="F1281" s="47"/>
      <c r="G1281" s="178"/>
      <c r="H1281" s="47"/>
      <c r="I1281" s="47"/>
      <c r="J1281" s="47"/>
    </row>
    <row r="1282" spans="1:10" x14ac:dyDescent="0.2">
      <c r="A1282" s="47" t="s">
        <v>56</v>
      </c>
      <c r="B1282" s="47"/>
      <c r="C1282" s="47"/>
      <c r="D1282" s="47"/>
      <c r="E1282" s="47"/>
      <c r="F1282" s="47"/>
      <c r="G1282" s="47"/>
      <c r="H1282" s="47"/>
      <c r="I1282" s="47"/>
      <c r="J1282" s="47"/>
    </row>
    <row r="1283" spans="1:10" x14ac:dyDescent="0.2">
      <c r="A1283" s="47" t="s">
        <v>65</v>
      </c>
      <c r="B1283" s="178" t="str">
        <f>$BC$12</f>
        <v>Thermocouple Wire</v>
      </c>
      <c r="C1283" s="47"/>
      <c r="D1283" s="47"/>
      <c r="E1283" s="47" t="s">
        <v>66</v>
      </c>
      <c r="F1283" s="47"/>
      <c r="G1283" s="178" t="str">
        <f>$BF$22</f>
        <v>KF</v>
      </c>
      <c r="H1283" s="47"/>
      <c r="I1283" s="47"/>
      <c r="J1283" s="47"/>
    </row>
    <row r="1284" spans="1:10" x14ac:dyDescent="0.2">
      <c r="A1284" s="47" t="s">
        <v>46</v>
      </c>
      <c r="B1284" s="178" t="str">
        <f>AV19</f>
        <v>"0"</v>
      </c>
      <c r="C1284" s="47"/>
      <c r="D1284" s="47"/>
      <c r="E1284" s="47" t="s">
        <v>73</v>
      </c>
      <c r="F1284" s="47"/>
      <c r="G1284" s="246">
        <f ca="1">$BG$9</f>
        <v>45778</v>
      </c>
      <c r="H1284" s="47"/>
      <c r="I1284" s="47"/>
      <c r="J1284" s="179"/>
    </row>
    <row r="1285" spans="1:10" x14ac:dyDescent="0.2">
      <c r="A1285" s="47" t="s">
        <v>77</v>
      </c>
      <c r="B1285" s="178" t="str">
        <f>$BG$18</f>
        <v>N/A</v>
      </c>
      <c r="C1285" s="47"/>
      <c r="D1285" s="47"/>
      <c r="E1285" s="47" t="s">
        <v>78</v>
      </c>
      <c r="F1285" s="47"/>
      <c r="G1285" s="246" t="str">
        <f>$BG$10</f>
        <v>N/A</v>
      </c>
      <c r="H1285" s="47"/>
      <c r="J1285" s="179"/>
    </row>
    <row r="1286" spans="1:10" x14ac:dyDescent="0.2">
      <c r="A1286" s="47" t="s">
        <v>62</v>
      </c>
      <c r="B1286" s="180">
        <f>$BG$2</f>
        <v>68</v>
      </c>
      <c r="C1286" s="47"/>
      <c r="D1286" s="47"/>
      <c r="E1286" s="47" t="s">
        <v>86</v>
      </c>
      <c r="F1286" s="47"/>
      <c r="G1286" s="178">
        <f>$BG$3</f>
        <v>46</v>
      </c>
      <c r="H1286" s="47" t="s">
        <v>87</v>
      </c>
      <c r="I1286" s="47"/>
      <c r="J1286" s="47"/>
    </row>
    <row r="1287" spans="1:10" x14ac:dyDescent="0.2">
      <c r="A1287" s="47" t="s">
        <v>95</v>
      </c>
      <c r="B1287" s="178" t="str">
        <f>$BE$27</f>
        <v>Production</v>
      </c>
      <c r="C1287" s="47"/>
      <c r="D1287" s="47"/>
      <c r="E1287" s="47" t="s">
        <v>96</v>
      </c>
      <c r="F1287" s="178" t="str">
        <f>$AR$23</f>
        <v>Greater of ±2.0°F or ±0.4% of Reading</v>
      </c>
      <c r="G1287" s="47"/>
      <c r="H1287" s="47"/>
      <c r="I1287" s="47"/>
      <c r="J1287" s="47"/>
    </row>
    <row r="1288" spans="1:10" x14ac:dyDescent="0.2">
      <c r="A1288" s="181" t="s">
        <v>101</v>
      </c>
      <c r="B1288" s="47"/>
      <c r="C1288" s="181"/>
      <c r="D1288" s="181" t="s">
        <v>102</v>
      </c>
      <c r="E1288" s="181"/>
      <c r="F1288" s="47"/>
      <c r="G1288" s="178" t="str">
        <f>$AR$24</f>
        <v>AMS2750H, ASTM E220-19</v>
      </c>
      <c r="H1288" s="181"/>
      <c r="I1288" s="47"/>
      <c r="J1288" s="47"/>
    </row>
    <row r="1289" spans="1:10" x14ac:dyDescent="0.2">
      <c r="A1289" s="182" t="s">
        <v>106</v>
      </c>
      <c r="B1289" s="182"/>
      <c r="C1289" s="47"/>
      <c r="D1289" s="178" t="str">
        <f>$AX$22</f>
        <v/>
      </c>
      <c r="E1289" s="47" t="s">
        <v>107</v>
      </c>
      <c r="F1289" s="47"/>
      <c r="G1289" s="183" t="str">
        <f>$AX$26</f>
        <v>Specification</v>
      </c>
      <c r="H1289" s="184" t="s">
        <v>108</v>
      </c>
      <c r="I1289" s="47"/>
      <c r="J1289" s="47"/>
    </row>
    <row r="1290" spans="1:10" ht="13.5" thickBot="1" x14ac:dyDescent="0.25">
      <c r="A1290" s="185" t="s">
        <v>117</v>
      </c>
      <c r="B1290" s="247"/>
      <c r="C1290" s="431"/>
      <c r="D1290" s="248" t="str">
        <f>IF(CT!$E$1&lt;&gt;"",CT!$E$1,"")</f>
        <v/>
      </c>
      <c r="E1290" s="432" t="str">
        <f>IF(CT!$M$1&lt;&gt;"",CT!$M$1,"")</f>
        <v/>
      </c>
      <c r="F1290" s="432" t="str">
        <f>IF(CT!$U$1&lt;&gt;"",CT!$U$1,"")</f>
        <v/>
      </c>
      <c r="G1290" s="248" t="str">
        <f>IF(CT!$AC$1&lt;&gt;"",CT!$AC$1,"")</f>
        <v/>
      </c>
      <c r="H1290" s="433" t="str">
        <f>IF(CT!$AK$1&lt;&gt;"",CT!$AK$1,"")</f>
        <v/>
      </c>
      <c r="I1290" s="47"/>
      <c r="J1290" s="186"/>
    </row>
    <row r="1291" spans="1:10" ht="13.5" thickBot="1" x14ac:dyDescent="0.25">
      <c r="A1291" s="187" t="s">
        <v>122</v>
      </c>
      <c r="B1291" s="223" t="str">
        <f>IF(CT!$C$10&lt;&gt;"",CT!$C$10,"")</f>
        <v/>
      </c>
      <c r="C1291" s="191"/>
      <c r="D1291" s="191" t="str">
        <f>IF(CT!$G$10&lt;&gt;"",CT!$G$10,"")</f>
        <v/>
      </c>
      <c r="E1291" s="191" t="str">
        <f>IF(CT!$O$10&lt;&gt;"",CT!$O$10,"")</f>
        <v/>
      </c>
      <c r="F1291" s="191" t="str">
        <f>IF(CT!$W$10&lt;&gt;"",CT!$W$10,"")</f>
        <v/>
      </c>
      <c r="G1291" s="191" t="str">
        <f>IF(CT!$AE$10&lt;&gt;"",CT!$AE$10,"")</f>
        <v/>
      </c>
      <c r="H1291" s="191" t="str">
        <f>IF(CT!$AM$10&lt;&gt;"",CT!$AM$10,"")</f>
        <v/>
      </c>
      <c r="I1291" s="47"/>
      <c r="J1291" s="47"/>
    </row>
    <row r="1292" spans="1:10" ht="13.5" thickBot="1" x14ac:dyDescent="0.25">
      <c r="A1292" s="188"/>
      <c r="B1292" s="223"/>
      <c r="C1292" s="253" t="s">
        <v>218</v>
      </c>
      <c r="D1292" s="253" t="str">
        <f>IF(CT!$H$10&lt;&gt;"",CT!$H$10,"")</f>
        <v/>
      </c>
      <c r="E1292" s="434" t="str">
        <f>IF(CT!$P$10&lt;&gt;"",CT!$P$10,"")</f>
        <v/>
      </c>
      <c r="F1292" s="434" t="str">
        <f>IF(CT!$X$10&lt;&gt;"",CT!$X$10,"")</f>
        <v/>
      </c>
      <c r="G1292" s="434" t="str">
        <f>IF(CT!$AF$10&lt;&gt;"",CT!$AF$10,"")</f>
        <v/>
      </c>
      <c r="H1292" s="434" t="str">
        <f>IF(CT!$AN$10&lt;&gt;"",CT!$AN$10,"")</f>
        <v/>
      </c>
      <c r="I1292" s="47"/>
      <c r="J1292" s="47"/>
    </row>
    <row r="1293" spans="1:10" ht="13.5" thickBot="1" x14ac:dyDescent="0.25">
      <c r="A1293" s="189"/>
      <c r="B1293" s="224"/>
      <c r="C1293" s="254"/>
      <c r="D1293" s="435"/>
      <c r="E1293" s="435"/>
      <c r="F1293" s="435"/>
      <c r="G1293" s="435"/>
      <c r="H1293" s="435"/>
      <c r="I1293" s="47"/>
      <c r="J1293" s="47"/>
    </row>
    <row r="1294" spans="1:10" ht="13.5" thickBot="1" x14ac:dyDescent="0.25">
      <c r="A1294" s="188"/>
      <c r="B1294" s="224"/>
      <c r="C1294" s="191"/>
      <c r="D1294" s="191"/>
      <c r="E1294" s="191"/>
      <c r="F1294" s="191"/>
      <c r="G1294" s="191"/>
      <c r="H1294" s="191"/>
      <c r="I1294" s="47"/>
      <c r="J1294" s="47"/>
    </row>
    <row r="1295" spans="1:10" ht="13.5" thickBot="1" x14ac:dyDescent="0.25">
      <c r="A1295" s="189"/>
      <c r="B1295" s="224"/>
      <c r="C1295" s="253"/>
      <c r="D1295" s="248" t="str">
        <f>IF(CT!$AS$1&lt;&gt;"",CT!$AS$1,"")</f>
        <v/>
      </c>
      <c r="E1295" s="248" t="str">
        <f>IF(CT!$BA$1&lt;&gt;"",CT!$BA$1,"")</f>
        <v/>
      </c>
      <c r="F1295" s="248" t="str">
        <f>IF(CT!$BI$1&lt;&gt;"",CT!$BI$1,"")</f>
        <v/>
      </c>
      <c r="G1295" s="248" t="str">
        <f>IF(CT!$BQ$1&lt;&gt;"",CT!$BQ$1,"")</f>
        <v/>
      </c>
      <c r="H1295" s="248" t="str">
        <f>IF(CT!$BY$1&lt;&gt;"",CT!$BY$1,"")</f>
        <v/>
      </c>
      <c r="I1295" s="47"/>
      <c r="J1295" s="47"/>
    </row>
    <row r="1296" spans="1:10" ht="13.5" thickBot="1" x14ac:dyDescent="0.25">
      <c r="A1296" s="188"/>
      <c r="B1296" s="224"/>
      <c r="C1296" s="225"/>
      <c r="D1296" s="240" t="str">
        <f>IF(D1295&lt;&gt;"","---------------","")</f>
        <v/>
      </c>
      <c r="E1296" s="240" t="str">
        <f>IF(E1295&lt;&gt;"","---------------","")</f>
        <v/>
      </c>
      <c r="F1296" s="240" t="str">
        <f>IF(F1295&lt;&gt;"","---------------","")</f>
        <v/>
      </c>
      <c r="G1296" s="240" t="str">
        <f>IF(G1295&lt;&gt;"","---------------","")</f>
        <v/>
      </c>
      <c r="H1296" s="240" t="str">
        <f>IF(H1295&lt;&gt;"","---------------","")</f>
        <v/>
      </c>
      <c r="I1296" s="47"/>
      <c r="J1296" s="47"/>
    </row>
    <row r="1297" spans="1:10" ht="13.5" thickBot="1" x14ac:dyDescent="0.25">
      <c r="A1297" s="189"/>
      <c r="B1297" s="224"/>
      <c r="C1297" s="191"/>
      <c r="D1297" s="191" t="str">
        <f>IF(CT!$AU$10&lt;&gt;"",CT!$AU$10,"")</f>
        <v/>
      </c>
      <c r="E1297" s="191" t="str">
        <f>IF(CT!$BC$10&lt;&gt;"",CT!$BC$10,"")</f>
        <v/>
      </c>
      <c r="F1297" s="191" t="str">
        <f>IF(CT!$BK$10&lt;&gt;"",CT!$BK$10,"")</f>
        <v/>
      </c>
      <c r="G1297" s="191" t="str">
        <f>IF(CT!$BS$10&lt;&gt;"",CT!$BS$10,"")</f>
        <v/>
      </c>
      <c r="H1297" s="191" t="str">
        <f>IF(CT!$CA$10&lt;&gt;"",CT!$CA$10,"")</f>
        <v/>
      </c>
      <c r="I1297" s="47"/>
      <c r="J1297" s="47"/>
    </row>
    <row r="1298" spans="1:10" ht="13.5" thickBot="1" x14ac:dyDescent="0.25">
      <c r="A1298" s="188"/>
      <c r="B1298" s="224"/>
      <c r="C1298" s="253" t="str">
        <f>IF(D1295&lt;&gt;"","C.F.","")</f>
        <v/>
      </c>
      <c r="D1298" s="434" t="str">
        <f>IF(CT!$AV$10&lt;&gt;"",CT!$AV$10,"")</f>
        <v/>
      </c>
      <c r="E1298" s="434" t="str">
        <f>IF(CT!$BD$10&lt;&gt;"",CT!$BD$10,"")</f>
        <v/>
      </c>
      <c r="F1298" s="434" t="str">
        <f>IF(CT!$BL$10&lt;&gt;"",CT!$BL$10,"")</f>
        <v/>
      </c>
      <c r="G1298" s="434" t="str">
        <f>IF(CT!$BT$10&lt;&gt;"",CT!$BT$10,"")</f>
        <v/>
      </c>
      <c r="H1298" s="434" t="str">
        <f>IF(CT!$CB$10&lt;&gt;"",CT!$CB$10,"")</f>
        <v/>
      </c>
      <c r="I1298" s="47"/>
      <c r="J1298" s="47"/>
    </row>
    <row r="1299" spans="1:10" ht="13.5" thickBot="1" x14ac:dyDescent="0.25">
      <c r="A1299" s="189"/>
      <c r="B1299" s="224"/>
      <c r="C1299" s="190"/>
      <c r="D1299" s="190"/>
      <c r="E1299" s="190"/>
      <c r="F1299" s="190"/>
      <c r="G1299" s="190"/>
      <c r="H1299" s="190"/>
      <c r="I1299" s="47"/>
      <c r="J1299" s="47"/>
    </row>
    <row r="1300" spans="1:10" ht="13.5" thickBot="1" x14ac:dyDescent="0.25">
      <c r="A1300" s="188"/>
      <c r="B1300" s="224"/>
      <c r="C1300" s="191"/>
      <c r="D1300" s="191"/>
      <c r="E1300" s="191"/>
      <c r="F1300" s="191"/>
      <c r="G1300" s="191"/>
      <c r="H1300" s="191"/>
      <c r="I1300" s="47"/>
      <c r="J1300" s="47"/>
    </row>
    <row r="1301" spans="1:10" ht="13.5" thickBot="1" x14ac:dyDescent="0.25">
      <c r="A1301" s="189"/>
      <c r="B1301" s="224"/>
      <c r="C1301" s="253" t="str">
        <f>IF(B1300&lt;&gt;"","C.F.","")</f>
        <v/>
      </c>
      <c r="D1301" s="248" t="str">
        <f>IF(CT!$CG$1&lt;&gt;"",CT!$CG$1,"")</f>
        <v/>
      </c>
      <c r="E1301" s="248" t="str">
        <f>IF(CT!$CO$1&lt;&gt;"",CT!$CO$1,"")</f>
        <v/>
      </c>
      <c r="F1301" s="248" t="str">
        <f>IF(CT!$CW$1&lt;&gt;"",CT!$CW$1,"")</f>
        <v/>
      </c>
      <c r="G1301" s="248" t="str">
        <f>IF(CT!$DE$1&lt;&gt;"",CT!$DE$1,"")</f>
        <v/>
      </c>
      <c r="H1301" s="248" t="str">
        <f>IF(CT!$DM$1&lt;&gt;"",CT!$DM$1,"")</f>
        <v/>
      </c>
      <c r="I1301" s="47"/>
      <c r="J1301" s="47"/>
    </row>
    <row r="1302" spans="1:10" ht="13.5" thickBot="1" x14ac:dyDescent="0.25">
      <c r="A1302" s="188"/>
      <c r="B1302" s="224"/>
      <c r="C1302" s="437"/>
      <c r="D1302" s="240" t="str">
        <f>IF(D1301&lt;&gt;"","---------------","")</f>
        <v/>
      </c>
      <c r="E1302" s="240" t="str">
        <f>IF(E1301&lt;&gt;"","---------------","")</f>
        <v/>
      </c>
      <c r="F1302" s="240" t="str">
        <f>IF(F1301&lt;&gt;"","---------------","")</f>
        <v/>
      </c>
      <c r="G1302" s="240" t="str">
        <f>IF(G1301&lt;&gt;"","---------------","")</f>
        <v/>
      </c>
      <c r="H1302" s="240" t="str">
        <f>IF(H1301&lt;&gt;"","---------------","")</f>
        <v/>
      </c>
      <c r="I1302" s="47"/>
      <c r="J1302" s="47"/>
    </row>
    <row r="1303" spans="1:10" ht="13.5" thickBot="1" x14ac:dyDescent="0.25">
      <c r="A1303" s="189"/>
      <c r="B1303" s="224"/>
      <c r="C1303" s="191"/>
      <c r="D1303" s="191" t="str">
        <f>IF(CT!$CI$10&lt;&gt;"",CT!$CI$10,"")</f>
        <v/>
      </c>
      <c r="E1303" s="191" t="str">
        <f>IF(CT!$CQ$10&lt;&gt;"",CT!$CQ$10,"")</f>
        <v/>
      </c>
      <c r="F1303" s="191" t="str">
        <f>IF(CT!$CY$10&lt;&gt;"",CT!$CY$10,"")</f>
        <v/>
      </c>
      <c r="G1303" s="191" t="str">
        <f>IF(CT!$DG$10&lt;&gt;"",CT!$DG$10,"")</f>
        <v/>
      </c>
      <c r="H1303" s="191" t="str">
        <f>IF(CT!$DO$10&lt;&gt;"",CT!$DO$10,"")</f>
        <v/>
      </c>
      <c r="I1303" s="47"/>
      <c r="J1303" s="47"/>
    </row>
    <row r="1304" spans="1:10" ht="13.5" thickBot="1" x14ac:dyDescent="0.25">
      <c r="A1304" s="188"/>
      <c r="B1304" s="224"/>
      <c r="C1304" s="253" t="str">
        <f>IF(D1301&lt;&gt;"","C.F.","")</f>
        <v/>
      </c>
      <c r="D1304" s="434" t="str">
        <f>IF(CT!$CJ$10&lt;&gt;"",CT!$CJ$10,"")</f>
        <v/>
      </c>
      <c r="E1304" s="434" t="str">
        <f>IF(CT!$CR$10&lt;&gt;"",CT!$CR$10,"")</f>
        <v/>
      </c>
      <c r="F1304" s="434" t="str">
        <f>IF(CT!$CZ$10&lt;&gt;"",CT!$CZ$10,"")</f>
        <v/>
      </c>
      <c r="G1304" s="434" t="str">
        <f>IF(CT!$DH$10&lt;&gt;"",CT!$DH$10,"")</f>
        <v/>
      </c>
      <c r="H1304" s="434" t="str">
        <f>IF(CT!$DP$10&lt;&gt;"",CT!$DP$10,"")</f>
        <v/>
      </c>
      <c r="I1304" s="47"/>
      <c r="J1304" s="47"/>
    </row>
    <row r="1305" spans="1:10" ht="13.5" thickBot="1" x14ac:dyDescent="0.25">
      <c r="A1305" s="189"/>
      <c r="B1305" s="224"/>
      <c r="C1305" s="191"/>
      <c r="D1305" s="434"/>
      <c r="E1305" s="434"/>
      <c r="F1305" s="434"/>
      <c r="G1305" s="434"/>
      <c r="H1305" s="434"/>
      <c r="I1305" s="47"/>
      <c r="J1305" s="47"/>
    </row>
    <row r="1306" spans="1:10" x14ac:dyDescent="0.2">
      <c r="A1306" s="188"/>
      <c r="B1306" s="47"/>
      <c r="C1306" s="47"/>
      <c r="D1306" s="47"/>
      <c r="E1306" s="47"/>
      <c r="F1306" s="47"/>
      <c r="G1306" s="47"/>
      <c r="H1306" s="47"/>
      <c r="I1306" s="47"/>
      <c r="J1306" s="47"/>
    </row>
    <row r="1307" spans="1:10" x14ac:dyDescent="0.2">
      <c r="A1307" s="189"/>
      <c r="B1307" s="47"/>
      <c r="C1307" s="47"/>
      <c r="D1307" s="47"/>
      <c r="E1307" s="47"/>
      <c r="F1307" s="47"/>
      <c r="G1307" s="47"/>
      <c r="H1307" s="47"/>
      <c r="I1307" s="47"/>
      <c r="J1307" s="47"/>
    </row>
    <row r="1308" spans="1:10" x14ac:dyDescent="0.2">
      <c r="A1308" s="188"/>
      <c r="B1308" s="47"/>
      <c r="C1308" s="47"/>
      <c r="D1308" s="47"/>
      <c r="E1308" s="47"/>
      <c r="F1308" s="47"/>
      <c r="G1308" s="47"/>
      <c r="H1308" s="47"/>
      <c r="I1308" s="47"/>
      <c r="J1308" s="47"/>
    </row>
    <row r="1309" spans="1:10" x14ac:dyDescent="0.2">
      <c r="A1309" s="189"/>
      <c r="B1309" s="47"/>
      <c r="C1309" s="47"/>
      <c r="D1309" s="47"/>
      <c r="E1309" s="47"/>
      <c r="F1309" s="47"/>
      <c r="G1309" s="47"/>
      <c r="H1309" s="47"/>
      <c r="I1309" s="47"/>
      <c r="J1309" s="47"/>
    </row>
    <row r="1310" spans="1:10" x14ac:dyDescent="0.2">
      <c r="A1310" s="192"/>
      <c r="B1310" s="193"/>
      <c r="C1310" s="193"/>
      <c r="D1310" s="193"/>
      <c r="E1310" s="193"/>
      <c r="F1310" s="193"/>
      <c r="G1310" s="193"/>
      <c r="H1310" s="193"/>
      <c r="I1310" s="47"/>
      <c r="J1310" s="47"/>
    </row>
    <row r="1311" spans="1:10" ht="13.5" thickBot="1" x14ac:dyDescent="0.25">
      <c r="A1311" s="194"/>
      <c r="B1311" s="47"/>
      <c r="C1311" s="194" t="s">
        <v>191</v>
      </c>
      <c r="D1311" s="194"/>
      <c r="E1311" s="194"/>
      <c r="F1311" s="194"/>
      <c r="G1311" s="194"/>
      <c r="H1311" s="194"/>
      <c r="I1311" s="194"/>
      <c r="J1311" s="194"/>
    </row>
    <row r="1312" spans="1:10" x14ac:dyDescent="0.2">
      <c r="A1312" s="47" t="s">
        <v>194</v>
      </c>
      <c r="B1312" s="178" t="str">
        <f>$BJ$7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95" t="s">
        <v>202</v>
      </c>
      <c r="B1314" s="178" t="str">
        <f>$BJ$30</f>
        <v>New</v>
      </c>
      <c r="C1314" s="47"/>
      <c r="D1314" s="47"/>
      <c r="E1314" s="47"/>
      <c r="F1314" s="47"/>
      <c r="G1314" s="47"/>
      <c r="H1314" s="47"/>
      <c r="I1314" s="47"/>
      <c r="J1314" s="47"/>
    </row>
    <row r="1315" spans="1:10" x14ac:dyDescent="0.2">
      <c r="A1315" s="195" t="s">
        <v>206</v>
      </c>
      <c r="B1315" s="178" t="str">
        <f>$BK$5</f>
        <v>ACCEPTED</v>
      </c>
      <c r="C1315" s="47"/>
      <c r="D1315" s="47"/>
      <c r="E1315" s="47"/>
      <c r="F1315" s="47"/>
      <c r="G1315" s="47"/>
      <c r="H1315" s="47"/>
      <c r="I1315" s="47"/>
      <c r="J1315" s="47"/>
    </row>
    <row r="1316" spans="1:10" x14ac:dyDescent="0.2">
      <c r="A1316" s="182"/>
      <c r="B1316" s="507" t="s">
        <v>208</v>
      </c>
      <c r="C1316" s="508"/>
      <c r="D1316" s="507"/>
      <c r="E1316" s="507"/>
      <c r="F1316" s="507"/>
      <c r="G1316" s="508"/>
      <c r="H1316" s="508"/>
      <c r="I1316" s="507"/>
      <c r="J1316" s="507"/>
    </row>
    <row r="1317" spans="1:10" x14ac:dyDescent="0.2">
      <c r="A1317" s="47" t="s">
        <v>210</v>
      </c>
      <c r="B1317" s="47"/>
      <c r="C1317" s="178" t="str">
        <f>$N$20</f>
        <v>Additel 286 SN:6851022030037</v>
      </c>
      <c r="D1317" s="181"/>
      <c r="E1317" s="181"/>
      <c r="F1317" s="47" t="s">
        <v>211</v>
      </c>
      <c r="G1317" s="512" t="str">
        <f>IF($V$19&lt;&gt;"",$V$19,"")</f>
        <v/>
      </c>
      <c r="H1317" s="513"/>
      <c r="I1317" s="196"/>
      <c r="J1317" s="47"/>
    </row>
    <row r="1318" spans="1:10" x14ac:dyDescent="0.2">
      <c r="A1318" s="47" t="s">
        <v>212</v>
      </c>
      <c r="B1318" s="47"/>
      <c r="C1318" s="504">
        <f>$N$21</f>
        <v>45474</v>
      </c>
      <c r="D1318" s="505"/>
      <c r="E1318" s="506"/>
      <c r="F1318" s="47" t="s">
        <v>213</v>
      </c>
      <c r="G1318" s="197" t="str">
        <f>IF($V$20&lt;&gt;"",$V$20,"")</f>
        <v/>
      </c>
      <c r="H1318" s="198" t="str">
        <f>IF($W$20&lt;&gt;"",$W$20,"")</f>
        <v/>
      </c>
      <c r="I1318" s="199"/>
      <c r="J1318" s="200"/>
    </row>
    <row r="1319" spans="1:10" x14ac:dyDescent="0.2">
      <c r="A1319" s="47" t="s">
        <v>214</v>
      </c>
      <c r="B1319" s="47"/>
      <c r="C1319" s="504">
        <f>$N$22</f>
        <v>45839</v>
      </c>
      <c r="D1319" s="505"/>
      <c r="E1319" s="506"/>
      <c r="F1319" s="47" t="s">
        <v>215</v>
      </c>
      <c r="G1319" s="197" t="str">
        <f>IF($V$21&lt;&gt;"",$V$21,"")</f>
        <v/>
      </c>
      <c r="H1319" s="197" t="str">
        <f>IF($W$21&lt;&gt;"",$W$21,"")</f>
        <v/>
      </c>
      <c r="I1319" s="199"/>
      <c r="J1319" s="200"/>
    </row>
    <row r="1320" spans="1:10" ht="13.5" thickBot="1" x14ac:dyDescent="0.25">
      <c r="A1320" s="201" t="s">
        <v>216</v>
      </c>
      <c r="B1320" s="201"/>
      <c r="C1320" s="509" t="str">
        <f>$N$23</f>
        <v>56561-060578</v>
      </c>
      <c r="D1320" s="510"/>
      <c r="E1320" s="511"/>
      <c r="F1320" s="201" t="s">
        <v>216</v>
      </c>
      <c r="G1320" s="201"/>
      <c r="H1320" s="295" t="e">
        <f>IF($V$22&lt;&gt;"",$V$22,"")</f>
        <v>#VALUE!</v>
      </c>
      <c r="I1320" s="203"/>
      <c r="J1320" s="204"/>
    </row>
    <row r="1321" spans="1:10" x14ac:dyDescent="0.2">
      <c r="A1321" s="47" t="s">
        <v>49</v>
      </c>
      <c r="B1321" s="47"/>
      <c r="C1321" s="47"/>
      <c r="D1321" s="220" t="s">
        <v>50</v>
      </c>
      <c r="E1321" s="221">
        <v>34</v>
      </c>
      <c r="F1321" s="47"/>
      <c r="G1321" s="178"/>
      <c r="H1321" s="47"/>
      <c r="I1321" s="47"/>
      <c r="J1321" s="47"/>
    </row>
    <row r="1322" spans="1:10" x14ac:dyDescent="0.2">
      <c r="A1322" s="47" t="s">
        <v>56</v>
      </c>
      <c r="B1322" s="47"/>
      <c r="C1322" s="47"/>
      <c r="D1322" s="47"/>
      <c r="E1322" s="47"/>
      <c r="F1322" s="47"/>
      <c r="G1322" s="47"/>
      <c r="H1322" s="47"/>
      <c r="I1322" s="47"/>
      <c r="J1322" s="47"/>
    </row>
    <row r="1323" spans="1:10" x14ac:dyDescent="0.2">
      <c r="A1323" s="47" t="s">
        <v>65</v>
      </c>
      <c r="B1323" s="178" t="str">
        <f>$BC$12</f>
        <v>Thermocouple Wire</v>
      </c>
      <c r="C1323" s="47"/>
      <c r="D1323" s="47"/>
      <c r="E1323" s="47" t="s">
        <v>66</v>
      </c>
      <c r="F1323" s="47"/>
      <c r="G1323" s="178" t="str">
        <f>$BF$22</f>
        <v>KF</v>
      </c>
      <c r="H1323" s="47"/>
      <c r="I1323" s="47"/>
      <c r="J1323" s="47"/>
    </row>
    <row r="1324" spans="1:10" x14ac:dyDescent="0.2">
      <c r="A1324" s="47" t="s">
        <v>46</v>
      </c>
      <c r="B1324" s="178" t="str">
        <f>AV20</f>
        <v>"0"</v>
      </c>
      <c r="C1324" s="47"/>
      <c r="D1324" s="47"/>
      <c r="E1324" s="47" t="s">
        <v>73</v>
      </c>
      <c r="F1324" s="47"/>
      <c r="G1324" s="246">
        <f ca="1">$BG$9</f>
        <v>45778</v>
      </c>
      <c r="H1324" s="47"/>
      <c r="I1324" s="47"/>
      <c r="J1324" s="179"/>
    </row>
    <row r="1325" spans="1:10" x14ac:dyDescent="0.2">
      <c r="A1325" s="47" t="s">
        <v>77</v>
      </c>
      <c r="B1325" s="178" t="str">
        <f>$BG$18</f>
        <v>N/A</v>
      </c>
      <c r="C1325" s="47"/>
      <c r="D1325" s="47"/>
      <c r="E1325" s="47" t="s">
        <v>78</v>
      </c>
      <c r="F1325" s="47"/>
      <c r="G1325" s="246" t="str">
        <f>$BG$10</f>
        <v>N/A</v>
      </c>
      <c r="H1325" s="47"/>
      <c r="J1325" s="179"/>
    </row>
    <row r="1326" spans="1:10" x14ac:dyDescent="0.2">
      <c r="A1326" s="47" t="s">
        <v>62</v>
      </c>
      <c r="B1326" s="180">
        <f>$BG$2</f>
        <v>68</v>
      </c>
      <c r="C1326" s="47"/>
      <c r="D1326" s="47"/>
      <c r="E1326" s="47" t="s">
        <v>86</v>
      </c>
      <c r="F1326" s="47"/>
      <c r="G1326" s="178">
        <f>$BG$3</f>
        <v>46</v>
      </c>
      <c r="H1326" s="47" t="s">
        <v>87</v>
      </c>
      <c r="I1326" s="47"/>
      <c r="J1326" s="47"/>
    </row>
    <row r="1327" spans="1:10" x14ac:dyDescent="0.2">
      <c r="A1327" s="47" t="s">
        <v>95</v>
      </c>
      <c r="B1327" s="178" t="str">
        <f>$BE$27</f>
        <v>Production</v>
      </c>
      <c r="C1327" s="47"/>
      <c r="D1327" s="47"/>
      <c r="E1327" s="47" t="s">
        <v>96</v>
      </c>
      <c r="F1327" s="178" t="str">
        <f>$AR$23</f>
        <v>Greater of ±2.0°F or ±0.4% of Reading</v>
      </c>
      <c r="G1327" s="47"/>
      <c r="H1327" s="47"/>
      <c r="I1327" s="47"/>
      <c r="J1327" s="47"/>
    </row>
    <row r="1328" spans="1:10" x14ac:dyDescent="0.2">
      <c r="A1328" s="181" t="s">
        <v>101</v>
      </c>
      <c r="B1328" s="47"/>
      <c r="C1328" s="181"/>
      <c r="D1328" s="181" t="s">
        <v>102</v>
      </c>
      <c r="E1328" s="181"/>
      <c r="F1328" s="47"/>
      <c r="G1328" s="178" t="str">
        <f>$AR$24</f>
        <v>AMS2750H, ASTM E220-19</v>
      </c>
      <c r="H1328" s="181"/>
      <c r="I1328" s="47"/>
      <c r="J1328" s="47"/>
    </row>
    <row r="1329" spans="1:10" x14ac:dyDescent="0.2">
      <c r="A1329" s="182" t="s">
        <v>106</v>
      </c>
      <c r="B1329" s="182"/>
      <c r="C1329" s="47"/>
      <c r="D1329" s="178" t="str">
        <f>$AX$22</f>
        <v/>
      </c>
      <c r="E1329" s="47" t="s">
        <v>107</v>
      </c>
      <c r="F1329" s="47"/>
      <c r="G1329" s="183" t="str">
        <f>$AX$26</f>
        <v>Specification</v>
      </c>
      <c r="H1329" s="184" t="s">
        <v>108</v>
      </c>
      <c r="I1329" s="47"/>
      <c r="J1329" s="47"/>
    </row>
    <row r="1330" spans="1:10" ht="13.5" thickBot="1" x14ac:dyDescent="0.25">
      <c r="A1330" s="185" t="s">
        <v>117</v>
      </c>
      <c r="B1330" s="247"/>
      <c r="C1330" s="431"/>
      <c r="D1330" s="248" t="str">
        <f>IF(CT!$E$1&lt;&gt;"",CT!$E$1,"")</f>
        <v/>
      </c>
      <c r="E1330" s="432" t="str">
        <f>IF(CT!$M$1&lt;&gt;"",CT!$M$1,"")</f>
        <v/>
      </c>
      <c r="F1330" s="432" t="str">
        <f>IF(CT!$U$1&lt;&gt;"",CT!$U$1,"")</f>
        <v/>
      </c>
      <c r="G1330" s="248" t="str">
        <f>IF(CT!$AC$1&lt;&gt;"",CT!$AC$1,"")</f>
        <v/>
      </c>
      <c r="H1330" s="433" t="str">
        <f>IF(CT!$AK$1&lt;&gt;"",CT!$AK$1,"")</f>
        <v/>
      </c>
      <c r="I1330" s="47"/>
      <c r="J1330" s="186"/>
    </row>
    <row r="1331" spans="1:10" ht="13.5" thickBot="1" x14ac:dyDescent="0.25">
      <c r="A1331" s="187" t="s">
        <v>122</v>
      </c>
      <c r="B1331" s="223" t="str">
        <f>IF(CT!$C$10&lt;&gt;"",CT!$C$10,"")</f>
        <v/>
      </c>
      <c r="C1331" s="191"/>
      <c r="D1331" s="191" t="str">
        <f>IF(CT!$G$10&lt;&gt;"",CT!$G$10,"")</f>
        <v/>
      </c>
      <c r="E1331" s="191" t="str">
        <f>IF(CT!$O$10&lt;&gt;"",CT!$O$10,"")</f>
        <v/>
      </c>
      <c r="F1331" s="191" t="str">
        <f>IF(CT!$W$10&lt;&gt;"",CT!$W$10,"")</f>
        <v/>
      </c>
      <c r="G1331" s="191" t="str">
        <f>IF(CT!$AE$10&lt;&gt;"",CT!$AE$10,"")</f>
        <v/>
      </c>
      <c r="H1331" s="191" t="str">
        <f>IF(CT!$AM$10&lt;&gt;"",CT!$AM$10,"")</f>
        <v/>
      </c>
      <c r="I1331" s="47"/>
      <c r="J1331" s="47"/>
    </row>
    <row r="1332" spans="1:10" ht="13.5" thickBot="1" x14ac:dyDescent="0.25">
      <c r="A1332" s="188"/>
      <c r="B1332" s="223"/>
      <c r="C1332" s="253" t="s">
        <v>218</v>
      </c>
      <c r="D1332" s="253" t="str">
        <f>IF(CT!$H$10&lt;&gt;"",CT!$H$10,"")</f>
        <v/>
      </c>
      <c r="E1332" s="434" t="str">
        <f>IF(CT!$P$10&lt;&gt;"",CT!$P$10,"")</f>
        <v/>
      </c>
      <c r="F1332" s="434" t="str">
        <f>IF(CT!$X$10&lt;&gt;"",CT!$X$10,"")</f>
        <v/>
      </c>
      <c r="G1332" s="434" t="str">
        <f>IF(CT!$AF$10&lt;&gt;"",CT!$AF$10,"")</f>
        <v/>
      </c>
      <c r="H1332" s="434" t="str">
        <f>IF(CT!$AN$10&lt;&gt;"",CT!$AN$10,"")</f>
        <v/>
      </c>
      <c r="I1332" s="47"/>
      <c r="J1332" s="47"/>
    </row>
    <row r="1333" spans="1:10" ht="13.5" thickBot="1" x14ac:dyDescent="0.25">
      <c r="A1333" s="189"/>
      <c r="B1333" s="224"/>
      <c r="C1333" s="254"/>
      <c r="D1333" s="435"/>
      <c r="E1333" s="435"/>
      <c r="F1333" s="435"/>
      <c r="G1333" s="435"/>
      <c r="H1333" s="435"/>
      <c r="I1333" s="47"/>
      <c r="J1333" s="47"/>
    </row>
    <row r="1334" spans="1:10" ht="13.5" thickBot="1" x14ac:dyDescent="0.25">
      <c r="A1334" s="188"/>
      <c r="B1334" s="224"/>
      <c r="C1334" s="191"/>
      <c r="D1334" s="191"/>
      <c r="E1334" s="191"/>
      <c r="F1334" s="191"/>
      <c r="G1334" s="191"/>
      <c r="H1334" s="191"/>
      <c r="I1334" s="47"/>
      <c r="J1334" s="47"/>
    </row>
    <row r="1335" spans="1:10" ht="13.5" thickBot="1" x14ac:dyDescent="0.25">
      <c r="A1335" s="189"/>
      <c r="B1335" s="224"/>
      <c r="C1335" s="253"/>
      <c r="D1335" s="248" t="str">
        <f>IF(CT!$AS$1&lt;&gt;"",CT!$AS$1,"")</f>
        <v/>
      </c>
      <c r="E1335" s="248" t="str">
        <f>IF(CT!$BA$1&lt;&gt;"",CT!$BA$1,"")</f>
        <v/>
      </c>
      <c r="F1335" s="248" t="str">
        <f>IF(CT!$BI$1&lt;&gt;"",CT!$BI$1,"")</f>
        <v/>
      </c>
      <c r="G1335" s="248" t="str">
        <f>IF(CT!$BQ$1&lt;&gt;"",CT!$BQ$1,"")</f>
        <v/>
      </c>
      <c r="H1335" s="248" t="str">
        <f>IF(CT!$BY$1&lt;&gt;"",CT!$BY$1,"")</f>
        <v/>
      </c>
      <c r="I1335" s="47"/>
      <c r="J1335" s="47"/>
    </row>
    <row r="1336" spans="1:10" ht="13.5" thickBot="1" x14ac:dyDescent="0.25">
      <c r="A1336" s="188"/>
      <c r="B1336" s="224"/>
      <c r="C1336" s="225"/>
      <c r="D1336" s="240" t="str">
        <f>IF(D1335&lt;&gt;"","---------------","")</f>
        <v/>
      </c>
      <c r="E1336" s="240" t="str">
        <f>IF(E1335&lt;&gt;"","---------------","")</f>
        <v/>
      </c>
      <c r="F1336" s="240" t="str">
        <f>IF(F1335&lt;&gt;"","---------------","")</f>
        <v/>
      </c>
      <c r="G1336" s="240" t="str">
        <f>IF(G1335&lt;&gt;"","---------------","")</f>
        <v/>
      </c>
      <c r="H1336" s="240" t="str">
        <f>IF(H1335&lt;&gt;"","---------------","")</f>
        <v/>
      </c>
      <c r="I1336" s="47"/>
      <c r="J1336" s="47"/>
    </row>
    <row r="1337" spans="1:10" ht="13.5" thickBot="1" x14ac:dyDescent="0.25">
      <c r="A1337" s="189"/>
      <c r="B1337" s="224"/>
      <c r="C1337" s="191"/>
      <c r="D1337" s="191" t="str">
        <f>IF(CT!$AU$10&lt;&gt;"",CT!$AU$10,"")</f>
        <v/>
      </c>
      <c r="E1337" s="191" t="str">
        <f>IF(CT!$BC$10&lt;&gt;"",CT!$BC$10,"")</f>
        <v/>
      </c>
      <c r="F1337" s="191" t="str">
        <f>IF(CT!$BK$10&lt;&gt;"",CT!$BK$10,"")</f>
        <v/>
      </c>
      <c r="G1337" s="191" t="str">
        <f>IF(CT!$BS$10&lt;&gt;"",CT!$BS$10,"")</f>
        <v/>
      </c>
      <c r="H1337" s="191" t="str">
        <f>IF(CT!$CA$10&lt;&gt;"",CT!$CA$10,"")</f>
        <v/>
      </c>
      <c r="I1337" s="47"/>
      <c r="J1337" s="47"/>
    </row>
    <row r="1338" spans="1:10" ht="13.5" thickBot="1" x14ac:dyDescent="0.25">
      <c r="A1338" s="188"/>
      <c r="B1338" s="224"/>
      <c r="C1338" s="253" t="str">
        <f>IF(D1335&lt;&gt;"","C.F.","")</f>
        <v/>
      </c>
      <c r="D1338" s="434" t="str">
        <f>IF(CT!$AV$10&lt;&gt;"",CT!$AV$10,"")</f>
        <v/>
      </c>
      <c r="E1338" s="434" t="str">
        <f>IF(CT!$BD$10&lt;&gt;"",CT!$BD$10,"")</f>
        <v/>
      </c>
      <c r="F1338" s="434" t="str">
        <f>IF(CT!$BL$10&lt;&gt;"",CT!$BL$10,"")</f>
        <v/>
      </c>
      <c r="G1338" s="434" t="str">
        <f>IF(CT!$BT$10&lt;&gt;"",CT!$BT$10,"")</f>
        <v/>
      </c>
      <c r="H1338" s="434" t="str">
        <f>IF(CT!$CB$10&lt;&gt;"",CT!$CB$10,"")</f>
        <v/>
      </c>
      <c r="I1338" s="47"/>
      <c r="J1338" s="47"/>
    </row>
    <row r="1339" spans="1:10" ht="13.5" thickBot="1" x14ac:dyDescent="0.25">
      <c r="A1339" s="189"/>
      <c r="B1339" s="224"/>
      <c r="C1339" s="190"/>
      <c r="D1339" s="190"/>
      <c r="E1339" s="190"/>
      <c r="F1339" s="190"/>
      <c r="G1339" s="190"/>
      <c r="H1339" s="190"/>
      <c r="I1339" s="47"/>
      <c r="J1339" s="47"/>
    </row>
    <row r="1340" spans="1:10" ht="13.5" thickBot="1" x14ac:dyDescent="0.25">
      <c r="A1340" s="188"/>
      <c r="B1340" s="224"/>
      <c r="C1340" s="191"/>
      <c r="D1340" s="191"/>
      <c r="E1340" s="191"/>
      <c r="F1340" s="191"/>
      <c r="G1340" s="191"/>
      <c r="H1340" s="191"/>
      <c r="I1340" s="47"/>
      <c r="J1340" s="47"/>
    </row>
    <row r="1341" spans="1:10" ht="13.5" thickBot="1" x14ac:dyDescent="0.25">
      <c r="A1341" s="189"/>
      <c r="B1341" s="224"/>
      <c r="C1341" s="253" t="str">
        <f>IF(B1340&lt;&gt;"","C.F.","")</f>
        <v/>
      </c>
      <c r="D1341" s="248" t="str">
        <f>IF(CT!$CG$1&lt;&gt;"",CT!$CG$1,"")</f>
        <v/>
      </c>
      <c r="E1341" s="248" t="str">
        <f>IF(CT!$CO$1&lt;&gt;"",CT!$CO$1,"")</f>
        <v/>
      </c>
      <c r="F1341" s="248" t="str">
        <f>IF(CT!$CW$1&lt;&gt;"",CT!$CW$1,"")</f>
        <v/>
      </c>
      <c r="G1341" s="248" t="str">
        <f>IF(CT!$DE$1&lt;&gt;"",CT!$DE$1,"")</f>
        <v/>
      </c>
      <c r="H1341" s="248" t="str">
        <f>IF(CT!$DM$1&lt;&gt;"",CT!$DM$1,"")</f>
        <v/>
      </c>
      <c r="I1341" s="47"/>
      <c r="J1341" s="47"/>
    </row>
    <row r="1342" spans="1:10" ht="13.5" thickBot="1" x14ac:dyDescent="0.25">
      <c r="A1342" s="188"/>
      <c r="B1342" s="224"/>
      <c r="C1342" s="437"/>
      <c r="D1342" s="240" t="str">
        <f>IF(D1341&lt;&gt;"","---------------","")</f>
        <v/>
      </c>
      <c r="E1342" s="240" t="str">
        <f>IF(E1341&lt;&gt;"","---------------","")</f>
        <v/>
      </c>
      <c r="F1342" s="240" t="str">
        <f>IF(F1341&lt;&gt;"","---------------","")</f>
        <v/>
      </c>
      <c r="G1342" s="240" t="str">
        <f>IF(G1341&lt;&gt;"","---------------","")</f>
        <v/>
      </c>
      <c r="H1342" s="240" t="str">
        <f>IF(H1341&lt;&gt;"","---------------","")</f>
        <v/>
      </c>
      <c r="I1342" s="47"/>
      <c r="J1342" s="47"/>
    </row>
    <row r="1343" spans="1:10" ht="13.5" thickBot="1" x14ac:dyDescent="0.25">
      <c r="A1343" s="189"/>
      <c r="B1343" s="224"/>
      <c r="C1343" s="191"/>
      <c r="D1343" s="191" t="str">
        <f>IF(CT!$CI$10&lt;&gt;"",CT!$CI$10,"")</f>
        <v/>
      </c>
      <c r="E1343" s="191" t="str">
        <f>IF(CT!$CQ$10&lt;&gt;"",CT!$CQ$10,"")</f>
        <v/>
      </c>
      <c r="F1343" s="191" t="str">
        <f>IF(CT!$CY$10&lt;&gt;"",CT!$CY$10,"")</f>
        <v/>
      </c>
      <c r="G1343" s="191" t="str">
        <f>IF(CT!$DG$10&lt;&gt;"",CT!$DG$10,"")</f>
        <v/>
      </c>
      <c r="H1343" s="191" t="str">
        <f>IF(CT!$DO$10&lt;&gt;"",CT!$DO$10,"")</f>
        <v/>
      </c>
      <c r="I1343" s="47"/>
      <c r="J1343" s="47"/>
    </row>
    <row r="1344" spans="1:10" ht="13.5" thickBot="1" x14ac:dyDescent="0.25">
      <c r="A1344" s="188"/>
      <c r="B1344" s="224"/>
      <c r="C1344" s="253" t="str">
        <f>IF(D1341&lt;&gt;"","C.F.","")</f>
        <v/>
      </c>
      <c r="D1344" s="434" t="str">
        <f>IF(CT!$CJ$10&lt;&gt;"",CT!$CJ$10,"")</f>
        <v/>
      </c>
      <c r="E1344" s="434" t="str">
        <f>IF(CT!$CR$10&lt;&gt;"",CT!$CR$10,"")</f>
        <v/>
      </c>
      <c r="F1344" s="434" t="str">
        <f>IF(CT!$CZ$10&lt;&gt;"",CT!$CZ$10,"")</f>
        <v/>
      </c>
      <c r="G1344" s="434" t="str">
        <f>IF(CT!$DH$10&lt;&gt;"",CT!$DH$10,"")</f>
        <v/>
      </c>
      <c r="H1344" s="434" t="str">
        <f>IF(CT!$DP$10&lt;&gt;"",CT!$DP$10,"")</f>
        <v/>
      </c>
      <c r="I1344" s="47"/>
      <c r="J1344" s="47"/>
    </row>
    <row r="1345" spans="1:10" ht="13.5" thickBot="1" x14ac:dyDescent="0.25">
      <c r="A1345" s="189"/>
      <c r="B1345" s="224"/>
      <c r="C1345" s="191"/>
      <c r="D1345" s="434"/>
      <c r="E1345" s="434"/>
      <c r="F1345" s="434"/>
      <c r="G1345" s="434"/>
      <c r="H1345" s="434"/>
      <c r="I1345" s="47"/>
      <c r="J1345" s="47"/>
    </row>
    <row r="1346" spans="1:10" x14ac:dyDescent="0.2">
      <c r="A1346" s="188"/>
      <c r="B1346" s="47"/>
      <c r="C1346" s="47"/>
      <c r="D1346" s="47"/>
      <c r="E1346" s="47"/>
      <c r="F1346" s="47"/>
      <c r="G1346" s="47"/>
      <c r="H1346" s="47"/>
      <c r="I1346" s="47"/>
      <c r="J1346" s="47"/>
    </row>
    <row r="1347" spans="1:10" x14ac:dyDescent="0.2">
      <c r="A1347" s="189"/>
      <c r="B1347" s="47"/>
      <c r="C1347" s="47"/>
      <c r="D1347" s="47"/>
      <c r="E1347" s="47"/>
      <c r="F1347" s="47"/>
      <c r="G1347" s="47"/>
      <c r="H1347" s="47"/>
      <c r="I1347" s="47"/>
      <c r="J1347" s="47"/>
    </row>
    <row r="1348" spans="1:10" x14ac:dyDescent="0.2">
      <c r="A1348" s="188"/>
      <c r="B1348" s="47"/>
      <c r="C1348" s="47"/>
      <c r="D1348" s="47"/>
      <c r="E1348" s="47"/>
      <c r="F1348" s="47"/>
      <c r="G1348" s="47"/>
      <c r="H1348" s="47"/>
      <c r="I1348" s="47"/>
      <c r="J1348" s="47"/>
    </row>
    <row r="1349" spans="1:10" x14ac:dyDescent="0.2">
      <c r="A1349" s="189"/>
      <c r="B1349" s="47"/>
      <c r="C1349" s="47"/>
      <c r="D1349" s="47"/>
      <c r="E1349" s="47"/>
      <c r="F1349" s="47"/>
      <c r="G1349" s="47"/>
      <c r="H1349" s="47"/>
      <c r="I1349" s="47"/>
      <c r="J1349" s="47"/>
    </row>
    <row r="1350" spans="1:10" x14ac:dyDescent="0.2">
      <c r="A1350" s="192"/>
      <c r="B1350" s="193"/>
      <c r="C1350" s="193"/>
      <c r="D1350" s="193"/>
      <c r="E1350" s="193"/>
      <c r="F1350" s="193"/>
      <c r="G1350" s="193"/>
      <c r="H1350" s="193"/>
      <c r="I1350" s="47"/>
      <c r="J1350" s="47"/>
    </row>
    <row r="1351" spans="1:10" ht="13.5" thickBot="1" x14ac:dyDescent="0.25">
      <c r="A1351" s="194"/>
      <c r="B1351" s="47"/>
      <c r="C1351" s="194" t="s">
        <v>191</v>
      </c>
      <c r="D1351" s="194"/>
      <c r="E1351" s="194"/>
      <c r="F1351" s="194"/>
      <c r="G1351" s="194"/>
      <c r="H1351" s="194"/>
      <c r="I1351" s="194"/>
      <c r="J1351" s="194"/>
    </row>
    <row r="1352" spans="1:10" x14ac:dyDescent="0.2">
      <c r="A1352" s="47" t="s">
        <v>194</v>
      </c>
      <c r="B1352" s="178" t="str">
        <f>$BJ$7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95" t="s">
        <v>202</v>
      </c>
      <c r="B1354" s="178" t="str">
        <f>$BJ$30</f>
        <v>New</v>
      </c>
      <c r="C1354" s="47"/>
      <c r="D1354" s="47"/>
      <c r="E1354" s="47"/>
      <c r="F1354" s="47"/>
      <c r="G1354" s="47"/>
      <c r="H1354" s="47"/>
      <c r="I1354" s="47"/>
      <c r="J1354" s="47"/>
    </row>
    <row r="1355" spans="1:10" x14ac:dyDescent="0.2">
      <c r="A1355" s="195" t="s">
        <v>206</v>
      </c>
      <c r="B1355" s="178" t="str">
        <f>$BK$5</f>
        <v>ACCEPTED</v>
      </c>
      <c r="C1355" s="47"/>
      <c r="D1355" s="47"/>
      <c r="E1355" s="47"/>
      <c r="F1355" s="47"/>
      <c r="G1355" s="47"/>
      <c r="H1355" s="47"/>
      <c r="I1355" s="47"/>
      <c r="J1355" s="47"/>
    </row>
    <row r="1356" spans="1:10" x14ac:dyDescent="0.2">
      <c r="A1356" s="182"/>
      <c r="B1356" s="507" t="s">
        <v>208</v>
      </c>
      <c r="C1356" s="508"/>
      <c r="D1356" s="507"/>
      <c r="E1356" s="507"/>
      <c r="F1356" s="507"/>
      <c r="G1356" s="508"/>
      <c r="H1356" s="508"/>
      <c r="I1356" s="507"/>
      <c r="J1356" s="507"/>
    </row>
    <row r="1357" spans="1:10" x14ac:dyDescent="0.2">
      <c r="A1357" s="47" t="s">
        <v>210</v>
      </c>
      <c r="B1357" s="47"/>
      <c r="C1357" s="178" t="str">
        <f>$N$20</f>
        <v>Additel 286 SN:6851022030037</v>
      </c>
      <c r="D1357" s="181"/>
      <c r="E1357" s="181"/>
      <c r="F1357" s="47" t="s">
        <v>211</v>
      </c>
      <c r="G1357" s="512" t="str">
        <f>IF($V$19&lt;&gt;"",$V$19,"")</f>
        <v/>
      </c>
      <c r="H1357" s="513"/>
      <c r="I1357" s="196"/>
      <c r="J1357" s="47"/>
    </row>
    <row r="1358" spans="1:10" x14ac:dyDescent="0.2">
      <c r="A1358" s="47" t="s">
        <v>212</v>
      </c>
      <c r="B1358" s="47"/>
      <c r="C1358" s="504">
        <f>$N$21</f>
        <v>45474</v>
      </c>
      <c r="D1358" s="505"/>
      <c r="E1358" s="506"/>
      <c r="F1358" s="47" t="s">
        <v>213</v>
      </c>
      <c r="G1358" s="197" t="str">
        <f>IF($V$20&lt;&gt;"",$V$20,"")</f>
        <v/>
      </c>
      <c r="H1358" s="198" t="str">
        <f>IF($W$20&lt;&gt;"",$W$20,"")</f>
        <v/>
      </c>
      <c r="I1358" s="199"/>
      <c r="J1358" s="200"/>
    </row>
    <row r="1359" spans="1:10" x14ac:dyDescent="0.2">
      <c r="A1359" s="47" t="s">
        <v>214</v>
      </c>
      <c r="B1359" s="47"/>
      <c r="C1359" s="504">
        <f>$N$22</f>
        <v>45839</v>
      </c>
      <c r="D1359" s="505"/>
      <c r="E1359" s="506"/>
      <c r="F1359" s="47" t="s">
        <v>215</v>
      </c>
      <c r="G1359" s="197" t="str">
        <f>IF($V$21&lt;&gt;"",$V$21,"")</f>
        <v/>
      </c>
      <c r="H1359" s="197" t="str">
        <f>IF($W$21&lt;&gt;"",$W$21,"")</f>
        <v/>
      </c>
      <c r="I1359" s="199"/>
      <c r="J1359" s="200"/>
    </row>
    <row r="1360" spans="1:10" ht="13.5" thickBot="1" x14ac:dyDescent="0.25">
      <c r="A1360" s="201" t="s">
        <v>216</v>
      </c>
      <c r="B1360" s="201"/>
      <c r="C1360" s="509" t="str">
        <f>$N$23</f>
        <v>56561-060578</v>
      </c>
      <c r="D1360" s="510"/>
      <c r="E1360" s="511"/>
      <c r="F1360" s="201" t="s">
        <v>216</v>
      </c>
      <c r="G1360" s="201"/>
      <c r="H1360" s="295" t="e">
        <f>IF($V$22&lt;&gt;"",$V$22,"")</f>
        <v>#VALUE!</v>
      </c>
      <c r="I1360" s="203"/>
      <c r="J1360" s="204"/>
    </row>
    <row r="1361" spans="1:10" x14ac:dyDescent="0.2">
      <c r="A1361" s="47" t="s">
        <v>49</v>
      </c>
      <c r="B1361" s="47"/>
      <c r="C1361" s="47"/>
      <c r="D1361" s="220" t="s">
        <v>50</v>
      </c>
      <c r="E1361" s="221">
        <v>35</v>
      </c>
      <c r="F1361" s="47"/>
      <c r="G1361" s="178"/>
      <c r="H1361" s="47"/>
      <c r="I1361" s="47"/>
      <c r="J1361" s="47"/>
    </row>
    <row r="1362" spans="1:10" x14ac:dyDescent="0.2">
      <c r="A1362" s="47" t="s">
        <v>56</v>
      </c>
      <c r="B1362" s="47"/>
      <c r="C1362" s="47"/>
      <c r="D1362" s="47"/>
      <c r="E1362" s="47"/>
      <c r="F1362" s="47"/>
      <c r="G1362" s="47"/>
      <c r="H1362" s="47"/>
      <c r="I1362" s="47"/>
      <c r="J1362" s="47"/>
    </row>
    <row r="1363" spans="1:10" x14ac:dyDescent="0.2">
      <c r="A1363" s="47" t="s">
        <v>65</v>
      </c>
      <c r="B1363" s="178" t="str">
        <f>$BC$12</f>
        <v>Thermocouple Wire</v>
      </c>
      <c r="C1363" s="47"/>
      <c r="D1363" s="47"/>
      <c r="E1363" s="47" t="s">
        <v>66</v>
      </c>
      <c r="F1363" s="47"/>
      <c r="G1363" s="178" t="str">
        <f>$BF$22</f>
        <v>KF</v>
      </c>
      <c r="H1363" s="47"/>
      <c r="I1363" s="47"/>
      <c r="J1363" s="47"/>
    </row>
    <row r="1364" spans="1:10" x14ac:dyDescent="0.2">
      <c r="A1364" s="47" t="s">
        <v>46</v>
      </c>
      <c r="B1364" s="178" t="str">
        <f>AY3</f>
        <v>"0"</v>
      </c>
      <c r="C1364" s="47"/>
      <c r="D1364" s="47"/>
      <c r="E1364" s="47" t="s">
        <v>73</v>
      </c>
      <c r="F1364" s="47"/>
      <c r="G1364" s="246">
        <f ca="1">$BG$9</f>
        <v>45778</v>
      </c>
      <c r="H1364" s="47"/>
      <c r="I1364" s="47"/>
      <c r="J1364" s="179"/>
    </row>
    <row r="1365" spans="1:10" x14ac:dyDescent="0.2">
      <c r="A1365" s="47" t="s">
        <v>77</v>
      </c>
      <c r="B1365" s="178" t="str">
        <f>$BG$18</f>
        <v>N/A</v>
      </c>
      <c r="C1365" s="47"/>
      <c r="D1365" s="47"/>
      <c r="E1365" s="47" t="s">
        <v>78</v>
      </c>
      <c r="F1365" s="47"/>
      <c r="G1365" s="246" t="str">
        <f>$BG$10</f>
        <v>N/A</v>
      </c>
      <c r="H1365" s="47"/>
      <c r="J1365" s="179"/>
    </row>
    <row r="1366" spans="1:10" x14ac:dyDescent="0.2">
      <c r="A1366" s="47" t="s">
        <v>62</v>
      </c>
      <c r="B1366" s="180">
        <f>$BG$2</f>
        <v>68</v>
      </c>
      <c r="C1366" s="47"/>
      <c r="D1366" s="47"/>
      <c r="E1366" s="47" t="s">
        <v>86</v>
      </c>
      <c r="F1366" s="47"/>
      <c r="G1366" s="178">
        <f>$BG$3</f>
        <v>46</v>
      </c>
      <c r="H1366" s="47" t="s">
        <v>87</v>
      </c>
      <c r="I1366" s="47"/>
      <c r="J1366" s="47"/>
    </row>
    <row r="1367" spans="1:10" x14ac:dyDescent="0.2">
      <c r="A1367" s="47" t="s">
        <v>95</v>
      </c>
      <c r="B1367" s="178" t="str">
        <f>$BE$27</f>
        <v>Production</v>
      </c>
      <c r="C1367" s="47"/>
      <c r="D1367" s="47"/>
      <c r="E1367" s="47" t="s">
        <v>96</v>
      </c>
      <c r="F1367" s="178" t="str">
        <f>$AR$23</f>
        <v>Greater of ±2.0°F or ±0.4% of Reading</v>
      </c>
      <c r="G1367" s="47"/>
      <c r="H1367" s="47"/>
      <c r="I1367" s="47"/>
      <c r="J1367" s="47"/>
    </row>
    <row r="1368" spans="1:10" x14ac:dyDescent="0.2">
      <c r="A1368" s="181" t="s">
        <v>101</v>
      </c>
      <c r="B1368" s="47"/>
      <c r="C1368" s="181"/>
      <c r="D1368" s="181" t="s">
        <v>102</v>
      </c>
      <c r="E1368" s="181"/>
      <c r="F1368" s="47"/>
      <c r="G1368" s="178" t="str">
        <f>$AR$24</f>
        <v>AMS2750H, ASTM E220-19</v>
      </c>
      <c r="H1368" s="181"/>
      <c r="I1368" s="47"/>
      <c r="J1368" s="47"/>
    </row>
    <row r="1369" spans="1:10" x14ac:dyDescent="0.2">
      <c r="A1369" s="182" t="s">
        <v>106</v>
      </c>
      <c r="B1369" s="182"/>
      <c r="C1369" s="47"/>
      <c r="D1369" s="178" t="str">
        <f>$AX$22</f>
        <v/>
      </c>
      <c r="E1369" s="47" t="s">
        <v>107</v>
      </c>
      <c r="F1369" s="47"/>
      <c r="G1369" s="183" t="str">
        <f>$AX$26</f>
        <v>Specification</v>
      </c>
      <c r="H1369" s="184" t="s">
        <v>108</v>
      </c>
      <c r="I1369" s="47"/>
      <c r="J1369" s="47"/>
    </row>
    <row r="1370" spans="1:10" ht="13.5" thickBot="1" x14ac:dyDescent="0.25">
      <c r="A1370" s="185" t="s">
        <v>117</v>
      </c>
      <c r="B1370" s="247"/>
      <c r="C1370" s="431"/>
      <c r="D1370" s="248" t="str">
        <f>IF(CT!$E$1&lt;&gt;"",CT!$E$1,"")</f>
        <v/>
      </c>
      <c r="E1370" s="432" t="str">
        <f>IF(CT!$M$1&lt;&gt;"",CT!$M$1,"")</f>
        <v/>
      </c>
      <c r="F1370" s="432" t="str">
        <f>IF(CT!$U$1&lt;&gt;"",CT!$U$1,"")</f>
        <v/>
      </c>
      <c r="G1370" s="248" t="str">
        <f>IF(CT!$AC$1&lt;&gt;"",CT!$AC$1,"")</f>
        <v/>
      </c>
      <c r="H1370" s="433" t="str">
        <f>IF(CT!$AK$1&lt;&gt;"",CT!$AK$1,"")</f>
        <v/>
      </c>
      <c r="I1370" s="47"/>
      <c r="J1370" s="186"/>
    </row>
    <row r="1371" spans="1:10" ht="13.5" thickBot="1" x14ac:dyDescent="0.25">
      <c r="A1371" s="187" t="s">
        <v>122</v>
      </c>
      <c r="B1371" s="223" t="str">
        <f>IF(CT!$C$10&lt;&gt;"",CT!$C$10,"")</f>
        <v/>
      </c>
      <c r="C1371" s="191"/>
      <c r="D1371" s="191" t="str">
        <f>IF(CT!$G$10&lt;&gt;"",CT!$G$10,"")</f>
        <v/>
      </c>
      <c r="E1371" s="191" t="str">
        <f>IF(CT!$O$10&lt;&gt;"",CT!$O$10,"")</f>
        <v/>
      </c>
      <c r="F1371" s="191" t="str">
        <f>IF(CT!$W$10&lt;&gt;"",CT!$W$10,"")</f>
        <v/>
      </c>
      <c r="G1371" s="191" t="str">
        <f>IF(CT!$AE$10&lt;&gt;"",CT!$AE$10,"")</f>
        <v/>
      </c>
      <c r="H1371" s="191" t="str">
        <f>IF(CT!$AM$10&lt;&gt;"",CT!$AM$10,"")</f>
        <v/>
      </c>
      <c r="I1371" s="47"/>
      <c r="J1371" s="47"/>
    </row>
    <row r="1372" spans="1:10" ht="13.5" thickBot="1" x14ac:dyDescent="0.25">
      <c r="A1372" s="188"/>
      <c r="B1372" s="223"/>
      <c r="C1372" s="253" t="s">
        <v>218</v>
      </c>
      <c r="D1372" s="253" t="str">
        <f>IF(CT!$H$10&lt;&gt;"",CT!$H$10,"")</f>
        <v/>
      </c>
      <c r="E1372" s="434" t="str">
        <f>IF(CT!$P$10&lt;&gt;"",CT!$P$10,"")</f>
        <v/>
      </c>
      <c r="F1372" s="434" t="str">
        <f>IF(CT!$X$10&lt;&gt;"",CT!$X$10,"")</f>
        <v/>
      </c>
      <c r="G1372" s="434" t="str">
        <f>IF(CT!$AF$10&lt;&gt;"",CT!$AF$10,"")</f>
        <v/>
      </c>
      <c r="H1372" s="434" t="str">
        <f>IF(CT!$AN$10&lt;&gt;"",CT!$AN$10,"")</f>
        <v/>
      </c>
      <c r="I1372" s="47"/>
      <c r="J1372" s="47"/>
    </row>
    <row r="1373" spans="1:10" ht="13.5" thickBot="1" x14ac:dyDescent="0.25">
      <c r="A1373" s="189"/>
      <c r="B1373" s="224"/>
      <c r="C1373" s="254"/>
      <c r="D1373" s="435"/>
      <c r="E1373" s="435"/>
      <c r="F1373" s="435"/>
      <c r="G1373" s="435"/>
      <c r="H1373" s="435"/>
      <c r="I1373" s="47"/>
      <c r="J1373" s="47"/>
    </row>
    <row r="1374" spans="1:10" ht="13.5" thickBot="1" x14ac:dyDescent="0.25">
      <c r="A1374" s="188"/>
      <c r="B1374" s="224"/>
      <c r="C1374" s="191"/>
      <c r="D1374" s="191"/>
      <c r="E1374" s="191"/>
      <c r="F1374" s="191"/>
      <c r="G1374" s="191"/>
      <c r="H1374" s="191"/>
      <c r="I1374" s="47"/>
      <c r="J1374" s="47"/>
    </row>
    <row r="1375" spans="1:10" ht="13.5" thickBot="1" x14ac:dyDescent="0.25">
      <c r="A1375" s="189"/>
      <c r="B1375" s="224"/>
      <c r="C1375" s="253"/>
      <c r="D1375" s="248" t="str">
        <f>IF(CT!$AS$1&lt;&gt;"",CT!$AS$1,"")</f>
        <v/>
      </c>
      <c r="E1375" s="248" t="str">
        <f>IF(CT!$BA$1&lt;&gt;"",CT!$BA$1,"")</f>
        <v/>
      </c>
      <c r="F1375" s="248" t="str">
        <f>IF(CT!$BI$1&lt;&gt;"",CT!$BI$1,"")</f>
        <v/>
      </c>
      <c r="G1375" s="248" t="str">
        <f>IF(CT!$BQ$1&lt;&gt;"",CT!$BQ$1,"")</f>
        <v/>
      </c>
      <c r="H1375" s="248" t="str">
        <f>IF(CT!$BY$1&lt;&gt;"",CT!$BY$1,"")</f>
        <v/>
      </c>
      <c r="I1375" s="47"/>
      <c r="J1375" s="47"/>
    </row>
    <row r="1376" spans="1:10" ht="13.5" thickBot="1" x14ac:dyDescent="0.25">
      <c r="A1376" s="188"/>
      <c r="B1376" s="224"/>
      <c r="C1376" s="225"/>
      <c r="D1376" s="240" t="str">
        <f>IF(D1375&lt;&gt;"","---------------","")</f>
        <v/>
      </c>
      <c r="E1376" s="240" t="str">
        <f>IF(E1375&lt;&gt;"","---------------","")</f>
        <v/>
      </c>
      <c r="F1376" s="240" t="str">
        <f>IF(F1375&lt;&gt;"","---------------","")</f>
        <v/>
      </c>
      <c r="G1376" s="240" t="str">
        <f>IF(G1375&lt;&gt;"","---------------","")</f>
        <v/>
      </c>
      <c r="H1376" s="240" t="str">
        <f>IF(H1375&lt;&gt;"","---------------","")</f>
        <v/>
      </c>
      <c r="I1376" s="47"/>
      <c r="J1376" s="47"/>
    </row>
    <row r="1377" spans="1:10" ht="13.5" thickBot="1" x14ac:dyDescent="0.25">
      <c r="A1377" s="189"/>
      <c r="B1377" s="224"/>
      <c r="C1377" s="191"/>
      <c r="D1377" s="191" t="str">
        <f>IF(CT!$AU$10&lt;&gt;"",CT!$AU$10,"")</f>
        <v/>
      </c>
      <c r="E1377" s="191" t="str">
        <f>IF(CT!$BC$10&lt;&gt;"",CT!$BC$10,"")</f>
        <v/>
      </c>
      <c r="F1377" s="191" t="str">
        <f>IF(CT!$BK$10&lt;&gt;"",CT!$BK$10,"")</f>
        <v/>
      </c>
      <c r="G1377" s="191" t="str">
        <f>IF(CT!$BS$10&lt;&gt;"",CT!$BS$10,"")</f>
        <v/>
      </c>
      <c r="H1377" s="191" t="str">
        <f>IF(CT!$CA$10&lt;&gt;"",CT!$CA$10,"")</f>
        <v/>
      </c>
      <c r="I1377" s="47"/>
      <c r="J1377" s="47"/>
    </row>
    <row r="1378" spans="1:10" ht="13.5" thickBot="1" x14ac:dyDescent="0.25">
      <c r="A1378" s="188"/>
      <c r="B1378" s="224"/>
      <c r="C1378" s="253" t="str">
        <f>IF(D1375&lt;&gt;"","C.F.","")</f>
        <v/>
      </c>
      <c r="D1378" s="434" t="str">
        <f>IF(CT!$AV$10&lt;&gt;"",CT!$AV$10,"")</f>
        <v/>
      </c>
      <c r="E1378" s="434" t="str">
        <f>IF(CT!$BD$10&lt;&gt;"",CT!$BD$10,"")</f>
        <v/>
      </c>
      <c r="F1378" s="434" t="str">
        <f>IF(CT!$BL$10&lt;&gt;"",CT!$BL$10,"")</f>
        <v/>
      </c>
      <c r="G1378" s="434" t="str">
        <f>IF(CT!$BT$10&lt;&gt;"",CT!$BT$10,"")</f>
        <v/>
      </c>
      <c r="H1378" s="434" t="str">
        <f>IF(CT!$CB$10&lt;&gt;"",CT!$CB$10,"")</f>
        <v/>
      </c>
      <c r="I1378" s="47"/>
      <c r="J1378" s="47"/>
    </row>
    <row r="1379" spans="1:10" ht="13.5" thickBot="1" x14ac:dyDescent="0.25">
      <c r="A1379" s="189"/>
      <c r="B1379" s="224"/>
      <c r="C1379" s="190"/>
      <c r="D1379" s="190"/>
      <c r="E1379" s="190"/>
      <c r="F1379" s="190"/>
      <c r="G1379" s="190"/>
      <c r="H1379" s="190"/>
      <c r="I1379" s="47"/>
      <c r="J1379" s="47"/>
    </row>
    <row r="1380" spans="1:10" ht="13.5" thickBot="1" x14ac:dyDescent="0.25">
      <c r="A1380" s="188"/>
      <c r="B1380" s="224"/>
      <c r="C1380" s="191"/>
      <c r="D1380" s="191"/>
      <c r="E1380" s="191"/>
      <c r="F1380" s="191"/>
      <c r="G1380" s="191"/>
      <c r="H1380" s="191"/>
      <c r="I1380" s="47"/>
      <c r="J1380" s="47"/>
    </row>
    <row r="1381" spans="1:10" ht="13.5" thickBot="1" x14ac:dyDescent="0.25">
      <c r="A1381" s="189"/>
      <c r="B1381" s="224"/>
      <c r="C1381" s="253" t="str">
        <f>IF(B1380&lt;&gt;"","C.F.","")</f>
        <v/>
      </c>
      <c r="D1381" s="248" t="str">
        <f>IF(CT!$CG$1&lt;&gt;"",CT!$CG$1,"")</f>
        <v/>
      </c>
      <c r="E1381" s="248" t="str">
        <f>IF(CT!$CO$1&lt;&gt;"",CT!$CO$1,"")</f>
        <v/>
      </c>
      <c r="F1381" s="248" t="str">
        <f>IF(CT!$CW$1&lt;&gt;"",CT!$CW$1,"")</f>
        <v/>
      </c>
      <c r="G1381" s="248" t="str">
        <f>IF(CT!$DE$1&lt;&gt;"",CT!$DE$1,"")</f>
        <v/>
      </c>
      <c r="H1381" s="248" t="str">
        <f>IF(CT!$DM$1&lt;&gt;"",CT!$DM$1,"")</f>
        <v/>
      </c>
      <c r="I1381" s="47"/>
      <c r="J1381" s="47"/>
    </row>
    <row r="1382" spans="1:10" ht="13.5" thickBot="1" x14ac:dyDescent="0.25">
      <c r="A1382" s="188"/>
      <c r="B1382" s="224"/>
      <c r="C1382" s="437"/>
      <c r="D1382" s="240" t="str">
        <f>IF(D1381&lt;&gt;"","---------------","")</f>
        <v/>
      </c>
      <c r="E1382" s="240" t="str">
        <f>IF(E1381&lt;&gt;"","---------------","")</f>
        <v/>
      </c>
      <c r="F1382" s="240" t="str">
        <f>IF(F1381&lt;&gt;"","---------------","")</f>
        <v/>
      </c>
      <c r="G1382" s="240" t="str">
        <f>IF(G1381&lt;&gt;"","---------------","")</f>
        <v/>
      </c>
      <c r="H1382" s="240" t="str">
        <f>IF(H1381&lt;&gt;"","---------------","")</f>
        <v/>
      </c>
      <c r="I1382" s="47"/>
      <c r="J1382" s="47"/>
    </row>
    <row r="1383" spans="1:10" ht="13.5" thickBot="1" x14ac:dyDescent="0.25">
      <c r="A1383" s="189"/>
      <c r="B1383" s="224"/>
      <c r="C1383" s="191"/>
      <c r="D1383" s="191" t="str">
        <f>IF(CT!$CI$10&lt;&gt;"",CT!$CI$10,"")</f>
        <v/>
      </c>
      <c r="E1383" s="191" t="str">
        <f>IF(CT!$CQ$10&lt;&gt;"",CT!$CQ$10,"")</f>
        <v/>
      </c>
      <c r="F1383" s="191" t="str">
        <f>IF(CT!$CY$10&lt;&gt;"",CT!$CY$10,"")</f>
        <v/>
      </c>
      <c r="G1383" s="191" t="str">
        <f>IF(CT!$DG$10&lt;&gt;"",CT!$DG$10,"")</f>
        <v/>
      </c>
      <c r="H1383" s="191" t="str">
        <f>IF(CT!$DO$10&lt;&gt;"",CT!$DO$10,"")</f>
        <v/>
      </c>
      <c r="I1383" s="47"/>
      <c r="J1383" s="47"/>
    </row>
    <row r="1384" spans="1:10" ht="13.5" thickBot="1" x14ac:dyDescent="0.25">
      <c r="A1384" s="188"/>
      <c r="B1384" s="224"/>
      <c r="C1384" s="253" t="str">
        <f>IF(D1381&lt;&gt;"","C.F.","")</f>
        <v/>
      </c>
      <c r="D1384" s="434" t="str">
        <f>IF(CT!$CJ$10&lt;&gt;"",CT!$CJ$10,"")</f>
        <v/>
      </c>
      <c r="E1384" s="434" t="str">
        <f>IF(CT!$CR$10&lt;&gt;"",CT!$CR$10,"")</f>
        <v/>
      </c>
      <c r="F1384" s="434" t="str">
        <f>IF(CT!$CZ$10&lt;&gt;"",CT!$CZ$10,"")</f>
        <v/>
      </c>
      <c r="G1384" s="434" t="str">
        <f>IF(CT!$DH$10&lt;&gt;"",CT!$DH$10,"")</f>
        <v/>
      </c>
      <c r="H1384" s="434" t="str">
        <f>IF(CT!$DP$10&lt;&gt;"",CT!$DP$10,"")</f>
        <v/>
      </c>
      <c r="I1384" s="47"/>
      <c r="J1384" s="47"/>
    </row>
    <row r="1385" spans="1:10" ht="13.5" thickBot="1" x14ac:dyDescent="0.25">
      <c r="A1385" s="189"/>
      <c r="B1385" s="224"/>
      <c r="C1385" s="191"/>
      <c r="D1385" s="434"/>
      <c r="E1385" s="434"/>
      <c r="F1385" s="434"/>
      <c r="G1385" s="434"/>
      <c r="H1385" s="434"/>
      <c r="I1385" s="47"/>
      <c r="J1385" s="47"/>
    </row>
    <row r="1386" spans="1:10" x14ac:dyDescent="0.2">
      <c r="A1386" s="188"/>
      <c r="B1386" s="47"/>
      <c r="C1386" s="47"/>
      <c r="D1386" s="47"/>
      <c r="E1386" s="47"/>
      <c r="F1386" s="47"/>
      <c r="G1386" s="47"/>
      <c r="H1386" s="47"/>
      <c r="I1386" s="47"/>
      <c r="J1386" s="47"/>
    </row>
    <row r="1387" spans="1:10" x14ac:dyDescent="0.2">
      <c r="A1387" s="189"/>
      <c r="B1387" s="47"/>
      <c r="C1387" s="47"/>
      <c r="D1387" s="47"/>
      <c r="E1387" s="47"/>
      <c r="F1387" s="47"/>
      <c r="G1387" s="47"/>
      <c r="H1387" s="47"/>
      <c r="I1387" s="47"/>
      <c r="J1387" s="47"/>
    </row>
    <row r="1388" spans="1:10" x14ac:dyDescent="0.2">
      <c r="A1388" s="188"/>
      <c r="B1388" s="47"/>
      <c r="C1388" s="47"/>
      <c r="D1388" s="47"/>
      <c r="E1388" s="47"/>
      <c r="F1388" s="47"/>
      <c r="G1388" s="47"/>
      <c r="H1388" s="47"/>
      <c r="I1388" s="47"/>
      <c r="J1388" s="47"/>
    </row>
    <row r="1389" spans="1:10" x14ac:dyDescent="0.2">
      <c r="A1389" s="189"/>
      <c r="B1389" s="47"/>
      <c r="C1389" s="47"/>
      <c r="D1389" s="47"/>
      <c r="E1389" s="47"/>
      <c r="F1389" s="47"/>
      <c r="G1389" s="47"/>
      <c r="H1389" s="47"/>
      <c r="I1389" s="47"/>
      <c r="J1389" s="47"/>
    </row>
    <row r="1390" spans="1:10" x14ac:dyDescent="0.2">
      <c r="A1390" s="192"/>
      <c r="B1390" s="193"/>
      <c r="C1390" s="193"/>
      <c r="D1390" s="193"/>
      <c r="E1390" s="193"/>
      <c r="F1390" s="193"/>
      <c r="G1390" s="193"/>
      <c r="H1390" s="193"/>
      <c r="I1390" s="47"/>
      <c r="J1390" s="47"/>
    </row>
    <row r="1391" spans="1:10" ht="13.5" thickBot="1" x14ac:dyDescent="0.25">
      <c r="A1391" s="194"/>
      <c r="B1391" s="47"/>
      <c r="C1391" s="194" t="s">
        <v>191</v>
      </c>
      <c r="D1391" s="194"/>
      <c r="E1391" s="194"/>
      <c r="F1391" s="194"/>
      <c r="G1391" s="194"/>
      <c r="H1391" s="194"/>
      <c r="I1391" s="194"/>
      <c r="J1391" s="194"/>
    </row>
    <row r="1392" spans="1:10" x14ac:dyDescent="0.2">
      <c r="A1392" s="47" t="s">
        <v>194</v>
      </c>
      <c r="B1392" s="178" t="str">
        <f>$BJ$7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95" t="s">
        <v>202</v>
      </c>
      <c r="B1394" s="178" t="str">
        <f>$BJ$30</f>
        <v>New</v>
      </c>
      <c r="C1394" s="47"/>
      <c r="D1394" s="47"/>
      <c r="E1394" s="47"/>
      <c r="F1394" s="47"/>
      <c r="G1394" s="47"/>
      <c r="H1394" s="47"/>
      <c r="I1394" s="47"/>
      <c r="J1394" s="47"/>
    </row>
    <row r="1395" spans="1:10" x14ac:dyDescent="0.2">
      <c r="A1395" s="195" t="s">
        <v>206</v>
      </c>
      <c r="B1395" s="178" t="str">
        <f>$BK$5</f>
        <v>ACCEPTED</v>
      </c>
      <c r="C1395" s="47"/>
      <c r="D1395" s="47"/>
      <c r="E1395" s="47"/>
      <c r="F1395" s="47"/>
      <c r="G1395" s="47"/>
      <c r="H1395" s="47"/>
      <c r="I1395" s="47"/>
      <c r="J1395" s="47"/>
    </row>
    <row r="1396" spans="1:10" x14ac:dyDescent="0.2">
      <c r="A1396" s="182"/>
      <c r="B1396" s="507" t="s">
        <v>208</v>
      </c>
      <c r="C1396" s="508"/>
      <c r="D1396" s="507"/>
      <c r="E1396" s="507"/>
      <c r="F1396" s="507"/>
      <c r="G1396" s="508"/>
      <c r="H1396" s="508"/>
      <c r="I1396" s="507"/>
      <c r="J1396" s="507"/>
    </row>
    <row r="1397" spans="1:10" x14ac:dyDescent="0.2">
      <c r="A1397" s="47" t="s">
        <v>210</v>
      </c>
      <c r="B1397" s="47"/>
      <c r="C1397" s="178" t="str">
        <f>$N$20</f>
        <v>Additel 286 SN:6851022030037</v>
      </c>
      <c r="D1397" s="181"/>
      <c r="E1397" s="181"/>
      <c r="F1397" s="47" t="s">
        <v>211</v>
      </c>
      <c r="G1397" s="512" t="str">
        <f>IF($V$19&lt;&gt;"",$V$19,"")</f>
        <v/>
      </c>
      <c r="H1397" s="513"/>
      <c r="I1397" s="196"/>
      <c r="J1397" s="47"/>
    </row>
    <row r="1398" spans="1:10" x14ac:dyDescent="0.2">
      <c r="A1398" s="47" t="s">
        <v>212</v>
      </c>
      <c r="B1398" s="47"/>
      <c r="C1398" s="504">
        <f>$N$21</f>
        <v>45474</v>
      </c>
      <c r="D1398" s="505"/>
      <c r="E1398" s="506"/>
      <c r="F1398" s="47" t="s">
        <v>213</v>
      </c>
      <c r="G1398" s="197" t="str">
        <f>IF($V$20&lt;&gt;"",$V$20,"")</f>
        <v/>
      </c>
      <c r="H1398" s="198" t="str">
        <f>IF($W$20&lt;&gt;"",$W$20,"")</f>
        <v/>
      </c>
      <c r="I1398" s="199"/>
      <c r="J1398" s="200"/>
    </row>
    <row r="1399" spans="1:10" x14ac:dyDescent="0.2">
      <c r="A1399" s="47" t="s">
        <v>214</v>
      </c>
      <c r="B1399" s="47"/>
      <c r="C1399" s="504">
        <f>$N$22</f>
        <v>45839</v>
      </c>
      <c r="D1399" s="505"/>
      <c r="E1399" s="506"/>
      <c r="F1399" s="47" t="s">
        <v>215</v>
      </c>
      <c r="G1399" s="197" t="str">
        <f>IF($V$21&lt;&gt;"",$V$21,"")</f>
        <v/>
      </c>
      <c r="H1399" s="197" t="str">
        <f>IF($W$21&lt;&gt;"",$W$21,"")</f>
        <v/>
      </c>
      <c r="I1399" s="199"/>
      <c r="J1399" s="200"/>
    </row>
    <row r="1400" spans="1:10" ht="13.5" thickBot="1" x14ac:dyDescent="0.25">
      <c r="A1400" s="201" t="s">
        <v>216</v>
      </c>
      <c r="B1400" s="201"/>
      <c r="C1400" s="509" t="str">
        <f>$N$23</f>
        <v>56561-060578</v>
      </c>
      <c r="D1400" s="510"/>
      <c r="E1400" s="511"/>
      <c r="F1400" s="201" t="s">
        <v>216</v>
      </c>
      <c r="G1400" s="201"/>
      <c r="H1400" s="295" t="e">
        <f>IF($V$22&lt;&gt;"",$V$22,"")</f>
        <v>#VALUE!</v>
      </c>
      <c r="I1400" s="203"/>
      <c r="J1400" s="204"/>
    </row>
    <row r="1401" spans="1:10" x14ac:dyDescent="0.2">
      <c r="A1401" s="47" t="s">
        <v>49</v>
      </c>
      <c r="B1401" s="47"/>
      <c r="C1401" s="47"/>
      <c r="D1401" s="220" t="s">
        <v>50</v>
      </c>
      <c r="E1401" s="221">
        <v>36</v>
      </c>
      <c r="F1401" s="47"/>
      <c r="G1401" s="178"/>
      <c r="H1401" s="47"/>
      <c r="I1401" s="47"/>
      <c r="J1401" s="47"/>
    </row>
    <row r="1402" spans="1:10" x14ac:dyDescent="0.2">
      <c r="A1402" s="47" t="s">
        <v>56</v>
      </c>
      <c r="B1402" s="47"/>
      <c r="C1402" s="47"/>
      <c r="D1402" s="47"/>
      <c r="E1402" s="47"/>
      <c r="F1402" s="47"/>
      <c r="G1402" s="47"/>
      <c r="H1402" s="47"/>
      <c r="I1402" s="47"/>
      <c r="J1402" s="47"/>
    </row>
    <row r="1403" spans="1:10" x14ac:dyDescent="0.2">
      <c r="A1403" s="47" t="s">
        <v>65</v>
      </c>
      <c r="B1403" s="178" t="str">
        <f>$BC$12</f>
        <v>Thermocouple Wire</v>
      </c>
      <c r="C1403" s="47"/>
      <c r="D1403" s="47"/>
      <c r="E1403" s="47" t="s">
        <v>66</v>
      </c>
      <c r="F1403" s="47"/>
      <c r="G1403" s="178" t="str">
        <f>$BF$22</f>
        <v>KF</v>
      </c>
      <c r="H1403" s="47"/>
      <c r="I1403" s="47"/>
      <c r="J1403" s="47"/>
    </row>
    <row r="1404" spans="1:10" x14ac:dyDescent="0.2">
      <c r="A1404" s="47" t="s">
        <v>46</v>
      </c>
      <c r="B1404" s="178" t="str">
        <f>AY4</f>
        <v>"0"</v>
      </c>
      <c r="C1404" s="47"/>
      <c r="D1404" s="47"/>
      <c r="E1404" s="47" t="s">
        <v>73</v>
      </c>
      <c r="F1404" s="47"/>
      <c r="G1404" s="246">
        <f ca="1">$BG$9</f>
        <v>45778</v>
      </c>
      <c r="H1404" s="47"/>
      <c r="I1404" s="47"/>
      <c r="J1404" s="179"/>
    </row>
    <row r="1405" spans="1:10" x14ac:dyDescent="0.2">
      <c r="A1405" s="47" t="s">
        <v>77</v>
      </c>
      <c r="B1405" s="178" t="str">
        <f>$BG$18</f>
        <v>N/A</v>
      </c>
      <c r="C1405" s="47"/>
      <c r="D1405" s="47"/>
      <c r="E1405" s="47" t="s">
        <v>78</v>
      </c>
      <c r="F1405" s="47"/>
      <c r="G1405" s="246" t="str">
        <f>$BG$10</f>
        <v>N/A</v>
      </c>
      <c r="H1405" s="47"/>
      <c r="J1405" s="179"/>
    </row>
    <row r="1406" spans="1:10" x14ac:dyDescent="0.2">
      <c r="A1406" s="47" t="s">
        <v>62</v>
      </c>
      <c r="B1406" s="180">
        <f>$BG$2</f>
        <v>68</v>
      </c>
      <c r="C1406" s="47"/>
      <c r="D1406" s="47"/>
      <c r="E1406" s="47" t="s">
        <v>86</v>
      </c>
      <c r="F1406" s="47"/>
      <c r="G1406" s="178">
        <f>$BG$3</f>
        <v>46</v>
      </c>
      <c r="H1406" s="47" t="s">
        <v>87</v>
      </c>
      <c r="I1406" s="47"/>
      <c r="J1406" s="47"/>
    </row>
    <row r="1407" spans="1:10" x14ac:dyDescent="0.2">
      <c r="A1407" s="47" t="s">
        <v>95</v>
      </c>
      <c r="B1407" s="178" t="str">
        <f>$BE$27</f>
        <v>Production</v>
      </c>
      <c r="C1407" s="47"/>
      <c r="D1407" s="47"/>
      <c r="E1407" s="47" t="s">
        <v>96</v>
      </c>
      <c r="F1407" s="178" t="str">
        <f>$AR$23</f>
        <v>Greater of ±2.0°F or ±0.4% of Reading</v>
      </c>
      <c r="G1407" s="47"/>
      <c r="H1407" s="47"/>
      <c r="I1407" s="47"/>
      <c r="J1407" s="47"/>
    </row>
    <row r="1408" spans="1:10" x14ac:dyDescent="0.2">
      <c r="A1408" s="181" t="s">
        <v>101</v>
      </c>
      <c r="B1408" s="47"/>
      <c r="C1408" s="181"/>
      <c r="D1408" s="181" t="s">
        <v>102</v>
      </c>
      <c r="E1408" s="181"/>
      <c r="F1408" s="47"/>
      <c r="G1408" s="178" t="str">
        <f>$AR$24</f>
        <v>AMS2750H, ASTM E220-19</v>
      </c>
      <c r="H1408" s="181"/>
      <c r="I1408" s="47"/>
      <c r="J1408" s="47"/>
    </row>
    <row r="1409" spans="1:10" x14ac:dyDescent="0.2">
      <c r="A1409" s="182" t="s">
        <v>106</v>
      </c>
      <c r="B1409" s="182"/>
      <c r="C1409" s="47"/>
      <c r="D1409" s="178" t="str">
        <f>$AX$22</f>
        <v/>
      </c>
      <c r="E1409" s="47" t="s">
        <v>107</v>
      </c>
      <c r="F1409" s="47"/>
      <c r="G1409" s="183" t="str">
        <f>$AX$26</f>
        <v>Specification</v>
      </c>
      <c r="H1409" s="184" t="s">
        <v>108</v>
      </c>
      <c r="I1409" s="47"/>
      <c r="J1409" s="47"/>
    </row>
    <row r="1410" spans="1:10" ht="13.5" thickBot="1" x14ac:dyDescent="0.25">
      <c r="A1410" s="185" t="s">
        <v>117</v>
      </c>
      <c r="B1410" s="247"/>
      <c r="C1410" s="431"/>
      <c r="D1410" s="248" t="str">
        <f>IF(CT!$E$1&lt;&gt;"",CT!$E$1,"")</f>
        <v/>
      </c>
      <c r="E1410" s="432" t="str">
        <f>IF(CT!$M$1&lt;&gt;"",CT!$M$1,"")</f>
        <v/>
      </c>
      <c r="F1410" s="432" t="str">
        <f>IF(CT!$U$1&lt;&gt;"",CT!$U$1,"")</f>
        <v/>
      </c>
      <c r="G1410" s="248" t="str">
        <f>IF(CT!$AC$1&lt;&gt;"",CT!$AC$1,"")</f>
        <v/>
      </c>
      <c r="H1410" s="433" t="str">
        <f>IF(CT!$AK$1&lt;&gt;"",CT!$AK$1,"")</f>
        <v/>
      </c>
      <c r="I1410" s="47"/>
      <c r="J1410" s="186"/>
    </row>
    <row r="1411" spans="1:10" ht="13.5" thickBot="1" x14ac:dyDescent="0.25">
      <c r="A1411" s="187" t="s">
        <v>122</v>
      </c>
      <c r="B1411" s="223" t="str">
        <f>IF(CT!$C$10&lt;&gt;"",CT!$C$10,"")</f>
        <v/>
      </c>
      <c r="C1411" s="191"/>
      <c r="D1411" s="191" t="str">
        <f>IF(CT!$G$10&lt;&gt;"",CT!$G$10,"")</f>
        <v/>
      </c>
      <c r="E1411" s="191" t="str">
        <f>IF(CT!$O$10&lt;&gt;"",CT!$O$10,"")</f>
        <v/>
      </c>
      <c r="F1411" s="191" t="str">
        <f>IF(CT!$W$10&lt;&gt;"",CT!$W$10,"")</f>
        <v/>
      </c>
      <c r="G1411" s="191" t="str">
        <f>IF(CT!$AE$10&lt;&gt;"",CT!$AE$10,"")</f>
        <v/>
      </c>
      <c r="H1411" s="191" t="str">
        <f>IF(CT!$AM$10&lt;&gt;"",CT!$AM$10,"")</f>
        <v/>
      </c>
      <c r="I1411" s="47"/>
      <c r="J1411" s="47"/>
    </row>
    <row r="1412" spans="1:10" ht="13.5" thickBot="1" x14ac:dyDescent="0.25">
      <c r="A1412" s="188"/>
      <c r="B1412" s="223"/>
      <c r="C1412" s="253" t="s">
        <v>218</v>
      </c>
      <c r="D1412" s="253" t="str">
        <f>IF(CT!$H$10&lt;&gt;"",CT!$H$10,"")</f>
        <v/>
      </c>
      <c r="E1412" s="434" t="str">
        <f>IF(CT!$P$10&lt;&gt;"",CT!$P$10,"")</f>
        <v/>
      </c>
      <c r="F1412" s="434" t="str">
        <f>IF(CT!$X$10&lt;&gt;"",CT!$X$10,"")</f>
        <v/>
      </c>
      <c r="G1412" s="434" t="str">
        <f>IF(CT!$AF$10&lt;&gt;"",CT!$AF$10,"")</f>
        <v/>
      </c>
      <c r="H1412" s="434" t="str">
        <f>IF(CT!$AN$10&lt;&gt;"",CT!$AN$10,"")</f>
        <v/>
      </c>
      <c r="I1412" s="47"/>
      <c r="J1412" s="47"/>
    </row>
    <row r="1413" spans="1:10" ht="13.5" thickBot="1" x14ac:dyDescent="0.25">
      <c r="A1413" s="189"/>
      <c r="B1413" s="224"/>
      <c r="C1413" s="254"/>
      <c r="D1413" s="435"/>
      <c r="E1413" s="435"/>
      <c r="F1413" s="435"/>
      <c r="G1413" s="435"/>
      <c r="H1413" s="435"/>
      <c r="I1413" s="47"/>
      <c r="J1413" s="47"/>
    </row>
    <row r="1414" spans="1:10" ht="13.5" thickBot="1" x14ac:dyDescent="0.25">
      <c r="A1414" s="188"/>
      <c r="B1414" s="224"/>
      <c r="C1414" s="191"/>
      <c r="D1414" s="191"/>
      <c r="E1414" s="191"/>
      <c r="F1414" s="191"/>
      <c r="G1414" s="191"/>
      <c r="H1414" s="191"/>
      <c r="I1414" s="47"/>
      <c r="J1414" s="47"/>
    </row>
    <row r="1415" spans="1:10" ht="13.5" thickBot="1" x14ac:dyDescent="0.25">
      <c r="A1415" s="189"/>
      <c r="B1415" s="224"/>
      <c r="C1415" s="253"/>
      <c r="D1415" s="248" t="str">
        <f>IF(CT!$AS$1&lt;&gt;"",CT!$AS$1,"")</f>
        <v/>
      </c>
      <c r="E1415" s="248" t="str">
        <f>IF(CT!$BA$1&lt;&gt;"",CT!$BA$1,"")</f>
        <v/>
      </c>
      <c r="F1415" s="248" t="str">
        <f>IF(CT!$BI$1&lt;&gt;"",CT!$BI$1,"")</f>
        <v/>
      </c>
      <c r="G1415" s="248" t="str">
        <f>IF(CT!$BQ$1&lt;&gt;"",CT!$BQ$1,"")</f>
        <v/>
      </c>
      <c r="H1415" s="248" t="str">
        <f>IF(CT!$BY$1&lt;&gt;"",CT!$BY$1,"")</f>
        <v/>
      </c>
      <c r="I1415" s="47"/>
      <c r="J1415" s="47"/>
    </row>
    <row r="1416" spans="1:10" ht="13.5" thickBot="1" x14ac:dyDescent="0.25">
      <c r="A1416" s="188"/>
      <c r="B1416" s="224"/>
      <c r="C1416" s="225"/>
      <c r="D1416" s="240" t="str">
        <f>IF(D1415&lt;&gt;"","---------------","")</f>
        <v/>
      </c>
      <c r="E1416" s="240" t="str">
        <f>IF(E1415&lt;&gt;"","---------------","")</f>
        <v/>
      </c>
      <c r="F1416" s="240" t="str">
        <f>IF(F1415&lt;&gt;"","---------------","")</f>
        <v/>
      </c>
      <c r="G1416" s="240" t="str">
        <f>IF(G1415&lt;&gt;"","---------------","")</f>
        <v/>
      </c>
      <c r="H1416" s="240" t="str">
        <f>IF(H1415&lt;&gt;"","---------------","")</f>
        <v/>
      </c>
      <c r="I1416" s="47"/>
      <c r="J1416" s="47"/>
    </row>
    <row r="1417" spans="1:10" ht="13.5" thickBot="1" x14ac:dyDescent="0.25">
      <c r="A1417" s="189"/>
      <c r="B1417" s="224"/>
      <c r="C1417" s="191"/>
      <c r="D1417" s="191" t="str">
        <f>IF(CT!$AU$10&lt;&gt;"",CT!$AU$10,"")</f>
        <v/>
      </c>
      <c r="E1417" s="191" t="str">
        <f>IF(CT!$BC$10&lt;&gt;"",CT!$BC$10,"")</f>
        <v/>
      </c>
      <c r="F1417" s="191" t="str">
        <f>IF(CT!$BK$10&lt;&gt;"",CT!$BK$10,"")</f>
        <v/>
      </c>
      <c r="G1417" s="191" t="str">
        <f>IF(CT!$BS$10&lt;&gt;"",CT!$BS$10,"")</f>
        <v/>
      </c>
      <c r="H1417" s="191" t="str">
        <f>IF(CT!$CA$10&lt;&gt;"",CT!$CA$10,"")</f>
        <v/>
      </c>
      <c r="I1417" s="47"/>
      <c r="J1417" s="47"/>
    </row>
    <row r="1418" spans="1:10" ht="13.5" thickBot="1" x14ac:dyDescent="0.25">
      <c r="A1418" s="188"/>
      <c r="B1418" s="224"/>
      <c r="C1418" s="253" t="str">
        <f>IF(D1415&lt;&gt;"","C.F.","")</f>
        <v/>
      </c>
      <c r="D1418" s="434" t="str">
        <f>IF(CT!$AV$10&lt;&gt;"",CT!$AV$10,"")</f>
        <v/>
      </c>
      <c r="E1418" s="434" t="str">
        <f>IF(CT!$BD$10&lt;&gt;"",CT!$BD$10,"")</f>
        <v/>
      </c>
      <c r="F1418" s="434" t="str">
        <f>IF(CT!$BL$10&lt;&gt;"",CT!$BL$10,"")</f>
        <v/>
      </c>
      <c r="G1418" s="434" t="str">
        <f>IF(CT!$BT$10&lt;&gt;"",CT!$BT$10,"")</f>
        <v/>
      </c>
      <c r="H1418" s="434" t="str">
        <f>IF(CT!$CB$10&lt;&gt;"",CT!$CB$10,"")</f>
        <v/>
      </c>
      <c r="I1418" s="47"/>
      <c r="J1418" s="47"/>
    </row>
    <row r="1419" spans="1:10" ht="13.5" thickBot="1" x14ac:dyDescent="0.25">
      <c r="A1419" s="189"/>
      <c r="B1419" s="224"/>
      <c r="C1419" s="190"/>
      <c r="D1419" s="190"/>
      <c r="E1419" s="190"/>
      <c r="F1419" s="190"/>
      <c r="G1419" s="190"/>
      <c r="H1419" s="190"/>
      <c r="I1419" s="47"/>
      <c r="J1419" s="47"/>
    </row>
    <row r="1420" spans="1:10" ht="13.5" thickBot="1" x14ac:dyDescent="0.25">
      <c r="A1420" s="188"/>
      <c r="B1420" s="224"/>
      <c r="C1420" s="191"/>
      <c r="D1420" s="191"/>
      <c r="E1420" s="191"/>
      <c r="F1420" s="191"/>
      <c r="G1420" s="191"/>
      <c r="H1420" s="191"/>
      <c r="I1420" s="47"/>
      <c r="J1420" s="47"/>
    </row>
    <row r="1421" spans="1:10" ht="13.5" thickBot="1" x14ac:dyDescent="0.25">
      <c r="A1421" s="189"/>
      <c r="B1421" s="224"/>
      <c r="C1421" s="253" t="str">
        <f>IF(B1420&lt;&gt;"","C.F.","")</f>
        <v/>
      </c>
      <c r="D1421" s="248" t="str">
        <f>IF(CT!$CG$1&lt;&gt;"",CT!$CG$1,"")</f>
        <v/>
      </c>
      <c r="E1421" s="248" t="str">
        <f>IF(CT!$CO$1&lt;&gt;"",CT!$CO$1,"")</f>
        <v/>
      </c>
      <c r="F1421" s="248" t="str">
        <f>IF(CT!$CW$1&lt;&gt;"",CT!$CW$1,"")</f>
        <v/>
      </c>
      <c r="G1421" s="248" t="str">
        <f>IF(CT!$DE$1&lt;&gt;"",CT!$DE$1,"")</f>
        <v/>
      </c>
      <c r="H1421" s="248" t="str">
        <f>IF(CT!$DM$1&lt;&gt;"",CT!$DM$1,"")</f>
        <v/>
      </c>
      <c r="I1421" s="47"/>
      <c r="J1421" s="47"/>
    </row>
    <row r="1422" spans="1:10" ht="13.5" thickBot="1" x14ac:dyDescent="0.25">
      <c r="A1422" s="188"/>
      <c r="B1422" s="224"/>
      <c r="C1422" s="437"/>
      <c r="D1422" s="240" t="str">
        <f>IF(D1421&lt;&gt;"","---------------","")</f>
        <v/>
      </c>
      <c r="E1422" s="240" t="str">
        <f>IF(E1421&lt;&gt;"","---------------","")</f>
        <v/>
      </c>
      <c r="F1422" s="240" t="str">
        <f>IF(F1421&lt;&gt;"","---------------","")</f>
        <v/>
      </c>
      <c r="G1422" s="240" t="str">
        <f>IF(G1421&lt;&gt;"","---------------","")</f>
        <v/>
      </c>
      <c r="H1422" s="240" t="str">
        <f>IF(H1421&lt;&gt;"","---------------","")</f>
        <v/>
      </c>
      <c r="I1422" s="47"/>
      <c r="J1422" s="47"/>
    </row>
    <row r="1423" spans="1:10" ht="13.5" thickBot="1" x14ac:dyDescent="0.25">
      <c r="A1423" s="189"/>
      <c r="B1423" s="224"/>
      <c r="C1423" s="191"/>
      <c r="D1423" s="191" t="str">
        <f>IF(CT!$CI$10&lt;&gt;"",CT!$CI$10,"")</f>
        <v/>
      </c>
      <c r="E1423" s="191" t="str">
        <f>IF(CT!$CQ$10&lt;&gt;"",CT!$CQ$10,"")</f>
        <v/>
      </c>
      <c r="F1423" s="191" t="str">
        <f>IF(CT!$CY$10&lt;&gt;"",CT!$CY$10,"")</f>
        <v/>
      </c>
      <c r="G1423" s="191" t="str">
        <f>IF(CT!$DG$10&lt;&gt;"",CT!$DG$10,"")</f>
        <v/>
      </c>
      <c r="H1423" s="191" t="str">
        <f>IF(CT!$DO$10&lt;&gt;"",CT!$DO$10,"")</f>
        <v/>
      </c>
      <c r="I1423" s="47"/>
      <c r="J1423" s="47"/>
    </row>
    <row r="1424" spans="1:10" ht="13.5" thickBot="1" x14ac:dyDescent="0.25">
      <c r="A1424" s="188"/>
      <c r="B1424" s="224"/>
      <c r="C1424" s="253" t="str">
        <f>IF(D1421&lt;&gt;"","C.F.","")</f>
        <v/>
      </c>
      <c r="D1424" s="434" t="str">
        <f>IF(CT!$CJ$10&lt;&gt;"",CT!$CJ$10,"")</f>
        <v/>
      </c>
      <c r="E1424" s="434" t="str">
        <f>IF(CT!$CR$10&lt;&gt;"",CT!$CR$10,"")</f>
        <v/>
      </c>
      <c r="F1424" s="434" t="str">
        <f>IF(CT!$CZ$10&lt;&gt;"",CT!$CZ$10,"")</f>
        <v/>
      </c>
      <c r="G1424" s="434" t="str">
        <f>IF(CT!$DH$10&lt;&gt;"",CT!$DH$10,"")</f>
        <v/>
      </c>
      <c r="H1424" s="434" t="str">
        <f>IF(CT!$DP$10&lt;&gt;"",CT!$DP$10,"")</f>
        <v/>
      </c>
      <c r="I1424" s="47"/>
      <c r="J1424" s="47"/>
    </row>
    <row r="1425" spans="1:10" ht="13.5" thickBot="1" x14ac:dyDescent="0.25">
      <c r="A1425" s="189"/>
      <c r="B1425" s="224"/>
      <c r="C1425" s="191"/>
      <c r="D1425" s="434"/>
      <c r="E1425" s="434"/>
      <c r="F1425" s="434"/>
      <c r="G1425" s="434"/>
      <c r="H1425" s="434"/>
      <c r="I1425" s="47"/>
      <c r="J1425" s="47"/>
    </row>
    <row r="1426" spans="1:10" x14ac:dyDescent="0.2">
      <c r="A1426" s="188"/>
      <c r="B1426" s="47"/>
      <c r="C1426" s="47"/>
      <c r="D1426" s="47"/>
      <c r="E1426" s="47"/>
      <c r="F1426" s="47"/>
      <c r="G1426" s="47"/>
      <c r="H1426" s="47"/>
      <c r="I1426" s="47"/>
      <c r="J1426" s="47"/>
    </row>
    <row r="1427" spans="1:10" x14ac:dyDescent="0.2">
      <c r="A1427" s="189"/>
      <c r="B1427" s="47"/>
      <c r="C1427" s="47"/>
      <c r="D1427" s="47"/>
      <c r="E1427" s="47"/>
      <c r="F1427" s="47"/>
      <c r="G1427" s="47"/>
      <c r="H1427" s="47"/>
      <c r="I1427" s="47"/>
      <c r="J1427" s="47"/>
    </row>
    <row r="1428" spans="1:10" x14ac:dyDescent="0.2">
      <c r="A1428" s="188"/>
      <c r="B1428" s="47"/>
      <c r="C1428" s="47"/>
      <c r="D1428" s="47"/>
      <c r="E1428" s="47"/>
      <c r="F1428" s="47"/>
      <c r="G1428" s="47"/>
      <c r="H1428" s="47"/>
      <c r="I1428" s="47"/>
      <c r="J1428" s="47"/>
    </row>
    <row r="1429" spans="1:10" x14ac:dyDescent="0.2">
      <c r="A1429" s="189"/>
      <c r="B1429" s="47"/>
      <c r="C1429" s="47"/>
      <c r="D1429" s="47"/>
      <c r="E1429" s="47"/>
      <c r="F1429" s="47"/>
      <c r="G1429" s="47"/>
      <c r="H1429" s="47"/>
      <c r="I1429" s="47"/>
      <c r="J1429" s="47"/>
    </row>
    <row r="1430" spans="1:10" x14ac:dyDescent="0.2">
      <c r="A1430" s="192"/>
      <c r="B1430" s="193"/>
      <c r="C1430" s="193"/>
      <c r="D1430" s="193"/>
      <c r="E1430" s="193"/>
      <c r="F1430" s="193"/>
      <c r="G1430" s="193"/>
      <c r="H1430" s="193"/>
      <c r="I1430" s="47"/>
      <c r="J1430" s="47"/>
    </row>
    <row r="1431" spans="1:10" ht="13.5" thickBot="1" x14ac:dyDescent="0.25">
      <c r="A1431" s="194"/>
      <c r="B1431" s="47"/>
      <c r="C1431" s="194" t="s">
        <v>191</v>
      </c>
      <c r="D1431" s="194"/>
      <c r="E1431" s="194"/>
      <c r="F1431" s="194"/>
      <c r="G1431" s="194"/>
      <c r="H1431" s="194"/>
      <c r="I1431" s="194"/>
      <c r="J1431" s="194"/>
    </row>
    <row r="1432" spans="1:10" x14ac:dyDescent="0.2">
      <c r="A1432" s="47" t="s">
        <v>194</v>
      </c>
      <c r="B1432" s="178" t="str">
        <f>$BJ$7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95" t="s">
        <v>202</v>
      </c>
      <c r="B1434" s="178" t="str">
        <f>$BJ$30</f>
        <v>New</v>
      </c>
      <c r="C1434" s="47"/>
      <c r="D1434" s="47"/>
      <c r="E1434" s="47"/>
      <c r="F1434" s="47"/>
      <c r="G1434" s="47"/>
      <c r="H1434" s="47"/>
      <c r="I1434" s="47"/>
      <c r="J1434" s="47"/>
    </row>
    <row r="1435" spans="1:10" x14ac:dyDescent="0.2">
      <c r="A1435" s="195" t="s">
        <v>206</v>
      </c>
      <c r="B1435" s="178" t="str">
        <f>$BK$5</f>
        <v>ACCEPTED</v>
      </c>
      <c r="C1435" s="47"/>
      <c r="D1435" s="47"/>
      <c r="E1435" s="47"/>
      <c r="F1435" s="47"/>
      <c r="G1435" s="47"/>
      <c r="H1435" s="47"/>
      <c r="I1435" s="47"/>
      <c r="J1435" s="47"/>
    </row>
    <row r="1436" spans="1:10" x14ac:dyDescent="0.2">
      <c r="A1436" s="182"/>
      <c r="B1436" s="507" t="s">
        <v>208</v>
      </c>
      <c r="C1436" s="508"/>
      <c r="D1436" s="507"/>
      <c r="E1436" s="507"/>
      <c r="F1436" s="507"/>
      <c r="G1436" s="508"/>
      <c r="H1436" s="508"/>
      <c r="I1436" s="507"/>
      <c r="J1436" s="507"/>
    </row>
    <row r="1437" spans="1:10" x14ac:dyDescent="0.2">
      <c r="A1437" s="47" t="s">
        <v>210</v>
      </c>
      <c r="B1437" s="47"/>
      <c r="C1437" s="178" t="str">
        <f>$N$20</f>
        <v>Additel 286 SN:6851022030037</v>
      </c>
      <c r="D1437" s="181"/>
      <c r="E1437" s="181"/>
      <c r="F1437" s="47" t="s">
        <v>211</v>
      </c>
      <c r="G1437" s="512" t="str">
        <f>IF($V$19&lt;&gt;"",$V$19,"")</f>
        <v/>
      </c>
      <c r="H1437" s="513"/>
      <c r="I1437" s="196"/>
      <c r="J1437" s="47"/>
    </row>
    <row r="1438" spans="1:10" x14ac:dyDescent="0.2">
      <c r="A1438" s="47" t="s">
        <v>212</v>
      </c>
      <c r="B1438" s="47"/>
      <c r="C1438" s="504">
        <f>$N$21</f>
        <v>45474</v>
      </c>
      <c r="D1438" s="505"/>
      <c r="E1438" s="506"/>
      <c r="F1438" s="47" t="s">
        <v>213</v>
      </c>
      <c r="G1438" s="197" t="str">
        <f>IF($V$20&lt;&gt;"",$V$20,"")</f>
        <v/>
      </c>
      <c r="H1438" s="198" t="str">
        <f>IF($W$20&lt;&gt;"",$W$20,"")</f>
        <v/>
      </c>
      <c r="I1438" s="199"/>
      <c r="J1438" s="200"/>
    </row>
    <row r="1439" spans="1:10" x14ac:dyDescent="0.2">
      <c r="A1439" s="47" t="s">
        <v>214</v>
      </c>
      <c r="B1439" s="47"/>
      <c r="C1439" s="504">
        <f>$N$22</f>
        <v>45839</v>
      </c>
      <c r="D1439" s="505"/>
      <c r="E1439" s="506"/>
      <c r="F1439" s="47" t="s">
        <v>215</v>
      </c>
      <c r="G1439" s="197" t="str">
        <f>IF($V$21&lt;&gt;"",$V$21,"")</f>
        <v/>
      </c>
      <c r="H1439" s="197" t="str">
        <f>IF($W$21&lt;&gt;"",$W$21,"")</f>
        <v/>
      </c>
      <c r="I1439" s="199"/>
      <c r="J1439" s="200"/>
    </row>
    <row r="1440" spans="1:10" ht="13.5" thickBot="1" x14ac:dyDescent="0.25">
      <c r="A1440" s="201" t="s">
        <v>216</v>
      </c>
      <c r="B1440" s="201"/>
      <c r="C1440" s="509" t="str">
        <f>$N$23</f>
        <v>56561-060578</v>
      </c>
      <c r="D1440" s="510"/>
      <c r="E1440" s="511"/>
      <c r="F1440" s="201" t="s">
        <v>216</v>
      </c>
      <c r="G1440" s="201"/>
      <c r="H1440" s="295" t="e">
        <f>IF($V$22&lt;&gt;"",$V$22,"")</f>
        <v>#VALUE!</v>
      </c>
      <c r="I1440" s="203"/>
      <c r="J1440" s="204"/>
    </row>
    <row r="1441" spans="1:10" x14ac:dyDescent="0.2">
      <c r="A1441" s="47" t="s">
        <v>49</v>
      </c>
      <c r="B1441" s="47"/>
      <c r="C1441" s="47"/>
      <c r="D1441" s="220" t="s">
        <v>50</v>
      </c>
      <c r="E1441" s="221">
        <v>37</v>
      </c>
      <c r="F1441" s="47"/>
      <c r="G1441" s="178"/>
      <c r="H1441" s="47"/>
      <c r="I1441" s="47"/>
      <c r="J1441" s="47"/>
    </row>
    <row r="1442" spans="1:10" x14ac:dyDescent="0.2">
      <c r="A1442" s="47" t="s">
        <v>56</v>
      </c>
      <c r="B1442" s="47"/>
      <c r="C1442" s="47"/>
      <c r="D1442" s="47"/>
      <c r="E1442" s="47"/>
      <c r="F1442" s="47"/>
      <c r="G1442" s="47"/>
      <c r="H1442" s="47"/>
      <c r="I1442" s="47"/>
      <c r="J1442" s="47"/>
    </row>
    <row r="1443" spans="1:10" x14ac:dyDescent="0.2">
      <c r="A1443" s="47" t="s">
        <v>65</v>
      </c>
      <c r="B1443" s="178" t="str">
        <f>$BC$12</f>
        <v>Thermocouple Wire</v>
      </c>
      <c r="C1443" s="47"/>
      <c r="D1443" s="47"/>
      <c r="E1443" s="47" t="s">
        <v>66</v>
      </c>
      <c r="F1443" s="47"/>
      <c r="G1443" s="178" t="str">
        <f>$BF$22</f>
        <v>KF</v>
      </c>
      <c r="H1443" s="47"/>
      <c r="I1443" s="47"/>
      <c r="J1443" s="47"/>
    </row>
    <row r="1444" spans="1:10" x14ac:dyDescent="0.2">
      <c r="A1444" s="47" t="s">
        <v>46</v>
      </c>
      <c r="B1444" s="178" t="str">
        <f>AY5</f>
        <v>"0"</v>
      </c>
      <c r="C1444" s="47"/>
      <c r="D1444" s="47"/>
      <c r="E1444" s="47" t="s">
        <v>73</v>
      </c>
      <c r="F1444" s="47"/>
      <c r="G1444" s="246">
        <f ca="1">$BG$9</f>
        <v>45778</v>
      </c>
      <c r="H1444" s="47"/>
      <c r="I1444" s="47"/>
      <c r="J1444" s="179"/>
    </row>
    <row r="1445" spans="1:10" x14ac:dyDescent="0.2">
      <c r="A1445" s="47" t="s">
        <v>77</v>
      </c>
      <c r="B1445" s="178" t="str">
        <f>$BG$18</f>
        <v>N/A</v>
      </c>
      <c r="C1445" s="47"/>
      <c r="D1445" s="47"/>
      <c r="E1445" s="47" t="s">
        <v>78</v>
      </c>
      <c r="F1445" s="47"/>
      <c r="G1445" s="246" t="str">
        <f>$BG$10</f>
        <v>N/A</v>
      </c>
      <c r="H1445" s="47"/>
      <c r="J1445" s="179"/>
    </row>
    <row r="1446" spans="1:10" x14ac:dyDescent="0.2">
      <c r="A1446" s="47" t="s">
        <v>62</v>
      </c>
      <c r="B1446" s="180">
        <f>$BG$2</f>
        <v>68</v>
      </c>
      <c r="C1446" s="47"/>
      <c r="D1446" s="47"/>
      <c r="E1446" s="47" t="s">
        <v>86</v>
      </c>
      <c r="F1446" s="47"/>
      <c r="G1446" s="178">
        <f>$BG$3</f>
        <v>46</v>
      </c>
      <c r="H1446" s="47" t="s">
        <v>87</v>
      </c>
      <c r="I1446" s="47"/>
      <c r="J1446" s="47"/>
    </row>
    <row r="1447" spans="1:10" x14ac:dyDescent="0.2">
      <c r="A1447" s="47" t="s">
        <v>95</v>
      </c>
      <c r="B1447" s="178" t="str">
        <f>$BE$27</f>
        <v>Production</v>
      </c>
      <c r="C1447" s="47"/>
      <c r="D1447" s="47"/>
      <c r="E1447" s="47" t="s">
        <v>96</v>
      </c>
      <c r="F1447" s="178" t="str">
        <f>$AR$23</f>
        <v>Greater of ±2.0°F or ±0.4% of Reading</v>
      </c>
      <c r="G1447" s="47"/>
      <c r="H1447" s="47"/>
      <c r="I1447" s="47"/>
      <c r="J1447" s="47"/>
    </row>
    <row r="1448" spans="1:10" x14ac:dyDescent="0.2">
      <c r="A1448" s="181" t="s">
        <v>101</v>
      </c>
      <c r="B1448" s="47"/>
      <c r="C1448" s="181"/>
      <c r="D1448" s="181" t="s">
        <v>102</v>
      </c>
      <c r="E1448" s="181"/>
      <c r="F1448" s="47"/>
      <c r="G1448" s="178" t="str">
        <f>$AR$24</f>
        <v>AMS2750H, ASTM E220-19</v>
      </c>
      <c r="H1448" s="181"/>
      <c r="I1448" s="47"/>
      <c r="J1448" s="47"/>
    </row>
    <row r="1449" spans="1:10" x14ac:dyDescent="0.2">
      <c r="A1449" s="182" t="s">
        <v>106</v>
      </c>
      <c r="B1449" s="182"/>
      <c r="C1449" s="47"/>
      <c r="D1449" s="178" t="str">
        <f>$AX$22</f>
        <v/>
      </c>
      <c r="E1449" s="47" t="s">
        <v>107</v>
      </c>
      <c r="F1449" s="47"/>
      <c r="G1449" s="183" t="str">
        <f>$AX$26</f>
        <v>Specification</v>
      </c>
      <c r="H1449" s="184" t="s">
        <v>108</v>
      </c>
      <c r="I1449" s="47"/>
      <c r="J1449" s="47"/>
    </row>
    <row r="1450" spans="1:10" ht="13.5" thickBot="1" x14ac:dyDescent="0.25">
      <c r="A1450" s="185" t="s">
        <v>117</v>
      </c>
      <c r="B1450" s="247"/>
      <c r="C1450" s="431"/>
      <c r="D1450" s="248" t="str">
        <f>IF(CT!$E$1&lt;&gt;"",CT!$E$1,"")</f>
        <v/>
      </c>
      <c r="E1450" s="432" t="str">
        <f>IF(CT!$M$1&lt;&gt;"",CT!$M$1,"")</f>
        <v/>
      </c>
      <c r="F1450" s="432" t="str">
        <f>IF(CT!$U$1&lt;&gt;"",CT!$U$1,"")</f>
        <v/>
      </c>
      <c r="G1450" s="248" t="str">
        <f>IF(CT!$AC$1&lt;&gt;"",CT!$AC$1,"")</f>
        <v/>
      </c>
      <c r="H1450" s="433" t="str">
        <f>IF(CT!$AK$1&lt;&gt;"",CT!$AK$1,"")</f>
        <v/>
      </c>
      <c r="I1450" s="47"/>
      <c r="J1450" s="186"/>
    </row>
    <row r="1451" spans="1:10" ht="13.5" thickBot="1" x14ac:dyDescent="0.25">
      <c r="A1451" s="187" t="s">
        <v>122</v>
      </c>
      <c r="B1451" s="223" t="str">
        <f>IF(CT!$C$10&lt;&gt;"",CT!$C$10,"")</f>
        <v/>
      </c>
      <c r="C1451" s="191"/>
      <c r="D1451" s="191" t="str">
        <f>IF(CT!$G$10&lt;&gt;"",CT!$G$10,"")</f>
        <v/>
      </c>
      <c r="E1451" s="191" t="str">
        <f>IF(CT!$O$10&lt;&gt;"",CT!$O$10,"")</f>
        <v/>
      </c>
      <c r="F1451" s="191" t="str">
        <f>IF(CT!$W$10&lt;&gt;"",CT!$W$10,"")</f>
        <v/>
      </c>
      <c r="G1451" s="191" t="str">
        <f>IF(CT!$AE$10&lt;&gt;"",CT!$AE$10,"")</f>
        <v/>
      </c>
      <c r="H1451" s="191" t="str">
        <f>IF(CT!$AM$10&lt;&gt;"",CT!$AM$10,"")</f>
        <v/>
      </c>
      <c r="I1451" s="47"/>
      <c r="J1451" s="47"/>
    </row>
    <row r="1452" spans="1:10" ht="13.5" thickBot="1" x14ac:dyDescent="0.25">
      <c r="A1452" s="188"/>
      <c r="B1452" s="223"/>
      <c r="C1452" s="253" t="s">
        <v>218</v>
      </c>
      <c r="D1452" s="253" t="str">
        <f>IF(CT!$H$10&lt;&gt;"",CT!$H$10,"")</f>
        <v/>
      </c>
      <c r="E1452" s="434" t="str">
        <f>IF(CT!$P$10&lt;&gt;"",CT!$P$10,"")</f>
        <v/>
      </c>
      <c r="F1452" s="434" t="str">
        <f>IF(CT!$X$10&lt;&gt;"",CT!$X$10,"")</f>
        <v/>
      </c>
      <c r="G1452" s="434" t="str">
        <f>IF(CT!$AF$10&lt;&gt;"",CT!$AF$10,"")</f>
        <v/>
      </c>
      <c r="H1452" s="434" t="str">
        <f>IF(CT!$AN$10&lt;&gt;"",CT!$AN$10,"")</f>
        <v/>
      </c>
      <c r="I1452" s="47"/>
      <c r="J1452" s="47"/>
    </row>
    <row r="1453" spans="1:10" ht="13.5" thickBot="1" x14ac:dyDescent="0.25">
      <c r="A1453" s="189"/>
      <c r="B1453" s="224"/>
      <c r="C1453" s="254"/>
      <c r="D1453" s="435"/>
      <c r="E1453" s="435"/>
      <c r="F1453" s="435"/>
      <c r="G1453" s="435"/>
      <c r="H1453" s="435"/>
      <c r="I1453" s="47"/>
      <c r="J1453" s="47"/>
    </row>
    <row r="1454" spans="1:10" ht="13.5" thickBot="1" x14ac:dyDescent="0.25">
      <c r="A1454" s="188"/>
      <c r="B1454" s="224"/>
      <c r="C1454" s="191"/>
      <c r="D1454" s="191"/>
      <c r="E1454" s="191"/>
      <c r="F1454" s="191"/>
      <c r="G1454" s="191"/>
      <c r="H1454" s="191"/>
      <c r="I1454" s="47"/>
      <c r="J1454" s="47"/>
    </row>
    <row r="1455" spans="1:10" ht="13.5" thickBot="1" x14ac:dyDescent="0.25">
      <c r="A1455" s="189"/>
      <c r="B1455" s="224"/>
      <c r="C1455" s="253"/>
      <c r="D1455" s="248" t="str">
        <f>IF(CT!$AS$1&lt;&gt;"",CT!$AS$1,"")</f>
        <v/>
      </c>
      <c r="E1455" s="248" t="str">
        <f>IF(CT!$BA$1&lt;&gt;"",CT!$BA$1,"")</f>
        <v/>
      </c>
      <c r="F1455" s="248" t="str">
        <f>IF(CT!$BI$1&lt;&gt;"",CT!$BI$1,"")</f>
        <v/>
      </c>
      <c r="G1455" s="248" t="str">
        <f>IF(CT!$BQ$1&lt;&gt;"",CT!$BQ$1,"")</f>
        <v/>
      </c>
      <c r="H1455" s="248" t="str">
        <f>IF(CT!$BY$1&lt;&gt;"",CT!$BY$1,"")</f>
        <v/>
      </c>
      <c r="I1455" s="47"/>
      <c r="J1455" s="47"/>
    </row>
    <row r="1456" spans="1:10" ht="13.5" thickBot="1" x14ac:dyDescent="0.25">
      <c r="A1456" s="188"/>
      <c r="B1456" s="224"/>
      <c r="C1456" s="225"/>
      <c r="D1456" s="240" t="str">
        <f>IF(D1455&lt;&gt;"","---------------","")</f>
        <v/>
      </c>
      <c r="E1456" s="240" t="str">
        <f>IF(E1455&lt;&gt;"","---------------","")</f>
        <v/>
      </c>
      <c r="F1456" s="240" t="str">
        <f>IF(F1455&lt;&gt;"","---------------","")</f>
        <v/>
      </c>
      <c r="G1456" s="240" t="str">
        <f>IF(G1455&lt;&gt;"","---------------","")</f>
        <v/>
      </c>
      <c r="H1456" s="240" t="str">
        <f>IF(H1455&lt;&gt;"","---------------","")</f>
        <v/>
      </c>
      <c r="I1456" s="47"/>
      <c r="J1456" s="47"/>
    </row>
    <row r="1457" spans="1:10" ht="13.5" thickBot="1" x14ac:dyDescent="0.25">
      <c r="A1457" s="189"/>
      <c r="B1457" s="224"/>
      <c r="C1457" s="191"/>
      <c r="D1457" s="191" t="str">
        <f>IF(CT!$AU$10&lt;&gt;"",CT!$AU$10,"")</f>
        <v/>
      </c>
      <c r="E1457" s="191" t="str">
        <f>IF(CT!$BC$10&lt;&gt;"",CT!$BC$10,"")</f>
        <v/>
      </c>
      <c r="F1457" s="191" t="str">
        <f>IF(CT!$BK$10&lt;&gt;"",CT!$BK$10,"")</f>
        <v/>
      </c>
      <c r="G1457" s="191" t="str">
        <f>IF(CT!$BS$10&lt;&gt;"",CT!$BS$10,"")</f>
        <v/>
      </c>
      <c r="H1457" s="191" t="str">
        <f>IF(CT!$CA$10&lt;&gt;"",CT!$CA$10,"")</f>
        <v/>
      </c>
      <c r="I1457" s="47"/>
      <c r="J1457" s="47"/>
    </row>
    <row r="1458" spans="1:10" ht="13.5" thickBot="1" x14ac:dyDescent="0.25">
      <c r="A1458" s="188"/>
      <c r="B1458" s="224"/>
      <c r="C1458" s="253" t="str">
        <f>IF(D1455&lt;&gt;"","C.F.","")</f>
        <v/>
      </c>
      <c r="D1458" s="434" t="str">
        <f>IF(CT!$AV$10&lt;&gt;"",CT!$AV$10,"")</f>
        <v/>
      </c>
      <c r="E1458" s="434" t="str">
        <f>IF(CT!$BD$10&lt;&gt;"",CT!$BD$10,"")</f>
        <v/>
      </c>
      <c r="F1458" s="434" t="str">
        <f>IF(CT!$BL$10&lt;&gt;"",CT!$BL$10,"")</f>
        <v/>
      </c>
      <c r="G1458" s="434" t="str">
        <f>IF(CT!$BT$10&lt;&gt;"",CT!$BT$10,"")</f>
        <v/>
      </c>
      <c r="H1458" s="434" t="str">
        <f>IF(CT!$CB$10&lt;&gt;"",CT!$CB$10,"")</f>
        <v/>
      </c>
      <c r="I1458" s="47"/>
      <c r="J1458" s="47"/>
    </row>
    <row r="1459" spans="1:10" ht="13.5" thickBot="1" x14ac:dyDescent="0.25">
      <c r="A1459" s="189"/>
      <c r="B1459" s="224"/>
      <c r="C1459" s="190"/>
      <c r="D1459" s="190"/>
      <c r="E1459" s="190"/>
      <c r="F1459" s="190"/>
      <c r="G1459" s="190"/>
      <c r="H1459" s="190"/>
      <c r="I1459" s="47"/>
      <c r="J1459" s="47"/>
    </row>
    <row r="1460" spans="1:10" ht="13.5" thickBot="1" x14ac:dyDescent="0.25">
      <c r="A1460" s="188"/>
      <c r="B1460" s="224"/>
      <c r="C1460" s="191"/>
      <c r="D1460" s="191"/>
      <c r="E1460" s="191"/>
      <c r="F1460" s="191"/>
      <c r="G1460" s="191"/>
      <c r="H1460" s="191"/>
      <c r="I1460" s="47"/>
      <c r="J1460" s="47"/>
    </row>
    <row r="1461" spans="1:10" ht="13.5" thickBot="1" x14ac:dyDescent="0.25">
      <c r="A1461" s="189"/>
      <c r="B1461" s="224"/>
      <c r="C1461" s="253" t="str">
        <f>IF(B1460&lt;&gt;"","C.F.","")</f>
        <v/>
      </c>
      <c r="D1461" s="248" t="str">
        <f>IF(CT!$CG$1&lt;&gt;"",CT!$CG$1,"")</f>
        <v/>
      </c>
      <c r="E1461" s="248" t="str">
        <f>IF(CT!$CO$1&lt;&gt;"",CT!$CO$1,"")</f>
        <v/>
      </c>
      <c r="F1461" s="248" t="str">
        <f>IF(CT!$CW$1&lt;&gt;"",CT!$CW$1,"")</f>
        <v/>
      </c>
      <c r="G1461" s="248" t="str">
        <f>IF(CT!$DE$1&lt;&gt;"",CT!$DE$1,"")</f>
        <v/>
      </c>
      <c r="H1461" s="248" t="str">
        <f>IF(CT!$DM$1&lt;&gt;"",CT!$DM$1,"")</f>
        <v/>
      </c>
      <c r="I1461" s="47"/>
      <c r="J1461" s="47"/>
    </row>
    <row r="1462" spans="1:10" ht="13.5" thickBot="1" x14ac:dyDescent="0.25">
      <c r="A1462" s="188"/>
      <c r="B1462" s="224"/>
      <c r="C1462" s="437"/>
      <c r="D1462" s="240" t="str">
        <f>IF(D1461&lt;&gt;"","---------------","")</f>
        <v/>
      </c>
      <c r="E1462" s="240" t="str">
        <f>IF(E1461&lt;&gt;"","---------------","")</f>
        <v/>
      </c>
      <c r="F1462" s="240" t="str">
        <f>IF(F1461&lt;&gt;"","---------------","")</f>
        <v/>
      </c>
      <c r="G1462" s="240" t="str">
        <f>IF(G1461&lt;&gt;"","---------------","")</f>
        <v/>
      </c>
      <c r="H1462" s="240" t="str">
        <f>IF(H1461&lt;&gt;"","---------------","")</f>
        <v/>
      </c>
      <c r="I1462" s="47"/>
      <c r="J1462" s="47"/>
    </row>
    <row r="1463" spans="1:10" ht="13.5" thickBot="1" x14ac:dyDescent="0.25">
      <c r="A1463" s="189"/>
      <c r="B1463" s="224"/>
      <c r="C1463" s="191"/>
      <c r="D1463" s="191" t="str">
        <f>IF(CT!$CI$10&lt;&gt;"",CT!$CI$10,"")</f>
        <v/>
      </c>
      <c r="E1463" s="191" t="str">
        <f>IF(CT!$CQ$10&lt;&gt;"",CT!$CQ$10,"")</f>
        <v/>
      </c>
      <c r="F1463" s="191" t="str">
        <f>IF(CT!$CY$10&lt;&gt;"",CT!$CY$10,"")</f>
        <v/>
      </c>
      <c r="G1463" s="191" t="str">
        <f>IF(CT!$DG$10&lt;&gt;"",CT!$DG$10,"")</f>
        <v/>
      </c>
      <c r="H1463" s="191" t="str">
        <f>IF(CT!$DO$10&lt;&gt;"",CT!$DO$10,"")</f>
        <v/>
      </c>
      <c r="I1463" s="47"/>
      <c r="J1463" s="47"/>
    </row>
    <row r="1464" spans="1:10" ht="13.5" thickBot="1" x14ac:dyDescent="0.25">
      <c r="A1464" s="188"/>
      <c r="B1464" s="224"/>
      <c r="C1464" s="253" t="str">
        <f>IF(D1461&lt;&gt;"","C.F.","")</f>
        <v/>
      </c>
      <c r="D1464" s="434" t="str">
        <f>IF(CT!$CJ$10&lt;&gt;"",CT!$CJ$10,"")</f>
        <v/>
      </c>
      <c r="E1464" s="434" t="str">
        <f>IF(CT!$CR$10&lt;&gt;"",CT!$CR$10,"")</f>
        <v/>
      </c>
      <c r="F1464" s="434" t="str">
        <f>IF(CT!$CZ$10&lt;&gt;"",CT!$CZ$10,"")</f>
        <v/>
      </c>
      <c r="G1464" s="434" t="str">
        <f>IF(CT!$DH$10&lt;&gt;"",CT!$DH$10,"")</f>
        <v/>
      </c>
      <c r="H1464" s="434" t="str">
        <f>IF(CT!$DP$10&lt;&gt;"",CT!$DP$10,"")</f>
        <v/>
      </c>
      <c r="I1464" s="47"/>
      <c r="J1464" s="47"/>
    </row>
    <row r="1465" spans="1:10" ht="13.5" thickBot="1" x14ac:dyDescent="0.25">
      <c r="A1465" s="189"/>
      <c r="B1465" s="224"/>
      <c r="C1465" s="191"/>
      <c r="D1465" s="434"/>
      <c r="E1465" s="434"/>
      <c r="F1465" s="434"/>
      <c r="G1465" s="434"/>
      <c r="H1465" s="434"/>
      <c r="I1465" s="47"/>
      <c r="J1465" s="47"/>
    </row>
    <row r="1466" spans="1:10" x14ac:dyDescent="0.2">
      <c r="A1466" s="188"/>
      <c r="B1466" s="47"/>
      <c r="C1466" s="47"/>
      <c r="D1466" s="47"/>
      <c r="E1466" s="47"/>
      <c r="F1466" s="47"/>
      <c r="G1466" s="47"/>
      <c r="H1466" s="47"/>
      <c r="I1466" s="47"/>
      <c r="J1466" s="47"/>
    </row>
    <row r="1467" spans="1:10" x14ac:dyDescent="0.2">
      <c r="A1467" s="189"/>
      <c r="B1467" s="47"/>
      <c r="C1467" s="47"/>
      <c r="D1467" s="47"/>
      <c r="E1467" s="47"/>
      <c r="F1467" s="47"/>
      <c r="G1467" s="47"/>
      <c r="H1467" s="47"/>
      <c r="I1467" s="47"/>
      <c r="J1467" s="47"/>
    </row>
    <row r="1468" spans="1:10" x14ac:dyDescent="0.2">
      <c r="A1468" s="188"/>
      <c r="B1468" s="47"/>
      <c r="C1468" s="47"/>
      <c r="D1468" s="47"/>
      <c r="E1468" s="47"/>
      <c r="F1468" s="47"/>
      <c r="G1468" s="47"/>
      <c r="H1468" s="47"/>
      <c r="I1468" s="47"/>
      <c r="J1468" s="47"/>
    </row>
    <row r="1469" spans="1:10" x14ac:dyDescent="0.2">
      <c r="A1469" s="189"/>
      <c r="B1469" s="47"/>
      <c r="C1469" s="47"/>
      <c r="D1469" s="47"/>
      <c r="E1469" s="47"/>
      <c r="F1469" s="47"/>
      <c r="G1469" s="47"/>
      <c r="H1469" s="47"/>
      <c r="I1469" s="47"/>
      <c r="J1469" s="47"/>
    </row>
    <row r="1470" spans="1:10" x14ac:dyDescent="0.2">
      <c r="A1470" s="192"/>
      <c r="B1470" s="193"/>
      <c r="C1470" s="193"/>
      <c r="D1470" s="193"/>
      <c r="E1470" s="193"/>
      <c r="F1470" s="193"/>
      <c r="G1470" s="193"/>
      <c r="H1470" s="193"/>
      <c r="I1470" s="47"/>
      <c r="J1470" s="47"/>
    </row>
    <row r="1471" spans="1:10" ht="13.5" thickBot="1" x14ac:dyDescent="0.25">
      <c r="A1471" s="194"/>
      <c r="B1471" s="47"/>
      <c r="C1471" s="194" t="s">
        <v>191</v>
      </c>
      <c r="D1471" s="194"/>
      <c r="E1471" s="194"/>
      <c r="F1471" s="194"/>
      <c r="G1471" s="194"/>
      <c r="H1471" s="194"/>
      <c r="I1471" s="194"/>
      <c r="J1471" s="194"/>
    </row>
    <row r="1472" spans="1:10" x14ac:dyDescent="0.2">
      <c r="A1472" s="47" t="s">
        <v>194</v>
      </c>
      <c r="B1472" s="178" t="str">
        <f>$BJ$7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95" t="s">
        <v>202</v>
      </c>
      <c r="B1474" s="178" t="str">
        <f>$BJ$30</f>
        <v>New</v>
      </c>
      <c r="C1474" s="47"/>
      <c r="D1474" s="47"/>
      <c r="E1474" s="47"/>
      <c r="F1474" s="47"/>
      <c r="G1474" s="47"/>
      <c r="H1474" s="47"/>
      <c r="I1474" s="47"/>
      <c r="J1474" s="47"/>
    </row>
    <row r="1475" spans="1:10" x14ac:dyDescent="0.2">
      <c r="A1475" s="195" t="s">
        <v>206</v>
      </c>
      <c r="B1475" s="178" t="str">
        <f>$BK$5</f>
        <v>ACCEPTED</v>
      </c>
      <c r="C1475" s="47"/>
      <c r="D1475" s="47"/>
      <c r="E1475" s="47"/>
      <c r="F1475" s="47"/>
      <c r="G1475" s="47"/>
      <c r="H1475" s="47"/>
      <c r="I1475" s="47"/>
      <c r="J1475" s="47"/>
    </row>
    <row r="1476" spans="1:10" x14ac:dyDescent="0.2">
      <c r="A1476" s="182"/>
      <c r="B1476" s="507" t="s">
        <v>208</v>
      </c>
      <c r="C1476" s="508"/>
      <c r="D1476" s="507"/>
      <c r="E1476" s="507"/>
      <c r="F1476" s="507"/>
      <c r="G1476" s="508"/>
      <c r="H1476" s="508"/>
      <c r="I1476" s="507"/>
      <c r="J1476" s="507"/>
    </row>
    <row r="1477" spans="1:10" x14ac:dyDescent="0.2">
      <c r="A1477" s="47" t="s">
        <v>210</v>
      </c>
      <c r="B1477" s="47"/>
      <c r="C1477" s="178" t="str">
        <f>$N$20</f>
        <v>Additel 286 SN:6851022030037</v>
      </c>
      <c r="D1477" s="181"/>
      <c r="E1477" s="181"/>
      <c r="F1477" s="47" t="s">
        <v>211</v>
      </c>
      <c r="G1477" s="512" t="str">
        <f>IF($V$19&lt;&gt;"",$V$19,"")</f>
        <v/>
      </c>
      <c r="H1477" s="513"/>
      <c r="I1477" s="196"/>
      <c r="J1477" s="47"/>
    </row>
    <row r="1478" spans="1:10" x14ac:dyDescent="0.2">
      <c r="A1478" s="47" t="s">
        <v>212</v>
      </c>
      <c r="B1478" s="47"/>
      <c r="C1478" s="504">
        <f>$N$21</f>
        <v>45474</v>
      </c>
      <c r="D1478" s="505"/>
      <c r="E1478" s="506"/>
      <c r="F1478" s="47" t="s">
        <v>213</v>
      </c>
      <c r="G1478" s="197" t="str">
        <f>IF($V$20&lt;&gt;"",$V$20,"")</f>
        <v/>
      </c>
      <c r="H1478" s="198" t="str">
        <f>IF($W$20&lt;&gt;"",$W$20,"")</f>
        <v/>
      </c>
      <c r="I1478" s="199"/>
      <c r="J1478" s="200"/>
    </row>
    <row r="1479" spans="1:10" x14ac:dyDescent="0.2">
      <c r="A1479" s="47" t="s">
        <v>214</v>
      </c>
      <c r="B1479" s="47"/>
      <c r="C1479" s="504">
        <f>$N$22</f>
        <v>45839</v>
      </c>
      <c r="D1479" s="505"/>
      <c r="E1479" s="506"/>
      <c r="F1479" s="47" t="s">
        <v>215</v>
      </c>
      <c r="G1479" s="197" t="str">
        <f>IF($V$21&lt;&gt;"",$V$21,"")</f>
        <v/>
      </c>
      <c r="H1479" s="197" t="str">
        <f>IF($W$21&lt;&gt;"",$W$21,"")</f>
        <v/>
      </c>
      <c r="I1479" s="199"/>
      <c r="J1479" s="200"/>
    </row>
    <row r="1480" spans="1:10" ht="13.5" thickBot="1" x14ac:dyDescent="0.25">
      <c r="A1480" s="201" t="s">
        <v>216</v>
      </c>
      <c r="B1480" s="201"/>
      <c r="C1480" s="509" t="str">
        <f>$N$23</f>
        <v>56561-060578</v>
      </c>
      <c r="D1480" s="510"/>
      <c r="E1480" s="511"/>
      <c r="F1480" s="201" t="s">
        <v>216</v>
      </c>
      <c r="G1480" s="201"/>
      <c r="H1480" s="295" t="e">
        <f>IF($V$22&lt;&gt;"",$V$22,"")</f>
        <v>#VALUE!</v>
      </c>
      <c r="I1480" s="203"/>
      <c r="J1480" s="204"/>
    </row>
    <row r="1481" spans="1:10" x14ac:dyDescent="0.2">
      <c r="A1481" s="47" t="s">
        <v>49</v>
      </c>
      <c r="B1481" s="47"/>
      <c r="C1481" s="47"/>
      <c r="D1481" s="220" t="s">
        <v>50</v>
      </c>
      <c r="E1481" s="221">
        <v>38</v>
      </c>
      <c r="F1481" s="47"/>
      <c r="G1481" s="178"/>
      <c r="H1481" s="47"/>
      <c r="I1481" s="47"/>
      <c r="J1481" s="47"/>
    </row>
    <row r="1482" spans="1:10" x14ac:dyDescent="0.2">
      <c r="A1482" s="47" t="s">
        <v>56</v>
      </c>
      <c r="B1482" s="47"/>
      <c r="C1482" s="47"/>
      <c r="D1482" s="47"/>
      <c r="E1482" s="47"/>
      <c r="F1482" s="47"/>
      <c r="G1482" s="47"/>
      <c r="H1482" s="47"/>
      <c r="I1482" s="47"/>
      <c r="J1482" s="47"/>
    </row>
    <row r="1483" spans="1:10" x14ac:dyDescent="0.2">
      <c r="A1483" s="47" t="s">
        <v>65</v>
      </c>
      <c r="B1483" s="178" t="str">
        <f>$BC$12</f>
        <v>Thermocouple Wire</v>
      </c>
      <c r="C1483" s="47"/>
      <c r="D1483" s="47"/>
      <c r="E1483" s="47" t="s">
        <v>66</v>
      </c>
      <c r="F1483" s="47"/>
      <c r="G1483" s="178" t="str">
        <f>$BF$22</f>
        <v>KF</v>
      </c>
      <c r="H1483" s="47"/>
      <c r="I1483" s="47"/>
      <c r="J1483" s="47"/>
    </row>
    <row r="1484" spans="1:10" x14ac:dyDescent="0.2">
      <c r="A1484" s="47" t="s">
        <v>46</v>
      </c>
      <c r="B1484" s="178" t="str">
        <f>AY6</f>
        <v>"0"</v>
      </c>
      <c r="C1484" s="47"/>
      <c r="D1484" s="47"/>
      <c r="E1484" s="47" t="s">
        <v>73</v>
      </c>
      <c r="F1484" s="47"/>
      <c r="G1484" s="246">
        <f ca="1">$BG$9</f>
        <v>45778</v>
      </c>
      <c r="H1484" s="47"/>
      <c r="I1484" s="47"/>
      <c r="J1484" s="179"/>
    </row>
    <row r="1485" spans="1:10" x14ac:dyDescent="0.2">
      <c r="A1485" s="47" t="s">
        <v>77</v>
      </c>
      <c r="B1485" s="178" t="str">
        <f>$BG$18</f>
        <v>N/A</v>
      </c>
      <c r="C1485" s="47"/>
      <c r="D1485" s="47"/>
      <c r="E1485" s="47" t="s">
        <v>78</v>
      </c>
      <c r="F1485" s="47"/>
      <c r="G1485" s="246" t="str">
        <f>$BG$10</f>
        <v>N/A</v>
      </c>
      <c r="H1485" s="47"/>
      <c r="J1485" s="179"/>
    </row>
    <row r="1486" spans="1:10" x14ac:dyDescent="0.2">
      <c r="A1486" s="47" t="s">
        <v>62</v>
      </c>
      <c r="B1486" s="180">
        <f>$BG$2</f>
        <v>68</v>
      </c>
      <c r="C1486" s="47"/>
      <c r="D1486" s="47"/>
      <c r="E1486" s="47" t="s">
        <v>86</v>
      </c>
      <c r="F1486" s="47"/>
      <c r="G1486" s="178">
        <f>$BG$3</f>
        <v>46</v>
      </c>
      <c r="H1486" s="47" t="s">
        <v>87</v>
      </c>
      <c r="I1486" s="47"/>
      <c r="J1486" s="47"/>
    </row>
    <row r="1487" spans="1:10" x14ac:dyDescent="0.2">
      <c r="A1487" s="47" t="s">
        <v>95</v>
      </c>
      <c r="B1487" s="178" t="str">
        <f>$BE$27</f>
        <v>Production</v>
      </c>
      <c r="C1487" s="47"/>
      <c r="D1487" s="47"/>
      <c r="E1487" s="47" t="s">
        <v>96</v>
      </c>
      <c r="F1487" s="178" t="str">
        <f>$AR$23</f>
        <v>Greater of ±2.0°F or ±0.4% of Reading</v>
      </c>
      <c r="G1487" s="47"/>
      <c r="H1487" s="47"/>
      <c r="I1487" s="47"/>
      <c r="J1487" s="47"/>
    </row>
    <row r="1488" spans="1:10" x14ac:dyDescent="0.2">
      <c r="A1488" s="181" t="s">
        <v>101</v>
      </c>
      <c r="B1488" s="47"/>
      <c r="C1488" s="181"/>
      <c r="D1488" s="181" t="s">
        <v>102</v>
      </c>
      <c r="E1488" s="181"/>
      <c r="F1488" s="47"/>
      <c r="G1488" s="178" t="str">
        <f>$AR$24</f>
        <v>AMS2750H, ASTM E220-19</v>
      </c>
      <c r="H1488" s="181"/>
      <c r="I1488" s="47"/>
      <c r="J1488" s="47"/>
    </row>
    <row r="1489" spans="1:10" x14ac:dyDescent="0.2">
      <c r="A1489" s="182" t="s">
        <v>106</v>
      </c>
      <c r="B1489" s="182"/>
      <c r="C1489" s="47"/>
      <c r="D1489" s="178" t="str">
        <f>$AX$22</f>
        <v/>
      </c>
      <c r="E1489" s="47" t="s">
        <v>107</v>
      </c>
      <c r="F1489" s="47"/>
      <c r="G1489" s="183" t="str">
        <f>$AX$26</f>
        <v>Specification</v>
      </c>
      <c r="H1489" s="184" t="s">
        <v>108</v>
      </c>
      <c r="I1489" s="47"/>
      <c r="J1489" s="47"/>
    </row>
    <row r="1490" spans="1:10" ht="13.5" thickBot="1" x14ac:dyDescent="0.25">
      <c r="A1490" s="185" t="s">
        <v>117</v>
      </c>
      <c r="B1490" s="247"/>
      <c r="C1490" s="431"/>
      <c r="D1490" s="248" t="str">
        <f>IF(CT!$E$1&lt;&gt;"",CT!$E$1,"")</f>
        <v/>
      </c>
      <c r="E1490" s="432" t="str">
        <f>IF(CT!$M$1&lt;&gt;"",CT!$M$1,"")</f>
        <v/>
      </c>
      <c r="F1490" s="432" t="str">
        <f>IF(CT!$U$1&lt;&gt;"",CT!$U$1,"")</f>
        <v/>
      </c>
      <c r="G1490" s="248" t="str">
        <f>IF(CT!$AC$1&lt;&gt;"",CT!$AC$1,"")</f>
        <v/>
      </c>
      <c r="H1490" s="433" t="str">
        <f>IF(CT!$AK$1&lt;&gt;"",CT!$AK$1,"")</f>
        <v/>
      </c>
      <c r="I1490" s="47"/>
      <c r="J1490" s="186"/>
    </row>
    <row r="1491" spans="1:10" ht="13.5" thickBot="1" x14ac:dyDescent="0.25">
      <c r="A1491" s="187" t="s">
        <v>122</v>
      </c>
      <c r="B1491" s="223" t="str">
        <f>IF(CT!$C$10&lt;&gt;"",CT!$C$10,"")</f>
        <v/>
      </c>
      <c r="C1491" s="191"/>
      <c r="D1491" s="191" t="str">
        <f>IF(CT!$G$10&lt;&gt;"",CT!$G$10,"")</f>
        <v/>
      </c>
      <c r="E1491" s="191" t="str">
        <f>IF(CT!$O$10&lt;&gt;"",CT!$O$10,"")</f>
        <v/>
      </c>
      <c r="F1491" s="191" t="str">
        <f>IF(CT!$W$10&lt;&gt;"",CT!$W$10,"")</f>
        <v/>
      </c>
      <c r="G1491" s="191" t="str">
        <f>IF(CT!$AE$10&lt;&gt;"",CT!$AE$10,"")</f>
        <v/>
      </c>
      <c r="H1491" s="191" t="str">
        <f>IF(CT!$AM$10&lt;&gt;"",CT!$AM$10,"")</f>
        <v/>
      </c>
      <c r="I1491" s="47"/>
      <c r="J1491" s="47"/>
    </row>
    <row r="1492" spans="1:10" ht="13.5" thickBot="1" x14ac:dyDescent="0.25">
      <c r="A1492" s="188"/>
      <c r="B1492" s="223"/>
      <c r="C1492" s="253" t="s">
        <v>218</v>
      </c>
      <c r="D1492" s="253" t="str">
        <f>IF(CT!$H$10&lt;&gt;"",CT!$H$10,"")</f>
        <v/>
      </c>
      <c r="E1492" s="434" t="str">
        <f>IF(CT!$P$10&lt;&gt;"",CT!$P$10,"")</f>
        <v/>
      </c>
      <c r="F1492" s="434" t="str">
        <f>IF(CT!$X$10&lt;&gt;"",CT!$X$10,"")</f>
        <v/>
      </c>
      <c r="G1492" s="434" t="str">
        <f>IF(CT!$AF$10&lt;&gt;"",CT!$AF$10,"")</f>
        <v/>
      </c>
      <c r="H1492" s="434" t="str">
        <f>IF(CT!$AN$10&lt;&gt;"",CT!$AN$10,"")</f>
        <v/>
      </c>
      <c r="I1492" s="47"/>
      <c r="J1492" s="47"/>
    </row>
    <row r="1493" spans="1:10" ht="13.5" thickBot="1" x14ac:dyDescent="0.25">
      <c r="A1493" s="189"/>
      <c r="B1493" s="224"/>
      <c r="C1493" s="254"/>
      <c r="D1493" s="435"/>
      <c r="E1493" s="435"/>
      <c r="F1493" s="435"/>
      <c r="G1493" s="435"/>
      <c r="H1493" s="435"/>
      <c r="I1493" s="47"/>
      <c r="J1493" s="47"/>
    </row>
    <row r="1494" spans="1:10" ht="13.5" thickBot="1" x14ac:dyDescent="0.25">
      <c r="A1494" s="188"/>
      <c r="B1494" s="224"/>
      <c r="C1494" s="191"/>
      <c r="D1494" s="191"/>
      <c r="E1494" s="191"/>
      <c r="F1494" s="191"/>
      <c r="G1494" s="191"/>
      <c r="H1494" s="191"/>
      <c r="I1494" s="47"/>
      <c r="J1494" s="47"/>
    </row>
    <row r="1495" spans="1:10" ht="13.5" thickBot="1" x14ac:dyDescent="0.25">
      <c r="A1495" s="189"/>
      <c r="B1495" s="224"/>
      <c r="C1495" s="253"/>
      <c r="D1495" s="248" t="str">
        <f>IF(CT!$AS$1&lt;&gt;"",CT!$AS$1,"")</f>
        <v/>
      </c>
      <c r="E1495" s="248" t="str">
        <f>IF(CT!$BA$1&lt;&gt;"",CT!$BA$1,"")</f>
        <v/>
      </c>
      <c r="F1495" s="248" t="str">
        <f>IF(CT!$BI$1&lt;&gt;"",CT!$BI$1,"")</f>
        <v/>
      </c>
      <c r="G1495" s="248" t="str">
        <f>IF(CT!$BQ$1&lt;&gt;"",CT!$BQ$1,"")</f>
        <v/>
      </c>
      <c r="H1495" s="248" t="str">
        <f>IF(CT!$BY$1&lt;&gt;"",CT!$BY$1,"")</f>
        <v/>
      </c>
      <c r="I1495" s="47"/>
      <c r="J1495" s="47"/>
    </row>
    <row r="1496" spans="1:10" ht="13.5" thickBot="1" x14ac:dyDescent="0.25">
      <c r="A1496" s="188"/>
      <c r="B1496" s="224"/>
      <c r="C1496" s="225"/>
      <c r="D1496" s="240" t="str">
        <f>IF(D1495&lt;&gt;"","---------------","")</f>
        <v/>
      </c>
      <c r="E1496" s="240" t="str">
        <f>IF(E1495&lt;&gt;"","---------------","")</f>
        <v/>
      </c>
      <c r="F1496" s="240" t="str">
        <f>IF(F1495&lt;&gt;"","---------------","")</f>
        <v/>
      </c>
      <c r="G1496" s="240" t="str">
        <f>IF(G1495&lt;&gt;"","---------------","")</f>
        <v/>
      </c>
      <c r="H1496" s="240" t="str">
        <f>IF(H1495&lt;&gt;"","---------------","")</f>
        <v/>
      </c>
      <c r="I1496" s="47"/>
      <c r="J1496" s="47"/>
    </row>
    <row r="1497" spans="1:10" ht="13.5" thickBot="1" x14ac:dyDescent="0.25">
      <c r="A1497" s="189"/>
      <c r="B1497" s="224"/>
      <c r="C1497" s="191"/>
      <c r="D1497" s="191" t="str">
        <f>IF(CT!$AU$10&lt;&gt;"",CT!$AU$10,"")</f>
        <v/>
      </c>
      <c r="E1497" s="191" t="str">
        <f>IF(CT!$BC$10&lt;&gt;"",CT!$BC$10,"")</f>
        <v/>
      </c>
      <c r="F1497" s="191" t="str">
        <f>IF(CT!$BK$10&lt;&gt;"",CT!$BK$10,"")</f>
        <v/>
      </c>
      <c r="G1497" s="191" t="str">
        <f>IF(CT!$BS$10&lt;&gt;"",CT!$BS$10,"")</f>
        <v/>
      </c>
      <c r="H1497" s="191" t="str">
        <f>IF(CT!$CA$10&lt;&gt;"",CT!$CA$10,"")</f>
        <v/>
      </c>
      <c r="I1497" s="47"/>
      <c r="J1497" s="47"/>
    </row>
    <row r="1498" spans="1:10" ht="13.5" thickBot="1" x14ac:dyDescent="0.25">
      <c r="A1498" s="188"/>
      <c r="B1498" s="224"/>
      <c r="C1498" s="253" t="str">
        <f>IF(D1495&lt;&gt;"","C.F.","")</f>
        <v/>
      </c>
      <c r="D1498" s="434" t="str">
        <f>IF(CT!$AV$10&lt;&gt;"",CT!$AV$10,"")</f>
        <v/>
      </c>
      <c r="E1498" s="434" t="str">
        <f>IF(CT!$BD$10&lt;&gt;"",CT!$BD$10,"")</f>
        <v/>
      </c>
      <c r="F1498" s="434" t="str">
        <f>IF(CT!$BL$10&lt;&gt;"",CT!$BL$10,"")</f>
        <v/>
      </c>
      <c r="G1498" s="434" t="str">
        <f>IF(CT!$BT$10&lt;&gt;"",CT!$BT$10,"")</f>
        <v/>
      </c>
      <c r="H1498" s="434" t="str">
        <f>IF(CT!$CB$10&lt;&gt;"",CT!$CB$10,"")</f>
        <v/>
      </c>
      <c r="I1498" s="47"/>
      <c r="J1498" s="47"/>
    </row>
    <row r="1499" spans="1:10" ht="13.5" thickBot="1" x14ac:dyDescent="0.25">
      <c r="A1499" s="189"/>
      <c r="B1499" s="224"/>
      <c r="C1499" s="190"/>
      <c r="D1499" s="190"/>
      <c r="E1499" s="190"/>
      <c r="F1499" s="190"/>
      <c r="G1499" s="190"/>
      <c r="H1499" s="190"/>
      <c r="I1499" s="47"/>
      <c r="J1499" s="47"/>
    </row>
    <row r="1500" spans="1:10" ht="13.5" thickBot="1" x14ac:dyDescent="0.25">
      <c r="A1500" s="188"/>
      <c r="B1500" s="224"/>
      <c r="C1500" s="191"/>
      <c r="D1500" s="191"/>
      <c r="E1500" s="191"/>
      <c r="F1500" s="191"/>
      <c r="G1500" s="191"/>
      <c r="H1500" s="191"/>
      <c r="I1500" s="47"/>
      <c r="J1500" s="47"/>
    </row>
    <row r="1501" spans="1:10" ht="13.5" thickBot="1" x14ac:dyDescent="0.25">
      <c r="A1501" s="189"/>
      <c r="B1501" s="224"/>
      <c r="C1501" s="253" t="str">
        <f>IF(B1500&lt;&gt;"","C.F.","")</f>
        <v/>
      </c>
      <c r="D1501" s="248" t="str">
        <f>IF(CT!$CG$1&lt;&gt;"",CT!$CG$1,"")</f>
        <v/>
      </c>
      <c r="E1501" s="248" t="str">
        <f>IF(CT!$CO$1&lt;&gt;"",CT!$CO$1,"")</f>
        <v/>
      </c>
      <c r="F1501" s="248" t="str">
        <f>IF(CT!$CW$1&lt;&gt;"",CT!$CW$1,"")</f>
        <v/>
      </c>
      <c r="G1501" s="248" t="str">
        <f>IF(CT!$DE$1&lt;&gt;"",CT!$DE$1,"")</f>
        <v/>
      </c>
      <c r="H1501" s="248" t="str">
        <f>IF(CT!$DM$1&lt;&gt;"",CT!$DM$1,"")</f>
        <v/>
      </c>
      <c r="I1501" s="47"/>
      <c r="J1501" s="47"/>
    </row>
    <row r="1502" spans="1:10" ht="13.5" thickBot="1" x14ac:dyDescent="0.25">
      <c r="A1502" s="188"/>
      <c r="B1502" s="224"/>
      <c r="C1502" s="437"/>
      <c r="D1502" s="240" t="str">
        <f>IF(D1501&lt;&gt;"","---------------","")</f>
        <v/>
      </c>
      <c r="E1502" s="240" t="str">
        <f>IF(E1501&lt;&gt;"","---------------","")</f>
        <v/>
      </c>
      <c r="F1502" s="240" t="str">
        <f>IF(F1501&lt;&gt;"","---------------","")</f>
        <v/>
      </c>
      <c r="G1502" s="240" t="str">
        <f>IF(G1501&lt;&gt;"","---------------","")</f>
        <v/>
      </c>
      <c r="H1502" s="240" t="str">
        <f>IF(H1501&lt;&gt;"","---------------","")</f>
        <v/>
      </c>
      <c r="I1502" s="47"/>
      <c r="J1502" s="47"/>
    </row>
    <row r="1503" spans="1:10" ht="13.5" thickBot="1" x14ac:dyDescent="0.25">
      <c r="A1503" s="189"/>
      <c r="B1503" s="224"/>
      <c r="C1503" s="191"/>
      <c r="D1503" s="191" t="str">
        <f>IF(CT!$CI$10&lt;&gt;"",CT!$CI$10,"")</f>
        <v/>
      </c>
      <c r="E1503" s="191" t="str">
        <f>IF(CT!$CQ$10&lt;&gt;"",CT!$CQ$10,"")</f>
        <v/>
      </c>
      <c r="F1503" s="191" t="str">
        <f>IF(CT!$CY$10&lt;&gt;"",CT!$CY$10,"")</f>
        <v/>
      </c>
      <c r="G1503" s="191" t="str">
        <f>IF(CT!$DG$10&lt;&gt;"",CT!$DG$10,"")</f>
        <v/>
      </c>
      <c r="H1503" s="191" t="str">
        <f>IF(CT!$DO$10&lt;&gt;"",CT!$DO$10,"")</f>
        <v/>
      </c>
      <c r="I1503" s="47"/>
      <c r="J1503" s="47"/>
    </row>
    <row r="1504" spans="1:10" ht="13.5" thickBot="1" x14ac:dyDescent="0.25">
      <c r="A1504" s="188"/>
      <c r="B1504" s="224"/>
      <c r="C1504" s="253" t="str">
        <f>IF(D1501&lt;&gt;"","C.F.","")</f>
        <v/>
      </c>
      <c r="D1504" s="434" t="str">
        <f>IF(CT!$CJ$10&lt;&gt;"",CT!$CJ$10,"")</f>
        <v/>
      </c>
      <c r="E1504" s="434" t="str">
        <f>IF(CT!$CR$10&lt;&gt;"",CT!$CR$10,"")</f>
        <v/>
      </c>
      <c r="F1504" s="434" t="str">
        <f>IF(CT!$CZ$10&lt;&gt;"",CT!$CZ$10,"")</f>
        <v/>
      </c>
      <c r="G1504" s="434" t="str">
        <f>IF(CT!$DH$10&lt;&gt;"",CT!$DH$10,"")</f>
        <v/>
      </c>
      <c r="H1504" s="434" t="str">
        <f>IF(CT!$DP$10&lt;&gt;"",CT!$DP$10,"")</f>
        <v/>
      </c>
      <c r="I1504" s="47"/>
      <c r="J1504" s="47"/>
    </row>
    <row r="1505" spans="1:10" ht="13.5" thickBot="1" x14ac:dyDescent="0.25">
      <c r="A1505" s="189"/>
      <c r="B1505" s="224"/>
      <c r="C1505" s="191"/>
      <c r="D1505" s="434"/>
      <c r="E1505" s="434"/>
      <c r="F1505" s="434"/>
      <c r="G1505" s="434"/>
      <c r="H1505" s="434"/>
      <c r="I1505" s="47"/>
      <c r="J1505" s="47"/>
    </row>
    <row r="1506" spans="1:10" x14ac:dyDescent="0.2">
      <c r="A1506" s="188"/>
      <c r="B1506" s="47"/>
      <c r="C1506" s="47"/>
      <c r="D1506" s="47"/>
      <c r="E1506" s="47"/>
      <c r="F1506" s="47"/>
      <c r="G1506" s="47"/>
      <c r="H1506" s="47"/>
      <c r="I1506" s="47"/>
      <c r="J1506" s="47"/>
    </row>
    <row r="1507" spans="1:10" x14ac:dyDescent="0.2">
      <c r="A1507" s="189"/>
      <c r="B1507" s="47"/>
      <c r="C1507" s="47"/>
      <c r="D1507" s="47"/>
      <c r="E1507" s="47"/>
      <c r="F1507" s="47"/>
      <c r="G1507" s="47"/>
      <c r="H1507" s="47"/>
      <c r="I1507" s="47"/>
      <c r="J1507" s="47"/>
    </row>
    <row r="1508" spans="1:10" x14ac:dyDescent="0.2">
      <c r="A1508" s="188"/>
      <c r="B1508" s="47"/>
      <c r="C1508" s="47"/>
      <c r="D1508" s="47"/>
      <c r="E1508" s="47"/>
      <c r="F1508" s="47"/>
      <c r="G1508" s="47"/>
      <c r="H1508" s="47"/>
      <c r="I1508" s="47"/>
      <c r="J1508" s="47"/>
    </row>
    <row r="1509" spans="1:10" x14ac:dyDescent="0.2">
      <c r="A1509" s="189"/>
      <c r="B1509" s="47"/>
      <c r="C1509" s="47"/>
      <c r="D1509" s="47"/>
      <c r="E1509" s="47"/>
      <c r="F1509" s="47"/>
      <c r="G1509" s="47"/>
      <c r="H1509" s="47"/>
      <c r="I1509" s="47"/>
      <c r="J1509" s="47"/>
    </row>
    <row r="1510" spans="1:10" x14ac:dyDescent="0.2">
      <c r="A1510" s="192"/>
      <c r="B1510" s="193"/>
      <c r="C1510" s="193"/>
      <c r="D1510" s="193"/>
      <c r="E1510" s="193"/>
      <c r="F1510" s="193"/>
      <c r="G1510" s="193"/>
      <c r="H1510" s="193"/>
      <c r="I1510" s="47"/>
      <c r="J1510" s="47"/>
    </row>
    <row r="1511" spans="1:10" ht="13.5" thickBot="1" x14ac:dyDescent="0.25">
      <c r="A1511" s="194"/>
      <c r="B1511" s="47"/>
      <c r="C1511" s="194" t="s">
        <v>191</v>
      </c>
      <c r="D1511" s="194"/>
      <c r="E1511" s="194"/>
      <c r="F1511" s="194"/>
      <c r="G1511" s="194"/>
      <c r="H1511" s="194"/>
      <c r="I1511" s="194"/>
      <c r="J1511" s="194"/>
    </row>
    <row r="1512" spans="1:10" x14ac:dyDescent="0.2">
      <c r="A1512" s="47" t="s">
        <v>194</v>
      </c>
      <c r="B1512" s="178" t="str">
        <f>$BJ$7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95" t="s">
        <v>202</v>
      </c>
      <c r="B1514" s="178" t="str">
        <f>$BJ$30</f>
        <v>New</v>
      </c>
      <c r="C1514" s="47"/>
      <c r="D1514" s="47"/>
      <c r="E1514" s="47"/>
      <c r="F1514" s="47"/>
      <c r="G1514" s="47"/>
      <c r="H1514" s="47"/>
      <c r="I1514" s="47"/>
      <c r="J1514" s="47"/>
    </row>
    <row r="1515" spans="1:10" x14ac:dyDescent="0.2">
      <c r="A1515" s="195" t="s">
        <v>206</v>
      </c>
      <c r="B1515" s="178" t="str">
        <f>$BK$5</f>
        <v>ACCEPTED</v>
      </c>
      <c r="C1515" s="47"/>
      <c r="D1515" s="47"/>
      <c r="E1515" s="47"/>
      <c r="F1515" s="47"/>
      <c r="G1515" s="47"/>
      <c r="H1515" s="47"/>
      <c r="I1515" s="47"/>
      <c r="J1515" s="47"/>
    </row>
    <row r="1516" spans="1:10" x14ac:dyDescent="0.2">
      <c r="A1516" s="182"/>
      <c r="B1516" s="507" t="s">
        <v>208</v>
      </c>
      <c r="C1516" s="508"/>
      <c r="D1516" s="507"/>
      <c r="E1516" s="507"/>
      <c r="F1516" s="507"/>
      <c r="G1516" s="508"/>
      <c r="H1516" s="508"/>
      <c r="I1516" s="507"/>
      <c r="J1516" s="507"/>
    </row>
    <row r="1517" spans="1:10" x14ac:dyDescent="0.2">
      <c r="A1517" s="47" t="s">
        <v>210</v>
      </c>
      <c r="B1517" s="47"/>
      <c r="C1517" s="178" t="str">
        <f>$N$20</f>
        <v>Additel 286 SN:6851022030037</v>
      </c>
      <c r="D1517" s="181"/>
      <c r="E1517" s="181"/>
      <c r="F1517" s="47" t="s">
        <v>211</v>
      </c>
      <c r="G1517" s="512" t="str">
        <f>IF($V$19&lt;&gt;"",$V$19,"")</f>
        <v/>
      </c>
      <c r="H1517" s="513"/>
      <c r="I1517" s="196"/>
      <c r="J1517" s="47"/>
    </row>
    <row r="1518" spans="1:10" x14ac:dyDescent="0.2">
      <c r="A1518" s="47" t="s">
        <v>212</v>
      </c>
      <c r="B1518" s="47"/>
      <c r="C1518" s="504">
        <f>$N$21</f>
        <v>45474</v>
      </c>
      <c r="D1518" s="505"/>
      <c r="E1518" s="506"/>
      <c r="F1518" s="47" t="s">
        <v>213</v>
      </c>
      <c r="G1518" s="197" t="str">
        <f>IF($V$20&lt;&gt;"",$V$20,"")</f>
        <v/>
      </c>
      <c r="H1518" s="198" t="str">
        <f>IF($W$20&lt;&gt;"",$W$20,"")</f>
        <v/>
      </c>
      <c r="I1518" s="199"/>
      <c r="J1518" s="200"/>
    </row>
    <row r="1519" spans="1:10" x14ac:dyDescent="0.2">
      <c r="A1519" s="47" t="s">
        <v>214</v>
      </c>
      <c r="B1519" s="47"/>
      <c r="C1519" s="504">
        <f>$N$22</f>
        <v>45839</v>
      </c>
      <c r="D1519" s="505"/>
      <c r="E1519" s="506"/>
      <c r="F1519" s="47" t="s">
        <v>215</v>
      </c>
      <c r="G1519" s="197" t="str">
        <f>IF($V$21&lt;&gt;"",$V$21,"")</f>
        <v/>
      </c>
      <c r="H1519" s="197" t="str">
        <f>IF($W$21&lt;&gt;"",$W$21,"")</f>
        <v/>
      </c>
      <c r="I1519" s="199"/>
      <c r="J1519" s="200"/>
    </row>
    <row r="1520" spans="1:10" ht="13.5" thickBot="1" x14ac:dyDescent="0.25">
      <c r="A1520" s="201" t="s">
        <v>216</v>
      </c>
      <c r="B1520" s="201"/>
      <c r="C1520" s="509" t="str">
        <f>$N$23</f>
        <v>56561-060578</v>
      </c>
      <c r="D1520" s="510"/>
      <c r="E1520" s="511"/>
      <c r="F1520" s="201" t="s">
        <v>216</v>
      </c>
      <c r="G1520" s="201"/>
      <c r="H1520" s="295" t="e">
        <f>IF($V$22&lt;&gt;"",$V$22,"")</f>
        <v>#VALUE!</v>
      </c>
      <c r="I1520" s="203"/>
      <c r="J1520" s="204"/>
    </row>
    <row r="1521" spans="1:10" x14ac:dyDescent="0.2">
      <c r="A1521" s="47" t="s">
        <v>49</v>
      </c>
      <c r="B1521" s="47"/>
      <c r="C1521" s="47"/>
      <c r="D1521" s="220" t="s">
        <v>50</v>
      </c>
      <c r="E1521" s="221">
        <v>39</v>
      </c>
      <c r="F1521" s="47"/>
      <c r="G1521" s="178"/>
      <c r="H1521" s="47"/>
      <c r="I1521" s="47"/>
      <c r="J1521" s="47"/>
    </row>
    <row r="1522" spans="1:10" x14ac:dyDescent="0.2">
      <c r="A1522" s="47" t="s">
        <v>56</v>
      </c>
      <c r="B1522" s="47"/>
      <c r="C1522" s="47"/>
      <c r="D1522" s="47"/>
      <c r="E1522" s="47"/>
      <c r="F1522" s="47"/>
      <c r="G1522" s="47"/>
      <c r="H1522" s="47"/>
      <c r="I1522" s="47"/>
      <c r="J1522" s="47"/>
    </row>
    <row r="1523" spans="1:10" x14ac:dyDescent="0.2">
      <c r="A1523" s="47" t="s">
        <v>65</v>
      </c>
      <c r="B1523" s="178" t="str">
        <f>$BC$12</f>
        <v>Thermocouple Wire</v>
      </c>
      <c r="C1523" s="47"/>
      <c r="D1523" s="47"/>
      <c r="E1523" s="47" t="s">
        <v>66</v>
      </c>
      <c r="F1523" s="47"/>
      <c r="G1523" s="178" t="str">
        <f>$BF$22</f>
        <v>KF</v>
      </c>
      <c r="H1523" s="47"/>
      <c r="I1523" s="47"/>
      <c r="J1523" s="47"/>
    </row>
    <row r="1524" spans="1:10" x14ac:dyDescent="0.2">
      <c r="A1524" s="47" t="s">
        <v>46</v>
      </c>
      <c r="B1524" s="178" t="str">
        <f>AY7</f>
        <v>"0"</v>
      </c>
      <c r="C1524" s="47"/>
      <c r="D1524" s="47"/>
      <c r="E1524" s="47" t="s">
        <v>73</v>
      </c>
      <c r="F1524" s="47"/>
      <c r="G1524" s="246">
        <f ca="1">$BG$9</f>
        <v>45778</v>
      </c>
      <c r="H1524" s="47"/>
      <c r="I1524" s="47"/>
      <c r="J1524" s="179"/>
    </row>
    <row r="1525" spans="1:10" x14ac:dyDescent="0.2">
      <c r="A1525" s="47" t="s">
        <v>77</v>
      </c>
      <c r="B1525" s="178" t="str">
        <f>$BG$18</f>
        <v>N/A</v>
      </c>
      <c r="C1525" s="47"/>
      <c r="D1525" s="47"/>
      <c r="E1525" s="47" t="s">
        <v>78</v>
      </c>
      <c r="F1525" s="47"/>
      <c r="G1525" s="246" t="str">
        <f>$BG$10</f>
        <v>N/A</v>
      </c>
      <c r="H1525" s="47"/>
      <c r="J1525" s="179"/>
    </row>
    <row r="1526" spans="1:10" x14ac:dyDescent="0.2">
      <c r="A1526" s="47" t="s">
        <v>62</v>
      </c>
      <c r="B1526" s="180">
        <f>$BG$2</f>
        <v>68</v>
      </c>
      <c r="C1526" s="47"/>
      <c r="D1526" s="47"/>
      <c r="E1526" s="47" t="s">
        <v>86</v>
      </c>
      <c r="F1526" s="47"/>
      <c r="G1526" s="178">
        <f>$BG$3</f>
        <v>46</v>
      </c>
      <c r="H1526" s="47" t="s">
        <v>87</v>
      </c>
      <c r="I1526" s="47"/>
      <c r="J1526" s="47"/>
    </row>
    <row r="1527" spans="1:10" x14ac:dyDescent="0.2">
      <c r="A1527" s="47" t="s">
        <v>95</v>
      </c>
      <c r="B1527" s="178" t="str">
        <f>$BE$27</f>
        <v>Production</v>
      </c>
      <c r="C1527" s="47"/>
      <c r="D1527" s="47"/>
      <c r="E1527" s="47" t="s">
        <v>96</v>
      </c>
      <c r="F1527" s="178" t="str">
        <f>$AR$23</f>
        <v>Greater of ±2.0°F or ±0.4% of Reading</v>
      </c>
      <c r="G1527" s="47"/>
      <c r="H1527" s="47"/>
      <c r="I1527" s="47"/>
      <c r="J1527" s="47"/>
    </row>
    <row r="1528" spans="1:10" x14ac:dyDescent="0.2">
      <c r="A1528" s="181" t="s">
        <v>101</v>
      </c>
      <c r="B1528" s="47"/>
      <c r="C1528" s="181"/>
      <c r="D1528" s="181" t="s">
        <v>102</v>
      </c>
      <c r="E1528" s="181"/>
      <c r="F1528" s="47"/>
      <c r="G1528" s="178" t="str">
        <f>$AR$24</f>
        <v>AMS2750H, ASTM E220-19</v>
      </c>
      <c r="H1528" s="181"/>
      <c r="I1528" s="47"/>
      <c r="J1528" s="47"/>
    </row>
    <row r="1529" spans="1:10" x14ac:dyDescent="0.2">
      <c r="A1529" s="182" t="s">
        <v>106</v>
      </c>
      <c r="B1529" s="182"/>
      <c r="C1529" s="47"/>
      <c r="D1529" s="178" t="str">
        <f>$AX$22</f>
        <v/>
      </c>
      <c r="E1529" s="47" t="s">
        <v>107</v>
      </c>
      <c r="F1529" s="47"/>
      <c r="G1529" s="183" t="str">
        <f>$AX$26</f>
        <v>Specification</v>
      </c>
      <c r="H1529" s="184" t="s">
        <v>108</v>
      </c>
      <c r="I1529" s="47"/>
      <c r="J1529" s="47"/>
    </row>
    <row r="1530" spans="1:10" ht="13.5" thickBot="1" x14ac:dyDescent="0.25">
      <c r="A1530" s="185" t="s">
        <v>117</v>
      </c>
      <c r="B1530" s="247"/>
      <c r="C1530" s="431"/>
      <c r="D1530" s="248" t="str">
        <f>IF(CT!$E$1&lt;&gt;"",CT!$E$1,"")</f>
        <v/>
      </c>
      <c r="E1530" s="432" t="str">
        <f>IF(CT!$M$1&lt;&gt;"",CT!$M$1,"")</f>
        <v/>
      </c>
      <c r="F1530" s="432" t="str">
        <f>IF(CT!$U$1&lt;&gt;"",CT!$U$1,"")</f>
        <v/>
      </c>
      <c r="G1530" s="248" t="str">
        <f>IF(CT!$AC$1&lt;&gt;"",CT!$AC$1,"")</f>
        <v/>
      </c>
      <c r="H1530" s="433" t="str">
        <f>IF(CT!$AK$1&lt;&gt;"",CT!$AK$1,"")</f>
        <v/>
      </c>
      <c r="I1530" s="47"/>
      <c r="J1530" s="186"/>
    </row>
    <row r="1531" spans="1:10" ht="13.5" thickBot="1" x14ac:dyDescent="0.25">
      <c r="A1531" s="187" t="s">
        <v>122</v>
      </c>
      <c r="B1531" s="223" t="str">
        <f>IF(CT!$C$10&lt;&gt;"",CT!$C$10,"")</f>
        <v/>
      </c>
      <c r="C1531" s="191"/>
      <c r="D1531" s="191" t="str">
        <f>IF(CT!$G$10&lt;&gt;"",CT!$G$10,"")</f>
        <v/>
      </c>
      <c r="E1531" s="191" t="str">
        <f>IF(CT!$O$10&lt;&gt;"",CT!$O$10,"")</f>
        <v/>
      </c>
      <c r="F1531" s="191" t="str">
        <f>IF(CT!$W$10&lt;&gt;"",CT!$W$10,"")</f>
        <v/>
      </c>
      <c r="G1531" s="191" t="str">
        <f>IF(CT!$AE$10&lt;&gt;"",CT!$AE$10,"")</f>
        <v/>
      </c>
      <c r="H1531" s="191" t="str">
        <f>IF(CT!$AM$10&lt;&gt;"",CT!$AM$10,"")</f>
        <v/>
      </c>
      <c r="I1531" s="47"/>
      <c r="J1531" s="47"/>
    </row>
    <row r="1532" spans="1:10" ht="13.5" thickBot="1" x14ac:dyDescent="0.25">
      <c r="A1532" s="188"/>
      <c r="B1532" s="223"/>
      <c r="C1532" s="253" t="s">
        <v>218</v>
      </c>
      <c r="D1532" s="253" t="str">
        <f>IF(CT!$H$10&lt;&gt;"",CT!$H$10,"")</f>
        <v/>
      </c>
      <c r="E1532" s="434" t="str">
        <f>IF(CT!$P$10&lt;&gt;"",CT!$P$10,"")</f>
        <v/>
      </c>
      <c r="F1532" s="434" t="str">
        <f>IF(CT!$X$10&lt;&gt;"",CT!$X$10,"")</f>
        <v/>
      </c>
      <c r="G1532" s="434" t="str">
        <f>IF(CT!$AF$10&lt;&gt;"",CT!$AF$10,"")</f>
        <v/>
      </c>
      <c r="H1532" s="434" t="str">
        <f>IF(CT!$AN$10&lt;&gt;"",CT!$AN$10,"")</f>
        <v/>
      </c>
      <c r="I1532" s="47"/>
      <c r="J1532" s="47"/>
    </row>
    <row r="1533" spans="1:10" ht="13.5" thickBot="1" x14ac:dyDescent="0.25">
      <c r="A1533" s="189"/>
      <c r="B1533" s="224"/>
      <c r="C1533" s="254"/>
      <c r="D1533" s="435"/>
      <c r="E1533" s="435"/>
      <c r="F1533" s="435"/>
      <c r="G1533" s="435"/>
      <c r="H1533" s="435"/>
      <c r="I1533" s="47"/>
      <c r="J1533" s="47"/>
    </row>
    <row r="1534" spans="1:10" ht="13.5" thickBot="1" x14ac:dyDescent="0.25">
      <c r="A1534" s="188"/>
      <c r="B1534" s="224"/>
      <c r="C1534" s="191"/>
      <c r="D1534" s="191"/>
      <c r="E1534" s="191"/>
      <c r="F1534" s="191"/>
      <c r="G1534" s="191"/>
      <c r="H1534" s="191"/>
      <c r="I1534" s="47"/>
      <c r="J1534" s="47"/>
    </row>
    <row r="1535" spans="1:10" ht="13.5" thickBot="1" x14ac:dyDescent="0.25">
      <c r="A1535" s="189"/>
      <c r="B1535" s="224"/>
      <c r="C1535" s="253"/>
      <c r="D1535" s="248" t="str">
        <f>IF(CT!$AS$1&lt;&gt;"",CT!$AS$1,"")</f>
        <v/>
      </c>
      <c r="E1535" s="248" t="str">
        <f>IF(CT!$BA$1&lt;&gt;"",CT!$BA$1,"")</f>
        <v/>
      </c>
      <c r="F1535" s="248" t="str">
        <f>IF(CT!$BI$1&lt;&gt;"",CT!$BI$1,"")</f>
        <v/>
      </c>
      <c r="G1535" s="248" t="str">
        <f>IF(CT!$BQ$1&lt;&gt;"",CT!$BQ$1,"")</f>
        <v/>
      </c>
      <c r="H1535" s="248" t="str">
        <f>IF(CT!$BY$1&lt;&gt;"",CT!$BY$1,"")</f>
        <v/>
      </c>
      <c r="I1535" s="47"/>
      <c r="J1535" s="47"/>
    </row>
    <row r="1536" spans="1:10" ht="13.5" thickBot="1" x14ac:dyDescent="0.25">
      <c r="A1536" s="188"/>
      <c r="B1536" s="224"/>
      <c r="C1536" s="225"/>
      <c r="D1536" s="240" t="str">
        <f>IF(D1535&lt;&gt;"","---------------","")</f>
        <v/>
      </c>
      <c r="E1536" s="240" t="str">
        <f>IF(E1535&lt;&gt;"","---------------","")</f>
        <v/>
      </c>
      <c r="F1536" s="240" t="str">
        <f>IF(F1535&lt;&gt;"","---------------","")</f>
        <v/>
      </c>
      <c r="G1536" s="240" t="str">
        <f>IF(G1535&lt;&gt;"","---------------","")</f>
        <v/>
      </c>
      <c r="H1536" s="240" t="str">
        <f>IF(H1535&lt;&gt;"","---------------","")</f>
        <v/>
      </c>
      <c r="I1536" s="47"/>
      <c r="J1536" s="47"/>
    </row>
    <row r="1537" spans="1:10" ht="13.5" thickBot="1" x14ac:dyDescent="0.25">
      <c r="A1537" s="189"/>
      <c r="B1537" s="224"/>
      <c r="C1537" s="191"/>
      <c r="D1537" s="191" t="str">
        <f>IF(CT!$AU$10&lt;&gt;"",CT!$AU$10,"")</f>
        <v/>
      </c>
      <c r="E1537" s="191" t="str">
        <f>IF(CT!$BC$10&lt;&gt;"",CT!$BC$10,"")</f>
        <v/>
      </c>
      <c r="F1537" s="191" t="str">
        <f>IF(CT!$BK$10&lt;&gt;"",CT!$BK$10,"")</f>
        <v/>
      </c>
      <c r="G1537" s="191" t="str">
        <f>IF(CT!$BS$10&lt;&gt;"",CT!$BS$10,"")</f>
        <v/>
      </c>
      <c r="H1537" s="191" t="str">
        <f>IF(CT!$CA$10&lt;&gt;"",CT!$CA$10,"")</f>
        <v/>
      </c>
      <c r="I1537" s="47"/>
      <c r="J1537" s="47"/>
    </row>
    <row r="1538" spans="1:10" ht="13.5" thickBot="1" x14ac:dyDescent="0.25">
      <c r="A1538" s="188"/>
      <c r="B1538" s="224"/>
      <c r="C1538" s="253" t="str">
        <f>IF(D1535&lt;&gt;"","C.F.","")</f>
        <v/>
      </c>
      <c r="D1538" s="434" t="str">
        <f>IF(CT!$AV$10&lt;&gt;"",CT!$AV$10,"")</f>
        <v/>
      </c>
      <c r="E1538" s="434" t="str">
        <f>IF(CT!$BD$10&lt;&gt;"",CT!$BD$10,"")</f>
        <v/>
      </c>
      <c r="F1538" s="434" t="str">
        <f>IF(CT!$BL$10&lt;&gt;"",CT!$BL$10,"")</f>
        <v/>
      </c>
      <c r="G1538" s="434" t="str">
        <f>IF(CT!$BT$10&lt;&gt;"",CT!$BT$10,"")</f>
        <v/>
      </c>
      <c r="H1538" s="434" t="str">
        <f>IF(CT!$CB$10&lt;&gt;"",CT!$CB$10,"")</f>
        <v/>
      </c>
      <c r="I1538" s="47"/>
      <c r="J1538" s="47"/>
    </row>
    <row r="1539" spans="1:10" ht="13.5" thickBot="1" x14ac:dyDescent="0.25">
      <c r="A1539" s="189"/>
      <c r="B1539" s="224"/>
      <c r="C1539" s="190"/>
      <c r="D1539" s="190"/>
      <c r="E1539" s="190"/>
      <c r="F1539" s="190"/>
      <c r="G1539" s="190"/>
      <c r="H1539" s="190"/>
      <c r="I1539" s="47"/>
      <c r="J1539" s="47"/>
    </row>
    <row r="1540" spans="1:10" ht="13.5" thickBot="1" x14ac:dyDescent="0.25">
      <c r="A1540" s="188"/>
      <c r="B1540" s="224"/>
      <c r="C1540" s="191"/>
      <c r="D1540" s="191"/>
      <c r="E1540" s="191"/>
      <c r="F1540" s="191"/>
      <c r="G1540" s="191"/>
      <c r="H1540" s="191"/>
      <c r="I1540" s="47"/>
      <c r="J1540" s="47"/>
    </row>
    <row r="1541" spans="1:10" ht="13.5" thickBot="1" x14ac:dyDescent="0.25">
      <c r="A1541" s="189"/>
      <c r="B1541" s="224"/>
      <c r="C1541" s="253" t="str">
        <f>IF(B1540&lt;&gt;"","C.F.","")</f>
        <v/>
      </c>
      <c r="D1541" s="248" t="str">
        <f>IF(CT!$CG$1&lt;&gt;"",CT!$CG$1,"")</f>
        <v/>
      </c>
      <c r="E1541" s="248" t="str">
        <f>IF(CT!$CO$1&lt;&gt;"",CT!$CO$1,"")</f>
        <v/>
      </c>
      <c r="F1541" s="248" t="str">
        <f>IF(CT!$CW$1&lt;&gt;"",CT!$CW$1,"")</f>
        <v/>
      </c>
      <c r="G1541" s="248" t="str">
        <f>IF(CT!$DE$1&lt;&gt;"",CT!$DE$1,"")</f>
        <v/>
      </c>
      <c r="H1541" s="248" t="str">
        <f>IF(CT!$DM$1&lt;&gt;"",CT!$DM$1,"")</f>
        <v/>
      </c>
      <c r="I1541" s="47"/>
      <c r="J1541" s="47"/>
    </row>
    <row r="1542" spans="1:10" ht="13.5" thickBot="1" x14ac:dyDescent="0.25">
      <c r="A1542" s="188"/>
      <c r="B1542" s="224"/>
      <c r="C1542" s="437"/>
      <c r="D1542" s="240" t="str">
        <f>IF(D1541&lt;&gt;"","---------------","")</f>
        <v/>
      </c>
      <c r="E1542" s="240" t="str">
        <f>IF(E1541&lt;&gt;"","---------------","")</f>
        <v/>
      </c>
      <c r="F1542" s="240" t="str">
        <f>IF(F1541&lt;&gt;"","---------------","")</f>
        <v/>
      </c>
      <c r="G1542" s="240" t="str">
        <f>IF(G1541&lt;&gt;"","---------------","")</f>
        <v/>
      </c>
      <c r="H1542" s="240" t="str">
        <f>IF(H1541&lt;&gt;"","---------------","")</f>
        <v/>
      </c>
      <c r="I1542" s="47"/>
      <c r="J1542" s="47"/>
    </row>
    <row r="1543" spans="1:10" ht="13.5" thickBot="1" x14ac:dyDescent="0.25">
      <c r="A1543" s="189"/>
      <c r="B1543" s="224"/>
      <c r="C1543" s="191"/>
      <c r="D1543" s="191" t="str">
        <f>IF(CT!$CI$10&lt;&gt;"",CT!$CI$10,"")</f>
        <v/>
      </c>
      <c r="E1543" s="191" t="str">
        <f>IF(CT!$CQ$10&lt;&gt;"",CT!$CQ$10,"")</f>
        <v/>
      </c>
      <c r="F1543" s="191" t="str">
        <f>IF(CT!$CY$10&lt;&gt;"",CT!$CY$10,"")</f>
        <v/>
      </c>
      <c r="G1543" s="191" t="str">
        <f>IF(CT!$DG$10&lt;&gt;"",CT!$DG$10,"")</f>
        <v/>
      </c>
      <c r="H1543" s="191" t="str">
        <f>IF(CT!$DO$10&lt;&gt;"",CT!$DO$10,"")</f>
        <v/>
      </c>
      <c r="I1543" s="47"/>
      <c r="J1543" s="47"/>
    </row>
    <row r="1544" spans="1:10" ht="13.5" thickBot="1" x14ac:dyDescent="0.25">
      <c r="A1544" s="188"/>
      <c r="B1544" s="224"/>
      <c r="C1544" s="253" t="str">
        <f>IF(D1541&lt;&gt;"","C.F.","")</f>
        <v/>
      </c>
      <c r="D1544" s="434" t="str">
        <f>IF(CT!$CJ$10&lt;&gt;"",CT!$CJ$10,"")</f>
        <v/>
      </c>
      <c r="E1544" s="434" t="str">
        <f>IF(CT!$CR$10&lt;&gt;"",CT!$CR$10,"")</f>
        <v/>
      </c>
      <c r="F1544" s="434" t="str">
        <f>IF(CT!$CZ$10&lt;&gt;"",CT!$CZ$10,"")</f>
        <v/>
      </c>
      <c r="G1544" s="434" t="str">
        <f>IF(CT!$DH$10&lt;&gt;"",CT!$DH$10,"")</f>
        <v/>
      </c>
      <c r="H1544" s="434" t="str">
        <f>IF(CT!$DP$10&lt;&gt;"",CT!$DP$10,"")</f>
        <v/>
      </c>
      <c r="I1544" s="47"/>
      <c r="J1544" s="47"/>
    </row>
    <row r="1545" spans="1:10" ht="13.5" thickBot="1" x14ac:dyDescent="0.25">
      <c r="A1545" s="189"/>
      <c r="B1545" s="224"/>
      <c r="C1545" s="191"/>
      <c r="D1545" s="434"/>
      <c r="E1545" s="434"/>
      <c r="F1545" s="434"/>
      <c r="G1545" s="434"/>
      <c r="H1545" s="434"/>
      <c r="I1545" s="47"/>
      <c r="J1545" s="47"/>
    </row>
    <row r="1546" spans="1:10" x14ac:dyDescent="0.2">
      <c r="A1546" s="188"/>
      <c r="B1546" s="47"/>
      <c r="C1546" s="47"/>
      <c r="D1546" s="47"/>
      <c r="E1546" s="47"/>
      <c r="F1546" s="47"/>
      <c r="G1546" s="47"/>
      <c r="H1546" s="47"/>
      <c r="I1546" s="47"/>
      <c r="J1546" s="47"/>
    </row>
    <row r="1547" spans="1:10" x14ac:dyDescent="0.2">
      <c r="A1547" s="189"/>
      <c r="B1547" s="47"/>
      <c r="C1547" s="47"/>
      <c r="D1547" s="47"/>
      <c r="E1547" s="47"/>
      <c r="F1547" s="47"/>
      <c r="G1547" s="47"/>
      <c r="H1547" s="47"/>
      <c r="I1547" s="47"/>
      <c r="J1547" s="47"/>
    </row>
    <row r="1548" spans="1:10" x14ac:dyDescent="0.2">
      <c r="A1548" s="188"/>
      <c r="B1548" s="47"/>
      <c r="C1548" s="47"/>
      <c r="D1548" s="47"/>
      <c r="E1548" s="47"/>
      <c r="F1548" s="47"/>
      <c r="G1548" s="47"/>
      <c r="H1548" s="47"/>
      <c r="I1548" s="47"/>
      <c r="J1548" s="47"/>
    </row>
    <row r="1549" spans="1:10" x14ac:dyDescent="0.2">
      <c r="A1549" s="189"/>
      <c r="B1549" s="47"/>
      <c r="C1549" s="47"/>
      <c r="D1549" s="47"/>
      <c r="E1549" s="47"/>
      <c r="F1549" s="47"/>
      <c r="G1549" s="47"/>
      <c r="H1549" s="47"/>
      <c r="I1549" s="47"/>
      <c r="J1549" s="47"/>
    </row>
    <row r="1550" spans="1:10" x14ac:dyDescent="0.2">
      <c r="A1550" s="192"/>
      <c r="B1550" s="193"/>
      <c r="C1550" s="193"/>
      <c r="D1550" s="193"/>
      <c r="E1550" s="193"/>
      <c r="F1550" s="193"/>
      <c r="G1550" s="193"/>
      <c r="H1550" s="193"/>
      <c r="I1550" s="47"/>
      <c r="J1550" s="47"/>
    </row>
    <row r="1551" spans="1:10" ht="13.5" thickBot="1" x14ac:dyDescent="0.25">
      <c r="A1551" s="194"/>
      <c r="B1551" s="47"/>
      <c r="C1551" s="194" t="s">
        <v>191</v>
      </c>
      <c r="D1551" s="194"/>
      <c r="E1551" s="194"/>
      <c r="F1551" s="194"/>
      <c r="G1551" s="194"/>
      <c r="H1551" s="194"/>
      <c r="I1551" s="194"/>
      <c r="J1551" s="194"/>
    </row>
    <row r="1552" spans="1:10" x14ac:dyDescent="0.2">
      <c r="A1552" s="47" t="s">
        <v>194</v>
      </c>
      <c r="B1552" s="178" t="str">
        <f>$BJ$7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95" t="s">
        <v>202</v>
      </c>
      <c r="B1554" s="178" t="str">
        <f>$BJ$30</f>
        <v>New</v>
      </c>
      <c r="C1554" s="47"/>
      <c r="D1554" s="47"/>
      <c r="E1554" s="47"/>
      <c r="F1554" s="47"/>
      <c r="G1554" s="47"/>
      <c r="H1554" s="47"/>
      <c r="I1554" s="47"/>
      <c r="J1554" s="47"/>
    </row>
    <row r="1555" spans="1:10" x14ac:dyDescent="0.2">
      <c r="A1555" s="195" t="s">
        <v>206</v>
      </c>
      <c r="B1555" s="178" t="str">
        <f>$BK$5</f>
        <v>ACCEPTED</v>
      </c>
      <c r="C1555" s="47"/>
      <c r="D1555" s="47"/>
      <c r="E1555" s="47"/>
      <c r="F1555" s="47"/>
      <c r="G1555" s="47"/>
      <c r="H1555" s="47"/>
      <c r="I1555" s="47"/>
      <c r="J1555" s="47"/>
    </row>
    <row r="1556" spans="1:10" x14ac:dyDescent="0.2">
      <c r="A1556" s="182"/>
      <c r="B1556" s="507" t="s">
        <v>208</v>
      </c>
      <c r="C1556" s="508"/>
      <c r="D1556" s="507"/>
      <c r="E1556" s="507"/>
      <c r="F1556" s="507"/>
      <c r="G1556" s="508"/>
      <c r="H1556" s="508"/>
      <c r="I1556" s="507"/>
      <c r="J1556" s="507"/>
    </row>
    <row r="1557" spans="1:10" x14ac:dyDescent="0.2">
      <c r="A1557" s="47" t="s">
        <v>210</v>
      </c>
      <c r="B1557" s="47"/>
      <c r="C1557" s="178" t="str">
        <f>$N$20</f>
        <v>Additel 286 SN:6851022030037</v>
      </c>
      <c r="D1557" s="181"/>
      <c r="E1557" s="181"/>
      <c r="F1557" s="47" t="s">
        <v>211</v>
      </c>
      <c r="G1557" s="512" t="str">
        <f>IF($V$19&lt;&gt;"",$V$19,"")</f>
        <v/>
      </c>
      <c r="H1557" s="513"/>
      <c r="I1557" s="196"/>
      <c r="J1557" s="47"/>
    </row>
    <row r="1558" spans="1:10" x14ac:dyDescent="0.2">
      <c r="A1558" s="47" t="s">
        <v>212</v>
      </c>
      <c r="B1558" s="47"/>
      <c r="C1558" s="504">
        <f>$N$21</f>
        <v>45474</v>
      </c>
      <c r="D1558" s="505"/>
      <c r="E1558" s="506"/>
      <c r="F1558" s="47" t="s">
        <v>213</v>
      </c>
      <c r="G1558" s="197" t="str">
        <f>IF($V$20&lt;&gt;"",$V$20,"")</f>
        <v/>
      </c>
      <c r="H1558" s="198" t="str">
        <f>IF($W$20&lt;&gt;"",$W$20,"")</f>
        <v/>
      </c>
      <c r="I1558" s="199"/>
      <c r="J1558" s="200"/>
    </row>
    <row r="1559" spans="1:10" x14ac:dyDescent="0.2">
      <c r="A1559" s="47" t="s">
        <v>214</v>
      </c>
      <c r="B1559" s="47"/>
      <c r="C1559" s="504">
        <f>$N$22</f>
        <v>45839</v>
      </c>
      <c r="D1559" s="505"/>
      <c r="E1559" s="506"/>
      <c r="F1559" s="47" t="s">
        <v>215</v>
      </c>
      <c r="G1559" s="197" t="str">
        <f>IF($V$21&lt;&gt;"",$V$21,"")</f>
        <v/>
      </c>
      <c r="H1559" s="197" t="str">
        <f>IF($W$21&lt;&gt;"",$W$21,"")</f>
        <v/>
      </c>
      <c r="I1559" s="199"/>
      <c r="J1559" s="200"/>
    </row>
    <row r="1560" spans="1:10" ht="13.5" thickBot="1" x14ac:dyDescent="0.25">
      <c r="A1560" s="201" t="s">
        <v>216</v>
      </c>
      <c r="B1560" s="201"/>
      <c r="C1560" s="509" t="str">
        <f>$N$23</f>
        <v>56561-060578</v>
      </c>
      <c r="D1560" s="510"/>
      <c r="E1560" s="511"/>
      <c r="F1560" s="201" t="s">
        <v>216</v>
      </c>
      <c r="G1560" s="201"/>
      <c r="H1560" s="295" t="e">
        <f>IF($V$22&lt;&gt;"",$V$22,"")</f>
        <v>#VALUE!</v>
      </c>
      <c r="I1560" s="203"/>
      <c r="J1560" s="204"/>
    </row>
    <row r="1561" spans="1:10" x14ac:dyDescent="0.2">
      <c r="A1561" s="47" t="s">
        <v>49</v>
      </c>
      <c r="B1561" s="47"/>
      <c r="C1561" s="47"/>
      <c r="D1561" s="220" t="s">
        <v>50</v>
      </c>
      <c r="E1561" s="221">
        <v>40</v>
      </c>
      <c r="F1561" s="47"/>
      <c r="G1561" s="178"/>
      <c r="H1561" s="47"/>
      <c r="I1561" s="47"/>
      <c r="J1561" s="47"/>
    </row>
    <row r="1562" spans="1:10" x14ac:dyDescent="0.2">
      <c r="A1562" s="47" t="s">
        <v>56</v>
      </c>
      <c r="B1562" s="47"/>
      <c r="C1562" s="47"/>
      <c r="D1562" s="47"/>
      <c r="E1562" s="47"/>
      <c r="F1562" s="47"/>
      <c r="G1562" s="47"/>
      <c r="H1562" s="47"/>
      <c r="I1562" s="47"/>
      <c r="J1562" s="47"/>
    </row>
    <row r="1563" spans="1:10" x14ac:dyDescent="0.2">
      <c r="A1563" s="47" t="s">
        <v>65</v>
      </c>
      <c r="B1563" s="178" t="str">
        <f>$BC$12</f>
        <v>Thermocouple Wire</v>
      </c>
      <c r="C1563" s="47"/>
      <c r="D1563" s="47"/>
      <c r="E1563" s="47" t="s">
        <v>66</v>
      </c>
      <c r="F1563" s="47"/>
      <c r="G1563" s="178" t="str">
        <f>$BF$22</f>
        <v>KF</v>
      </c>
      <c r="H1563" s="47"/>
      <c r="I1563" s="47"/>
      <c r="J1563" s="47"/>
    </row>
    <row r="1564" spans="1:10" x14ac:dyDescent="0.2">
      <c r="A1564" s="47" t="s">
        <v>46</v>
      </c>
      <c r="B1564" s="178" t="str">
        <f>AY8</f>
        <v>"0"</v>
      </c>
      <c r="C1564" s="47"/>
      <c r="D1564" s="47"/>
      <c r="E1564" s="47" t="s">
        <v>73</v>
      </c>
      <c r="F1564" s="47"/>
      <c r="G1564" s="246">
        <f ca="1">$BG$9</f>
        <v>45778</v>
      </c>
      <c r="H1564" s="47"/>
      <c r="I1564" s="47"/>
      <c r="J1564" s="179"/>
    </row>
    <row r="1565" spans="1:10" x14ac:dyDescent="0.2">
      <c r="A1565" s="47" t="s">
        <v>77</v>
      </c>
      <c r="B1565" s="178" t="str">
        <f>$BG$18</f>
        <v>N/A</v>
      </c>
      <c r="C1565" s="47"/>
      <c r="D1565" s="47"/>
      <c r="E1565" s="47" t="s">
        <v>78</v>
      </c>
      <c r="F1565" s="47"/>
      <c r="G1565" s="246" t="str">
        <f>$BG$10</f>
        <v>N/A</v>
      </c>
      <c r="H1565" s="47"/>
      <c r="J1565" s="179"/>
    </row>
    <row r="1566" spans="1:10" x14ac:dyDescent="0.2">
      <c r="A1566" s="47" t="s">
        <v>62</v>
      </c>
      <c r="B1566" s="180">
        <f>$BG$2</f>
        <v>68</v>
      </c>
      <c r="C1566" s="47"/>
      <c r="D1566" s="47"/>
      <c r="E1566" s="47" t="s">
        <v>86</v>
      </c>
      <c r="F1566" s="47"/>
      <c r="G1566" s="178">
        <f>$BG$3</f>
        <v>46</v>
      </c>
      <c r="H1566" s="47" t="s">
        <v>87</v>
      </c>
      <c r="I1566" s="47"/>
      <c r="J1566" s="47"/>
    </row>
    <row r="1567" spans="1:10" x14ac:dyDescent="0.2">
      <c r="A1567" s="47" t="s">
        <v>95</v>
      </c>
      <c r="B1567" s="178" t="str">
        <f>$BE$27</f>
        <v>Production</v>
      </c>
      <c r="C1567" s="47"/>
      <c r="D1567" s="47"/>
      <c r="E1567" s="47" t="s">
        <v>96</v>
      </c>
      <c r="F1567" s="178" t="str">
        <f>$AR$23</f>
        <v>Greater of ±2.0°F or ±0.4% of Reading</v>
      </c>
      <c r="G1567" s="47"/>
      <c r="H1567" s="47"/>
      <c r="I1567" s="47"/>
      <c r="J1567" s="47"/>
    </row>
    <row r="1568" spans="1:10" x14ac:dyDescent="0.2">
      <c r="A1568" s="181" t="s">
        <v>101</v>
      </c>
      <c r="B1568" s="47"/>
      <c r="C1568" s="181"/>
      <c r="D1568" s="181" t="s">
        <v>102</v>
      </c>
      <c r="E1568" s="181"/>
      <c r="F1568" s="47"/>
      <c r="G1568" s="178" t="str">
        <f>$AR$24</f>
        <v>AMS2750H, ASTM E220-19</v>
      </c>
      <c r="H1568" s="181"/>
      <c r="I1568" s="47"/>
      <c r="J1568" s="47"/>
    </row>
    <row r="1569" spans="1:10" x14ac:dyDescent="0.2">
      <c r="A1569" s="182" t="s">
        <v>106</v>
      </c>
      <c r="B1569" s="182"/>
      <c r="C1569" s="47"/>
      <c r="D1569" s="178" t="str">
        <f>$AX$22</f>
        <v/>
      </c>
      <c r="E1569" s="47" t="s">
        <v>107</v>
      </c>
      <c r="F1569" s="47"/>
      <c r="G1569" s="183" t="str">
        <f>$AX$26</f>
        <v>Specification</v>
      </c>
      <c r="H1569" s="184" t="s">
        <v>108</v>
      </c>
      <c r="I1569" s="47"/>
      <c r="J1569" s="47"/>
    </row>
    <row r="1570" spans="1:10" ht="13.5" thickBot="1" x14ac:dyDescent="0.25">
      <c r="A1570" s="185" t="s">
        <v>117</v>
      </c>
      <c r="B1570" s="247"/>
      <c r="C1570" s="431"/>
      <c r="D1570" s="248" t="str">
        <f>IF(CT!$E$1&lt;&gt;"",CT!$E$1,"")</f>
        <v/>
      </c>
      <c r="E1570" s="432" t="str">
        <f>IF(CT!$M$1&lt;&gt;"",CT!$M$1,"")</f>
        <v/>
      </c>
      <c r="F1570" s="432" t="str">
        <f>IF(CT!$U$1&lt;&gt;"",CT!$U$1,"")</f>
        <v/>
      </c>
      <c r="G1570" s="248" t="str">
        <f>IF(CT!$AC$1&lt;&gt;"",CT!$AC$1,"")</f>
        <v/>
      </c>
      <c r="H1570" s="433" t="str">
        <f>IF(CT!$AK$1&lt;&gt;"",CT!$AK$1,"")</f>
        <v/>
      </c>
      <c r="I1570" s="47"/>
      <c r="J1570" s="186"/>
    </row>
    <row r="1571" spans="1:10" ht="13.5" thickBot="1" x14ac:dyDescent="0.25">
      <c r="A1571" s="187" t="s">
        <v>122</v>
      </c>
      <c r="B1571" s="223" t="str">
        <f>IF(CT!$C$10&lt;&gt;"",CT!$C$10,"")</f>
        <v/>
      </c>
      <c r="C1571" s="191"/>
      <c r="D1571" s="191" t="str">
        <f>IF(CT!$G$10&lt;&gt;"",CT!$G$10,"")</f>
        <v/>
      </c>
      <c r="E1571" s="191" t="str">
        <f>IF(CT!$O$10&lt;&gt;"",CT!$O$10,"")</f>
        <v/>
      </c>
      <c r="F1571" s="191" t="str">
        <f>IF(CT!$W$10&lt;&gt;"",CT!$W$10,"")</f>
        <v/>
      </c>
      <c r="G1571" s="191" t="str">
        <f>IF(CT!$AE$10&lt;&gt;"",CT!$AE$10,"")</f>
        <v/>
      </c>
      <c r="H1571" s="191" t="str">
        <f>IF(CT!$AM$10&lt;&gt;"",CT!$AM$10,"")</f>
        <v/>
      </c>
      <c r="I1571" s="47"/>
      <c r="J1571" s="47"/>
    </row>
    <row r="1572" spans="1:10" ht="13.5" thickBot="1" x14ac:dyDescent="0.25">
      <c r="A1572" s="188"/>
      <c r="B1572" s="223"/>
      <c r="C1572" s="253" t="s">
        <v>218</v>
      </c>
      <c r="D1572" s="253" t="str">
        <f>IF(CT!$H$10&lt;&gt;"",CT!$H$10,"")</f>
        <v/>
      </c>
      <c r="E1572" s="434" t="str">
        <f>IF(CT!$P$10&lt;&gt;"",CT!$P$10,"")</f>
        <v/>
      </c>
      <c r="F1572" s="434" t="str">
        <f>IF(CT!$X$10&lt;&gt;"",CT!$X$10,"")</f>
        <v/>
      </c>
      <c r="G1572" s="434" t="str">
        <f>IF(CT!$AF$10&lt;&gt;"",CT!$AF$10,"")</f>
        <v/>
      </c>
      <c r="H1572" s="434" t="str">
        <f>IF(CT!$AN$10&lt;&gt;"",CT!$AN$10,"")</f>
        <v/>
      </c>
      <c r="I1572" s="47"/>
      <c r="J1572" s="47"/>
    </row>
    <row r="1573" spans="1:10" ht="13.5" thickBot="1" x14ac:dyDescent="0.25">
      <c r="A1573" s="189"/>
      <c r="B1573" s="224"/>
      <c r="C1573" s="254"/>
      <c r="D1573" s="435"/>
      <c r="E1573" s="435"/>
      <c r="F1573" s="435"/>
      <c r="G1573" s="435"/>
      <c r="H1573" s="435"/>
      <c r="I1573" s="47"/>
      <c r="J1573" s="47"/>
    </row>
    <row r="1574" spans="1:10" ht="13.5" thickBot="1" x14ac:dyDescent="0.25">
      <c r="A1574" s="188"/>
      <c r="B1574" s="224"/>
      <c r="C1574" s="191"/>
      <c r="D1574" s="191"/>
      <c r="E1574" s="191"/>
      <c r="F1574" s="191"/>
      <c r="G1574" s="191"/>
      <c r="H1574" s="191"/>
      <c r="I1574" s="47"/>
      <c r="J1574" s="47"/>
    </row>
    <row r="1575" spans="1:10" ht="13.5" thickBot="1" x14ac:dyDescent="0.25">
      <c r="A1575" s="189"/>
      <c r="B1575" s="224"/>
      <c r="C1575" s="253"/>
      <c r="D1575" s="248" t="str">
        <f>IF(CT!$AS$1&lt;&gt;"",CT!$AS$1,"")</f>
        <v/>
      </c>
      <c r="E1575" s="248" t="str">
        <f>IF(CT!$BA$1&lt;&gt;"",CT!$BA$1,"")</f>
        <v/>
      </c>
      <c r="F1575" s="248" t="str">
        <f>IF(CT!$BI$1&lt;&gt;"",CT!$BI$1,"")</f>
        <v/>
      </c>
      <c r="G1575" s="248" t="str">
        <f>IF(CT!$BQ$1&lt;&gt;"",CT!$BQ$1,"")</f>
        <v/>
      </c>
      <c r="H1575" s="248" t="str">
        <f>IF(CT!$BY$1&lt;&gt;"",CT!$BY$1,"")</f>
        <v/>
      </c>
      <c r="I1575" s="47"/>
      <c r="J1575" s="47"/>
    </row>
    <row r="1576" spans="1:10" ht="13.5" thickBot="1" x14ac:dyDescent="0.25">
      <c r="A1576" s="188"/>
      <c r="B1576" s="224"/>
      <c r="C1576" s="225"/>
      <c r="D1576" s="240" t="str">
        <f>IF(D1575&lt;&gt;"","---------------","")</f>
        <v/>
      </c>
      <c r="E1576" s="240" t="str">
        <f>IF(E1575&lt;&gt;"","---------------","")</f>
        <v/>
      </c>
      <c r="F1576" s="240" t="str">
        <f>IF(F1575&lt;&gt;"","---------------","")</f>
        <v/>
      </c>
      <c r="G1576" s="240" t="str">
        <f>IF(G1575&lt;&gt;"","---------------","")</f>
        <v/>
      </c>
      <c r="H1576" s="240" t="str">
        <f>IF(H1575&lt;&gt;"","---------------","")</f>
        <v/>
      </c>
      <c r="I1576" s="47"/>
      <c r="J1576" s="47"/>
    </row>
    <row r="1577" spans="1:10" ht="13.5" thickBot="1" x14ac:dyDescent="0.25">
      <c r="A1577" s="189"/>
      <c r="B1577" s="224"/>
      <c r="C1577" s="191"/>
      <c r="D1577" s="191" t="str">
        <f>IF(CT!$AU$10&lt;&gt;"",CT!$AU$10,"")</f>
        <v/>
      </c>
      <c r="E1577" s="191" t="str">
        <f>IF(CT!$BC$10&lt;&gt;"",CT!$BC$10,"")</f>
        <v/>
      </c>
      <c r="F1577" s="191" t="str">
        <f>IF(CT!$BK$10&lt;&gt;"",CT!$BK$10,"")</f>
        <v/>
      </c>
      <c r="G1577" s="191" t="str">
        <f>IF(CT!$BS$10&lt;&gt;"",CT!$BS$10,"")</f>
        <v/>
      </c>
      <c r="H1577" s="191" t="str">
        <f>IF(CT!$CA$10&lt;&gt;"",CT!$CA$10,"")</f>
        <v/>
      </c>
      <c r="I1577" s="47"/>
      <c r="J1577" s="47"/>
    </row>
    <row r="1578" spans="1:10" ht="13.5" thickBot="1" x14ac:dyDescent="0.25">
      <c r="A1578" s="188"/>
      <c r="B1578" s="224"/>
      <c r="C1578" s="253" t="str">
        <f>IF(D1575&lt;&gt;"","C.F.","")</f>
        <v/>
      </c>
      <c r="D1578" s="434" t="str">
        <f>IF(CT!$AV$10&lt;&gt;"",CT!$AV$10,"")</f>
        <v/>
      </c>
      <c r="E1578" s="434" t="str">
        <f>IF(CT!$BD$10&lt;&gt;"",CT!$BD$10,"")</f>
        <v/>
      </c>
      <c r="F1578" s="434" t="str">
        <f>IF(CT!$BL$10&lt;&gt;"",CT!$BL$10,"")</f>
        <v/>
      </c>
      <c r="G1578" s="434" t="str">
        <f>IF(CT!$BT$10&lt;&gt;"",CT!$BT$10,"")</f>
        <v/>
      </c>
      <c r="H1578" s="434" t="str">
        <f>IF(CT!$CB$10&lt;&gt;"",CT!$CB$10,"")</f>
        <v/>
      </c>
      <c r="I1578" s="47"/>
      <c r="J1578" s="47"/>
    </row>
    <row r="1579" spans="1:10" ht="13.5" thickBot="1" x14ac:dyDescent="0.25">
      <c r="A1579" s="189"/>
      <c r="B1579" s="224"/>
      <c r="C1579" s="190"/>
      <c r="D1579" s="190"/>
      <c r="E1579" s="190"/>
      <c r="F1579" s="190"/>
      <c r="G1579" s="190"/>
      <c r="H1579" s="190"/>
      <c r="I1579" s="47"/>
      <c r="J1579" s="47"/>
    </row>
    <row r="1580" spans="1:10" ht="13.5" thickBot="1" x14ac:dyDescent="0.25">
      <c r="A1580" s="188"/>
      <c r="B1580" s="224"/>
      <c r="C1580" s="191"/>
      <c r="D1580" s="191"/>
      <c r="E1580" s="191"/>
      <c r="F1580" s="191"/>
      <c r="G1580" s="191"/>
      <c r="H1580" s="191"/>
      <c r="I1580" s="47"/>
      <c r="J1580" s="47"/>
    </row>
    <row r="1581" spans="1:10" ht="13.5" thickBot="1" x14ac:dyDescent="0.25">
      <c r="A1581" s="189"/>
      <c r="B1581" s="224"/>
      <c r="C1581" s="253" t="str">
        <f>IF(B1580&lt;&gt;"","C.F.","")</f>
        <v/>
      </c>
      <c r="D1581" s="248" t="str">
        <f>IF(CT!$CG$1&lt;&gt;"",CT!$CG$1,"")</f>
        <v/>
      </c>
      <c r="E1581" s="248" t="str">
        <f>IF(CT!$CO$1&lt;&gt;"",CT!$CO$1,"")</f>
        <v/>
      </c>
      <c r="F1581" s="248" t="str">
        <f>IF(CT!$CW$1&lt;&gt;"",CT!$CW$1,"")</f>
        <v/>
      </c>
      <c r="G1581" s="248" t="str">
        <f>IF(CT!$DE$1&lt;&gt;"",CT!$DE$1,"")</f>
        <v/>
      </c>
      <c r="H1581" s="248" t="str">
        <f>IF(CT!$DM$1&lt;&gt;"",CT!$DM$1,"")</f>
        <v/>
      </c>
      <c r="I1581" s="47"/>
      <c r="J1581" s="47"/>
    </row>
    <row r="1582" spans="1:10" ht="13.5" thickBot="1" x14ac:dyDescent="0.25">
      <c r="A1582" s="188"/>
      <c r="B1582" s="224"/>
      <c r="C1582" s="437"/>
      <c r="D1582" s="240" t="str">
        <f>IF(D1581&lt;&gt;"","---------------","")</f>
        <v/>
      </c>
      <c r="E1582" s="240" t="str">
        <f>IF(E1581&lt;&gt;"","---------------","")</f>
        <v/>
      </c>
      <c r="F1582" s="240" t="str">
        <f>IF(F1581&lt;&gt;"","---------------","")</f>
        <v/>
      </c>
      <c r="G1582" s="240" t="str">
        <f>IF(G1581&lt;&gt;"","---------------","")</f>
        <v/>
      </c>
      <c r="H1582" s="240" t="str">
        <f>IF(H1581&lt;&gt;"","---------------","")</f>
        <v/>
      </c>
      <c r="I1582" s="47"/>
      <c r="J1582" s="47"/>
    </row>
    <row r="1583" spans="1:10" ht="13.5" thickBot="1" x14ac:dyDescent="0.25">
      <c r="A1583" s="189"/>
      <c r="B1583" s="224"/>
      <c r="C1583" s="191"/>
      <c r="D1583" s="191" t="str">
        <f>IF(CT!$CI$10&lt;&gt;"",CT!$CI$10,"")</f>
        <v/>
      </c>
      <c r="E1583" s="191" t="str">
        <f>IF(CT!$CQ$10&lt;&gt;"",CT!$CQ$10,"")</f>
        <v/>
      </c>
      <c r="F1583" s="191" t="str">
        <f>IF(CT!$CY$10&lt;&gt;"",CT!$CY$10,"")</f>
        <v/>
      </c>
      <c r="G1583" s="191" t="str">
        <f>IF(CT!$DG$10&lt;&gt;"",CT!$DG$10,"")</f>
        <v/>
      </c>
      <c r="H1583" s="191" t="str">
        <f>IF(CT!$DO$10&lt;&gt;"",CT!$DO$10,"")</f>
        <v/>
      </c>
      <c r="I1583" s="47"/>
      <c r="J1583" s="47"/>
    </row>
    <row r="1584" spans="1:10" ht="13.5" thickBot="1" x14ac:dyDescent="0.25">
      <c r="A1584" s="188"/>
      <c r="B1584" s="224"/>
      <c r="C1584" s="253" t="str">
        <f>IF(D1581&lt;&gt;"","C.F.","")</f>
        <v/>
      </c>
      <c r="D1584" s="434" t="str">
        <f>IF(CT!$CJ$10&lt;&gt;"",CT!$CJ$10,"")</f>
        <v/>
      </c>
      <c r="E1584" s="434" t="str">
        <f>IF(CT!$CR$10&lt;&gt;"",CT!$CR$10,"")</f>
        <v/>
      </c>
      <c r="F1584" s="434" t="str">
        <f>IF(CT!$CZ$10&lt;&gt;"",CT!$CZ$10,"")</f>
        <v/>
      </c>
      <c r="G1584" s="434" t="str">
        <f>IF(CT!$DH$10&lt;&gt;"",CT!$DH$10,"")</f>
        <v/>
      </c>
      <c r="H1584" s="434" t="str">
        <f>IF(CT!$DP$10&lt;&gt;"",CT!$DP$10,"")</f>
        <v/>
      </c>
      <c r="I1584" s="47"/>
      <c r="J1584" s="47"/>
    </row>
    <row r="1585" spans="1:10" ht="13.5" thickBot="1" x14ac:dyDescent="0.25">
      <c r="A1585" s="189"/>
      <c r="B1585" s="224"/>
      <c r="C1585" s="191"/>
      <c r="D1585" s="434"/>
      <c r="E1585" s="434"/>
      <c r="F1585" s="434"/>
      <c r="G1585" s="434"/>
      <c r="H1585" s="434"/>
      <c r="I1585" s="47"/>
      <c r="J1585" s="47"/>
    </row>
    <row r="1586" spans="1:10" x14ac:dyDescent="0.2">
      <c r="A1586" s="188"/>
      <c r="B1586" s="47"/>
      <c r="C1586" s="47"/>
      <c r="D1586" s="47"/>
      <c r="E1586" s="47"/>
      <c r="F1586" s="47"/>
      <c r="G1586" s="47"/>
      <c r="H1586" s="47"/>
      <c r="I1586" s="47"/>
      <c r="J1586" s="47"/>
    </row>
    <row r="1587" spans="1:10" x14ac:dyDescent="0.2">
      <c r="A1587" s="189"/>
      <c r="B1587" s="47"/>
      <c r="C1587" s="47"/>
      <c r="D1587" s="47"/>
      <c r="E1587" s="47"/>
      <c r="F1587" s="47"/>
      <c r="G1587" s="47"/>
      <c r="H1587" s="47"/>
      <c r="I1587" s="47"/>
      <c r="J1587" s="47"/>
    </row>
    <row r="1588" spans="1:10" x14ac:dyDescent="0.2">
      <c r="A1588" s="188"/>
      <c r="B1588" s="47"/>
      <c r="C1588" s="47"/>
      <c r="D1588" s="47"/>
      <c r="E1588" s="47"/>
      <c r="F1588" s="47"/>
      <c r="G1588" s="47"/>
      <c r="H1588" s="47"/>
      <c r="I1588" s="47"/>
      <c r="J1588" s="47"/>
    </row>
    <row r="1589" spans="1:10" x14ac:dyDescent="0.2">
      <c r="A1589" s="189"/>
      <c r="B1589" s="47"/>
      <c r="C1589" s="47"/>
      <c r="D1589" s="47"/>
      <c r="E1589" s="47"/>
      <c r="F1589" s="47"/>
      <c r="G1589" s="47"/>
      <c r="H1589" s="47"/>
      <c r="I1589" s="47"/>
      <c r="J1589" s="47"/>
    </row>
    <row r="1590" spans="1:10" x14ac:dyDescent="0.2">
      <c r="A1590" s="192"/>
      <c r="B1590" s="193"/>
      <c r="C1590" s="193"/>
      <c r="D1590" s="193"/>
      <c r="E1590" s="193"/>
      <c r="F1590" s="193"/>
      <c r="G1590" s="193"/>
      <c r="H1590" s="193"/>
      <c r="I1590" s="47"/>
      <c r="J1590" s="47"/>
    </row>
    <row r="1591" spans="1:10" ht="13.5" thickBot="1" x14ac:dyDescent="0.25">
      <c r="A1591" s="194"/>
      <c r="B1591" s="47"/>
      <c r="C1591" s="194" t="s">
        <v>191</v>
      </c>
      <c r="D1591" s="194"/>
      <c r="E1591" s="194"/>
      <c r="F1591" s="194"/>
      <c r="G1591" s="194"/>
      <c r="H1591" s="194"/>
      <c r="I1591" s="194"/>
      <c r="J1591" s="194"/>
    </row>
    <row r="1592" spans="1:10" x14ac:dyDescent="0.2">
      <c r="A1592" s="47" t="s">
        <v>194</v>
      </c>
      <c r="B1592" s="178" t="str">
        <f>$BJ$7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95" t="s">
        <v>202</v>
      </c>
      <c r="B1594" s="178" t="str">
        <f>$BJ$30</f>
        <v>New</v>
      </c>
      <c r="C1594" s="47"/>
      <c r="D1594" s="47"/>
      <c r="E1594" s="47"/>
      <c r="F1594" s="47"/>
      <c r="G1594" s="47"/>
      <c r="H1594" s="47"/>
      <c r="I1594" s="47"/>
      <c r="J1594" s="47"/>
    </row>
    <row r="1595" spans="1:10" x14ac:dyDescent="0.2">
      <c r="A1595" s="195" t="s">
        <v>206</v>
      </c>
      <c r="B1595" s="178" t="str">
        <f>$BK$5</f>
        <v>ACCEPTED</v>
      </c>
      <c r="C1595" s="47"/>
      <c r="D1595" s="47"/>
      <c r="E1595" s="47"/>
      <c r="F1595" s="47"/>
      <c r="G1595" s="47"/>
      <c r="H1595" s="47"/>
      <c r="I1595" s="47"/>
      <c r="J1595" s="47"/>
    </row>
    <row r="1596" spans="1:10" x14ac:dyDescent="0.2">
      <c r="A1596" s="182"/>
      <c r="B1596" s="507" t="s">
        <v>208</v>
      </c>
      <c r="C1596" s="508"/>
      <c r="D1596" s="507"/>
      <c r="E1596" s="507"/>
      <c r="F1596" s="507"/>
      <c r="G1596" s="508"/>
      <c r="H1596" s="508"/>
      <c r="I1596" s="507"/>
      <c r="J1596" s="507"/>
    </row>
    <row r="1597" spans="1:10" x14ac:dyDescent="0.2">
      <c r="A1597" s="47" t="s">
        <v>210</v>
      </c>
      <c r="B1597" s="47"/>
      <c r="C1597" s="178" t="str">
        <f>$N$20</f>
        <v>Additel 286 SN:6851022030037</v>
      </c>
      <c r="D1597" s="181"/>
      <c r="E1597" s="181"/>
      <c r="F1597" s="47" t="s">
        <v>211</v>
      </c>
      <c r="G1597" s="512" t="str">
        <f>IF($V$19&lt;&gt;"",$V$19,"")</f>
        <v/>
      </c>
      <c r="H1597" s="513"/>
      <c r="I1597" s="196"/>
      <c r="J1597" s="47"/>
    </row>
    <row r="1598" spans="1:10" x14ac:dyDescent="0.2">
      <c r="A1598" s="47" t="s">
        <v>212</v>
      </c>
      <c r="B1598" s="47"/>
      <c r="C1598" s="504">
        <f>$N$21</f>
        <v>45474</v>
      </c>
      <c r="D1598" s="505"/>
      <c r="E1598" s="506"/>
      <c r="F1598" s="47" t="s">
        <v>213</v>
      </c>
      <c r="G1598" s="197" t="str">
        <f>IF($V$20&lt;&gt;"",$V$20,"")</f>
        <v/>
      </c>
      <c r="H1598" s="198" t="str">
        <f>IF($W$20&lt;&gt;"",$W$20,"")</f>
        <v/>
      </c>
      <c r="I1598" s="199"/>
      <c r="J1598" s="200"/>
    </row>
    <row r="1599" spans="1:10" x14ac:dyDescent="0.2">
      <c r="A1599" s="47" t="s">
        <v>214</v>
      </c>
      <c r="B1599" s="47"/>
      <c r="C1599" s="504">
        <f>$N$22</f>
        <v>45839</v>
      </c>
      <c r="D1599" s="505"/>
      <c r="E1599" s="506"/>
      <c r="F1599" s="47" t="s">
        <v>215</v>
      </c>
      <c r="G1599" s="197" t="str">
        <f>IF($V$21&lt;&gt;"",$V$21,"")</f>
        <v/>
      </c>
      <c r="H1599" s="197" t="str">
        <f>IF($W$21&lt;&gt;"",$W$21,"")</f>
        <v/>
      </c>
      <c r="I1599" s="199"/>
      <c r="J1599" s="200"/>
    </row>
    <row r="1600" spans="1:10" ht="13.5" thickBot="1" x14ac:dyDescent="0.25">
      <c r="A1600" s="201" t="s">
        <v>216</v>
      </c>
      <c r="B1600" s="201"/>
      <c r="C1600" s="509" t="str">
        <f>$N$23</f>
        <v>56561-060578</v>
      </c>
      <c r="D1600" s="510"/>
      <c r="E1600" s="511"/>
      <c r="F1600" s="201" t="s">
        <v>216</v>
      </c>
      <c r="G1600" s="201"/>
      <c r="H1600" s="295" t="e">
        <f>IF($V$22&lt;&gt;"",$V$22,"")</f>
        <v>#VALUE!</v>
      </c>
      <c r="I1600" s="203"/>
      <c r="J1600" s="204"/>
    </row>
    <row r="1601" spans="1:10" x14ac:dyDescent="0.2">
      <c r="A1601" s="47" t="s">
        <v>49</v>
      </c>
      <c r="B1601" s="47"/>
      <c r="C1601" s="47"/>
      <c r="D1601" s="220" t="s">
        <v>50</v>
      </c>
      <c r="E1601" s="221">
        <v>41</v>
      </c>
      <c r="F1601" s="47"/>
      <c r="G1601" s="178"/>
      <c r="H1601" s="47"/>
      <c r="I1601" s="47"/>
      <c r="J1601" s="47"/>
    </row>
    <row r="1602" spans="1:10" x14ac:dyDescent="0.2">
      <c r="A1602" s="47" t="s">
        <v>56</v>
      </c>
      <c r="B1602" s="47"/>
      <c r="C1602" s="47"/>
      <c r="D1602" s="47"/>
      <c r="E1602" s="47"/>
      <c r="F1602" s="47"/>
      <c r="G1602" s="47"/>
      <c r="H1602" s="47"/>
      <c r="I1602" s="47"/>
      <c r="J1602" s="47"/>
    </row>
    <row r="1603" spans="1:10" x14ac:dyDescent="0.2">
      <c r="A1603" s="47" t="s">
        <v>65</v>
      </c>
      <c r="B1603" s="178" t="str">
        <f>$BC$12</f>
        <v>Thermocouple Wire</v>
      </c>
      <c r="C1603" s="47"/>
      <c r="D1603" s="47"/>
      <c r="E1603" s="47" t="s">
        <v>66</v>
      </c>
      <c r="F1603" s="47"/>
      <c r="G1603" s="178" t="str">
        <f>$BF$22</f>
        <v>KF</v>
      </c>
      <c r="H1603" s="47"/>
      <c r="I1603" s="47"/>
      <c r="J1603" s="47"/>
    </row>
    <row r="1604" spans="1:10" x14ac:dyDescent="0.2">
      <c r="A1604" s="47" t="s">
        <v>46</v>
      </c>
      <c r="B1604" s="178" t="str">
        <f>$AW$1</f>
        <v>"0"</v>
      </c>
      <c r="C1604" s="47"/>
      <c r="D1604" s="47"/>
      <c r="E1604" s="47" t="s">
        <v>73</v>
      </c>
      <c r="F1604" s="47"/>
      <c r="G1604" s="246">
        <f ca="1">$BG$9</f>
        <v>45778</v>
      </c>
      <c r="H1604" s="47"/>
      <c r="I1604" s="47"/>
      <c r="J1604" s="179"/>
    </row>
    <row r="1605" spans="1:10" x14ac:dyDescent="0.2">
      <c r="A1605" s="47" t="s">
        <v>77</v>
      </c>
      <c r="B1605" s="178" t="str">
        <f>$BG$18</f>
        <v>N/A</v>
      </c>
      <c r="C1605" s="47"/>
      <c r="D1605" s="47"/>
      <c r="E1605" s="47" t="s">
        <v>78</v>
      </c>
      <c r="F1605" s="47"/>
      <c r="G1605" s="246" t="str">
        <f>$BG$10</f>
        <v>N/A</v>
      </c>
      <c r="H1605" s="47"/>
      <c r="J1605" s="179"/>
    </row>
    <row r="1606" spans="1:10" x14ac:dyDescent="0.2">
      <c r="A1606" s="47" t="s">
        <v>62</v>
      </c>
      <c r="B1606" s="180">
        <f>$BG$2</f>
        <v>68</v>
      </c>
      <c r="C1606" s="47"/>
      <c r="D1606" s="47"/>
      <c r="E1606" s="47" t="s">
        <v>86</v>
      </c>
      <c r="F1606" s="47"/>
      <c r="G1606" s="178">
        <f>$BG$3</f>
        <v>46</v>
      </c>
      <c r="H1606" s="47" t="s">
        <v>87</v>
      </c>
      <c r="I1606" s="47"/>
      <c r="J1606" s="47"/>
    </row>
    <row r="1607" spans="1:10" x14ac:dyDescent="0.2">
      <c r="A1607" s="47" t="s">
        <v>95</v>
      </c>
      <c r="B1607" s="178" t="str">
        <f>$BE$27</f>
        <v>Production</v>
      </c>
      <c r="C1607" s="47"/>
      <c r="D1607" s="47"/>
      <c r="E1607" s="47" t="s">
        <v>96</v>
      </c>
      <c r="F1607" s="178" t="str">
        <f>$AR$23</f>
        <v>Greater of ±2.0°F or ±0.4% of Reading</v>
      </c>
      <c r="G1607" s="47"/>
      <c r="H1607" s="47"/>
      <c r="I1607" s="47"/>
      <c r="J1607" s="47"/>
    </row>
    <row r="1608" spans="1:10" x14ac:dyDescent="0.2">
      <c r="A1608" s="181" t="s">
        <v>101</v>
      </c>
      <c r="B1608" s="47"/>
      <c r="C1608" s="181"/>
      <c r="D1608" s="181" t="s">
        <v>102</v>
      </c>
      <c r="E1608" s="181"/>
      <c r="F1608" s="47"/>
      <c r="G1608" s="178" t="str">
        <f>$AR$24</f>
        <v>AMS2750H, ASTM E220-19</v>
      </c>
      <c r="H1608" s="181"/>
      <c r="I1608" s="47"/>
      <c r="J1608" s="47"/>
    </row>
    <row r="1609" spans="1:10" x14ac:dyDescent="0.2">
      <c r="A1609" s="182" t="s">
        <v>106</v>
      </c>
      <c r="B1609" s="182"/>
      <c r="C1609" s="47"/>
      <c r="D1609" s="178" t="str">
        <f>$AX$22</f>
        <v/>
      </c>
      <c r="E1609" s="47" t="s">
        <v>107</v>
      </c>
      <c r="F1609" s="47"/>
      <c r="G1609" s="183" t="str">
        <f>$AX$26</f>
        <v>Specification</v>
      </c>
      <c r="H1609" s="184" t="s">
        <v>108</v>
      </c>
      <c r="I1609" s="47"/>
      <c r="J1609" s="47"/>
    </row>
    <row r="1610" spans="1:10" ht="13.5" thickBot="1" x14ac:dyDescent="0.25">
      <c r="A1610" s="185" t="s">
        <v>117</v>
      </c>
      <c r="B1610" s="247"/>
      <c r="C1610" s="431" t="str">
        <f>IF(CT!$E$1&lt;&gt;"",CT!$E$1,"")</f>
        <v/>
      </c>
      <c r="D1610" s="248" t="str">
        <f>IF(CT!$M$1&lt;&gt;"",CT!$M$1,"")</f>
        <v/>
      </c>
      <c r="E1610" s="432" t="str">
        <f>IF(CT!$U$1&lt;&gt;"",CT!$U$1,"")</f>
        <v/>
      </c>
      <c r="F1610" s="432" t="str">
        <f>IF(CT!$AC$1&lt;&gt;"",CT!$AC$1,"")</f>
        <v/>
      </c>
      <c r="G1610" s="248" t="str">
        <f>IF(CT!$AK$1&lt;&gt;"",CT!$AK$1,"")</f>
        <v/>
      </c>
      <c r="H1610" s="433" t="str">
        <f>IF(CT!$AS$1&lt;&gt;"",CT!$AS$1,"")</f>
        <v/>
      </c>
      <c r="I1610" s="47"/>
      <c r="J1610" s="186"/>
    </row>
    <row r="1611" spans="1:10" ht="13.5" thickBot="1" x14ac:dyDescent="0.25">
      <c r="A1611" s="187" t="s">
        <v>122</v>
      </c>
      <c r="B1611" s="223" t="str">
        <f>IF(CT!C7&lt;&gt;"",CT!C7,"")</f>
        <v/>
      </c>
      <c r="C1611" s="191" t="str">
        <f>IF(CT!G7&lt;&gt;"",CT!G7,"")</f>
        <v/>
      </c>
      <c r="D1611" s="191" t="str">
        <f>IF(CT!O7&lt;&gt;"",CT!O7,"")</f>
        <v/>
      </c>
      <c r="E1611" s="191" t="str">
        <f>IF(CT!W7&lt;&gt;"",CT!W7,"")</f>
        <v/>
      </c>
      <c r="F1611" s="191" t="str">
        <f>IF(CT!AE7&lt;&gt;"",CT!AE7,"")</f>
        <v/>
      </c>
      <c r="G1611" s="191" t="str">
        <f>IF(CT!AM7&lt;&gt;"",CT!AM7,"")</f>
        <v/>
      </c>
      <c r="H1611" s="191" t="str">
        <f>IF(CT!AU7&lt;&gt;"",CT!AU7,"")</f>
        <v/>
      </c>
      <c r="I1611" s="47"/>
      <c r="J1611" s="47"/>
    </row>
    <row r="1612" spans="1:10" ht="13.5" thickBot="1" x14ac:dyDescent="0.25">
      <c r="A1612" s="188"/>
      <c r="B1612" s="223" t="str">
        <f>IF(CT!C8&lt;&gt;"",CONCATENATE("SN  ",CT!C8),"")</f>
        <v/>
      </c>
      <c r="C1612" s="191" t="str">
        <f>IF(CT!G8&lt;&gt;"",CT!G8,"")</f>
        <v/>
      </c>
      <c r="D1612" s="191" t="str">
        <f>IF(CT!O8&lt;&gt;"",CT!O8,"")</f>
        <v/>
      </c>
      <c r="E1612" s="191" t="str">
        <f>IF(CT!W8&lt;&gt;"",CT!W8,"")</f>
        <v/>
      </c>
      <c r="F1612" s="191" t="str">
        <f>IF(CT!AE8&lt;&gt;"",CT!AE8,"")</f>
        <v/>
      </c>
      <c r="G1612" s="191" t="str">
        <f>IF(CT!AM8&lt;&gt;"",CT!AM8,"")</f>
        <v/>
      </c>
      <c r="H1612" s="191" t="str">
        <f>IF(CT!AU8&lt;&gt;"",CT!AU8,"")</f>
        <v/>
      </c>
      <c r="I1612" s="47"/>
      <c r="J1612" s="47"/>
    </row>
    <row r="1613" spans="1:10" ht="13.5" thickBot="1" x14ac:dyDescent="0.25">
      <c r="A1613" s="189"/>
      <c r="B1613" s="223" t="str">
        <f>IF(CT!C9&lt;&gt;"",CONCATENATE("SN  ",CT!C9),"")</f>
        <v/>
      </c>
      <c r="C1613" s="191" t="str">
        <f>IF(CT!G9&lt;&gt;"",CT!G9,"")</f>
        <v/>
      </c>
      <c r="D1613" s="191" t="str">
        <f>IF(CT!O9&lt;&gt;"",CT!O9,"")</f>
        <v/>
      </c>
      <c r="E1613" s="191" t="str">
        <f>IF(CT!W9&lt;&gt;"",CT!W9,"")</f>
        <v/>
      </c>
      <c r="F1613" s="191" t="str">
        <f>IF(CT!AE9&lt;&gt;"",CT!AE9,"")</f>
        <v/>
      </c>
      <c r="G1613" s="191" t="str">
        <f>IF(CT!AM9&lt;&gt;"",CT!AM9,"")</f>
        <v/>
      </c>
      <c r="H1613" s="191" t="str">
        <f>IF(CT!AU9&lt;&gt;"",CT!AU9,"")</f>
        <v/>
      </c>
      <c r="I1613" s="47"/>
      <c r="J1613" s="47"/>
    </row>
    <row r="1614" spans="1:10" ht="13.5" thickBot="1" x14ac:dyDescent="0.25">
      <c r="A1614" s="188"/>
      <c r="B1614" s="223" t="str">
        <f>IF(CT!C10&lt;&gt;"",CONCATENATE("SN  ",CT!C10),"")</f>
        <v/>
      </c>
      <c r="C1614" s="191" t="str">
        <f>IF(CT!G10&lt;&gt;"",CT!G10,"")</f>
        <v/>
      </c>
      <c r="D1614" s="191" t="str">
        <f>IF(CT!O10&lt;&gt;"",CT!O10,"")</f>
        <v/>
      </c>
      <c r="E1614" s="191" t="str">
        <f>IF(CT!W10&lt;&gt;"",CT!W10,"")</f>
        <v/>
      </c>
      <c r="F1614" s="191" t="str">
        <f>IF(CT!AE10&lt;&gt;"",CT!AE10,"")</f>
        <v/>
      </c>
      <c r="G1614" s="191" t="str">
        <f>IF(CT!AM10&lt;&gt;"",CT!AM10,"")</f>
        <v/>
      </c>
      <c r="H1614" s="191" t="str">
        <f>IF(CT!AU10&lt;&gt;"",CT!AU10,"")</f>
        <v/>
      </c>
      <c r="I1614" s="47"/>
      <c r="J1614" s="47"/>
    </row>
    <row r="1615" spans="1:10" ht="13.5" thickBot="1" x14ac:dyDescent="0.25">
      <c r="A1615" s="189"/>
      <c r="B1615" s="223" t="str">
        <f>IF(CT!C11&lt;&gt;"",CONCATENATE("SN  ",CT!C11),"")</f>
        <v/>
      </c>
      <c r="C1615" s="191" t="str">
        <f>IF(CT!G11&lt;&gt;"",CT!G11,"")</f>
        <v/>
      </c>
      <c r="D1615" s="191" t="str">
        <f>IF(CT!O11&lt;&gt;"",CT!O11,"")</f>
        <v/>
      </c>
      <c r="E1615" s="191" t="str">
        <f>IF(CT!W11&lt;&gt;"",CT!W11,"")</f>
        <v/>
      </c>
      <c r="F1615" s="191" t="str">
        <f>IF(CT!AE11&lt;&gt;"",CT!AE11,"")</f>
        <v/>
      </c>
      <c r="G1615" s="191" t="str">
        <f>IF(CT!AM11&lt;&gt;"",CT!AM11,"")</f>
        <v/>
      </c>
      <c r="H1615" s="191" t="str">
        <f>IF(CT!AU11&lt;&gt;"",CT!AU11,"")</f>
        <v/>
      </c>
      <c r="I1615" s="47"/>
      <c r="J1615" s="47"/>
    </row>
    <row r="1616" spans="1:10" ht="13.5" thickBot="1" x14ac:dyDescent="0.25">
      <c r="A1616" s="188"/>
      <c r="B1616" s="223" t="str">
        <f>IF(CT!C12&lt;&gt;"",CONCATENATE("SN  ",CT!C12),"")</f>
        <v/>
      </c>
      <c r="C1616" s="191" t="str">
        <f>IF(CT!G12&lt;&gt;"",CT!G12,"")</f>
        <v/>
      </c>
      <c r="D1616" s="191" t="str">
        <f>IF(CT!O12&lt;&gt;"",CT!O12,"")</f>
        <v/>
      </c>
      <c r="E1616" s="191" t="str">
        <f>IF(CT!W12&lt;&gt;"",CT!W12,"")</f>
        <v/>
      </c>
      <c r="F1616" s="191" t="str">
        <f>IF(CT!AE12&lt;&gt;"",CT!AE12,"")</f>
        <v/>
      </c>
      <c r="G1616" s="191" t="str">
        <f>IF(CT!AM12&lt;&gt;"",CT!AM12,"")</f>
        <v/>
      </c>
      <c r="H1616" s="191" t="str">
        <f>IF(CT!AU12&lt;&gt;"",CT!AU12,"")</f>
        <v/>
      </c>
      <c r="I1616" s="47"/>
      <c r="J1616" s="47"/>
    </row>
    <row r="1617" spans="1:10" ht="13.5" thickBot="1" x14ac:dyDescent="0.25">
      <c r="A1617" s="189"/>
      <c r="B1617" s="223" t="str">
        <f>IF(CT!C13&lt;&gt;"",CONCATENATE("SN  ",CT!C13),"")</f>
        <v/>
      </c>
      <c r="C1617" s="191" t="str">
        <f>IF(CT!G13&lt;&gt;"",CT!G13,"")</f>
        <v/>
      </c>
      <c r="D1617" s="191" t="str">
        <f>IF(CT!O13&lt;&gt;"",CT!O13,"")</f>
        <v/>
      </c>
      <c r="E1617" s="191" t="str">
        <f>IF(CT!W13&lt;&gt;"",CT!W13,"")</f>
        <v/>
      </c>
      <c r="F1617" s="191" t="str">
        <f>IF(CT!AE13&lt;&gt;"",CT!AE13,"")</f>
        <v/>
      </c>
      <c r="G1617" s="191" t="str">
        <f>IF(CT!AM13&lt;&gt;"",CT!AM13,"")</f>
        <v/>
      </c>
      <c r="H1617" s="191" t="str">
        <f>IF(CT!AU13&lt;&gt;"",CT!AU13,"")</f>
        <v/>
      </c>
      <c r="I1617" s="47"/>
      <c r="J1617" s="47"/>
    </row>
    <row r="1618" spans="1:10" ht="13.5" thickBot="1" x14ac:dyDescent="0.25">
      <c r="A1618" s="188"/>
      <c r="B1618" s="223" t="str">
        <f>IF(CT!C14&lt;&gt;"",CONCATENATE("SN  ",CT!C14),"")</f>
        <v/>
      </c>
      <c r="C1618" s="191" t="str">
        <f>IF(CT!G14&lt;&gt;"",CT!G14,"")</f>
        <v/>
      </c>
      <c r="D1618" s="191" t="str">
        <f>IF(CT!O14&lt;&gt;"",CT!O14,"")</f>
        <v/>
      </c>
      <c r="E1618" s="191" t="str">
        <f>IF(CT!W14&lt;&gt;"",CT!W14,"")</f>
        <v/>
      </c>
      <c r="F1618" s="191" t="str">
        <f>IF(CT!AE14&lt;&gt;"",CT!AE14,"")</f>
        <v/>
      </c>
      <c r="G1618" s="191" t="str">
        <f>IF(CT!AM14&lt;&gt;"",CT!AM14,"")</f>
        <v/>
      </c>
      <c r="H1618" s="191" t="str">
        <f>IF(CT!AU14&lt;&gt;"",CT!AU14,"")</f>
        <v/>
      </c>
      <c r="I1618" s="47"/>
      <c r="J1618" s="47"/>
    </row>
    <row r="1619" spans="1:10" ht="13.5" thickBot="1" x14ac:dyDescent="0.25">
      <c r="A1619" s="189"/>
      <c r="B1619" s="223" t="str">
        <f>IF(CT!C15&lt;&gt;"",CONCATENATE("SN  ",CT!C15),"")</f>
        <v/>
      </c>
      <c r="C1619" s="191" t="str">
        <f>IF(CT!G15&lt;&gt;"",CT!G15,"")</f>
        <v/>
      </c>
      <c r="D1619" s="191" t="str">
        <f>IF(CT!O15&lt;&gt;"",CT!O15,"")</f>
        <v/>
      </c>
      <c r="E1619" s="191" t="str">
        <f>IF(CT!W15&lt;&gt;"",CT!W15,"")</f>
        <v/>
      </c>
      <c r="F1619" s="191" t="str">
        <f>IF(CT!AE15&lt;&gt;"",CT!AE15,"")</f>
        <v/>
      </c>
      <c r="G1619" s="191" t="str">
        <f>IF(CT!AM15&lt;&gt;"",CT!AM15,"")</f>
        <v/>
      </c>
      <c r="H1619" s="191" t="str">
        <f>IF(CT!AU15&lt;&gt;"",CT!AU15,"")</f>
        <v/>
      </c>
      <c r="I1619" s="47"/>
      <c r="J1619" s="47"/>
    </row>
    <row r="1620" spans="1:10" ht="13.5" thickBot="1" x14ac:dyDescent="0.25">
      <c r="A1620" s="188"/>
      <c r="B1620" s="223" t="str">
        <f>IF(CT!C16&lt;&gt;"",CONCATENATE("SN  ",CT!C16),"")</f>
        <v/>
      </c>
      <c r="C1620" s="191" t="str">
        <f>IF(CT!G16&lt;&gt;"",CT!G16,"")</f>
        <v/>
      </c>
      <c r="D1620" s="191" t="str">
        <f>IF(CT!O16&lt;&gt;"",CT!O16,"")</f>
        <v/>
      </c>
      <c r="E1620" s="191" t="str">
        <f>IF(CT!W16&lt;&gt;"",CT!W16,"")</f>
        <v/>
      </c>
      <c r="F1620" s="191" t="str">
        <f>IF(CT!AE16&lt;&gt;"",CT!AE16,"")</f>
        <v/>
      </c>
      <c r="G1620" s="191" t="str">
        <f>IF(CT!AM16&lt;&gt;"",CT!AM16,"")</f>
        <v/>
      </c>
      <c r="H1620" s="191" t="str">
        <f>IF(CT!AU16&lt;&gt;"",CT!AU16,"")</f>
        <v/>
      </c>
      <c r="I1620" s="47"/>
      <c r="J1620" s="47"/>
    </row>
    <row r="1621" spans="1:10" ht="13.5" thickBot="1" x14ac:dyDescent="0.25">
      <c r="A1621" s="189"/>
      <c r="B1621" s="223" t="str">
        <f>IF(CT!C17&lt;&gt;"",CONCATENATE("SN  ",CT!C17),"")</f>
        <v/>
      </c>
      <c r="C1621" s="191" t="str">
        <f>IF(CT!G17&lt;&gt;"",CT!G17,"")</f>
        <v/>
      </c>
      <c r="D1621" s="191" t="str">
        <f>IF(CT!O17&lt;&gt;"",CT!O17,"")</f>
        <v/>
      </c>
      <c r="E1621" s="191" t="str">
        <f>IF(CT!W17&lt;&gt;"",CT!W17,"")</f>
        <v/>
      </c>
      <c r="F1621" s="191" t="str">
        <f>IF(CT!AE17&lt;&gt;"",CT!AE17,"")</f>
        <v/>
      </c>
      <c r="G1621" s="191" t="str">
        <f>IF(CT!AM17&lt;&gt;"",CT!AM17,"")</f>
        <v/>
      </c>
      <c r="H1621" s="191" t="str">
        <f>IF(CT!AU17&lt;&gt;"",CT!AU17,"")</f>
        <v/>
      </c>
      <c r="I1621" s="47"/>
      <c r="J1621" s="47"/>
    </row>
    <row r="1622" spans="1:10" ht="13.5" thickBot="1" x14ac:dyDescent="0.25">
      <c r="A1622" s="188"/>
      <c r="B1622" s="223" t="str">
        <f>IF(CT!C18&lt;&gt;"",CONCATENATE("SN  ",CT!C18),"")</f>
        <v/>
      </c>
      <c r="C1622" s="191" t="str">
        <f>IF(CT!G18&lt;&gt;"",CT!G18,"")</f>
        <v/>
      </c>
      <c r="D1622" s="191" t="str">
        <f>IF(CT!O18&lt;&gt;"",CT!O18,"")</f>
        <v/>
      </c>
      <c r="E1622" s="191" t="str">
        <f>IF(CT!W18&lt;&gt;"",CT!W18,"")</f>
        <v/>
      </c>
      <c r="F1622" s="191" t="str">
        <f>IF(CT!AE18&lt;&gt;"",CT!AE18,"")</f>
        <v/>
      </c>
      <c r="G1622" s="191" t="str">
        <f>IF(CT!AM18&lt;&gt;"",CT!AM18,"")</f>
        <v/>
      </c>
      <c r="H1622" s="191" t="str">
        <f>IF(CT!AU18&lt;&gt;"",CT!AU18,"")</f>
        <v/>
      </c>
      <c r="I1622" s="47"/>
      <c r="J1622" s="47"/>
    </row>
    <row r="1623" spans="1:10" ht="13.5" thickBot="1" x14ac:dyDescent="0.25">
      <c r="A1623" s="189"/>
      <c r="B1623" s="223" t="str">
        <f>IF(CT!C19&lt;&gt;"",CONCATENATE("SN  ",CT!C19),"")</f>
        <v/>
      </c>
      <c r="C1623" s="191" t="str">
        <f>IF(CT!G19&lt;&gt;"",CT!G19,"")</f>
        <v/>
      </c>
      <c r="D1623" s="191" t="str">
        <f>IF(CT!O19&lt;&gt;"",CT!O19,"")</f>
        <v/>
      </c>
      <c r="E1623" s="191" t="str">
        <f>IF(CT!W19&lt;&gt;"",CT!W19,"")</f>
        <v/>
      </c>
      <c r="F1623" s="191" t="str">
        <f>IF(CT!AE19&lt;&gt;"",CT!AE19,"")</f>
        <v/>
      </c>
      <c r="G1623" s="191" t="str">
        <f>IF(CT!AM19&lt;&gt;"",CT!AM19,"")</f>
        <v/>
      </c>
      <c r="H1623" s="191" t="str">
        <f>IF(CT!AU19&lt;&gt;"",CT!AU19,"")</f>
        <v/>
      </c>
      <c r="I1623" s="47"/>
      <c r="J1623" s="47"/>
    </row>
    <row r="1624" spans="1:10" ht="13.5" thickBot="1" x14ac:dyDescent="0.25">
      <c r="A1624" s="188"/>
      <c r="B1624" s="223" t="str">
        <f>IF(CT!C20&lt;&gt;"",CONCATENATE("SN  ",CT!C20),"")</f>
        <v/>
      </c>
      <c r="C1624" s="191" t="str">
        <f>IF(CT!G20&lt;&gt;"",CT!G20,"")</f>
        <v/>
      </c>
      <c r="D1624" s="191" t="str">
        <f>IF(CT!O20&lt;&gt;"",CT!O20,"")</f>
        <v/>
      </c>
      <c r="E1624" s="191" t="str">
        <f>IF(CT!W20&lt;&gt;"",CT!W20,"")</f>
        <v/>
      </c>
      <c r="F1624" s="191" t="str">
        <f>IF(CT!AE20&lt;&gt;"",CT!AE20,"")</f>
        <v/>
      </c>
      <c r="G1624" s="191" t="str">
        <f>IF(CT!AM20&lt;&gt;"",CT!AM20,"")</f>
        <v/>
      </c>
      <c r="H1624" s="191" t="str">
        <f>IF(CT!AU20&lt;&gt;"",CT!AU20,"")</f>
        <v/>
      </c>
      <c r="I1624" s="47"/>
      <c r="J1624" s="47"/>
    </row>
    <row r="1625" spans="1:10" ht="13.5" thickBot="1" x14ac:dyDescent="0.25">
      <c r="A1625" s="189"/>
      <c r="B1625" s="223" t="str">
        <f>IF(CT!C21&lt;&gt;"",CONCATENATE("SN  ",CT!C21),"")</f>
        <v/>
      </c>
      <c r="C1625" s="191" t="str">
        <f>IF(CT!G21&lt;&gt;"",CT!G21,"")</f>
        <v/>
      </c>
      <c r="D1625" s="191" t="str">
        <f>IF(CT!O21&lt;&gt;"",CT!O21,"")</f>
        <v/>
      </c>
      <c r="E1625" s="191" t="str">
        <f>IF(CT!W21&lt;&gt;"",CT!W21,"")</f>
        <v/>
      </c>
      <c r="F1625" s="191" t="str">
        <f>IF(CT!AE21&lt;&gt;"",CT!AE21,"")</f>
        <v/>
      </c>
      <c r="G1625" s="191" t="str">
        <f>IF(CT!AM21&lt;&gt;"",CT!AM21,"")</f>
        <v/>
      </c>
      <c r="H1625" s="191" t="str">
        <f>IF(CT!AU21&lt;&gt;"",CT!AU21,"")</f>
        <v/>
      </c>
      <c r="I1625" s="47"/>
      <c r="J1625" s="47"/>
    </row>
    <row r="1626" spans="1:10" x14ac:dyDescent="0.2">
      <c r="A1626" s="188"/>
      <c r="B1626" s="47"/>
      <c r="C1626" s="47"/>
      <c r="D1626" s="47"/>
      <c r="E1626" s="47"/>
      <c r="F1626" s="47"/>
      <c r="G1626" s="47"/>
      <c r="H1626" s="47"/>
      <c r="I1626" s="47"/>
      <c r="J1626" s="47"/>
    </row>
    <row r="1627" spans="1:10" x14ac:dyDescent="0.2">
      <c r="A1627" s="189"/>
      <c r="B1627" s="47"/>
      <c r="C1627" s="47"/>
      <c r="D1627" s="47"/>
      <c r="E1627" s="47"/>
      <c r="F1627" s="47"/>
      <c r="G1627" s="47"/>
      <c r="H1627" s="47"/>
      <c r="I1627" s="47"/>
      <c r="J1627" s="47"/>
    </row>
    <row r="1628" spans="1:10" x14ac:dyDescent="0.2">
      <c r="A1628" s="188"/>
      <c r="B1628" s="47"/>
      <c r="C1628" s="47"/>
      <c r="D1628" s="47"/>
      <c r="E1628" s="47"/>
      <c r="F1628" s="47"/>
      <c r="G1628" s="47"/>
      <c r="H1628" s="47"/>
      <c r="I1628" s="47"/>
      <c r="J1628" s="47"/>
    </row>
    <row r="1629" spans="1:10" x14ac:dyDescent="0.2">
      <c r="A1629" s="189"/>
      <c r="B1629" s="47"/>
      <c r="C1629" s="47"/>
      <c r="D1629" s="47"/>
      <c r="E1629" s="47"/>
      <c r="F1629" s="47"/>
      <c r="G1629" s="47"/>
      <c r="H1629" s="47"/>
      <c r="I1629" s="47"/>
      <c r="J1629" s="47"/>
    </row>
    <row r="1630" spans="1:10" x14ac:dyDescent="0.2">
      <c r="A1630" s="192"/>
      <c r="B1630" s="193"/>
      <c r="C1630" s="193"/>
      <c r="D1630" s="193"/>
      <c r="E1630" s="193"/>
      <c r="F1630" s="193"/>
      <c r="G1630" s="193"/>
      <c r="H1630" s="193"/>
      <c r="I1630" s="47"/>
      <c r="J1630" s="47"/>
    </row>
    <row r="1631" spans="1:10" ht="13.5" thickBot="1" x14ac:dyDescent="0.25">
      <c r="A1631" s="194"/>
      <c r="B1631" s="47"/>
      <c r="C1631" s="194" t="s">
        <v>191</v>
      </c>
      <c r="D1631" s="194"/>
      <c r="E1631" s="194"/>
      <c r="F1631" s="194"/>
      <c r="G1631" s="194"/>
      <c r="H1631" s="194"/>
      <c r="I1631" s="194"/>
      <c r="J1631" s="194"/>
    </row>
    <row r="1632" spans="1:10" x14ac:dyDescent="0.2">
      <c r="A1632" s="47" t="s">
        <v>194</v>
      </c>
      <c r="B1632" s="178" t="str">
        <f>$BJ$7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95" t="s">
        <v>202</v>
      </c>
      <c r="B1634" s="178" t="str">
        <f>$BJ$30</f>
        <v>New</v>
      </c>
      <c r="C1634" s="47"/>
      <c r="D1634" s="47"/>
      <c r="E1634" s="47"/>
      <c r="F1634" s="47"/>
      <c r="G1634" s="47"/>
      <c r="H1634" s="47"/>
      <c r="I1634" s="47"/>
      <c r="J1634" s="47"/>
    </row>
    <row r="1635" spans="1:10" x14ac:dyDescent="0.2">
      <c r="A1635" s="195" t="s">
        <v>206</v>
      </c>
      <c r="B1635" s="178" t="str">
        <f>$BK$5</f>
        <v>ACCEPTED</v>
      </c>
      <c r="C1635" s="47"/>
      <c r="D1635" s="47"/>
      <c r="E1635" s="47"/>
      <c r="F1635" s="47"/>
      <c r="G1635" s="47"/>
      <c r="H1635" s="47"/>
      <c r="I1635" s="47"/>
      <c r="J1635" s="47"/>
    </row>
    <row r="1636" spans="1:10" x14ac:dyDescent="0.2">
      <c r="A1636" s="182"/>
      <c r="B1636" s="507" t="s">
        <v>208</v>
      </c>
      <c r="C1636" s="508"/>
      <c r="D1636" s="507"/>
      <c r="E1636" s="507"/>
      <c r="F1636" s="507"/>
      <c r="G1636" s="508"/>
      <c r="H1636" s="508"/>
      <c r="I1636" s="507"/>
      <c r="J1636" s="507"/>
    </row>
    <row r="1637" spans="1:10" x14ac:dyDescent="0.2">
      <c r="A1637" s="47" t="s">
        <v>210</v>
      </c>
      <c r="B1637" s="47"/>
      <c r="C1637" s="178" t="str">
        <f>$N$20</f>
        <v>Additel 286 SN:6851022030037</v>
      </c>
      <c r="D1637" s="181"/>
      <c r="E1637" s="181"/>
      <c r="F1637" s="47" t="s">
        <v>211</v>
      </c>
      <c r="G1637" s="512" t="str">
        <f>IF($V$19&lt;&gt;"",$V$19,"")</f>
        <v/>
      </c>
      <c r="H1637" s="513"/>
      <c r="I1637" s="196"/>
      <c r="J1637" s="47"/>
    </row>
    <row r="1638" spans="1:10" x14ac:dyDescent="0.2">
      <c r="A1638" s="47" t="s">
        <v>212</v>
      </c>
      <c r="B1638" s="47"/>
      <c r="C1638" s="504">
        <f>$N$21</f>
        <v>45474</v>
      </c>
      <c r="D1638" s="505"/>
      <c r="E1638" s="506"/>
      <c r="F1638" s="47" t="s">
        <v>213</v>
      </c>
      <c r="G1638" s="197" t="str">
        <f>IF($V$20&lt;&gt;"",$V$20,"")</f>
        <v/>
      </c>
      <c r="H1638" s="198" t="str">
        <f>IF($W$20&lt;&gt;"",$W$20,"")</f>
        <v/>
      </c>
      <c r="I1638" s="199"/>
      <c r="J1638" s="200"/>
    </row>
    <row r="1639" spans="1:10" x14ac:dyDescent="0.2">
      <c r="A1639" s="47" t="s">
        <v>214</v>
      </c>
      <c r="B1639" s="47"/>
      <c r="C1639" s="504">
        <f>$N$22</f>
        <v>45839</v>
      </c>
      <c r="D1639" s="505"/>
      <c r="E1639" s="506"/>
      <c r="F1639" s="47" t="s">
        <v>215</v>
      </c>
      <c r="G1639" s="197" t="str">
        <f>IF($V$21&lt;&gt;"",$V$21,"")</f>
        <v/>
      </c>
      <c r="H1639" s="197" t="str">
        <f>IF($W$21&lt;&gt;"",$W$21,"")</f>
        <v/>
      </c>
      <c r="I1639" s="199"/>
      <c r="J1639" s="200"/>
    </row>
    <row r="1640" spans="1:10" ht="13.5" thickBot="1" x14ac:dyDescent="0.25">
      <c r="A1640" s="201" t="s">
        <v>216</v>
      </c>
      <c r="B1640" s="201"/>
      <c r="C1640" s="509" t="str">
        <f>$N$23</f>
        <v>56561-060578</v>
      </c>
      <c r="D1640" s="510"/>
      <c r="E1640" s="511"/>
      <c r="F1640" s="201" t="s">
        <v>216</v>
      </c>
      <c r="G1640" s="201"/>
      <c r="H1640" s="295" t="e">
        <f>IF($V$22&lt;&gt;"",$V$22,"")</f>
        <v>#VALUE!</v>
      </c>
      <c r="I1640" s="203"/>
      <c r="J1640" s="204"/>
    </row>
    <row r="1641" spans="1:10" x14ac:dyDescent="0.2">
      <c r="A1641" s="47" t="s">
        <v>49</v>
      </c>
      <c r="B1641" s="47"/>
      <c r="C1641" s="47"/>
      <c r="D1641" s="220" t="s">
        <v>50</v>
      </c>
      <c r="E1641" s="221">
        <v>42</v>
      </c>
      <c r="F1641" s="47"/>
      <c r="G1641" s="178"/>
      <c r="H1641" s="47"/>
      <c r="I1641" s="47"/>
      <c r="J1641" s="47"/>
    </row>
    <row r="1642" spans="1:10" x14ac:dyDescent="0.2">
      <c r="A1642" s="47" t="s">
        <v>56</v>
      </c>
      <c r="B1642" s="47"/>
      <c r="C1642" s="47"/>
      <c r="D1642" s="47"/>
      <c r="E1642" s="47"/>
      <c r="F1642" s="47"/>
      <c r="G1642" s="47"/>
      <c r="H1642" s="47"/>
      <c r="I1642" s="47"/>
      <c r="J1642" s="47"/>
    </row>
    <row r="1643" spans="1:10" x14ac:dyDescent="0.2">
      <c r="A1643" s="47" t="s">
        <v>65</v>
      </c>
      <c r="B1643" s="256" t="str">
        <f>B1683</f>
        <v>Primary Standard Thermocouple</v>
      </c>
      <c r="C1643" s="47"/>
      <c r="D1643" s="47"/>
      <c r="E1643" s="47" t="s">
        <v>66</v>
      </c>
      <c r="F1643" s="47"/>
      <c r="G1643" s="178" t="str">
        <f>$BF$22</f>
        <v>KF</v>
      </c>
      <c r="H1643" s="47"/>
      <c r="I1643" s="47"/>
      <c r="J1643" s="47"/>
    </row>
    <row r="1644" spans="1:10" x14ac:dyDescent="0.2">
      <c r="A1644" s="47" t="s">
        <v>46</v>
      </c>
      <c r="B1644" s="256" t="s">
        <v>240</v>
      </c>
      <c r="C1644" s="47"/>
      <c r="D1644" s="47"/>
      <c r="E1644" s="47" t="s">
        <v>73</v>
      </c>
      <c r="F1644" s="47"/>
      <c r="G1644" s="246">
        <f>'SP-3Calibration'!C1</f>
        <v>44917</v>
      </c>
      <c r="H1644" s="47"/>
      <c r="I1644" s="47"/>
      <c r="J1644" s="179"/>
    </row>
    <row r="1645" spans="1:10" x14ac:dyDescent="0.2">
      <c r="A1645" s="47" t="s">
        <v>77</v>
      </c>
      <c r="B1645" s="178">
        <v>20</v>
      </c>
      <c r="C1645" s="47"/>
      <c r="D1645" s="47"/>
      <c r="E1645" s="47" t="s">
        <v>78</v>
      </c>
      <c r="F1645" s="47"/>
      <c r="G1645" s="246">
        <f>'SP-3Calibration'!E1</f>
        <v>45282</v>
      </c>
      <c r="H1645" s="47"/>
      <c r="J1645" s="179"/>
    </row>
    <row r="1646" spans="1:10" x14ac:dyDescent="0.2">
      <c r="A1646" s="47" t="s">
        <v>62</v>
      </c>
      <c r="B1646" s="180">
        <f>$BG$2</f>
        <v>68</v>
      </c>
      <c r="C1646" s="47"/>
      <c r="D1646" s="47"/>
      <c r="E1646" s="47" t="s">
        <v>86</v>
      </c>
      <c r="F1646" s="47"/>
      <c r="G1646" s="178">
        <f>$BG$3</f>
        <v>46</v>
      </c>
      <c r="H1646" s="47" t="s">
        <v>87</v>
      </c>
      <c r="I1646" s="47"/>
      <c r="J1646" s="47"/>
    </row>
    <row r="1647" spans="1:10" x14ac:dyDescent="0.2">
      <c r="A1647" s="47" t="s">
        <v>95</v>
      </c>
      <c r="B1647" s="178" t="str">
        <f>$BE$27</f>
        <v>Production</v>
      </c>
      <c r="C1647" s="47"/>
      <c r="D1647" s="47"/>
      <c r="E1647" s="47" t="s">
        <v>96</v>
      </c>
      <c r="F1647" s="178" t="str">
        <f>$AR$23</f>
        <v>Greater of ±2.0°F or ±0.4% of Reading</v>
      </c>
      <c r="G1647" s="47"/>
      <c r="H1647" s="47"/>
      <c r="I1647" s="47"/>
      <c r="J1647" s="47"/>
    </row>
    <row r="1648" spans="1:10" x14ac:dyDescent="0.2">
      <c r="A1648" s="181" t="s">
        <v>101</v>
      </c>
      <c r="B1648" s="47"/>
      <c r="C1648" s="181"/>
      <c r="D1648" s="181" t="s">
        <v>102</v>
      </c>
      <c r="E1648" s="181"/>
      <c r="F1648" s="47"/>
      <c r="G1648" s="178" t="str">
        <f>$AR$24</f>
        <v>AMS2750H, ASTM E220-19</v>
      </c>
      <c r="H1648" s="181"/>
      <c r="I1648" s="47"/>
      <c r="J1648" s="47"/>
    </row>
    <row r="1649" spans="1:10" x14ac:dyDescent="0.2">
      <c r="A1649" s="182" t="s">
        <v>106</v>
      </c>
      <c r="B1649" s="182"/>
      <c r="C1649" s="47"/>
      <c r="D1649" s="178" t="str">
        <f>$AX$22</f>
        <v/>
      </c>
      <c r="E1649" s="47" t="s">
        <v>107</v>
      </c>
      <c r="F1649" s="47"/>
      <c r="G1649" s="183" t="str">
        <f>$AX$26</f>
        <v>Specification</v>
      </c>
      <c r="H1649" s="184" t="s">
        <v>108</v>
      </c>
      <c r="I1649" s="47"/>
      <c r="J1649" s="47"/>
    </row>
    <row r="1650" spans="1:10" ht="13.5" thickBot="1" x14ac:dyDescent="0.25">
      <c r="A1650" s="185" t="s">
        <v>117</v>
      </c>
      <c r="B1650" s="247"/>
      <c r="C1650" s="431"/>
      <c r="D1650" s="248">
        <f>'SP-1Calibration'!A4</f>
        <v>32</v>
      </c>
      <c r="E1650" s="248">
        <f>'SP-1Calibration'!A7</f>
        <v>200</v>
      </c>
      <c r="F1650" s="248">
        <f>'SP-1Calibration'!A10</f>
        <v>400</v>
      </c>
      <c r="G1650" s="248">
        <f>'SP-1Calibration'!A13</f>
        <v>600</v>
      </c>
      <c r="H1650" s="248">
        <f>'SP-1Calibration'!A16</f>
        <v>800</v>
      </c>
      <c r="I1650" s="47"/>
      <c r="J1650" s="186"/>
    </row>
    <row r="1651" spans="1:10" ht="13.5" thickBot="1" x14ac:dyDescent="0.25">
      <c r="A1651" s="187" t="s">
        <v>122</v>
      </c>
      <c r="B1651" s="224" t="s">
        <v>241</v>
      </c>
      <c r="C1651" s="191"/>
      <c r="D1651" s="240">
        <f ca="1">'SP-1Calibration'!E5</f>
        <v>32.733333333333334</v>
      </c>
      <c r="E1651" s="240">
        <f ca="1">'SP-1Calibration'!E8</f>
        <v>201.07746399997188</v>
      </c>
      <c r="F1651" s="240">
        <f ca="1">'SP-1Calibration'!E11</f>
        <v>400.28409454969272</v>
      </c>
      <c r="G1651" s="240">
        <f ca="1">'SP-1Calibration'!E14</f>
        <v>599.93403670172336</v>
      </c>
      <c r="H1651" s="240">
        <f ca="1">'SP-1Calibration'!E17</f>
        <v>800.01394662397661</v>
      </c>
      <c r="I1651" s="47"/>
      <c r="J1651" s="47"/>
    </row>
    <row r="1652" spans="1:10" ht="13.5" thickBot="1" x14ac:dyDescent="0.25">
      <c r="A1652" s="188"/>
      <c r="B1652" s="223"/>
      <c r="C1652" s="253"/>
      <c r="D1652" s="438"/>
      <c r="E1652" s="438"/>
      <c r="F1652" s="438"/>
      <c r="G1652" s="438"/>
      <c r="H1652" s="438" t="str">
        <f>IF(CT!$AN$10&lt;&gt;"",CT!$AN$10,"")</f>
        <v/>
      </c>
      <c r="I1652" s="47"/>
      <c r="J1652" s="47"/>
    </row>
    <row r="1653" spans="1:10" ht="13.5" thickBot="1" x14ac:dyDescent="0.25">
      <c r="A1653" s="189"/>
      <c r="B1653" s="224"/>
      <c r="C1653" s="255" t="s">
        <v>218</v>
      </c>
      <c r="D1653" s="441">
        <f ca="1">D1650-D1651</f>
        <v>-0.73333333333333428</v>
      </c>
      <c r="E1653" s="441">
        <f ca="1">E1650-E1651</f>
        <v>-1.0774639999718829</v>
      </c>
      <c r="F1653" s="441">
        <f ca="1">F1650-F1651</f>
        <v>-0.28409454969272474</v>
      </c>
      <c r="G1653" s="441">
        <f ca="1">G1650-G1651</f>
        <v>6.596329827664249E-2</v>
      </c>
      <c r="H1653" s="441">
        <f ca="1">H1650-H1651</f>
        <v>-1.3946623976607952E-2</v>
      </c>
      <c r="I1653" s="47"/>
      <c r="J1653" s="47"/>
    </row>
    <row r="1654" spans="1:10" ht="13.5" thickBot="1" x14ac:dyDescent="0.25">
      <c r="A1654" s="188"/>
      <c r="B1654" s="224"/>
      <c r="C1654" s="191"/>
      <c r="D1654" s="240"/>
      <c r="E1654" s="240"/>
      <c r="F1654" s="240"/>
      <c r="G1654" s="240"/>
      <c r="H1654" s="240"/>
      <c r="I1654" s="47"/>
      <c r="J1654" s="47"/>
    </row>
    <row r="1655" spans="1:10" ht="13.5" thickBot="1" x14ac:dyDescent="0.25">
      <c r="A1655" s="189"/>
      <c r="B1655" s="224"/>
      <c r="C1655" s="253"/>
      <c r="D1655" s="248">
        <f>'SP-1Calibration'!A19</f>
        <v>1000</v>
      </c>
      <c r="E1655" s="248">
        <f>'SP-1Calibration'!A22</f>
        <v>1200</v>
      </c>
      <c r="F1655" s="248">
        <f>'SP-1Calibration'!A25</f>
        <v>1400</v>
      </c>
      <c r="G1655" s="248">
        <f>'SP-1Calibration'!A28</f>
        <v>1600</v>
      </c>
      <c r="H1655" s="248">
        <f>'SP-1Calibration'!A31</f>
        <v>1800</v>
      </c>
      <c r="I1655" s="47"/>
      <c r="J1655" s="47"/>
    </row>
    <row r="1656" spans="1:10" ht="13.5" thickBot="1" x14ac:dyDescent="0.25">
      <c r="A1656" s="188"/>
      <c r="B1656" s="224"/>
      <c r="C1656" s="225"/>
      <c r="D1656" s="240">
        <f ca="1">'SP-1Calibration'!E20</f>
        <v>1000.1554231839565</v>
      </c>
      <c r="E1656" s="240">
        <f ca="1">'SP-1Calibration'!E23</f>
        <v>1200.839038449592</v>
      </c>
      <c r="F1656" s="240">
        <f ca="1">'SP-1Calibration'!E26</f>
        <v>1400.1699577340419</v>
      </c>
      <c r="G1656" s="240">
        <f ca="1">'SP-1Calibration'!E29</f>
        <v>1599.7960710599759</v>
      </c>
      <c r="H1656" s="240">
        <f ca="1">'SP-1Calibration'!E32</f>
        <v>1799.6955213207755</v>
      </c>
      <c r="I1656" s="47"/>
      <c r="J1656" s="47"/>
    </row>
    <row r="1657" spans="1:10" ht="13.5" thickBot="1" x14ac:dyDescent="0.25">
      <c r="A1657" s="189"/>
      <c r="B1657" s="224"/>
      <c r="C1657" s="191"/>
      <c r="D1657" s="240"/>
      <c r="E1657" s="240"/>
      <c r="F1657" s="240"/>
      <c r="G1657" s="240"/>
      <c r="H1657" s="240"/>
      <c r="I1657" s="47"/>
      <c r="J1657" s="47"/>
    </row>
    <row r="1658" spans="1:10" ht="13.5" thickBot="1" x14ac:dyDescent="0.25">
      <c r="A1658" s="188"/>
      <c r="B1658" s="224"/>
      <c r="C1658" s="255" t="s">
        <v>218</v>
      </c>
      <c r="D1658" s="441">
        <f ca="1">D1655-D1656</f>
        <v>-0.15542318395648635</v>
      </c>
      <c r="E1658" s="441">
        <f ca="1">E1655-E1656</f>
        <v>-0.83903844959195339</v>
      </c>
      <c r="F1658" s="441">
        <f ca="1">F1655-F1656</f>
        <v>-0.16995773404187275</v>
      </c>
      <c r="G1658" s="441">
        <f ca="1">G1655-G1656</f>
        <v>0.20392894002407047</v>
      </c>
      <c r="H1658" s="441">
        <f ca="1">H1655-H1656</f>
        <v>0.30447867922453042</v>
      </c>
      <c r="I1658" s="47"/>
      <c r="J1658" s="47"/>
    </row>
    <row r="1659" spans="1:10" ht="13.5" thickBot="1" x14ac:dyDescent="0.25">
      <c r="A1659" s="189"/>
      <c r="B1659" s="224"/>
      <c r="C1659" s="190"/>
      <c r="D1659" s="241"/>
      <c r="E1659" s="241"/>
      <c r="F1659" s="241"/>
      <c r="G1659" s="241"/>
      <c r="H1659" s="241"/>
      <c r="I1659" s="47"/>
      <c r="J1659" s="47"/>
    </row>
    <row r="1660" spans="1:10" ht="13.5" thickBot="1" x14ac:dyDescent="0.25">
      <c r="A1660" s="188"/>
      <c r="B1660" s="224"/>
      <c r="C1660" s="191"/>
      <c r="D1660" s="248">
        <f>'SP-1Calibration'!A34</f>
        <v>2000</v>
      </c>
      <c r="E1660" s="248">
        <f>'SP-1Calibration'!A37</f>
        <v>2200</v>
      </c>
      <c r="F1660" s="248">
        <f>'SP-1Calibration'!A40</f>
        <v>2400</v>
      </c>
      <c r="G1660" s="248"/>
      <c r="H1660" s="240"/>
      <c r="I1660" s="47"/>
      <c r="J1660" s="47"/>
    </row>
    <row r="1661" spans="1:10" ht="13.5" thickBot="1" x14ac:dyDescent="0.25">
      <c r="A1661" s="189"/>
      <c r="B1661" s="224"/>
      <c r="C1661" s="253"/>
      <c r="D1661" s="248">
        <f ca="1">'SP-1Calibration'!E35</f>
        <v>2001.7175189271754</v>
      </c>
      <c r="E1661" s="248">
        <f ca="1">'SP-1Calibration'!E38</f>
        <v>2201.7619363164331</v>
      </c>
      <c r="F1661" s="248" t="e">
        <f ca="1">'SP-1Calibration'!E41</f>
        <v>#VALUE!</v>
      </c>
      <c r="G1661" s="248"/>
      <c r="H1661" s="248"/>
      <c r="I1661" s="47"/>
      <c r="J1661" s="47"/>
    </row>
    <row r="1662" spans="1:10" ht="13.5" thickBot="1" x14ac:dyDescent="0.25">
      <c r="A1662" s="188"/>
      <c r="B1662" s="224"/>
      <c r="C1662" s="437"/>
      <c r="D1662" s="240"/>
      <c r="E1662" s="240"/>
      <c r="F1662" s="240"/>
      <c r="G1662" s="240"/>
      <c r="H1662" s="240"/>
      <c r="I1662" s="47"/>
      <c r="J1662" s="47"/>
    </row>
    <row r="1663" spans="1:10" ht="13.5" thickBot="1" x14ac:dyDescent="0.25">
      <c r="A1663" s="189"/>
      <c r="B1663" s="224"/>
      <c r="C1663" s="255" t="s">
        <v>218</v>
      </c>
      <c r="D1663" s="441">
        <f ca="1">D1660-D1661</f>
        <v>-1.7175189271754334</v>
      </c>
      <c r="E1663" s="441">
        <f ca="1">E1660-E1661</f>
        <v>-1.7619363164330935</v>
      </c>
      <c r="F1663" s="441" t="e">
        <f ca="1">F1660-F1661</f>
        <v>#VALUE!</v>
      </c>
      <c r="G1663" s="441"/>
      <c r="H1663" s="191"/>
      <c r="I1663" s="47"/>
      <c r="J1663" s="47"/>
    </row>
    <row r="1664" spans="1:10" ht="13.5" thickBot="1" x14ac:dyDescent="0.25">
      <c r="A1664" s="188"/>
      <c r="B1664" s="224"/>
      <c r="C1664" s="253"/>
      <c r="D1664" s="434"/>
      <c r="E1664" s="434"/>
      <c r="F1664" s="434"/>
      <c r="G1664" s="434"/>
      <c r="H1664" s="434"/>
      <c r="I1664" s="47"/>
      <c r="J1664" s="47"/>
    </row>
    <row r="1665" spans="1:10" ht="13.5" thickBot="1" x14ac:dyDescent="0.25">
      <c r="A1665" s="189"/>
      <c r="B1665" s="224"/>
      <c r="C1665" s="191"/>
      <c r="D1665" s="434"/>
      <c r="E1665" s="434"/>
      <c r="F1665" s="434"/>
      <c r="G1665" s="434"/>
      <c r="H1665" s="434"/>
      <c r="I1665" s="47"/>
      <c r="J1665" s="47"/>
    </row>
    <row r="1666" spans="1:10" x14ac:dyDescent="0.2">
      <c r="A1666" s="188"/>
      <c r="B1666" s="47"/>
      <c r="C1666" s="47"/>
      <c r="D1666" s="47"/>
      <c r="E1666" s="47"/>
      <c r="F1666" s="47"/>
      <c r="G1666" s="47"/>
      <c r="H1666" s="47"/>
      <c r="I1666" s="47"/>
      <c r="J1666" s="47"/>
    </row>
    <row r="1667" spans="1:10" x14ac:dyDescent="0.2">
      <c r="A1667" s="189"/>
      <c r="B1667" s="47"/>
      <c r="C1667" s="47"/>
      <c r="D1667" s="47"/>
      <c r="E1667" s="47"/>
      <c r="F1667" s="47"/>
      <c r="G1667" s="47"/>
      <c r="H1667" s="47"/>
      <c r="I1667" s="47"/>
      <c r="J1667" s="47"/>
    </row>
    <row r="1668" spans="1:10" x14ac:dyDescent="0.2">
      <c r="A1668" s="188"/>
      <c r="B1668" s="47"/>
      <c r="C1668" s="47"/>
      <c r="D1668" s="47"/>
      <c r="E1668" s="47"/>
      <c r="F1668" s="47"/>
      <c r="G1668" s="47"/>
      <c r="H1668" s="47"/>
      <c r="I1668" s="47"/>
      <c r="J1668" s="47"/>
    </row>
    <row r="1669" spans="1:10" x14ac:dyDescent="0.2">
      <c r="A1669" s="189"/>
      <c r="B1669" s="47"/>
      <c r="C1669" s="47"/>
      <c r="D1669" s="47"/>
      <c r="E1669" s="47"/>
      <c r="F1669" s="47"/>
      <c r="G1669" s="47"/>
      <c r="H1669" s="47"/>
      <c r="I1669" s="47"/>
      <c r="J1669" s="47"/>
    </row>
    <row r="1670" spans="1:10" x14ac:dyDescent="0.2">
      <c r="A1670" s="192"/>
      <c r="B1670" s="193"/>
      <c r="C1670" s="193"/>
      <c r="D1670" s="193"/>
      <c r="E1670" s="193"/>
      <c r="F1670" s="193"/>
      <c r="G1670" s="193"/>
      <c r="H1670" s="193"/>
      <c r="I1670" s="47"/>
      <c r="J1670" s="47"/>
    </row>
    <row r="1671" spans="1:10" ht="13.5" thickBot="1" x14ac:dyDescent="0.25">
      <c r="A1671" s="194"/>
      <c r="B1671" s="47"/>
      <c r="C1671" s="194" t="s">
        <v>191</v>
      </c>
      <c r="D1671" s="194"/>
      <c r="E1671" s="194"/>
      <c r="F1671" s="194"/>
      <c r="G1671" s="194"/>
      <c r="H1671" s="194"/>
      <c r="I1671" s="194"/>
      <c r="J1671" s="194"/>
    </row>
    <row r="1672" spans="1:10" x14ac:dyDescent="0.2">
      <c r="A1672" s="47" t="s">
        <v>194</v>
      </c>
      <c r="B1672" s="178" t="str">
        <f>$BJ$7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95" t="s">
        <v>202</v>
      </c>
      <c r="B1674" s="178" t="str">
        <f>$BJ$30</f>
        <v>New</v>
      </c>
      <c r="C1674" s="47"/>
      <c r="D1674" s="47"/>
      <c r="E1674" s="47"/>
      <c r="F1674" s="47"/>
      <c r="G1674" s="47"/>
      <c r="H1674" s="47"/>
      <c r="I1674" s="47"/>
      <c r="J1674" s="47"/>
    </row>
    <row r="1675" spans="1:10" x14ac:dyDescent="0.2">
      <c r="A1675" s="195" t="s">
        <v>206</v>
      </c>
      <c r="B1675" s="178" t="str">
        <f>$BK$5</f>
        <v>ACCEPTED</v>
      </c>
      <c r="C1675" s="47"/>
      <c r="D1675" s="47"/>
      <c r="E1675" s="47"/>
      <c r="F1675" s="47"/>
      <c r="G1675" s="47"/>
      <c r="H1675" s="47"/>
      <c r="I1675" s="47"/>
      <c r="J1675" s="47"/>
    </row>
    <row r="1676" spans="1:10" x14ac:dyDescent="0.2">
      <c r="A1676" s="182"/>
      <c r="B1676" s="507" t="s">
        <v>208</v>
      </c>
      <c r="C1676" s="508"/>
      <c r="D1676" s="507"/>
      <c r="E1676" s="507"/>
      <c r="F1676" s="507"/>
      <c r="G1676" s="508"/>
      <c r="H1676" s="508"/>
      <c r="I1676" s="507"/>
      <c r="J1676" s="507"/>
    </row>
    <row r="1677" spans="1:10" x14ac:dyDescent="0.2">
      <c r="A1677" s="47" t="s">
        <v>210</v>
      </c>
      <c r="B1677" s="47"/>
      <c r="C1677" s="178" t="str">
        <f>$N$20</f>
        <v>Additel 286 SN:6851022030037</v>
      </c>
      <c r="D1677" s="181"/>
      <c r="E1677" s="181"/>
      <c r="F1677" s="47" t="s">
        <v>211</v>
      </c>
      <c r="G1677" s="512" t="str">
        <f>IF(ISERROR(SEARCH("SP",'SP-3Calibration'!$B$14)),'Update Standards'!$I$18,'Update Standards'!$I$20)</f>
        <v>ST-7</v>
      </c>
      <c r="H1677" s="513"/>
      <c r="I1677" s="196"/>
      <c r="J1677" s="47"/>
    </row>
    <row r="1678" spans="1:10" x14ac:dyDescent="0.2">
      <c r="A1678" s="47" t="s">
        <v>212</v>
      </c>
      <c r="B1678" s="47"/>
      <c r="C1678" s="504">
        <f>$N$21</f>
        <v>45474</v>
      </c>
      <c r="D1678" s="505"/>
      <c r="E1678" s="506"/>
      <c r="F1678" s="47" t="s">
        <v>213</v>
      </c>
      <c r="G1678" s="197">
        <f>IF(ISERROR(SEARCH("SP",'SP-3Calibration'!$B$14)),'Update Standards'!$K$18,'Update Standards'!$K$20)</f>
        <v>45062</v>
      </c>
      <c r="H1678" s="198" t="str">
        <f>IF($W$20&lt;&gt;"",$W$20,"")</f>
        <v/>
      </c>
      <c r="I1678" s="199"/>
      <c r="J1678" s="200"/>
    </row>
    <row r="1679" spans="1:10" x14ac:dyDescent="0.2">
      <c r="A1679" s="47" t="s">
        <v>214</v>
      </c>
      <c r="B1679" s="47"/>
      <c r="C1679" s="504">
        <f>$N$22</f>
        <v>45839</v>
      </c>
      <c r="D1679" s="505"/>
      <c r="E1679" s="506"/>
      <c r="F1679" s="47" t="s">
        <v>215</v>
      </c>
      <c r="G1679" s="197">
        <f>IF(ISERROR(SEARCH("SP",'SP-3Calibration'!$B$14)),'Update Standards'!$L$18,'Update Standards'!$L$20)</f>
        <v>46889</v>
      </c>
      <c r="H1679" s="197" t="str">
        <f>IF($W$21&lt;&gt;"",$W$21,"")</f>
        <v/>
      </c>
      <c r="I1679" s="199"/>
      <c r="J1679" s="200"/>
    </row>
    <row r="1680" spans="1:10" ht="13.5" thickBot="1" x14ac:dyDescent="0.25">
      <c r="A1680" s="201" t="s">
        <v>216</v>
      </c>
      <c r="B1680" s="201"/>
      <c r="C1680" s="509" t="str">
        <f>$N$23</f>
        <v>56561-060578</v>
      </c>
      <c r="D1680" s="510"/>
      <c r="E1680" s="511"/>
      <c r="F1680" s="201" t="s">
        <v>216</v>
      </c>
      <c r="G1680" s="201"/>
      <c r="H1680" s="295">
        <f>IF(ISERROR(SEARCH("SP",'SP-3Calibration'!$B$14)),'Update Standards'!$M$18,'Update Standards'!$M$20)</f>
        <v>46756</v>
      </c>
      <c r="I1680" s="203"/>
      <c r="J1680" s="204"/>
    </row>
    <row r="1681" spans="1:10" x14ac:dyDescent="0.2">
      <c r="A1681" s="47" t="s">
        <v>49</v>
      </c>
      <c r="B1681" s="47"/>
      <c r="C1681" s="47"/>
      <c r="D1681" s="220" t="s">
        <v>50</v>
      </c>
      <c r="E1681" s="221">
        <v>43</v>
      </c>
      <c r="F1681" s="47"/>
      <c r="G1681" s="178"/>
      <c r="H1681" s="47"/>
      <c r="I1681" s="47"/>
      <c r="J1681" s="47"/>
    </row>
    <row r="1682" spans="1:10" x14ac:dyDescent="0.2">
      <c r="A1682" s="47" t="s">
        <v>56</v>
      </c>
      <c r="B1682" s="47"/>
      <c r="C1682" s="47"/>
      <c r="D1682" s="47"/>
      <c r="E1682" s="47"/>
      <c r="F1682" s="47"/>
      <c r="G1682" s="47"/>
      <c r="H1682" s="47"/>
      <c r="I1682" s="47"/>
      <c r="J1682" s="47"/>
    </row>
    <row r="1683" spans="1:10" x14ac:dyDescent="0.2">
      <c r="A1683" s="47" t="s">
        <v>65</v>
      </c>
      <c r="B1683" s="178" t="s">
        <v>242</v>
      </c>
      <c r="C1683" s="47"/>
      <c r="D1683" s="47"/>
      <c r="E1683" s="47" t="s">
        <v>66</v>
      </c>
      <c r="F1683" s="47"/>
      <c r="G1683" s="178" t="str">
        <f>$BF$22</f>
        <v>KF</v>
      </c>
      <c r="H1683" s="47"/>
      <c r="I1683" s="47"/>
      <c r="J1683" s="47"/>
    </row>
    <row r="1684" spans="1:10" x14ac:dyDescent="0.2">
      <c r="A1684" s="47" t="s">
        <v>46</v>
      </c>
      <c r="B1684" s="178" t="s">
        <v>240</v>
      </c>
      <c r="C1684" s="47"/>
      <c r="D1684" s="47"/>
      <c r="E1684" s="47" t="s">
        <v>73</v>
      </c>
      <c r="F1684" s="47"/>
      <c r="G1684" s="246">
        <f>'SP-3Calibration'!C1</f>
        <v>44917</v>
      </c>
      <c r="H1684" s="47"/>
      <c r="I1684" s="47"/>
      <c r="J1684" s="179"/>
    </row>
    <row r="1685" spans="1:10" x14ac:dyDescent="0.2">
      <c r="A1685" s="47" t="s">
        <v>77</v>
      </c>
      <c r="B1685" s="178">
        <v>20</v>
      </c>
      <c r="C1685" s="47"/>
      <c r="D1685" s="47"/>
      <c r="E1685" s="47" t="s">
        <v>78</v>
      </c>
      <c r="F1685" s="47"/>
      <c r="G1685" s="246">
        <f>'SP-3Calibration'!E1</f>
        <v>45282</v>
      </c>
      <c r="H1685" s="47"/>
      <c r="J1685" s="179"/>
    </row>
    <row r="1686" spans="1:10" x14ac:dyDescent="0.2">
      <c r="A1686" s="47" t="s">
        <v>62</v>
      </c>
      <c r="B1686" s="180">
        <f>$BG$2</f>
        <v>68</v>
      </c>
      <c r="C1686" s="47"/>
      <c r="D1686" s="47"/>
      <c r="E1686" s="47" t="s">
        <v>86</v>
      </c>
      <c r="F1686" s="47"/>
      <c r="G1686" s="178">
        <f>$BG$3</f>
        <v>46</v>
      </c>
      <c r="H1686" s="47" t="s">
        <v>87</v>
      </c>
      <c r="I1686" s="47"/>
      <c r="J1686" s="47"/>
    </row>
    <row r="1687" spans="1:10" x14ac:dyDescent="0.2">
      <c r="A1687" s="47" t="s">
        <v>95</v>
      </c>
      <c r="B1687" s="178" t="str">
        <f>$BE$27</f>
        <v>Production</v>
      </c>
      <c r="C1687" s="47"/>
      <c r="D1687" s="47"/>
      <c r="E1687" s="47" t="s">
        <v>96</v>
      </c>
      <c r="F1687" s="178" t="str">
        <f>$AR$23</f>
        <v>Greater of ±2.0°F or ±0.4% of Reading</v>
      </c>
      <c r="G1687" s="47"/>
      <c r="H1687" s="47"/>
      <c r="I1687" s="47"/>
      <c r="J1687" s="47"/>
    </row>
    <row r="1688" spans="1:10" x14ac:dyDescent="0.2">
      <c r="A1688" s="181" t="s">
        <v>101</v>
      </c>
      <c r="B1688" s="47"/>
      <c r="C1688" s="181"/>
      <c r="D1688" s="181" t="s">
        <v>102</v>
      </c>
      <c r="E1688" s="181"/>
      <c r="F1688" s="47"/>
      <c r="G1688" s="178" t="str">
        <f>$AR$24</f>
        <v>AMS2750H, ASTM E220-19</v>
      </c>
      <c r="H1688" s="181"/>
      <c r="I1688" s="47"/>
      <c r="J1688" s="47"/>
    </row>
    <row r="1689" spans="1:10" x14ac:dyDescent="0.2">
      <c r="A1689" s="182" t="s">
        <v>106</v>
      </c>
      <c r="B1689" s="182"/>
      <c r="C1689" s="47"/>
      <c r="D1689" s="178" t="str">
        <f>$AX$22</f>
        <v/>
      </c>
      <c r="E1689" s="47" t="s">
        <v>107</v>
      </c>
      <c r="F1689" s="47"/>
      <c r="G1689" s="183" t="str">
        <f>$AX$26</f>
        <v>Specification</v>
      </c>
      <c r="H1689" s="184" t="s">
        <v>108</v>
      </c>
      <c r="I1689" s="47"/>
      <c r="J1689" s="47"/>
    </row>
    <row r="1690" spans="1:10" ht="13.5" thickBot="1" x14ac:dyDescent="0.25">
      <c r="A1690" s="185" t="s">
        <v>117</v>
      </c>
      <c r="B1690" s="247"/>
      <c r="C1690" s="431"/>
      <c r="D1690" s="248">
        <f>'SP-3Calibration'!K2</f>
        <v>32</v>
      </c>
      <c r="E1690" s="432">
        <f>'SP-3Calibration'!K5</f>
        <v>200</v>
      </c>
      <c r="F1690" s="432">
        <f>'SP-3Calibration'!K8</f>
        <v>400</v>
      </c>
      <c r="G1690" s="248">
        <f>'SP-3Calibration'!K11</f>
        <v>600</v>
      </c>
      <c r="H1690" s="433">
        <f>'SP-3Calibration'!K14</f>
        <v>800</v>
      </c>
      <c r="I1690" s="47"/>
      <c r="J1690" s="186"/>
    </row>
    <row r="1691" spans="1:10" ht="13.5" thickBot="1" x14ac:dyDescent="0.25">
      <c r="A1691" s="187" t="s">
        <v>122</v>
      </c>
      <c r="B1691" s="223" t="str">
        <f>'SP-3Calibration'!H15</f>
        <v>SP-2</v>
      </c>
      <c r="C1691" s="191"/>
      <c r="D1691" s="191">
        <f ca="1">'SP-3Calibration'!K3</f>
        <v>32.733333333333334</v>
      </c>
      <c r="E1691" s="191">
        <f ca="1">'SP-3Calibration'!K6</f>
        <v>199.67746399997191</v>
      </c>
      <c r="F1691" s="191">
        <f ca="1">'SP-3Calibration'!K9</f>
        <v>399.63409454969275</v>
      </c>
      <c r="G1691" s="191">
        <f ca="1">'SP-3Calibration'!K12</f>
        <v>599.73403670172331</v>
      </c>
      <c r="H1691" s="191">
        <f ca="1">'SP-3Calibration'!K15</f>
        <v>799.81394662397656</v>
      </c>
      <c r="I1691" s="47"/>
      <c r="J1691" s="47"/>
    </row>
    <row r="1692" spans="1:10" ht="13.5" thickBot="1" x14ac:dyDescent="0.25">
      <c r="A1692" s="188"/>
      <c r="B1692" s="223"/>
      <c r="C1692" s="253"/>
      <c r="D1692" s="253" t="str">
        <f>IF(CT!$H$10&lt;&gt;"",CT!$H$10,"")</f>
        <v/>
      </c>
      <c r="E1692" s="434" t="str">
        <f>IF(CT!$P$10&lt;&gt;"",CT!$P$10,"")</f>
        <v/>
      </c>
      <c r="F1692" s="434" t="str">
        <f>IF(CT!$X$10&lt;&gt;"",CT!$X$10,"")</f>
        <v/>
      </c>
      <c r="G1692" s="434" t="str">
        <f>IF(CT!$AF$10&lt;&gt;"",CT!$AF$10,"")</f>
        <v/>
      </c>
      <c r="H1692" s="434" t="str">
        <f>IF(CT!$AN$10&lt;&gt;"",CT!$AN$10,"")</f>
        <v/>
      </c>
      <c r="I1692" s="47"/>
      <c r="J1692" s="47"/>
    </row>
    <row r="1693" spans="1:10" ht="13.5" thickBot="1" x14ac:dyDescent="0.25">
      <c r="A1693" s="189"/>
      <c r="B1693" s="224"/>
      <c r="C1693" s="255" t="s">
        <v>218</v>
      </c>
      <c r="D1693" s="435">
        <f ca="1">D1690-D1691</f>
        <v>-0.73333333333333428</v>
      </c>
      <c r="E1693" s="435">
        <f ca="1">E1690-E1691</f>
        <v>0.32253600002809435</v>
      </c>
      <c r="F1693" s="435">
        <f ca="1">F1690-F1691</f>
        <v>0.36590545030725252</v>
      </c>
      <c r="G1693" s="435">
        <f ca="1">G1690-G1691</f>
        <v>0.26596329827668796</v>
      </c>
      <c r="H1693" s="435">
        <f ca="1">H1690-H1691</f>
        <v>0.18605337602343752</v>
      </c>
      <c r="I1693" s="47"/>
      <c r="J1693" s="47"/>
    </row>
    <row r="1694" spans="1:10" ht="13.5" thickBot="1" x14ac:dyDescent="0.25">
      <c r="A1694" s="188"/>
      <c r="B1694" s="224"/>
      <c r="C1694" s="191"/>
      <c r="D1694" s="191"/>
      <c r="E1694" s="191"/>
      <c r="F1694" s="191"/>
      <c r="G1694" s="191"/>
      <c r="H1694" s="191"/>
      <c r="I1694" s="47"/>
      <c r="J1694" s="47"/>
    </row>
    <row r="1695" spans="1:10" ht="13.5" thickBot="1" x14ac:dyDescent="0.25">
      <c r="A1695" s="189"/>
      <c r="B1695" s="224"/>
      <c r="C1695" s="253"/>
      <c r="D1695" s="248">
        <f>'SP-3Calibration'!K17</f>
        <v>1000</v>
      </c>
      <c r="E1695" s="248">
        <f>'SP-3Calibration'!K20</f>
        <v>1200</v>
      </c>
      <c r="F1695" s="248"/>
      <c r="G1695" s="248"/>
      <c r="H1695" s="248"/>
      <c r="I1695" s="47"/>
      <c r="J1695" s="47"/>
    </row>
    <row r="1696" spans="1:10" ht="13.5" thickBot="1" x14ac:dyDescent="0.25">
      <c r="A1696" s="188"/>
      <c r="B1696" s="224" t="str">
        <f>'SP-3Calibration'!H6</f>
        <v>SP-2</v>
      </c>
      <c r="C1696" s="258"/>
      <c r="D1696" s="240">
        <f ca="1">'SP-3Calibration'!K18</f>
        <v>999.64542318395661</v>
      </c>
      <c r="E1696" s="240">
        <f ca="1">'SP-3Calibration'!K21</f>
        <v>1199.6890384495919</v>
      </c>
      <c r="F1696" s="240"/>
      <c r="G1696" s="240"/>
      <c r="H1696" s="240"/>
      <c r="I1696" s="47"/>
      <c r="J1696" s="47"/>
    </row>
    <row r="1697" spans="1:10" ht="13.5" thickBot="1" x14ac:dyDescent="0.25">
      <c r="A1697" s="189"/>
      <c r="B1697" s="224"/>
      <c r="C1697" s="257"/>
      <c r="D1697" s="191"/>
      <c r="E1697" s="191"/>
      <c r="F1697" s="191"/>
      <c r="G1697" s="191"/>
      <c r="H1697" s="191"/>
      <c r="I1697" s="47"/>
      <c r="J1697" s="47"/>
    </row>
    <row r="1698" spans="1:10" ht="13.5" thickBot="1" x14ac:dyDescent="0.25">
      <c r="A1698" s="188"/>
      <c r="B1698" s="224"/>
      <c r="C1698" s="253" t="s">
        <v>218</v>
      </c>
      <c r="D1698" s="435">
        <f ca="1">D1695-D1696</f>
        <v>0.35457681604339086</v>
      </c>
      <c r="E1698" s="435">
        <f ca="1">E1695-E1696</f>
        <v>0.31096155040813755</v>
      </c>
      <c r="F1698" s="434"/>
      <c r="G1698" s="434"/>
      <c r="H1698" s="434"/>
      <c r="I1698" s="47"/>
      <c r="J1698" s="47"/>
    </row>
    <row r="1699" spans="1:10" ht="13.5" thickBot="1" x14ac:dyDescent="0.25">
      <c r="A1699" s="189"/>
      <c r="B1699" s="224"/>
      <c r="C1699" s="190"/>
      <c r="D1699" s="190"/>
      <c r="E1699" s="190"/>
      <c r="F1699" s="190"/>
      <c r="G1699" s="190"/>
      <c r="H1699" s="190"/>
      <c r="I1699" s="47"/>
      <c r="J1699" s="47"/>
    </row>
    <row r="1700" spans="1:10" ht="13.5" thickBot="1" x14ac:dyDescent="0.25">
      <c r="A1700" s="188"/>
      <c r="B1700" s="224"/>
      <c r="C1700" s="191"/>
      <c r="D1700" s="191"/>
      <c r="E1700" s="191"/>
      <c r="F1700" s="191"/>
      <c r="G1700" s="191"/>
      <c r="H1700" s="191"/>
      <c r="I1700" s="47"/>
      <c r="J1700" s="47"/>
    </row>
    <row r="1701" spans="1:10" ht="13.5" thickBot="1" x14ac:dyDescent="0.25">
      <c r="A1701" s="189"/>
      <c r="B1701" s="224"/>
      <c r="C1701" s="253"/>
      <c r="D1701" s="248"/>
      <c r="E1701" s="248"/>
      <c r="F1701" s="248"/>
      <c r="G1701" s="248"/>
      <c r="H1701" s="248"/>
      <c r="I1701" s="47"/>
      <c r="J1701" s="47"/>
    </row>
    <row r="1702" spans="1:10" ht="13.5" thickBot="1" x14ac:dyDescent="0.25">
      <c r="A1702" s="188"/>
      <c r="B1702" s="224"/>
      <c r="C1702" s="437"/>
      <c r="D1702" s="240"/>
      <c r="E1702" s="240"/>
      <c r="F1702" s="240"/>
      <c r="G1702" s="240"/>
      <c r="H1702" s="240"/>
      <c r="I1702" s="47"/>
      <c r="J1702" s="47"/>
    </row>
    <row r="1703" spans="1:10" ht="13.5" thickBot="1" x14ac:dyDescent="0.25">
      <c r="A1703" s="189"/>
      <c r="B1703" s="224"/>
      <c r="C1703" s="191"/>
      <c r="D1703" s="191"/>
      <c r="E1703" s="191"/>
      <c r="F1703" s="191"/>
      <c r="G1703" s="191"/>
      <c r="H1703" s="191"/>
      <c r="I1703" s="47"/>
      <c r="J1703" s="47"/>
    </row>
    <row r="1704" spans="1:10" ht="13.5" thickBot="1" x14ac:dyDescent="0.25">
      <c r="A1704" s="188"/>
      <c r="B1704" s="224"/>
      <c r="C1704" s="253"/>
      <c r="D1704" s="434"/>
      <c r="E1704" s="434"/>
      <c r="F1704" s="434"/>
      <c r="G1704" s="434"/>
      <c r="H1704" s="434"/>
      <c r="I1704" s="47"/>
      <c r="J1704" s="47"/>
    </row>
    <row r="1705" spans="1:10" ht="13.5" thickBot="1" x14ac:dyDescent="0.25">
      <c r="A1705" s="189"/>
      <c r="B1705" s="224"/>
      <c r="C1705" s="191"/>
      <c r="D1705" s="434"/>
      <c r="E1705" s="434"/>
      <c r="F1705" s="434"/>
      <c r="G1705" s="434"/>
      <c r="H1705" s="434"/>
      <c r="I1705" s="47"/>
      <c r="J1705" s="47"/>
    </row>
    <row r="1706" spans="1:10" x14ac:dyDescent="0.2">
      <c r="A1706" s="188"/>
      <c r="B1706" s="47"/>
      <c r="C1706" s="47"/>
      <c r="D1706" s="47"/>
      <c r="E1706" s="47"/>
      <c r="F1706" s="47"/>
      <c r="G1706" s="47"/>
      <c r="H1706" s="47"/>
      <c r="I1706" s="47"/>
      <c r="J1706" s="47"/>
    </row>
    <row r="1707" spans="1:10" x14ac:dyDescent="0.2">
      <c r="A1707" s="189"/>
      <c r="B1707" s="47"/>
      <c r="C1707" s="47"/>
      <c r="D1707" s="47"/>
      <c r="E1707" s="47"/>
      <c r="F1707" s="47"/>
      <c r="G1707" s="47"/>
      <c r="H1707" s="47"/>
      <c r="I1707" s="47"/>
      <c r="J1707" s="47"/>
    </row>
    <row r="1708" spans="1:10" x14ac:dyDescent="0.2">
      <c r="A1708" s="188"/>
      <c r="B1708" s="47"/>
      <c r="C1708" s="47"/>
      <c r="D1708" s="47"/>
      <c r="E1708" s="47"/>
      <c r="F1708" s="47"/>
      <c r="G1708" s="47"/>
      <c r="H1708" s="47"/>
      <c r="I1708" s="47"/>
      <c r="J1708" s="47"/>
    </row>
    <row r="1709" spans="1:10" x14ac:dyDescent="0.2">
      <c r="A1709" s="189"/>
      <c r="B1709" s="47"/>
      <c r="C1709" s="47"/>
      <c r="D1709" s="47"/>
      <c r="E1709" s="47"/>
      <c r="F1709" s="47"/>
      <c r="G1709" s="47"/>
      <c r="H1709" s="47"/>
      <c r="I1709" s="47"/>
      <c r="J1709" s="47"/>
    </row>
    <row r="1710" spans="1:10" x14ac:dyDescent="0.2">
      <c r="A1710" s="192"/>
      <c r="B1710" s="193"/>
      <c r="C1710" s="193"/>
      <c r="D1710" s="193"/>
      <c r="E1710" s="193"/>
      <c r="F1710" s="193"/>
      <c r="G1710" s="193"/>
      <c r="H1710" s="193"/>
      <c r="I1710" s="47"/>
      <c r="J1710" s="47"/>
    </row>
    <row r="1711" spans="1:10" ht="13.5" thickBot="1" x14ac:dyDescent="0.25">
      <c r="A1711" s="194"/>
      <c r="B1711" s="47"/>
      <c r="C1711" s="194" t="s">
        <v>191</v>
      </c>
      <c r="D1711" s="194"/>
      <c r="E1711" s="194"/>
      <c r="F1711" s="194"/>
      <c r="G1711" s="194"/>
      <c r="H1711" s="194"/>
      <c r="I1711" s="194"/>
      <c r="J1711" s="194"/>
    </row>
    <row r="1712" spans="1:10" x14ac:dyDescent="0.2">
      <c r="A1712" s="47" t="s">
        <v>194</v>
      </c>
      <c r="B1712" s="178" t="str">
        <f>$BJ$7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95" t="s">
        <v>202</v>
      </c>
      <c r="B1714" s="178" t="str">
        <f>$BJ$30</f>
        <v>New</v>
      </c>
      <c r="C1714" s="47"/>
      <c r="D1714" s="47"/>
      <c r="E1714" s="47"/>
      <c r="F1714" s="47"/>
      <c r="G1714" s="47"/>
      <c r="H1714" s="47"/>
      <c r="I1714" s="47"/>
      <c r="J1714" s="47"/>
    </row>
    <row r="1715" spans="1:10" x14ac:dyDescent="0.2">
      <c r="A1715" s="195" t="s">
        <v>206</v>
      </c>
      <c r="B1715" s="178" t="str">
        <f>$BK$5</f>
        <v>ACCEPTED</v>
      </c>
      <c r="C1715" s="47"/>
      <c r="D1715" s="47"/>
      <c r="E1715" s="47"/>
      <c r="F1715" s="47"/>
      <c r="G1715" s="47"/>
      <c r="H1715" s="47"/>
      <c r="I1715" s="47"/>
      <c r="J1715" s="47"/>
    </row>
    <row r="1716" spans="1:10" x14ac:dyDescent="0.2">
      <c r="A1716" s="182"/>
      <c r="B1716" s="507" t="s">
        <v>208</v>
      </c>
      <c r="C1716" s="508"/>
      <c r="D1716" s="507"/>
      <c r="E1716" s="507"/>
      <c r="F1716" s="507"/>
      <c r="G1716" s="508"/>
      <c r="H1716" s="508"/>
      <c r="I1716" s="507"/>
      <c r="J1716" s="507"/>
    </row>
    <row r="1717" spans="1:10" x14ac:dyDescent="0.2">
      <c r="A1717" s="47" t="s">
        <v>210</v>
      </c>
      <c r="B1717" s="47"/>
      <c r="C1717" s="178" t="str">
        <f>$N$20</f>
        <v>Additel 286 SN:6851022030037</v>
      </c>
      <c r="D1717" s="181"/>
      <c r="E1717" s="181"/>
      <c r="F1717" s="47" t="s">
        <v>211</v>
      </c>
      <c r="G1717" s="512" t="str">
        <f>IF(ISERROR(SEARCH("SP",'SP-3Calibration'!$H$5)),'Update Standards'!$I$18,'Update Standards'!$I$20)</f>
        <v>ST-7</v>
      </c>
      <c r="H1717" s="513"/>
      <c r="I1717" s="196"/>
      <c r="J1717" s="47"/>
    </row>
    <row r="1718" spans="1:10" x14ac:dyDescent="0.2">
      <c r="A1718" s="47" t="s">
        <v>212</v>
      </c>
      <c r="B1718" s="47"/>
      <c r="C1718" s="504">
        <f>$N$21</f>
        <v>45474</v>
      </c>
      <c r="D1718" s="505"/>
      <c r="E1718" s="506"/>
      <c r="F1718" s="47" t="s">
        <v>213</v>
      </c>
      <c r="G1718" s="197">
        <f>IF(ISERROR(SEARCH("SP",'SP-3Calibration'!$H$5)),'Update Standards'!$K$18,'Update Standards'!$K$20)</f>
        <v>45062</v>
      </c>
      <c r="H1718" s="198" t="str">
        <f>IF($W$20&lt;&gt;"",$W$20,"")</f>
        <v/>
      </c>
      <c r="I1718" s="199"/>
      <c r="J1718" s="200"/>
    </row>
    <row r="1719" spans="1:10" x14ac:dyDescent="0.2">
      <c r="A1719" s="47" t="s">
        <v>214</v>
      </c>
      <c r="B1719" s="47"/>
      <c r="C1719" s="504">
        <f>$N$22</f>
        <v>45839</v>
      </c>
      <c r="D1719" s="505"/>
      <c r="E1719" s="506"/>
      <c r="F1719" s="47" t="s">
        <v>215</v>
      </c>
      <c r="G1719" s="197">
        <f>IF(ISERROR(SEARCH("SP",'SP-3Calibration'!$H$5)),'Update Standards'!$L$18,'Update Standards'!$L$20)</f>
        <v>46889</v>
      </c>
      <c r="H1719" s="197" t="str">
        <f>IF($W$21&lt;&gt;"",$W$21,"")</f>
        <v/>
      </c>
      <c r="I1719" s="199"/>
      <c r="J1719" s="200"/>
    </row>
    <row r="1720" spans="1:10" ht="13.5" thickBot="1" x14ac:dyDescent="0.25">
      <c r="A1720" s="201" t="s">
        <v>216</v>
      </c>
      <c r="B1720" s="201"/>
      <c r="C1720" s="509" t="str">
        <f>$N$23</f>
        <v>56561-060578</v>
      </c>
      <c r="D1720" s="510"/>
      <c r="E1720" s="511"/>
      <c r="F1720" s="201" t="s">
        <v>216</v>
      </c>
      <c r="G1720" s="203"/>
      <c r="H1720" s="295">
        <f>IF(ISERROR(SEARCH("SP",'SP-3Calibration'!$H$5)),'Update Standards'!$M$18,'Update Standards'!$M$20)</f>
        <v>46756</v>
      </c>
      <c r="I1720" s="203"/>
      <c r="J1720" s="204"/>
    </row>
    <row r="1721" spans="1:10" x14ac:dyDescent="0.2">
      <c r="A1721" s="47" t="s">
        <v>49</v>
      </c>
      <c r="B1721" s="47"/>
      <c r="C1721" s="47"/>
      <c r="D1721" s="220" t="s">
        <v>50</v>
      </c>
      <c r="E1721" s="221">
        <v>44</v>
      </c>
      <c r="F1721" s="47"/>
      <c r="G1721" s="259"/>
      <c r="H1721" s="47"/>
      <c r="I1721" s="47"/>
      <c r="J1721" s="47"/>
    </row>
    <row r="1722" spans="1:10" x14ac:dyDescent="0.2">
      <c r="A1722" s="47" t="s">
        <v>56</v>
      </c>
      <c r="B1722" s="47"/>
      <c r="C1722" s="47"/>
      <c r="D1722" s="47"/>
      <c r="E1722" s="47"/>
      <c r="F1722" s="47"/>
      <c r="G1722" s="47"/>
      <c r="H1722" s="47"/>
      <c r="I1722" s="47"/>
      <c r="J1722" s="47"/>
    </row>
    <row r="1723" spans="1:10" x14ac:dyDescent="0.2">
      <c r="A1723" s="47" t="s">
        <v>65</v>
      </c>
      <c r="B1723" s="178" t="s">
        <v>243</v>
      </c>
      <c r="C1723" s="47"/>
      <c r="D1723" s="47"/>
      <c r="E1723" s="47" t="s">
        <v>66</v>
      </c>
      <c r="F1723" s="47"/>
      <c r="G1723" s="178" t="str">
        <f>$BF$22</f>
        <v>KF</v>
      </c>
      <c r="H1723" s="47"/>
      <c r="I1723" s="47"/>
      <c r="J1723" s="47"/>
    </row>
    <row r="1724" spans="1:10" x14ac:dyDescent="0.2">
      <c r="A1724" s="47" t="s">
        <v>46</v>
      </c>
      <c r="B1724" s="178" t="s">
        <v>244</v>
      </c>
      <c r="C1724" s="47"/>
      <c r="D1724" s="47"/>
      <c r="E1724" s="47" t="s">
        <v>73</v>
      </c>
      <c r="F1724" s="47"/>
      <c r="G1724" s="246">
        <f>'SP-3Calibration'!C1</f>
        <v>44917</v>
      </c>
      <c r="H1724" s="47"/>
      <c r="I1724" s="47"/>
      <c r="J1724" s="179"/>
    </row>
    <row r="1725" spans="1:10" x14ac:dyDescent="0.2">
      <c r="A1725" s="47" t="s">
        <v>77</v>
      </c>
      <c r="B1725" s="178">
        <v>20</v>
      </c>
      <c r="C1725" s="47"/>
      <c r="D1725" s="47"/>
      <c r="E1725" s="47" t="s">
        <v>78</v>
      </c>
      <c r="F1725" s="47"/>
      <c r="G1725" s="246">
        <f>'SP-3Calibration'!E1</f>
        <v>45282</v>
      </c>
      <c r="H1725" s="47"/>
      <c r="J1725" s="179"/>
    </row>
    <row r="1726" spans="1:10" x14ac:dyDescent="0.2">
      <c r="A1726" s="47" t="s">
        <v>62</v>
      </c>
      <c r="B1726" s="180">
        <f>$BG$2</f>
        <v>68</v>
      </c>
      <c r="C1726" s="47"/>
      <c r="D1726" s="47"/>
      <c r="E1726" s="47" t="s">
        <v>86</v>
      </c>
      <c r="F1726" s="47"/>
      <c r="G1726" s="178">
        <f>$BG$3</f>
        <v>46</v>
      </c>
      <c r="H1726" s="47" t="s">
        <v>87</v>
      </c>
      <c r="I1726" s="47"/>
      <c r="J1726" s="47"/>
    </row>
    <row r="1727" spans="1:10" x14ac:dyDescent="0.2">
      <c r="A1727" s="47" t="s">
        <v>95</v>
      </c>
      <c r="B1727" s="178" t="str">
        <f>$BE$27</f>
        <v>Production</v>
      </c>
      <c r="C1727" s="47"/>
      <c r="D1727" s="47"/>
      <c r="E1727" s="47" t="s">
        <v>96</v>
      </c>
      <c r="F1727" s="178" t="str">
        <f>$AR$23</f>
        <v>Greater of ±2.0°F or ±0.4% of Reading</v>
      </c>
      <c r="G1727" s="47"/>
      <c r="H1727" s="47"/>
      <c r="I1727" s="47"/>
      <c r="J1727" s="47"/>
    </row>
    <row r="1728" spans="1:10" x14ac:dyDescent="0.2">
      <c r="A1728" s="181" t="s">
        <v>101</v>
      </c>
      <c r="B1728" s="47"/>
      <c r="C1728" s="181"/>
      <c r="D1728" s="181" t="s">
        <v>102</v>
      </c>
      <c r="E1728" s="181"/>
      <c r="F1728" s="47"/>
      <c r="G1728" s="178" t="str">
        <f>$AR$24</f>
        <v>AMS2750H, ASTM E220-19</v>
      </c>
      <c r="H1728" s="181"/>
      <c r="I1728" s="47"/>
      <c r="J1728" s="47"/>
    </row>
    <row r="1729" spans="1:10" x14ac:dyDescent="0.2">
      <c r="A1729" s="182" t="s">
        <v>106</v>
      </c>
      <c r="B1729" s="182"/>
      <c r="C1729" s="47"/>
      <c r="D1729" s="178" t="str">
        <f>$AX$22</f>
        <v/>
      </c>
      <c r="E1729" s="47" t="s">
        <v>107</v>
      </c>
      <c r="F1729" s="47"/>
      <c r="G1729" s="183" t="str">
        <f>$AX$26</f>
        <v>Specification</v>
      </c>
      <c r="H1729" s="184" t="s">
        <v>108</v>
      </c>
      <c r="I1729" s="47"/>
      <c r="J1729" s="47"/>
    </row>
    <row r="1730" spans="1:10" ht="13.5" thickBot="1" x14ac:dyDescent="0.25">
      <c r="A1730" s="185" t="s">
        <v>117</v>
      </c>
      <c r="B1730" s="247"/>
      <c r="C1730" s="431"/>
      <c r="D1730" s="248">
        <f>'SP-3Calibration'!E5</f>
        <v>-50</v>
      </c>
      <c r="E1730" s="432">
        <f>'SP-3Calibration'!E8</f>
        <v>32</v>
      </c>
      <c r="F1730" s="432">
        <f>'SP-3Calibration'!E11</f>
        <v>120</v>
      </c>
      <c r="G1730" s="248"/>
      <c r="H1730" s="433"/>
      <c r="I1730" s="47"/>
      <c r="J1730" s="186"/>
    </row>
    <row r="1731" spans="1:10" ht="13.5" thickBot="1" x14ac:dyDescent="0.25">
      <c r="A1731" s="187" t="s">
        <v>122</v>
      </c>
      <c r="B1731" s="223" t="str">
        <f>'SP-3Calibration'!B6</f>
        <v>TTS-1</v>
      </c>
      <c r="C1731" s="191"/>
      <c r="D1731" s="191">
        <f ca="1">'SP-3Calibration'!E6</f>
        <v>-18</v>
      </c>
      <c r="E1731" s="191">
        <f ca="1">'SP-3Calibration'!E9</f>
        <v>64</v>
      </c>
      <c r="F1731" s="191">
        <f ca="1">'SP-3Calibration'!E12</f>
        <v>152</v>
      </c>
      <c r="G1731" s="191"/>
      <c r="H1731" s="191"/>
      <c r="I1731" s="47"/>
      <c r="J1731" s="47"/>
    </row>
    <row r="1732" spans="1:10" ht="13.5" thickBot="1" x14ac:dyDescent="0.25">
      <c r="A1732" s="188"/>
      <c r="B1732" s="223"/>
      <c r="C1732" s="253"/>
      <c r="D1732" s="253" t="str">
        <f>IF(CT!$H$10&lt;&gt;"",CT!$H$10,"")</f>
        <v/>
      </c>
      <c r="E1732" s="434" t="str">
        <f>IF(CT!$P$10&lt;&gt;"",CT!$P$10,"")</f>
        <v/>
      </c>
      <c r="F1732" s="434" t="str">
        <f>IF(CT!$X$10&lt;&gt;"",CT!$X$10,"")</f>
        <v/>
      </c>
      <c r="G1732" s="434"/>
      <c r="H1732" s="434"/>
      <c r="I1732" s="47"/>
      <c r="J1732" s="47"/>
    </row>
    <row r="1733" spans="1:10" ht="13.5" thickBot="1" x14ac:dyDescent="0.25">
      <c r="A1733" s="189"/>
      <c r="B1733" s="224"/>
      <c r="C1733" s="254" t="s">
        <v>218</v>
      </c>
      <c r="D1733" s="435">
        <f ca="1">D1730-D1731</f>
        <v>-32</v>
      </c>
      <c r="E1733" s="435">
        <f ca="1">E1730-E1731</f>
        <v>-32</v>
      </c>
      <c r="F1733" s="435">
        <f ca="1">F1730-F1731</f>
        <v>-32</v>
      </c>
      <c r="G1733" s="435"/>
      <c r="H1733" s="435"/>
      <c r="I1733" s="47"/>
      <c r="J1733" s="47"/>
    </row>
    <row r="1734" spans="1:10" ht="13.5" thickBot="1" x14ac:dyDescent="0.25">
      <c r="A1734" s="188"/>
      <c r="B1734" s="224"/>
      <c r="C1734" s="191"/>
      <c r="D1734" s="191"/>
      <c r="E1734" s="191"/>
      <c r="F1734" s="191"/>
      <c r="G1734" s="191"/>
      <c r="H1734" s="191"/>
      <c r="I1734" s="47"/>
      <c r="J1734" s="47"/>
    </row>
    <row r="1735" spans="1:10" ht="13.5" thickBot="1" x14ac:dyDescent="0.25">
      <c r="A1735" s="189"/>
      <c r="B1735" s="224"/>
      <c r="C1735" s="253"/>
      <c r="D1735" s="248"/>
      <c r="E1735" s="248"/>
      <c r="F1735" s="248"/>
      <c r="G1735" s="248"/>
      <c r="H1735" s="248"/>
      <c r="I1735" s="47"/>
      <c r="J1735" s="47"/>
    </row>
    <row r="1736" spans="1:10" ht="13.5" thickBot="1" x14ac:dyDescent="0.25">
      <c r="A1736" s="188"/>
      <c r="B1736" s="224"/>
      <c r="C1736" s="225"/>
      <c r="D1736" s="240"/>
      <c r="E1736" s="240"/>
      <c r="F1736" s="240"/>
      <c r="G1736" s="240"/>
      <c r="H1736" s="240"/>
      <c r="I1736" s="47"/>
      <c r="J1736" s="47"/>
    </row>
    <row r="1737" spans="1:10" ht="13.5" thickBot="1" x14ac:dyDescent="0.25">
      <c r="A1737" s="189"/>
      <c r="B1737" s="224"/>
      <c r="C1737" s="191"/>
      <c r="D1737" s="191"/>
      <c r="E1737" s="191"/>
      <c r="F1737" s="191"/>
      <c r="G1737" s="191"/>
      <c r="H1737" s="191"/>
      <c r="I1737" s="47"/>
      <c r="J1737" s="47"/>
    </row>
    <row r="1738" spans="1:10" ht="13.5" thickBot="1" x14ac:dyDescent="0.25">
      <c r="A1738" s="188"/>
      <c r="B1738" s="224"/>
      <c r="C1738" s="253"/>
      <c r="D1738" s="434"/>
      <c r="E1738" s="434"/>
      <c r="F1738" s="434"/>
      <c r="G1738" s="434"/>
      <c r="H1738" s="434"/>
      <c r="I1738" s="47"/>
      <c r="J1738" s="47"/>
    </row>
    <row r="1739" spans="1:10" ht="13.5" thickBot="1" x14ac:dyDescent="0.25">
      <c r="A1739" s="189"/>
      <c r="B1739" s="224"/>
      <c r="C1739" s="190"/>
      <c r="D1739" s="190"/>
      <c r="E1739" s="190"/>
      <c r="F1739" s="190"/>
      <c r="G1739" s="190"/>
      <c r="H1739" s="190"/>
      <c r="I1739" s="47"/>
      <c r="J1739" s="47"/>
    </row>
    <row r="1740" spans="1:10" ht="13.5" thickBot="1" x14ac:dyDescent="0.25">
      <c r="A1740" s="188"/>
      <c r="B1740" s="224"/>
      <c r="C1740" s="191"/>
      <c r="D1740" s="191"/>
      <c r="E1740" s="191"/>
      <c r="F1740" s="191"/>
      <c r="G1740" s="191"/>
      <c r="H1740" s="191"/>
      <c r="I1740" s="47"/>
      <c r="J1740" s="47"/>
    </row>
    <row r="1741" spans="1:10" ht="13.5" thickBot="1" x14ac:dyDescent="0.25">
      <c r="A1741" s="189"/>
      <c r="B1741" s="224"/>
      <c r="C1741" s="253"/>
      <c r="D1741" s="248"/>
      <c r="E1741" s="248"/>
      <c r="F1741" s="248"/>
      <c r="G1741" s="248"/>
      <c r="H1741" s="248"/>
      <c r="I1741" s="47"/>
      <c r="J1741" s="47"/>
    </row>
    <row r="1742" spans="1:10" ht="13.5" thickBot="1" x14ac:dyDescent="0.25">
      <c r="A1742" s="188"/>
      <c r="B1742" s="224"/>
      <c r="C1742" s="437"/>
      <c r="D1742" s="240"/>
      <c r="E1742" s="240"/>
      <c r="F1742" s="240"/>
      <c r="G1742" s="240"/>
      <c r="H1742" s="240"/>
      <c r="I1742" s="47"/>
      <c r="J1742" s="47"/>
    </row>
    <row r="1743" spans="1:10" ht="13.5" thickBot="1" x14ac:dyDescent="0.25">
      <c r="A1743" s="189"/>
      <c r="B1743" s="224"/>
      <c r="C1743" s="191"/>
      <c r="D1743" s="191"/>
      <c r="E1743" s="191"/>
      <c r="F1743" s="191"/>
      <c r="G1743" s="191"/>
      <c r="H1743" s="191"/>
      <c r="I1743" s="47"/>
      <c r="J1743" s="47"/>
    </row>
    <row r="1744" spans="1:10" ht="13.5" thickBot="1" x14ac:dyDescent="0.25">
      <c r="A1744" s="188"/>
      <c r="B1744" s="224"/>
      <c r="C1744" s="253"/>
      <c r="D1744" s="434"/>
      <c r="E1744" s="434"/>
      <c r="F1744" s="434"/>
      <c r="G1744" s="434"/>
      <c r="H1744" s="434"/>
      <c r="I1744" s="47"/>
      <c r="J1744" s="47"/>
    </row>
    <row r="1745" spans="1:10" ht="13.5" thickBot="1" x14ac:dyDescent="0.25">
      <c r="A1745" s="189"/>
      <c r="B1745" s="224"/>
      <c r="C1745" s="191"/>
      <c r="D1745" s="434"/>
      <c r="E1745" s="434"/>
      <c r="F1745" s="434"/>
      <c r="G1745" s="434"/>
      <c r="H1745" s="434"/>
      <c r="I1745" s="47"/>
      <c r="J1745" s="47"/>
    </row>
    <row r="1746" spans="1:10" x14ac:dyDescent="0.2">
      <c r="A1746" s="188"/>
      <c r="B1746" s="47"/>
      <c r="C1746" s="47"/>
      <c r="D1746" s="47"/>
      <c r="E1746" s="47"/>
      <c r="F1746" s="47"/>
      <c r="G1746" s="47"/>
      <c r="H1746" s="47"/>
      <c r="I1746" s="47"/>
      <c r="J1746" s="47"/>
    </row>
    <row r="1747" spans="1:10" x14ac:dyDescent="0.2">
      <c r="A1747" s="189"/>
      <c r="B1747" s="47"/>
      <c r="C1747" s="47"/>
      <c r="D1747" s="47"/>
      <c r="E1747" s="47"/>
      <c r="F1747" s="47"/>
      <c r="G1747" s="47"/>
      <c r="H1747" s="47"/>
      <c r="I1747" s="47"/>
      <c r="J1747" s="47"/>
    </row>
    <row r="1748" spans="1:10" x14ac:dyDescent="0.2">
      <c r="A1748" s="188"/>
      <c r="B1748" s="47"/>
      <c r="C1748" s="47"/>
      <c r="D1748" s="47"/>
      <c r="E1748" s="47"/>
      <c r="F1748" s="47"/>
      <c r="G1748" s="47"/>
      <c r="H1748" s="47"/>
      <c r="I1748" s="47"/>
      <c r="J1748" s="47"/>
    </row>
    <row r="1749" spans="1:10" x14ac:dyDescent="0.2">
      <c r="A1749" s="189"/>
      <c r="B1749" s="47"/>
      <c r="C1749" s="47"/>
      <c r="D1749" s="47"/>
      <c r="E1749" s="47"/>
      <c r="F1749" s="47"/>
      <c r="G1749" s="47"/>
      <c r="H1749" s="47"/>
      <c r="I1749" s="47"/>
      <c r="J1749" s="47"/>
    </row>
    <row r="1750" spans="1:10" x14ac:dyDescent="0.2">
      <c r="A1750" s="192"/>
      <c r="B1750" s="193"/>
      <c r="C1750" s="193"/>
      <c r="D1750" s="193"/>
      <c r="E1750" s="193"/>
      <c r="F1750" s="193"/>
      <c r="G1750" s="193"/>
      <c r="H1750" s="193"/>
      <c r="I1750" s="47"/>
      <c r="J1750" s="47"/>
    </row>
    <row r="1751" spans="1:10" ht="13.5" thickBot="1" x14ac:dyDescent="0.25">
      <c r="A1751" s="194"/>
      <c r="B1751" s="47"/>
      <c r="C1751" s="194" t="s">
        <v>191</v>
      </c>
      <c r="D1751" s="194"/>
      <c r="E1751" s="194"/>
      <c r="F1751" s="194"/>
      <c r="G1751" s="194"/>
      <c r="H1751" s="194"/>
      <c r="I1751" s="194"/>
      <c r="J1751" s="194"/>
    </row>
    <row r="1752" spans="1:10" x14ac:dyDescent="0.2">
      <c r="A1752" s="47" t="s">
        <v>194</v>
      </c>
      <c r="B1752" s="178" t="e">
        <f>CONCATENATE($BJ$7,"Additional Standard Used: ",'Update Standards'!#REF!," ","SN:",'Update Standards'!#REF!," "," Certified:",TEXT('Update Standards'!#REF!,"mmm-dd-yyyy")," Due:",TEXT('Update Standards'!#REF!,"mmm-dd-yyyy")," TN:",'Update Standards'!#REF!)</f>
        <v>#REF!</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95" t="s">
        <v>202</v>
      </c>
      <c r="B1754" s="178" t="str">
        <f>$BJ$30</f>
        <v>New</v>
      </c>
      <c r="C1754" s="47"/>
      <c r="D1754" s="47"/>
      <c r="E1754" s="47"/>
      <c r="F1754" s="47"/>
      <c r="G1754" s="47"/>
      <c r="H1754" s="47"/>
      <c r="I1754" s="47"/>
      <c r="J1754" s="47"/>
    </row>
    <row r="1755" spans="1:10" x14ac:dyDescent="0.2">
      <c r="A1755" s="195" t="s">
        <v>206</v>
      </c>
      <c r="B1755" s="178" t="str">
        <f>$BK$5</f>
        <v>ACCEPTED</v>
      </c>
      <c r="C1755" s="47"/>
      <c r="D1755" s="47"/>
      <c r="E1755" s="47"/>
      <c r="F1755" s="47"/>
      <c r="G1755" s="47"/>
      <c r="H1755" s="47"/>
      <c r="I1755" s="47"/>
      <c r="J1755" s="47"/>
    </row>
    <row r="1756" spans="1:10" x14ac:dyDescent="0.2">
      <c r="A1756" s="182"/>
      <c r="B1756" s="507" t="s">
        <v>208</v>
      </c>
      <c r="C1756" s="508"/>
      <c r="D1756" s="507"/>
      <c r="E1756" s="507"/>
      <c r="F1756" s="507"/>
      <c r="G1756" s="508"/>
      <c r="H1756" s="508"/>
      <c r="I1756" s="507"/>
      <c r="J1756" s="507"/>
    </row>
    <row r="1757" spans="1:10" x14ac:dyDescent="0.2">
      <c r="A1757" s="47" t="s">
        <v>210</v>
      </c>
      <c r="B1757" s="47"/>
      <c r="C1757" s="178" t="str">
        <f>$N$20</f>
        <v>Additel 286 SN:6851022030037</v>
      </c>
      <c r="D1757" s="181"/>
      <c r="E1757" s="181"/>
      <c r="F1757" s="47" t="s">
        <v>211</v>
      </c>
      <c r="G1757" s="512" t="str">
        <f>IF(ISERROR(SEARCH("PRT",'SP-3Calibration'!$B$5)),'Update Standards'!$I$19,'Update Standards'!$I$19)</f>
        <v>PRT SN:496142</v>
      </c>
      <c r="H1757" s="513"/>
      <c r="I1757" s="196"/>
      <c r="J1757" s="47"/>
    </row>
    <row r="1758" spans="1:10" x14ac:dyDescent="0.2">
      <c r="A1758" s="47" t="s">
        <v>212</v>
      </c>
      <c r="B1758" s="47"/>
      <c r="C1758" s="504">
        <f>$N$21</f>
        <v>45474</v>
      </c>
      <c r="D1758" s="505"/>
      <c r="E1758" s="506"/>
      <c r="F1758" s="47" t="s">
        <v>213</v>
      </c>
      <c r="G1758" s="197">
        <f>IF(ISERROR(SEARCH("SP",'SP-3Calibration'!$B$5)),'Update Standards'!$K$19,'Update Standards'!$K$19)</f>
        <v>45275</v>
      </c>
      <c r="H1758" s="198" t="str">
        <f>IF($W$20&lt;&gt;"",$W$20,"")</f>
        <v/>
      </c>
      <c r="I1758" s="199"/>
      <c r="J1758" s="200"/>
    </row>
    <row r="1759" spans="1:10" x14ac:dyDescent="0.2">
      <c r="A1759" s="47" t="s">
        <v>214</v>
      </c>
      <c r="B1759" s="47"/>
      <c r="C1759" s="504">
        <f>$N$22</f>
        <v>45839</v>
      </c>
      <c r="D1759" s="505"/>
      <c r="E1759" s="506"/>
      <c r="F1759" s="47" t="s">
        <v>215</v>
      </c>
      <c r="G1759" s="197">
        <f>IF(ISERROR(SEARCH("SP",'SP-3Calibration'!$B$5)),'Update Standards'!$L$19,'Update Standards'!$L$19)</f>
        <v>46006</v>
      </c>
      <c r="H1759" s="197" t="str">
        <f>IF($W$21&lt;&gt;"",$W$21,"")</f>
        <v/>
      </c>
      <c r="I1759" s="199"/>
      <c r="J1759" s="200"/>
    </row>
    <row r="1760" spans="1:10" ht="13.5" thickBot="1" x14ac:dyDescent="0.25">
      <c r="A1760" s="201" t="s">
        <v>216</v>
      </c>
      <c r="B1760" s="201"/>
      <c r="C1760" s="509" t="str">
        <f>$N$23</f>
        <v>56561-060578</v>
      </c>
      <c r="D1760" s="510"/>
      <c r="E1760" s="511"/>
      <c r="F1760" s="201" t="s">
        <v>216</v>
      </c>
      <c r="G1760" s="201"/>
      <c r="H1760" s="295" t="str">
        <f>IF(ISERROR(SEARCH("SP",'SP-3Calibration'!$B$5)),'Update Standards'!$M$19,'Update Standards'!$M$19)</f>
        <v>G295632</v>
      </c>
      <c r="I1760" s="203"/>
      <c r="J1760" s="204"/>
    </row>
    <row r="1761" spans="1:10" x14ac:dyDescent="0.2">
      <c r="A1761" s="47" t="s">
        <v>49</v>
      </c>
      <c r="B1761" s="47"/>
      <c r="C1761" s="47"/>
      <c r="D1761" s="220" t="s">
        <v>50</v>
      </c>
      <c r="E1761" s="221">
        <v>45</v>
      </c>
      <c r="F1761" s="47"/>
      <c r="G1761" s="178"/>
      <c r="H1761" s="47"/>
      <c r="I1761" s="47"/>
      <c r="J1761" s="47"/>
    </row>
    <row r="1762" spans="1:10" x14ac:dyDescent="0.2">
      <c r="A1762" s="47" t="s">
        <v>56</v>
      </c>
      <c r="B1762" s="47"/>
      <c r="C1762" s="47"/>
      <c r="D1762" s="47"/>
      <c r="E1762" s="47"/>
      <c r="F1762" s="47"/>
      <c r="G1762" s="47"/>
      <c r="H1762" s="47"/>
      <c r="I1762" s="47"/>
      <c r="J1762" s="47"/>
    </row>
    <row r="1763" spans="1:10" x14ac:dyDescent="0.2">
      <c r="A1763" s="47" t="s">
        <v>65</v>
      </c>
      <c r="B1763" s="178" t="str">
        <f>$BC$12</f>
        <v>Thermocouple Wire</v>
      </c>
      <c r="C1763" s="47"/>
      <c r="D1763" s="47"/>
      <c r="E1763" s="47" t="s">
        <v>66</v>
      </c>
      <c r="F1763" s="47"/>
      <c r="G1763" s="178" t="str">
        <f>$BF$22</f>
        <v>KF</v>
      </c>
      <c r="H1763" s="47"/>
      <c r="I1763" s="47"/>
      <c r="J1763" s="47"/>
    </row>
    <row r="1764" spans="1:10" x14ac:dyDescent="0.2">
      <c r="A1764" s="47" t="s">
        <v>46</v>
      </c>
      <c r="B1764" s="178" t="str">
        <f>$AW$1</f>
        <v>"0"</v>
      </c>
      <c r="C1764" s="47"/>
      <c r="D1764" s="47"/>
      <c r="E1764" s="47" t="s">
        <v>73</v>
      </c>
      <c r="F1764" s="47"/>
      <c r="G1764" s="246">
        <f ca="1">$BG$9</f>
        <v>45778</v>
      </c>
      <c r="H1764" s="47"/>
      <c r="I1764" s="47"/>
      <c r="J1764" s="179"/>
    </row>
    <row r="1765" spans="1:10" x14ac:dyDescent="0.2">
      <c r="A1765" s="47" t="s">
        <v>77</v>
      </c>
      <c r="B1765" s="178" t="str">
        <f>$BG$18</f>
        <v>N/A</v>
      </c>
      <c r="C1765" s="47"/>
      <c r="D1765" s="47"/>
      <c r="E1765" s="47" t="s">
        <v>78</v>
      </c>
      <c r="F1765" s="47"/>
      <c r="G1765" s="246" t="str">
        <f>$BG$10</f>
        <v>N/A</v>
      </c>
      <c r="H1765" s="47"/>
      <c r="J1765" s="179"/>
    </row>
    <row r="1766" spans="1:10" x14ac:dyDescent="0.2">
      <c r="A1766" s="47" t="s">
        <v>62</v>
      </c>
      <c r="B1766" s="180">
        <f>$BG$2</f>
        <v>68</v>
      </c>
      <c r="C1766" s="47"/>
      <c r="D1766" s="47"/>
      <c r="E1766" s="47" t="s">
        <v>86</v>
      </c>
      <c r="F1766" s="47"/>
      <c r="G1766" s="178">
        <f>$BG$3</f>
        <v>46</v>
      </c>
      <c r="H1766" s="47" t="s">
        <v>87</v>
      </c>
      <c r="I1766" s="47"/>
      <c r="J1766" s="47"/>
    </row>
    <row r="1767" spans="1:10" x14ac:dyDescent="0.2">
      <c r="A1767" s="47" t="s">
        <v>95</v>
      </c>
      <c r="B1767" s="178" t="str">
        <f>$BE$27</f>
        <v>Production</v>
      </c>
      <c r="C1767" s="47"/>
      <c r="D1767" s="47"/>
      <c r="E1767" s="47" t="s">
        <v>96</v>
      </c>
      <c r="F1767" s="178" t="str">
        <f>$AR$23</f>
        <v>Greater of ±2.0°F or ±0.4% of Reading</v>
      </c>
      <c r="G1767" s="47"/>
      <c r="H1767" s="47"/>
      <c r="I1767" s="47"/>
      <c r="J1767" s="47"/>
    </row>
    <row r="1768" spans="1:10" x14ac:dyDescent="0.2">
      <c r="A1768" s="181" t="s">
        <v>101</v>
      </c>
      <c r="B1768" s="47"/>
      <c r="C1768" s="181"/>
      <c r="D1768" s="181" t="s">
        <v>102</v>
      </c>
      <c r="E1768" s="181"/>
      <c r="F1768" s="47"/>
      <c r="G1768" s="178" t="str">
        <f>$AR$24</f>
        <v>AMS2750H, ASTM E220-19</v>
      </c>
      <c r="H1768" s="181"/>
      <c r="I1768" s="47"/>
      <c r="J1768" s="47"/>
    </row>
    <row r="1769" spans="1:10" x14ac:dyDescent="0.2">
      <c r="A1769" s="182" t="s">
        <v>106</v>
      </c>
      <c r="B1769" s="182"/>
      <c r="C1769" s="47"/>
      <c r="D1769" s="178" t="str">
        <f>$AX$22</f>
        <v/>
      </c>
      <c r="E1769" s="47" t="s">
        <v>107</v>
      </c>
      <c r="F1769" s="47"/>
      <c r="G1769" s="183" t="str">
        <f>$AX$26</f>
        <v>Specification</v>
      </c>
      <c r="H1769" s="184" t="s">
        <v>108</v>
      </c>
      <c r="I1769" s="47"/>
      <c r="J1769" s="47"/>
    </row>
    <row r="1770" spans="1:10" ht="13.5" thickBot="1" x14ac:dyDescent="0.25">
      <c r="A1770" s="185" t="s">
        <v>117</v>
      </c>
      <c r="B1770" s="247"/>
      <c r="C1770" s="431"/>
      <c r="D1770" s="248" t="str">
        <f>IF(CT!$E$1&lt;&gt;"",CT!$E$1,"")</f>
        <v/>
      </c>
      <c r="E1770" s="432" t="str">
        <f>IF(CT!$M$1&lt;&gt;"",CT!$M$1,"")</f>
        <v/>
      </c>
      <c r="F1770" s="432" t="str">
        <f>IF(CT!$U$1&lt;&gt;"",CT!$U$1,"")</f>
        <v/>
      </c>
      <c r="G1770" s="248" t="str">
        <f>IF(CT!$AC$1&lt;&gt;"",CT!$AC$1,"")</f>
        <v/>
      </c>
      <c r="H1770" s="433" t="str">
        <f>IF(CT!$AK$1&lt;&gt;"",CT!$AK$1,"")</f>
        <v/>
      </c>
      <c r="I1770" s="47"/>
      <c r="J1770" s="186"/>
    </row>
    <row r="1771" spans="1:10" ht="13.5" thickBot="1" x14ac:dyDescent="0.25">
      <c r="A1771" s="187" t="s">
        <v>122</v>
      </c>
      <c r="B1771" s="223" t="str">
        <f>IF(CT!$C$10&lt;&gt;"",CT!$C$10,"")</f>
        <v/>
      </c>
      <c r="C1771" s="191"/>
      <c r="D1771" s="191" t="str">
        <f>IF(CT!$G$10&lt;&gt;"",CT!$G$10,"")</f>
        <v/>
      </c>
      <c r="E1771" s="191" t="str">
        <f>IF(CT!$O$10&lt;&gt;"",CT!$O$10,"")</f>
        <v/>
      </c>
      <c r="F1771" s="191" t="str">
        <f>IF(CT!$W$10&lt;&gt;"",CT!$W$10,"")</f>
        <v/>
      </c>
      <c r="G1771" s="191" t="str">
        <f>IF(CT!$AE$10&lt;&gt;"",CT!$AE$10,"")</f>
        <v/>
      </c>
      <c r="H1771" s="191" t="str">
        <f>IF(CT!$AM$10&lt;&gt;"",CT!$AM$10,"")</f>
        <v/>
      </c>
      <c r="I1771" s="47"/>
      <c r="J1771" s="47"/>
    </row>
    <row r="1772" spans="1:10" ht="13.5" thickBot="1" x14ac:dyDescent="0.25">
      <c r="A1772" s="188"/>
      <c r="B1772" s="223"/>
      <c r="C1772" s="253" t="s">
        <v>218</v>
      </c>
      <c r="D1772" s="253" t="str">
        <f>IF(CT!$H$10&lt;&gt;"",CT!$H$10,"")</f>
        <v/>
      </c>
      <c r="E1772" s="434" t="str">
        <f>IF(CT!$P$10&lt;&gt;"",CT!$P$10,"")</f>
        <v/>
      </c>
      <c r="F1772" s="434" t="str">
        <f>IF(CT!$X$10&lt;&gt;"",CT!$X$10,"")</f>
        <v/>
      </c>
      <c r="G1772" s="434" t="str">
        <f>IF(CT!$AF$10&lt;&gt;"",CT!$AF$10,"")</f>
        <v/>
      </c>
      <c r="H1772" s="434" t="str">
        <f>IF(CT!$AN$10&lt;&gt;"",CT!$AN$10,"")</f>
        <v/>
      </c>
      <c r="I1772" s="47"/>
      <c r="J1772" s="47"/>
    </row>
    <row r="1773" spans="1:10" ht="13.5" thickBot="1" x14ac:dyDescent="0.25">
      <c r="A1773" s="189"/>
      <c r="B1773" s="224"/>
      <c r="C1773" s="254"/>
      <c r="D1773" s="435"/>
      <c r="E1773" s="435"/>
      <c r="F1773" s="435"/>
      <c r="G1773" s="435"/>
      <c r="H1773" s="435"/>
      <c r="I1773" s="47"/>
      <c r="J1773" s="47"/>
    </row>
    <row r="1774" spans="1:10" ht="13.5" thickBot="1" x14ac:dyDescent="0.25">
      <c r="A1774" s="188"/>
      <c r="B1774" s="224"/>
      <c r="C1774" s="191"/>
      <c r="D1774" s="191"/>
      <c r="E1774" s="191"/>
      <c r="F1774" s="191"/>
      <c r="G1774" s="191"/>
      <c r="H1774" s="191"/>
      <c r="I1774" s="47"/>
      <c r="J1774" s="47"/>
    </row>
    <row r="1775" spans="1:10" ht="13.5" thickBot="1" x14ac:dyDescent="0.25">
      <c r="A1775" s="189"/>
      <c r="B1775" s="224"/>
      <c r="C1775" s="253"/>
      <c r="D1775" s="248" t="str">
        <f>IF(CT!$AS$1&lt;&gt;"",CT!$AS$1,"")</f>
        <v/>
      </c>
      <c r="E1775" s="248" t="str">
        <f>IF(CT!$BA$1&lt;&gt;"",CT!$BA$1,"")</f>
        <v/>
      </c>
      <c r="F1775" s="248" t="str">
        <f>IF(CT!$BI$1&lt;&gt;"",CT!$BI$1,"")</f>
        <v/>
      </c>
      <c r="G1775" s="248" t="str">
        <f>IF(CT!$BQ$1&lt;&gt;"",CT!$BQ$1,"")</f>
        <v/>
      </c>
      <c r="H1775" s="248" t="str">
        <f>IF(CT!$BY$1&lt;&gt;"",CT!$BY$1,"")</f>
        <v/>
      </c>
      <c r="I1775" s="47"/>
      <c r="J1775" s="47"/>
    </row>
    <row r="1776" spans="1:10" ht="13.5" thickBot="1" x14ac:dyDescent="0.25">
      <c r="A1776" s="188"/>
      <c r="B1776" s="224"/>
      <c r="C1776" s="225"/>
      <c r="D1776" s="240" t="str">
        <f>IF(D1775&lt;&gt;"","---------------","")</f>
        <v/>
      </c>
      <c r="E1776" s="240" t="str">
        <f>IF(E1775&lt;&gt;"","---------------","")</f>
        <v/>
      </c>
      <c r="F1776" s="240" t="str">
        <f>IF(F1775&lt;&gt;"","---------------","")</f>
        <v/>
      </c>
      <c r="G1776" s="240" t="str">
        <f>IF(G1775&lt;&gt;"","---------------","")</f>
        <v/>
      </c>
      <c r="H1776" s="240" t="str">
        <f>IF(H1775&lt;&gt;"","---------------","")</f>
        <v/>
      </c>
      <c r="I1776" s="47"/>
      <c r="J1776" s="47"/>
    </row>
    <row r="1777" spans="1:10" ht="13.5" thickBot="1" x14ac:dyDescent="0.25">
      <c r="A1777" s="189"/>
      <c r="B1777" s="224"/>
      <c r="C1777" s="191"/>
      <c r="D1777" s="191" t="str">
        <f>IF(CT!$AU$10&lt;&gt;"",CT!$AU$10,"")</f>
        <v/>
      </c>
      <c r="E1777" s="191" t="str">
        <f>IF(CT!$BC$10&lt;&gt;"",CT!$BC$10,"")</f>
        <v/>
      </c>
      <c r="F1777" s="191" t="str">
        <f>IF(CT!$BK$10&lt;&gt;"",CT!$BK$10,"")</f>
        <v/>
      </c>
      <c r="G1777" s="191" t="str">
        <f>IF(CT!$BS$10&lt;&gt;"",CT!$BS$10,"")</f>
        <v/>
      </c>
      <c r="H1777" s="191" t="str">
        <f>IF(CT!$CA$10&lt;&gt;"",CT!$CA$10,"")</f>
        <v/>
      </c>
      <c r="I1777" s="47"/>
      <c r="J1777" s="47"/>
    </row>
    <row r="1778" spans="1:10" ht="13.5" thickBot="1" x14ac:dyDescent="0.25">
      <c r="A1778" s="188"/>
      <c r="B1778" s="224"/>
      <c r="C1778" s="253" t="str">
        <f>IF(D1775&lt;&gt;"","C.F.","")</f>
        <v/>
      </c>
      <c r="D1778" s="434" t="str">
        <f>IF(CT!$AV$10&lt;&gt;"",CT!$AV$10,"")</f>
        <v/>
      </c>
      <c r="E1778" s="434" t="str">
        <f>IF(CT!$BD$10&lt;&gt;"",CT!$BD$10,"")</f>
        <v/>
      </c>
      <c r="F1778" s="434" t="str">
        <f>IF(CT!$BL$10&lt;&gt;"",CT!$BL$10,"")</f>
        <v/>
      </c>
      <c r="G1778" s="434" t="str">
        <f>IF(CT!$BT$10&lt;&gt;"",CT!$BT$10,"")</f>
        <v/>
      </c>
      <c r="H1778" s="434" t="str">
        <f>IF(CT!$CB$10&lt;&gt;"",CT!$CB$10,"")</f>
        <v/>
      </c>
      <c r="I1778" s="47"/>
      <c r="J1778" s="47"/>
    </row>
    <row r="1779" spans="1:10" ht="13.5" thickBot="1" x14ac:dyDescent="0.25">
      <c r="A1779" s="189"/>
      <c r="B1779" s="224"/>
      <c r="C1779" s="190"/>
      <c r="D1779" s="190"/>
      <c r="E1779" s="190"/>
      <c r="F1779" s="190"/>
      <c r="G1779" s="190"/>
      <c r="H1779" s="190"/>
      <c r="I1779" s="47"/>
      <c r="J1779" s="47"/>
    </row>
    <row r="1780" spans="1:10" ht="13.5" thickBot="1" x14ac:dyDescent="0.25">
      <c r="A1780" s="188"/>
      <c r="B1780" s="224"/>
      <c r="C1780" s="191"/>
      <c r="D1780" s="191"/>
      <c r="E1780" s="191"/>
      <c r="F1780" s="191"/>
      <c r="G1780" s="191"/>
      <c r="H1780" s="191"/>
      <c r="I1780" s="47"/>
      <c r="J1780" s="47"/>
    </row>
    <row r="1781" spans="1:10" ht="13.5" thickBot="1" x14ac:dyDescent="0.25">
      <c r="A1781" s="189"/>
      <c r="B1781" s="224"/>
      <c r="C1781" s="253" t="str">
        <f>IF(B1780&lt;&gt;"","C.F.","")</f>
        <v/>
      </c>
      <c r="D1781" s="248" t="str">
        <f>IF(CT!$CG$1&lt;&gt;"",CT!$CG$1,"")</f>
        <v/>
      </c>
      <c r="E1781" s="248" t="str">
        <f>IF(CT!$CO$1&lt;&gt;"",CT!$CO$1,"")</f>
        <v/>
      </c>
      <c r="F1781" s="248" t="str">
        <f>IF(CT!$CW$1&lt;&gt;"",CT!$CW$1,"")</f>
        <v/>
      </c>
      <c r="G1781" s="248" t="str">
        <f>IF(CT!$DE$1&lt;&gt;"",CT!$DE$1,"")</f>
        <v/>
      </c>
      <c r="H1781" s="248" t="str">
        <f>IF(CT!$DM$1&lt;&gt;"",CT!$DM$1,"")</f>
        <v/>
      </c>
      <c r="I1781" s="47"/>
      <c r="J1781" s="47"/>
    </row>
    <row r="1782" spans="1:10" ht="13.5" thickBot="1" x14ac:dyDescent="0.25">
      <c r="A1782" s="188"/>
      <c r="B1782" s="224"/>
      <c r="C1782" s="437"/>
      <c r="D1782" s="240" t="str">
        <f>IF(D1781&lt;&gt;"","---------------","")</f>
        <v/>
      </c>
      <c r="E1782" s="240" t="str">
        <f>IF(E1781&lt;&gt;"","---------------","")</f>
        <v/>
      </c>
      <c r="F1782" s="240" t="str">
        <f>IF(F1781&lt;&gt;"","---------------","")</f>
        <v/>
      </c>
      <c r="G1782" s="240" t="str">
        <f>IF(G1781&lt;&gt;"","---------------","")</f>
        <v/>
      </c>
      <c r="H1782" s="240" t="str">
        <f>IF(H1781&lt;&gt;"","---------------","")</f>
        <v/>
      </c>
      <c r="I1782" s="47"/>
      <c r="J1782" s="47"/>
    </row>
    <row r="1783" spans="1:10" ht="13.5" thickBot="1" x14ac:dyDescent="0.25">
      <c r="A1783" s="189"/>
      <c r="B1783" s="224"/>
      <c r="C1783" s="191"/>
      <c r="D1783" s="191" t="str">
        <f>IF(CT!$CI$10&lt;&gt;"",CT!$CI$10,"")</f>
        <v/>
      </c>
      <c r="E1783" s="191" t="str">
        <f>IF(CT!$CQ$10&lt;&gt;"",CT!$CQ$10,"")</f>
        <v/>
      </c>
      <c r="F1783" s="191" t="str">
        <f>IF(CT!$CY$10&lt;&gt;"",CT!$CY$10,"")</f>
        <v/>
      </c>
      <c r="G1783" s="191" t="str">
        <f>IF(CT!$DG$10&lt;&gt;"",CT!$DG$10,"")</f>
        <v/>
      </c>
      <c r="H1783" s="191" t="str">
        <f>IF(CT!$DO$10&lt;&gt;"",CT!$DO$10,"")</f>
        <v/>
      </c>
      <c r="I1783" s="47"/>
      <c r="J1783" s="47"/>
    </row>
    <row r="1784" spans="1:10" ht="13.5" thickBot="1" x14ac:dyDescent="0.25">
      <c r="A1784" s="188"/>
      <c r="B1784" s="224"/>
      <c r="C1784" s="253" t="str">
        <f>IF(D1781&lt;&gt;"","C.F.","")</f>
        <v/>
      </c>
      <c r="D1784" s="434" t="str">
        <f>IF(CT!$CJ$10&lt;&gt;"",CT!$CJ$10,"")</f>
        <v/>
      </c>
      <c r="E1784" s="434" t="str">
        <f>IF(CT!$CR$10&lt;&gt;"",CT!$CR$10,"")</f>
        <v/>
      </c>
      <c r="F1784" s="434" t="str">
        <f>IF(CT!$CZ$10&lt;&gt;"",CT!$CZ$10,"")</f>
        <v/>
      </c>
      <c r="G1784" s="434" t="str">
        <f>IF(CT!$DH$10&lt;&gt;"",CT!$DH$10,"")</f>
        <v/>
      </c>
      <c r="H1784" s="434" t="str">
        <f>IF(CT!$DP$10&lt;&gt;"",CT!$DP$10,"")</f>
        <v/>
      </c>
      <c r="I1784" s="47"/>
      <c r="J1784" s="47"/>
    </row>
    <row r="1785" spans="1:10" ht="13.5" thickBot="1" x14ac:dyDescent="0.25">
      <c r="A1785" s="189"/>
      <c r="B1785" s="224"/>
      <c r="C1785" s="191"/>
      <c r="D1785" s="434"/>
      <c r="E1785" s="434"/>
      <c r="F1785" s="434"/>
      <c r="G1785" s="434"/>
      <c r="H1785" s="434"/>
      <c r="I1785" s="47"/>
      <c r="J1785" s="47"/>
    </row>
    <row r="1786" spans="1:10" x14ac:dyDescent="0.2">
      <c r="A1786" s="188"/>
      <c r="B1786" s="47"/>
      <c r="C1786" s="47"/>
      <c r="D1786" s="47"/>
      <c r="E1786" s="47"/>
      <c r="F1786" s="47"/>
      <c r="G1786" s="47"/>
      <c r="H1786" s="47"/>
      <c r="I1786" s="47"/>
      <c r="J1786" s="47"/>
    </row>
    <row r="1787" spans="1:10" x14ac:dyDescent="0.2">
      <c r="A1787" s="189"/>
      <c r="B1787" s="47"/>
      <c r="C1787" s="47"/>
      <c r="D1787" s="47"/>
      <c r="E1787" s="47"/>
      <c r="F1787" s="47"/>
      <c r="G1787" s="47"/>
      <c r="H1787" s="47"/>
      <c r="I1787" s="47"/>
      <c r="J1787" s="47"/>
    </row>
    <row r="1788" spans="1:10" x14ac:dyDescent="0.2">
      <c r="A1788" s="188"/>
      <c r="B1788" s="47"/>
      <c r="C1788" s="47"/>
      <c r="D1788" s="47"/>
      <c r="E1788" s="47"/>
      <c r="F1788" s="47"/>
      <c r="G1788" s="47"/>
      <c r="H1788" s="47"/>
      <c r="I1788" s="47"/>
      <c r="J1788" s="47"/>
    </row>
    <row r="1789" spans="1:10" x14ac:dyDescent="0.2">
      <c r="A1789" s="189"/>
      <c r="B1789" s="47"/>
      <c r="C1789" s="47"/>
      <c r="D1789" s="47"/>
      <c r="E1789" s="47"/>
      <c r="F1789" s="47"/>
      <c r="G1789" s="47"/>
      <c r="H1789" s="47"/>
      <c r="I1789" s="47"/>
      <c r="J1789" s="47"/>
    </row>
    <row r="1790" spans="1:10" x14ac:dyDescent="0.2">
      <c r="A1790" s="192"/>
      <c r="B1790" s="193"/>
      <c r="C1790" s="193"/>
      <c r="D1790" s="193"/>
      <c r="E1790" s="193"/>
      <c r="F1790" s="193"/>
      <c r="G1790" s="193"/>
      <c r="H1790" s="193"/>
      <c r="I1790" s="47"/>
      <c r="J1790" s="47"/>
    </row>
    <row r="1791" spans="1:10" ht="13.5" thickBot="1" x14ac:dyDescent="0.25">
      <c r="A1791" s="194"/>
      <c r="B1791" s="47"/>
      <c r="C1791" s="194" t="s">
        <v>191</v>
      </c>
      <c r="D1791" s="194"/>
      <c r="E1791" s="194"/>
      <c r="F1791" s="194"/>
      <c r="G1791" s="194"/>
      <c r="H1791" s="194"/>
      <c r="I1791" s="194"/>
      <c r="J1791" s="194"/>
    </row>
    <row r="1792" spans="1:10" x14ac:dyDescent="0.2">
      <c r="A1792" s="47" t="s">
        <v>194</v>
      </c>
      <c r="B1792" s="178" t="str">
        <f>$BJ$7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95" t="s">
        <v>202</v>
      </c>
      <c r="B1794" s="178" t="str">
        <f>$BJ$30</f>
        <v>New</v>
      </c>
      <c r="C1794" s="47"/>
      <c r="D1794" s="47"/>
      <c r="E1794" s="47"/>
      <c r="F1794" s="47"/>
      <c r="G1794" s="47"/>
      <c r="H1794" s="47"/>
      <c r="I1794" s="47"/>
      <c r="J1794" s="47"/>
    </row>
    <row r="1795" spans="1:10" x14ac:dyDescent="0.2">
      <c r="A1795" s="195" t="s">
        <v>206</v>
      </c>
      <c r="B1795" s="178" t="str">
        <f>$BK$5</f>
        <v>ACCEPTED</v>
      </c>
      <c r="C1795" s="47"/>
      <c r="D1795" s="47"/>
      <c r="E1795" s="47"/>
      <c r="F1795" s="47"/>
      <c r="G1795" s="47"/>
      <c r="H1795" s="47"/>
      <c r="I1795" s="47"/>
      <c r="J1795" s="47"/>
    </row>
    <row r="1796" spans="1:10" x14ac:dyDescent="0.2">
      <c r="A1796" s="182"/>
      <c r="B1796" s="507" t="s">
        <v>208</v>
      </c>
      <c r="C1796" s="508"/>
      <c r="D1796" s="507"/>
      <c r="E1796" s="507"/>
      <c r="F1796" s="507"/>
      <c r="G1796" s="508"/>
      <c r="H1796" s="508"/>
      <c r="I1796" s="507"/>
      <c r="J1796" s="507"/>
    </row>
    <row r="1797" spans="1:10" x14ac:dyDescent="0.2">
      <c r="A1797" s="47" t="s">
        <v>210</v>
      </c>
      <c r="B1797" s="47"/>
      <c r="C1797" s="178" t="str">
        <f>$N$20</f>
        <v>Additel 286 SN:6851022030037</v>
      </c>
      <c r="D1797" s="181"/>
      <c r="E1797" s="181"/>
      <c r="F1797" s="47" t="s">
        <v>211</v>
      </c>
      <c r="G1797" s="512" t="str">
        <f>IF($V$19&lt;&gt;"",$V$19,"")</f>
        <v/>
      </c>
      <c r="H1797" s="513"/>
      <c r="I1797" s="196"/>
      <c r="J1797" s="47"/>
    </row>
    <row r="1798" spans="1:10" x14ac:dyDescent="0.2">
      <c r="A1798" s="47" t="s">
        <v>212</v>
      </c>
      <c r="B1798" s="47"/>
      <c r="C1798" s="504">
        <f>$N$21</f>
        <v>45474</v>
      </c>
      <c r="D1798" s="505"/>
      <c r="E1798" s="506"/>
      <c r="F1798" s="47" t="s">
        <v>213</v>
      </c>
      <c r="G1798" s="197" t="str">
        <f>IF($V$20&lt;&gt;"",$V$20,"")</f>
        <v/>
      </c>
      <c r="H1798" s="198" t="str">
        <f>IF($W$20&lt;&gt;"",$W$20,"")</f>
        <v/>
      </c>
      <c r="I1798" s="199"/>
      <c r="J1798" s="200"/>
    </row>
    <row r="1799" spans="1:10" x14ac:dyDescent="0.2">
      <c r="A1799" s="47" t="s">
        <v>214</v>
      </c>
      <c r="B1799" s="47"/>
      <c r="C1799" s="504">
        <f>$N$22</f>
        <v>45839</v>
      </c>
      <c r="D1799" s="505"/>
      <c r="E1799" s="506"/>
      <c r="F1799" s="47" t="s">
        <v>215</v>
      </c>
      <c r="G1799" s="197" t="str">
        <f>IF($V$21&lt;&gt;"",$V$21,"")</f>
        <v/>
      </c>
      <c r="H1799" s="197" t="str">
        <f>IF($W$21&lt;&gt;"",$W$21,"")</f>
        <v/>
      </c>
      <c r="I1799" s="199"/>
      <c r="J1799" s="200"/>
    </row>
    <row r="1800" spans="1:10" ht="13.5" thickBot="1" x14ac:dyDescent="0.25">
      <c r="A1800" s="201" t="s">
        <v>216</v>
      </c>
      <c r="B1800" s="201"/>
      <c r="C1800" s="509" t="str">
        <f>$N$23</f>
        <v>56561-060578</v>
      </c>
      <c r="D1800" s="510"/>
      <c r="E1800" s="511"/>
      <c r="F1800" s="201" t="s">
        <v>216</v>
      </c>
      <c r="G1800" s="201"/>
      <c r="H1800" s="295" t="e">
        <f>IF($V$22&lt;&gt;"",$V$22,"")</f>
        <v>#VALUE!</v>
      </c>
      <c r="I1800" s="203"/>
      <c r="J1800" s="204"/>
    </row>
  </sheetData>
  <mergeCells count="228">
    <mergeCell ref="C160:E160"/>
    <mergeCell ref="G117:H117"/>
    <mergeCell ref="C118:E118"/>
    <mergeCell ref="C158:E158"/>
    <mergeCell ref="C159:E159"/>
    <mergeCell ref="B156:J156"/>
    <mergeCell ref="G157:H157"/>
    <mergeCell ref="C119:E119"/>
    <mergeCell ref="BI1:BJ1"/>
    <mergeCell ref="M3:Y3"/>
    <mergeCell ref="BE6:BG6"/>
    <mergeCell ref="C39:E39"/>
    <mergeCell ref="C40:E40"/>
    <mergeCell ref="B36:J36"/>
    <mergeCell ref="C38:E38"/>
    <mergeCell ref="G37:H37"/>
    <mergeCell ref="B116:J116"/>
    <mergeCell ref="B76:J76"/>
    <mergeCell ref="G77:H77"/>
    <mergeCell ref="C78:E78"/>
    <mergeCell ref="C79:E79"/>
    <mergeCell ref="C120:E120"/>
    <mergeCell ref="C80:E80"/>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C559:E559"/>
    <mergeCell ref="B556:J556"/>
    <mergeCell ref="G557:H557"/>
    <mergeCell ref="G517:H517"/>
    <mergeCell ref="C518:E518"/>
    <mergeCell ref="C519:E519"/>
    <mergeCell ref="C520:E520"/>
    <mergeCell ref="C438:E438"/>
    <mergeCell ref="C480:E480"/>
    <mergeCell ref="G477:H477"/>
    <mergeCell ref="C558:E558"/>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1039:E1039"/>
    <mergeCell ref="C1040:E1040"/>
    <mergeCell ref="C998:E998"/>
    <mergeCell ref="C999:E999"/>
    <mergeCell ref="C1000:E1000"/>
    <mergeCell ref="B1036:J1036"/>
    <mergeCell ref="G1037:H1037"/>
    <mergeCell ref="C1038:E1038"/>
    <mergeCell ref="B996:J996"/>
    <mergeCell ref="G997:H997"/>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198:E1198"/>
    <mergeCell ref="C1199:E1199"/>
    <mergeCell ref="G1157:H1157"/>
    <mergeCell ref="C1119:E1119"/>
    <mergeCell ref="C1200:E1200"/>
    <mergeCell ref="B1196:J1196"/>
    <mergeCell ref="G1197:H1197"/>
    <mergeCell ref="C1318:E1318"/>
    <mergeCell ref="C1319:E1319"/>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G1477:H1477"/>
    <mergeCell ref="C1518:E1518"/>
    <mergeCell ref="G1517:H1517"/>
    <mergeCell ref="C1598:E1598"/>
    <mergeCell ref="C1558:E1558"/>
    <mergeCell ref="C1559:E1559"/>
    <mergeCell ref="C1560:E1560"/>
    <mergeCell ref="B1596:J1596"/>
    <mergeCell ref="C1520:E1520"/>
    <mergeCell ref="B1556:J1556"/>
    <mergeCell ref="G1557:H1557"/>
    <mergeCell ref="G1597:H159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758:E1758"/>
    <mergeCell ref="C1719:E1719"/>
    <mergeCell ref="B1756:J1756"/>
    <mergeCell ref="C1800:E1800"/>
    <mergeCell ref="C1759:E1759"/>
    <mergeCell ref="C1760:E1760"/>
    <mergeCell ref="B1796:J1796"/>
    <mergeCell ref="G1797:H1797"/>
    <mergeCell ref="C1798:E1798"/>
    <mergeCell ref="C1799:E1799"/>
    <mergeCell ref="G1757:H1757"/>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F10"/>
  </cellWatches>
  <ignoredErrors>
    <ignoredError sqref="T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7B13C-06FC-48E1-9461-D8D221027994}">
  <dimension ref="A1:A4"/>
  <sheetViews>
    <sheetView workbookViewId="0">
      <selection activeCell="A5" sqref="A5"/>
    </sheetView>
  </sheetViews>
  <sheetFormatPr defaultRowHeight="12.75" x14ac:dyDescent="0.2"/>
  <sheetData>
    <row r="1" spans="1:1" s="167" customFormat="1" x14ac:dyDescent="0.2">
      <c r="A1" s="167" t="s">
        <v>904</v>
      </c>
    </row>
    <row r="2" spans="1:1" x14ac:dyDescent="0.2">
      <c r="A2" t="str" cm="1">
        <f t="array" ref="A2:A4">Standards2[Merged]</f>
        <v>H.P. 3458A SN:2823A08926</v>
      </c>
    </row>
    <row r="3" spans="1:1" x14ac:dyDescent="0.2">
      <c r="A3" t="str">
        <v>FLUKE 1502 SN:B55852</v>
      </c>
    </row>
    <row r="4" spans="1:1" x14ac:dyDescent="0.2">
      <c r="A4" t="str">
        <v>Additel 286 SN:6851022030037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34"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31" t="s">
        <v>245</v>
      </c>
      <c r="C1" s="531"/>
      <c r="D1" s="531"/>
      <c r="E1" s="531"/>
      <c r="F1" s="531"/>
      <c r="G1" s="531"/>
      <c r="H1" s="531"/>
      <c r="I1" s="329"/>
      <c r="J1" s="329"/>
      <c r="M1" s="410" t="s">
        <v>2</v>
      </c>
      <c r="N1" s="407"/>
      <c r="O1" s="407"/>
      <c r="AB1" s="5" t="s">
        <v>246</v>
      </c>
      <c r="AC1" s="63">
        <f>[1]Sheet1!$B$2</f>
        <v>45028</v>
      </c>
      <c r="AD1" s="167" t="s">
        <v>65</v>
      </c>
      <c r="AE1" s="167" t="s">
        <v>247</v>
      </c>
      <c r="AF1" s="167" t="s">
        <v>248</v>
      </c>
      <c r="AG1" s="167" t="s">
        <v>249</v>
      </c>
      <c r="AH1" s="167" t="s">
        <v>250</v>
      </c>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82" ht="18.75" customHeight="1" x14ac:dyDescent="0.3">
      <c r="B2" s="530" t="s">
        <v>251</v>
      </c>
      <c r="C2" s="530"/>
      <c r="D2" s="530"/>
      <c r="E2" s="530"/>
      <c r="F2" s="530"/>
      <c r="G2" s="530"/>
      <c r="H2" s="530"/>
      <c r="I2" s="330"/>
      <c r="J2" s="330"/>
      <c r="X2" s="5"/>
      <c r="Y2" s="5"/>
      <c r="Z2" s="5"/>
      <c r="AA2" s="5"/>
      <c r="AB2" s="5"/>
      <c r="AC2" s="5"/>
      <c r="AD2" s="335" t="s">
        <v>252</v>
      </c>
      <c r="AE2" s="336" t="s">
        <v>253</v>
      </c>
      <c r="AF2" s="82" t="s">
        <v>168</v>
      </c>
      <c r="AG2" s="82" t="s">
        <v>168</v>
      </c>
      <c r="AH2" s="418">
        <f>[1]Sheet1!$D$15</f>
        <v>0.21199999999999999</v>
      </c>
      <c r="AJ2" s="82" t="s">
        <v>254</v>
      </c>
      <c r="AK2" s="82" t="s">
        <v>253</v>
      </c>
      <c r="AL2" s="82" t="s">
        <v>168</v>
      </c>
      <c r="AM2" s="82" t="s">
        <v>168</v>
      </c>
      <c r="AN2" s="418">
        <f>[1]Sheet1!$D$27</f>
        <v>0.222</v>
      </c>
      <c r="AP2" s="340" t="s">
        <v>255</v>
      </c>
      <c r="AQ2" s="336" t="s">
        <v>253</v>
      </c>
      <c r="AR2" s="82" t="s">
        <v>168</v>
      </c>
      <c r="AS2" s="82" t="s">
        <v>168</v>
      </c>
      <c r="AT2" s="418">
        <f>[1]Sheet1!$D$41</f>
        <v>0.27600000000000002</v>
      </c>
      <c r="AV2" s="82" t="s">
        <v>256</v>
      </c>
      <c r="AW2" s="82" t="s">
        <v>253</v>
      </c>
      <c r="AX2" s="82" t="s">
        <v>168</v>
      </c>
      <c r="AY2" s="82" t="s">
        <v>168</v>
      </c>
      <c r="AZ2" s="418">
        <f>[1]Sheet1!$D$56</f>
        <v>0.40500000000000003</v>
      </c>
      <c r="BB2" s="82" t="s">
        <v>257</v>
      </c>
      <c r="BC2" s="82" t="s">
        <v>258</v>
      </c>
      <c r="BD2" s="82" t="s">
        <v>168</v>
      </c>
      <c r="BE2" s="82" t="s">
        <v>168</v>
      </c>
      <c r="BF2" s="418">
        <f>[1]Sheet1!$D$70</f>
        <v>0.871</v>
      </c>
      <c r="BH2" s="82" t="s">
        <v>259</v>
      </c>
      <c r="BI2" s="82" t="s">
        <v>258</v>
      </c>
      <c r="BJ2" s="82" t="s">
        <v>168</v>
      </c>
      <c r="BK2" s="82" t="s">
        <v>168</v>
      </c>
      <c r="BL2" s="418">
        <f>[1]Sheet1!$D$82</f>
        <v>1.04</v>
      </c>
      <c r="BN2" s="82" t="s">
        <v>260</v>
      </c>
      <c r="BO2" s="338" t="s">
        <v>258</v>
      </c>
      <c r="BP2" s="82" t="s">
        <v>168</v>
      </c>
      <c r="BQ2" s="82" t="s">
        <v>168</v>
      </c>
      <c r="BR2" s="418">
        <f>[1]Sheet1!$D$90</f>
        <v>0.871</v>
      </c>
      <c r="BT2" s="82" t="s">
        <v>261</v>
      </c>
      <c r="BU2" s="82" t="s">
        <v>258</v>
      </c>
      <c r="BV2" s="82" t="s">
        <v>168</v>
      </c>
      <c r="BW2" s="82" t="s">
        <v>168</v>
      </c>
      <c r="BX2" s="418">
        <f>[1]Sheet1!$D$103</f>
        <v>1.04</v>
      </c>
      <c r="BZ2" s="82" t="s">
        <v>262</v>
      </c>
      <c r="CA2" s="82" t="s">
        <v>253</v>
      </c>
      <c r="CB2" s="82" t="s">
        <v>168</v>
      </c>
      <c r="CC2" s="82" t="s">
        <v>168</v>
      </c>
      <c r="CD2" s="418">
        <f>[1]Sheet1!$D$111</f>
        <v>0.28599999999999998</v>
      </c>
    </row>
    <row r="3" spans="1:82" ht="18.75" customHeight="1" x14ac:dyDescent="0.3">
      <c r="B3" s="530" t="s">
        <v>263</v>
      </c>
      <c r="C3" s="530"/>
      <c r="D3" s="530"/>
      <c r="E3" s="530"/>
      <c r="F3" s="530"/>
      <c r="G3" s="530"/>
      <c r="H3" s="530"/>
      <c r="I3" s="330"/>
      <c r="J3" s="330"/>
      <c r="W3" s="5"/>
      <c r="AD3" s="82" t="s">
        <v>252</v>
      </c>
      <c r="AE3" s="337" t="s">
        <v>264</v>
      </c>
      <c r="AF3" s="82" t="s">
        <v>168</v>
      </c>
      <c r="AG3" s="82" t="s">
        <v>168</v>
      </c>
      <c r="AH3" s="418">
        <f>[1]Sheet1!$D$16</f>
        <v>0.19</v>
      </c>
      <c r="AJ3" s="82" t="s">
        <v>254</v>
      </c>
      <c r="AK3" s="82" t="s">
        <v>264</v>
      </c>
      <c r="AL3" s="82" t="s">
        <v>168</v>
      </c>
      <c r="AM3" s="82" t="s">
        <v>168</v>
      </c>
      <c r="AN3" s="418">
        <f>[1]Sheet1!$D$28</f>
        <v>0.21</v>
      </c>
      <c r="AP3" s="82" t="s">
        <v>255</v>
      </c>
      <c r="AQ3" s="337" t="s">
        <v>264</v>
      </c>
      <c r="AR3" s="82" t="s">
        <v>168</v>
      </c>
      <c r="AS3" s="82" t="s">
        <v>168</v>
      </c>
      <c r="AT3" s="418">
        <f>[1]Sheet1!$D$42</f>
        <v>0.24399999999999999</v>
      </c>
      <c r="AV3" s="82" t="s">
        <v>256</v>
      </c>
      <c r="AW3" s="82" t="s">
        <v>264</v>
      </c>
      <c r="AX3" s="82" t="s">
        <v>168</v>
      </c>
      <c r="AY3" s="82" t="s">
        <v>168</v>
      </c>
      <c r="AZ3" s="418">
        <f>[1]Sheet1!$D$57</f>
        <v>0.33300000000000002</v>
      </c>
      <c r="BB3" s="82" t="s">
        <v>257</v>
      </c>
      <c r="BC3" s="82" t="s">
        <v>265</v>
      </c>
      <c r="BD3" s="82" t="s">
        <v>168</v>
      </c>
      <c r="BE3" s="82" t="s">
        <v>168</v>
      </c>
      <c r="BF3" s="418">
        <f>[1]Sheet1!$D$71</f>
        <v>0.81</v>
      </c>
      <c r="BH3" s="82" t="s">
        <v>259</v>
      </c>
      <c r="BI3" s="82" t="s">
        <v>266</v>
      </c>
      <c r="BJ3" s="82" t="s">
        <v>168</v>
      </c>
      <c r="BK3" s="82" t="s">
        <v>168</v>
      </c>
      <c r="BL3" s="418">
        <f>[1]Sheet1!$D$83</f>
        <v>1.04</v>
      </c>
      <c r="BN3" s="338" t="s">
        <v>260</v>
      </c>
      <c r="BO3" s="338" t="s">
        <v>265</v>
      </c>
      <c r="BP3" s="82" t="s">
        <v>168</v>
      </c>
      <c r="BQ3" s="82" t="s">
        <v>168</v>
      </c>
      <c r="BR3" s="418">
        <f>[1]Sheet1!$D$91</f>
        <v>0.81</v>
      </c>
      <c r="BT3" s="82" t="s">
        <v>261</v>
      </c>
      <c r="BU3" s="82" t="s">
        <v>266</v>
      </c>
      <c r="BV3" s="82" t="s">
        <v>168</v>
      </c>
      <c r="BW3" s="82" t="s">
        <v>168</v>
      </c>
      <c r="BX3" s="418">
        <f>[1]Sheet1!$D$104</f>
        <v>1.04</v>
      </c>
      <c r="BZ3" s="82" t="s">
        <v>262</v>
      </c>
      <c r="CA3" s="82" t="s">
        <v>264</v>
      </c>
      <c r="CB3" s="82" t="s">
        <v>168</v>
      </c>
      <c r="CC3" s="82" t="s">
        <v>168</v>
      </c>
      <c r="CD3" s="418">
        <f>[1]Sheet1!$D$112</f>
        <v>0.22700000000000001</v>
      </c>
    </row>
    <row r="4" spans="1:82" ht="23.25" customHeight="1" x14ac:dyDescent="0.35">
      <c r="C4" s="307"/>
      <c r="D4" s="308"/>
      <c r="E4" s="529"/>
      <c r="F4" s="529"/>
      <c r="G4" s="529"/>
      <c r="H4" s="529"/>
      <c r="I4" s="307"/>
      <c r="J4" s="307"/>
      <c r="W4" s="5"/>
      <c r="AD4" s="82" t="s">
        <v>252</v>
      </c>
      <c r="AE4" s="337" t="s">
        <v>265</v>
      </c>
      <c r="AF4" s="82" t="s">
        <v>168</v>
      </c>
      <c r="AG4" s="82" t="s">
        <v>168</v>
      </c>
      <c r="AH4" s="418">
        <f>[1]Sheet1!$D$17</f>
        <v>0.183</v>
      </c>
      <c r="AJ4" s="82" t="s">
        <v>254</v>
      </c>
      <c r="AK4" s="82" t="s">
        <v>265</v>
      </c>
      <c r="AL4" s="82" t="s">
        <v>168</v>
      </c>
      <c r="AM4" s="82" t="s">
        <v>168</v>
      </c>
      <c r="AN4" s="418">
        <f>[1]Sheet1!$D$29</f>
        <v>0.222</v>
      </c>
      <c r="AP4" s="338" t="s">
        <v>255</v>
      </c>
      <c r="AQ4" s="338" t="s">
        <v>265</v>
      </c>
      <c r="AR4" s="82" t="s">
        <v>168</v>
      </c>
      <c r="AS4" s="82" t="s">
        <v>168</v>
      </c>
      <c r="AT4" s="418">
        <f>[1]Sheet1!$D$43</f>
        <v>0.27200000000000002</v>
      </c>
      <c r="AV4" s="82" t="s">
        <v>256</v>
      </c>
      <c r="AW4" s="82" t="s">
        <v>265</v>
      </c>
      <c r="AX4" s="82" t="s">
        <v>168</v>
      </c>
      <c r="AY4" s="82" t="s">
        <v>168</v>
      </c>
      <c r="AZ4" s="418">
        <f>[1]Sheet1!$D$58</f>
        <v>0.312</v>
      </c>
      <c r="BB4" s="82" t="s">
        <v>267</v>
      </c>
      <c r="BC4" s="82" t="s">
        <v>258</v>
      </c>
      <c r="BD4" s="82" t="s">
        <v>168</v>
      </c>
      <c r="BE4" s="82" t="s">
        <v>168</v>
      </c>
      <c r="BF4" s="418">
        <f>[1]Sheet1!$D$72</f>
        <v>1.34</v>
      </c>
      <c r="BH4" s="82" t="s">
        <v>259</v>
      </c>
      <c r="BI4" s="82" t="s">
        <v>268</v>
      </c>
      <c r="BJ4" s="82" t="s">
        <v>168</v>
      </c>
      <c r="BK4" s="82" t="s">
        <v>168</v>
      </c>
      <c r="BL4" s="418">
        <f>[1]Sheet1!$D$84</f>
        <v>1.2</v>
      </c>
      <c r="BN4" s="338" t="s">
        <v>269</v>
      </c>
      <c r="BO4" s="338" t="s">
        <v>258</v>
      </c>
      <c r="BP4" s="82" t="s">
        <v>168</v>
      </c>
      <c r="BQ4" s="82" t="s">
        <v>168</v>
      </c>
      <c r="BR4" s="418">
        <f>[1]Sheet1!$D$92</f>
        <v>1.33</v>
      </c>
      <c r="BT4" s="82" t="s">
        <v>261</v>
      </c>
      <c r="BU4" s="82" t="s">
        <v>268</v>
      </c>
      <c r="BV4" s="82" t="s">
        <v>168</v>
      </c>
      <c r="BW4" s="82" t="s">
        <v>168</v>
      </c>
      <c r="BX4" s="418">
        <f>[1]Sheet1!$D$105</f>
        <v>1.2</v>
      </c>
      <c r="BZ4" s="82" t="s">
        <v>262</v>
      </c>
      <c r="CA4" s="82" t="s">
        <v>265</v>
      </c>
      <c r="CB4" s="82" t="s">
        <v>168</v>
      </c>
      <c r="CC4" s="82" t="s">
        <v>168</v>
      </c>
      <c r="CD4" s="418">
        <f>[1]Sheet1!$D$113</f>
        <v>0.21299999999999999</v>
      </c>
    </row>
    <row r="5" spans="1:82" ht="24.95" customHeight="1" x14ac:dyDescent="0.4">
      <c r="B5" s="525" t="s">
        <v>270</v>
      </c>
      <c r="C5" s="525"/>
      <c r="D5" s="525"/>
      <c r="E5" s="525"/>
      <c r="F5" s="525"/>
      <c r="G5" s="525"/>
      <c r="H5" s="525"/>
      <c r="M5" s="5" t="s">
        <v>271</v>
      </c>
      <c r="W5" s="5"/>
      <c r="AD5" s="338" t="s">
        <v>272</v>
      </c>
      <c r="AE5" s="338" t="s">
        <v>258</v>
      </c>
      <c r="AF5" s="82" t="s">
        <v>168</v>
      </c>
      <c r="AG5" s="82" t="s">
        <v>168</v>
      </c>
      <c r="AH5" s="418">
        <f>[1]Sheet1!$D$18</f>
        <v>1.33</v>
      </c>
      <c r="AJ5" s="82" t="s">
        <v>273</v>
      </c>
      <c r="AK5" s="82" t="s">
        <v>258</v>
      </c>
      <c r="AL5" s="82" t="s">
        <v>168</v>
      </c>
      <c r="AM5" s="82" t="s">
        <v>168</v>
      </c>
      <c r="AN5" s="418">
        <f>[1]Sheet1!$D$30</f>
        <v>1.07</v>
      </c>
      <c r="AP5" s="338" t="s">
        <v>274</v>
      </c>
      <c r="AQ5" s="338" t="s">
        <v>258</v>
      </c>
      <c r="AR5" s="82" t="s">
        <v>168</v>
      </c>
      <c r="AS5" s="82" t="s">
        <v>168</v>
      </c>
      <c r="AT5" s="418">
        <f>[1]Sheet1!$D$44</f>
        <v>1.33</v>
      </c>
      <c r="AV5" s="82" t="s">
        <v>275</v>
      </c>
      <c r="AW5" s="82" t="s">
        <v>258</v>
      </c>
      <c r="AX5" s="82" t="s">
        <v>168</v>
      </c>
      <c r="AY5" s="82" t="s">
        <v>168</v>
      </c>
      <c r="AZ5" s="418">
        <f>[1]Sheet1!$D$59</f>
        <v>1.34</v>
      </c>
      <c r="BB5" s="82" t="s">
        <v>267</v>
      </c>
      <c r="BC5" s="82" t="s">
        <v>266</v>
      </c>
      <c r="BD5" s="82" t="s">
        <v>168</v>
      </c>
      <c r="BE5" s="82" t="s">
        <v>168</v>
      </c>
      <c r="BF5" s="418">
        <f>[1]Sheet1!$D$73</f>
        <v>1.6</v>
      </c>
      <c r="BH5" s="82" t="s">
        <v>259</v>
      </c>
      <c r="BI5" s="82" t="s">
        <v>276</v>
      </c>
      <c r="BJ5" s="82" t="s">
        <v>168</v>
      </c>
      <c r="BK5" s="82" t="s">
        <v>168</v>
      </c>
      <c r="BL5" s="418">
        <f>[1]Sheet1!$D$85</f>
        <v>3.2</v>
      </c>
      <c r="BN5" s="338" t="s">
        <v>269</v>
      </c>
      <c r="BO5" s="338" t="s">
        <v>265</v>
      </c>
      <c r="BP5" s="82" t="s">
        <v>168</v>
      </c>
      <c r="BQ5" s="82" t="s">
        <v>168</v>
      </c>
      <c r="BR5" s="418">
        <f>[1]Sheet1!$D$93</f>
        <v>1.33</v>
      </c>
      <c r="BS5" s="420" t="s">
        <v>277</v>
      </c>
      <c r="BT5" s="82" t="s">
        <v>261</v>
      </c>
      <c r="BU5" s="82" t="s">
        <v>276</v>
      </c>
      <c r="BV5" s="82" t="s">
        <v>168</v>
      </c>
      <c r="BW5" s="82" t="s">
        <v>168</v>
      </c>
      <c r="BX5" s="418">
        <f>[1]Sheet1!$D$106</f>
        <v>3.2</v>
      </c>
      <c r="BZ5" s="82" t="s">
        <v>278</v>
      </c>
      <c r="CA5" s="82" t="s">
        <v>258</v>
      </c>
      <c r="CB5" s="82" t="s">
        <v>168</v>
      </c>
      <c r="CC5" s="82" t="s">
        <v>168</v>
      </c>
      <c r="CD5" s="418">
        <f>[1]Sheet1!$D$114</f>
        <v>1.33</v>
      </c>
    </row>
    <row r="6" spans="1:82" ht="18" customHeight="1" x14ac:dyDescent="0.25">
      <c r="A6" s="365" t="s">
        <v>1</v>
      </c>
      <c r="B6" s="523">
        <f>'CERTIFICATION WORKSHEET'!F$1</f>
        <v>0</v>
      </c>
      <c r="C6" s="523"/>
      <c r="D6" s="523"/>
      <c r="E6" s="523"/>
      <c r="F6" s="532" t="str">
        <f>CONCATENATE("Page 1 of ",M6)</f>
        <v>Page 1 of 1</v>
      </c>
      <c r="G6" s="532"/>
      <c r="H6" s="367"/>
      <c r="I6" s="366" t="s">
        <v>279</v>
      </c>
      <c r="J6" s="368"/>
      <c r="L6" s="6"/>
      <c r="M6">
        <f>MAX(N$6:T$6)</f>
        <v>1</v>
      </c>
      <c r="N6">
        <f>IF(CT!C$12="",1,2)</f>
        <v>1</v>
      </c>
      <c r="O6" t="str">
        <f>IF(CT!C$17="","",3)</f>
        <v/>
      </c>
      <c r="P6" t="str">
        <f>IF(CT!C$22="","",4)</f>
        <v/>
      </c>
      <c r="Q6" t="str">
        <f>IF(CT!AS$7="","",5)</f>
        <v/>
      </c>
      <c r="R6" t="str">
        <f>IF(CT!AQ$12="","",6)</f>
        <v/>
      </c>
      <c r="S6" t="str">
        <f>IF(CT!AQ$17="","",7)</f>
        <v/>
      </c>
      <c r="T6" t="str">
        <f>IF(CT!AQ$22="","",8)</f>
        <v/>
      </c>
      <c r="W6" s="5"/>
      <c r="AD6" s="338" t="s">
        <v>272</v>
      </c>
      <c r="AE6" s="338" t="s">
        <v>266</v>
      </c>
      <c r="AF6" s="82" t="s">
        <v>168</v>
      </c>
      <c r="AG6" s="82" t="s">
        <v>168</v>
      </c>
      <c r="AH6" s="418">
        <f>[1]Sheet1!$D$19</f>
        <v>2</v>
      </c>
      <c r="AJ6" s="82" t="s">
        <v>273</v>
      </c>
      <c r="AK6" s="82" t="s">
        <v>266</v>
      </c>
      <c r="AL6" s="82" t="s">
        <v>168</v>
      </c>
      <c r="AM6" s="82" t="s">
        <v>168</v>
      </c>
      <c r="AN6" s="418">
        <f>[1]Sheet1!$D$31</f>
        <v>1.5</v>
      </c>
      <c r="AP6" s="338" t="s">
        <v>280</v>
      </c>
      <c r="AQ6" s="338" t="s">
        <v>266</v>
      </c>
      <c r="AR6" s="82" t="s">
        <v>168</v>
      </c>
      <c r="AS6" s="82" t="s">
        <v>168</v>
      </c>
      <c r="AT6" s="418">
        <f>[1]Sheet1!$D$45</f>
        <v>1.5</v>
      </c>
      <c r="AV6" s="82" t="s">
        <v>275</v>
      </c>
      <c r="AW6" s="82" t="s">
        <v>266</v>
      </c>
      <c r="AX6" s="82" t="s">
        <v>168</v>
      </c>
      <c r="AY6" s="82" t="s">
        <v>168</v>
      </c>
      <c r="AZ6" s="418">
        <f>[1]Sheet1!$D$60</f>
        <v>1.6</v>
      </c>
      <c r="BB6" s="82" t="s">
        <v>267</v>
      </c>
      <c r="BC6" s="82" t="s">
        <v>268</v>
      </c>
      <c r="BD6" s="82" t="s">
        <v>168</v>
      </c>
      <c r="BE6" s="82" t="s">
        <v>168</v>
      </c>
      <c r="BF6" s="418">
        <f>[1]Sheet1!$D$74</f>
        <v>2</v>
      </c>
      <c r="BN6" s="338" t="s">
        <v>269</v>
      </c>
      <c r="BO6" s="338" t="s">
        <v>281</v>
      </c>
      <c r="BP6" s="82" t="s">
        <v>168</v>
      </c>
      <c r="BQ6" s="82" t="s">
        <v>168</v>
      </c>
      <c r="BR6" s="418">
        <f>[1]Sheet1!$D$94</f>
        <v>1.6</v>
      </c>
      <c r="BS6" s="421">
        <f>[1]Sheet1!$D$96</f>
        <v>3.2</v>
      </c>
      <c r="BZ6" s="58" t="s">
        <v>278</v>
      </c>
      <c r="CA6" s="58" t="s">
        <v>265</v>
      </c>
      <c r="CB6" s="58" t="s">
        <v>168</v>
      </c>
      <c r="CC6" s="58" t="s">
        <v>168</v>
      </c>
      <c r="CD6" s="419">
        <f>[1]Sheet1!$D$115</f>
        <v>1.54</v>
      </c>
    </row>
    <row r="7" spans="1:82" ht="18" customHeight="1" x14ac:dyDescent="0.25">
      <c r="A7" s="365" t="s">
        <v>282</v>
      </c>
      <c r="B7" s="523" t="str">
        <f>Customers!$I$2</f>
        <v>JOHNSON GAGE &amp; INSPECTION, INC.</v>
      </c>
      <c r="C7" s="523"/>
      <c r="D7" s="523"/>
      <c r="E7" s="523"/>
      <c r="F7" s="523"/>
      <c r="G7" s="367"/>
      <c r="H7" s="367"/>
      <c r="I7" s="366" t="s">
        <v>283</v>
      </c>
      <c r="J7" s="368"/>
      <c r="L7" s="6"/>
      <c r="W7" s="5"/>
      <c r="AD7" s="341" t="s">
        <v>272</v>
      </c>
      <c r="AE7" s="341" t="s">
        <v>284</v>
      </c>
      <c r="AF7" s="58" t="s">
        <v>168</v>
      </c>
      <c r="AG7" s="58" t="s">
        <v>168</v>
      </c>
      <c r="AH7" s="419">
        <f>[1]Sheet1!$D$20</f>
        <v>2.2000000000000002</v>
      </c>
      <c r="AJ7" s="82" t="s">
        <v>273</v>
      </c>
      <c r="AK7" s="82" t="s">
        <v>268</v>
      </c>
      <c r="AL7" s="82" t="s">
        <v>168</v>
      </c>
      <c r="AM7" s="82" t="s">
        <v>168</v>
      </c>
      <c r="AN7" s="418">
        <f>[1]Sheet1!$D$32</f>
        <v>2.0099999999999998</v>
      </c>
      <c r="AP7" s="338" t="s">
        <v>280</v>
      </c>
      <c r="AQ7" s="338" t="s">
        <v>268</v>
      </c>
      <c r="AR7" s="82" t="s">
        <v>168</v>
      </c>
      <c r="AS7" s="82" t="s">
        <v>168</v>
      </c>
      <c r="AT7" s="418">
        <f>[1]Sheet1!$D$46</f>
        <v>2.0099999999999998</v>
      </c>
      <c r="AU7" s="129" t="s">
        <v>285</v>
      </c>
      <c r="AV7" s="82" t="s">
        <v>275</v>
      </c>
      <c r="AW7" s="82" t="s">
        <v>268</v>
      </c>
      <c r="AX7" s="82" t="s">
        <v>168</v>
      </c>
      <c r="AY7" s="82" t="s">
        <v>168</v>
      </c>
      <c r="AZ7" s="418">
        <f>[1]Sheet1!$D$61</f>
        <v>2.1</v>
      </c>
      <c r="BB7" s="82" t="s">
        <v>267</v>
      </c>
      <c r="BC7" s="82" t="s">
        <v>276</v>
      </c>
      <c r="BD7" s="82" t="s">
        <v>168</v>
      </c>
      <c r="BE7" s="82" t="s">
        <v>168</v>
      </c>
      <c r="BF7" s="418">
        <f>[1]Sheet1!$D$75</f>
        <v>3.24</v>
      </c>
      <c r="BN7" s="341" t="s">
        <v>269</v>
      </c>
      <c r="BO7" s="341" t="s">
        <v>268</v>
      </c>
      <c r="BP7" s="58" t="s">
        <v>168</v>
      </c>
      <c r="BQ7" s="58" t="s">
        <v>168</v>
      </c>
      <c r="BR7" s="419">
        <f>[1]Sheet1!$D$95</f>
        <v>2</v>
      </c>
      <c r="BY7" s="344" t="s">
        <v>286</v>
      </c>
      <c r="BZ7" s="338">
        <f>MAX(BZ9:BZ11)</f>
        <v>0</v>
      </c>
      <c r="CA7" s="338">
        <f>MAX(CA9:CA11)</f>
        <v>0</v>
      </c>
      <c r="CB7" s="338">
        <f>MAX(CB9:CB11)</f>
        <v>0</v>
      </c>
      <c r="CC7" s="338">
        <f>MAX(CC9:CC11)</f>
        <v>0</v>
      </c>
      <c r="CD7" s="338">
        <f>MAX(CD9:CD11)</f>
        <v>0</v>
      </c>
    </row>
    <row r="8" spans="1:82" ht="18" customHeight="1" x14ac:dyDescent="0.25">
      <c r="A8" s="365"/>
      <c r="B8" s="523" t="str">
        <f>Customers!$I$3</f>
        <v>5920 W. 21st ST. N.</v>
      </c>
      <c r="C8" s="523"/>
      <c r="D8" s="523"/>
      <c r="E8" s="523"/>
      <c r="F8" s="523"/>
      <c r="G8" s="367"/>
      <c r="H8" s="367"/>
      <c r="I8" s="367"/>
      <c r="J8" s="367"/>
      <c r="K8" s="6"/>
      <c r="L8" s="6"/>
      <c r="W8" s="5"/>
      <c r="AC8" s="344" t="s">
        <v>286</v>
      </c>
      <c r="AD8" s="338">
        <f>MAX(AD10:AD12)</f>
        <v>0</v>
      </c>
      <c r="AE8" s="338">
        <f>MAX(AE10:AE12)</f>
        <v>0</v>
      </c>
      <c r="AF8" s="338">
        <f>MAX(AF10:AF12)</f>
        <v>0</v>
      </c>
      <c r="AG8" s="338">
        <f>MAX(AG10:AG12)</f>
        <v>0</v>
      </c>
      <c r="AH8" s="338">
        <f>MAX(AH10:AH12)</f>
        <v>0</v>
      </c>
      <c r="AJ8" s="58" t="s">
        <v>273</v>
      </c>
      <c r="AK8" s="58" t="s">
        <v>287</v>
      </c>
      <c r="AL8" s="58" t="s">
        <v>168</v>
      </c>
      <c r="AM8" s="58" t="s">
        <v>168</v>
      </c>
      <c r="AN8" s="419">
        <f>[1]Sheet1!$D$33</f>
        <v>2.7</v>
      </c>
      <c r="AP8" s="338" t="s">
        <v>280</v>
      </c>
      <c r="AQ8" s="338" t="s">
        <v>288</v>
      </c>
      <c r="AR8" s="82" t="s">
        <v>168</v>
      </c>
      <c r="AS8" s="82" t="s">
        <v>168</v>
      </c>
      <c r="AT8" s="418">
        <f>[1]Sheet1!$D$47</f>
        <v>2.4</v>
      </c>
      <c r="AU8" s="418">
        <f>[1]Sheet1!$D$48</f>
        <v>3.2</v>
      </c>
      <c r="AV8" s="58" t="s">
        <v>275</v>
      </c>
      <c r="AW8" s="58" t="s">
        <v>289</v>
      </c>
      <c r="AX8" s="58" t="s">
        <v>168</v>
      </c>
      <c r="AY8" s="58" t="s">
        <v>168</v>
      </c>
      <c r="AZ8" s="419">
        <f>[1]Sheet1!$D$62</f>
        <v>2.9</v>
      </c>
      <c r="BA8" s="344" t="s">
        <v>286</v>
      </c>
      <c r="BB8" s="338">
        <f>MAX(BB11:BB12)</f>
        <v>0</v>
      </c>
      <c r="BC8" s="338">
        <f>MAX(BC11:BC12)</f>
        <v>0</v>
      </c>
      <c r="BD8" s="338">
        <f>MAX(BD11:BD12)</f>
        <v>0</v>
      </c>
      <c r="BE8" s="338">
        <f>MAX(BE11:BE12)</f>
        <v>0</v>
      </c>
      <c r="BF8" s="338">
        <f>MAX(BF11:BF12)</f>
        <v>0</v>
      </c>
      <c r="BM8" s="344" t="s">
        <v>286</v>
      </c>
      <c r="BN8" s="338">
        <f>MAX(BN11:BN12)</f>
        <v>0</v>
      </c>
      <c r="BO8" s="338">
        <f>MAX(BO11:BO12)</f>
        <v>0</v>
      </c>
      <c r="BP8" s="338">
        <f>MAX(BP11:BP12)</f>
        <v>0</v>
      </c>
      <c r="BQ8" s="338">
        <f>MAX(BQ11:BQ12)</f>
        <v>0</v>
      </c>
      <c r="BR8" s="338">
        <f>MAX(BR11:BR12)</f>
        <v>0</v>
      </c>
      <c r="BY8" s="344" t="s">
        <v>290</v>
      </c>
      <c r="BZ8" s="335">
        <f>MAX(BZ12:BZ13)</f>
        <v>0</v>
      </c>
      <c r="CA8" s="335">
        <f>MAX(CA12:CA13)</f>
        <v>0</v>
      </c>
      <c r="CB8" s="335">
        <f>MAX(CB12:CB13)</f>
        <v>0</v>
      </c>
      <c r="CC8" s="335">
        <f>MAX(CC12:CC13)</f>
        <v>0</v>
      </c>
      <c r="CD8" s="335">
        <f>MAX(CD12:CD13)</f>
        <v>0</v>
      </c>
    </row>
    <row r="9" spans="1:82" ht="18" customHeight="1" x14ac:dyDescent="0.25">
      <c r="A9" s="365"/>
      <c r="B9" s="523" t="str">
        <f>Customers!$I$10</f>
        <v>WICHITA, KS 67205</v>
      </c>
      <c r="C9" s="523"/>
      <c r="D9" s="523"/>
      <c r="E9" s="523"/>
      <c r="F9" s="523"/>
      <c r="G9" s="367"/>
      <c r="H9" s="367"/>
      <c r="I9" s="367"/>
      <c r="J9" s="367"/>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MAX(BN13:BN17)</f>
        <v>0</v>
      </c>
      <c r="BO9" s="335">
        <f>MAX(BO13:BO17)</f>
        <v>0</v>
      </c>
      <c r="BP9" s="335">
        <f>MAX(BP13:BP17)</f>
        <v>0</v>
      </c>
      <c r="BQ9" s="335">
        <f>MAX(BQ13:BQ17)</f>
        <v>0</v>
      </c>
      <c r="BR9" s="335">
        <f>MAX(BR13:BR17)</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82" ht="18" customHeight="1" x14ac:dyDescent="0.25">
      <c r="A10" s="365"/>
      <c r="B10" s="523"/>
      <c r="C10" s="523"/>
      <c r="D10" s="523"/>
      <c r="E10" s="523"/>
      <c r="F10" s="523"/>
      <c r="G10" s="367"/>
      <c r="H10" s="367"/>
      <c r="I10" s="367"/>
      <c r="J10" s="367"/>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MAX(BN18:BN21)</f>
        <v>0</v>
      </c>
      <c r="BO10" s="82">
        <f>MAX(BO18:BO21)</f>
        <v>0</v>
      </c>
      <c r="BP10" s="82">
        <f>MAX(BP18:BP21)</f>
        <v>0</v>
      </c>
      <c r="BQ10" s="82">
        <f>MAX(BQ18:BQ21)</f>
        <v>0</v>
      </c>
      <c r="BR10" s="82">
        <f>MAX(BR18:BR21)</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82" ht="18" customHeight="1" x14ac:dyDescent="0.25">
      <c r="A11" s="365" t="s">
        <v>295</v>
      </c>
      <c r="B11" s="523" t="str">
        <f>'TC FORM'!B$3</f>
        <v>Thermocouple Wire</v>
      </c>
      <c r="C11" s="523"/>
      <c r="D11" s="523"/>
      <c r="E11" s="523"/>
      <c r="F11" s="367"/>
      <c r="G11" s="365" t="s">
        <v>296</v>
      </c>
      <c r="H11" s="523" t="str">
        <f>'TC FORM'!G$3</f>
        <v>KF</v>
      </c>
      <c r="I11" s="523"/>
      <c r="J11" s="367"/>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t="str">
        <f>IF(AND(Y$21&gt;31.9,Y$21&lt;392.1),$BR2,"0")</f>
        <v>0</v>
      </c>
      <c r="BP11" s="82" t="str">
        <f>IF(AND(Z$21&gt;31.9,Z$21&lt;392.1),$BR2,"0")</f>
        <v>0</v>
      </c>
      <c r="BQ11" s="82" t="str">
        <f>IF(AND(AA$21&gt;31.9,AA$21&lt;392.1),$BR2,"0")</f>
        <v>0</v>
      </c>
      <c r="BR11" s="82" t="str">
        <f>IF(AND(AB$21&gt;31.9,AB$21&lt;392.1),$BR2,"0")</f>
        <v>0</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82" ht="18" customHeight="1" x14ac:dyDescent="0.25">
      <c r="A12" s="365" t="s">
        <v>298</v>
      </c>
      <c r="B12" s="523" t="str">
        <f>'TC FORM'!B$4</f>
        <v>"0"</v>
      </c>
      <c r="C12" s="523"/>
      <c r="D12" s="523"/>
      <c r="E12" s="523"/>
      <c r="F12" s="367"/>
      <c r="G12" s="365" t="s">
        <v>299</v>
      </c>
      <c r="H12" s="524">
        <f ca="1">'TC FORM'!G$4</f>
        <v>45778</v>
      </c>
      <c r="I12" s="524"/>
      <c r="J12" s="367"/>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82" ht="18" customHeight="1" x14ac:dyDescent="0.25">
      <c r="A13" s="365" t="s">
        <v>301</v>
      </c>
      <c r="B13" s="523" t="str">
        <f>'TC FORM'!B$5</f>
        <v>N/A</v>
      </c>
      <c r="C13" s="523"/>
      <c r="D13" s="523"/>
      <c r="E13" s="523"/>
      <c r="F13" s="367"/>
      <c r="G13" s="365" t="s">
        <v>302</v>
      </c>
      <c r="H13" s="524" t="str">
        <f>'TC FORM'!G$5</f>
        <v>N/A</v>
      </c>
      <c r="I13" s="524"/>
      <c r="J13" s="367"/>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82" ht="18" customHeight="1" x14ac:dyDescent="0.25">
      <c r="A14" s="365" t="s">
        <v>305</v>
      </c>
      <c r="B14" s="534">
        <f>'TC FORM'!B$6</f>
        <v>68</v>
      </c>
      <c r="C14" s="534"/>
      <c r="D14" s="534"/>
      <c r="E14" s="534"/>
      <c r="F14" s="367"/>
      <c r="G14" s="365" t="s">
        <v>306</v>
      </c>
      <c r="H14" s="370">
        <f>('TC FORM'!G$6)/100</f>
        <v>0.46</v>
      </c>
      <c r="I14" s="367"/>
      <c r="J14" s="367"/>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IF(AND(X$21&gt;392,X$21&lt;752.1),$BR5,"0")</f>
        <v>0</v>
      </c>
      <c r="BO14" s="82" t="str">
        <f>IF(AND(Y$21&gt;392,Y$21&lt;752.1),$BR5,"0")</f>
        <v>0</v>
      </c>
      <c r="BP14" s="82" t="str">
        <f>IF(AND(Z$21&gt;392,Z$21&lt;752.1),$BR5,"0")</f>
        <v>0</v>
      </c>
      <c r="BQ14" s="82" t="str">
        <f>IF(AND(AA$21&gt;392,AA$21&lt;752.1),$BR5,"0")</f>
        <v>0</v>
      </c>
      <c r="BR14" s="82" t="str">
        <f>IF(AND(AB$21&gt;392,AB$21&lt;752.1),$BR5,"0")</f>
        <v>0</v>
      </c>
      <c r="BY14" s="347"/>
    </row>
    <row r="15" spans="1:82" s="312" customFormat="1" ht="5.25" customHeight="1" x14ac:dyDescent="0.25">
      <c r="A15" s="323"/>
      <c r="B15" s="324"/>
      <c r="C15" s="323"/>
      <c r="D15" s="323"/>
      <c r="E15" s="323"/>
      <c r="F15" s="323"/>
      <c r="G15" s="323"/>
      <c r="H15" s="323"/>
      <c r="I15" s="323"/>
      <c r="J15" s="320"/>
      <c r="K15" s="320"/>
      <c r="L15" s="323"/>
      <c r="M15" s="324"/>
      <c r="N15" s="323"/>
      <c r="O15" s="323"/>
      <c r="P15" s="323"/>
      <c r="Q15" s="323"/>
      <c r="R15" s="323"/>
      <c r="S15" s="323"/>
      <c r="T15" s="323"/>
      <c r="U15" s="323"/>
      <c r="V15" s="320"/>
      <c r="W15" s="320"/>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M15" s="346" t="s">
        <v>309</v>
      </c>
      <c r="BN15" s="82" t="str">
        <f>IF(AND(X$21&gt;752,X$21&lt;1200.1),$BR6,"0")</f>
        <v>0</v>
      </c>
      <c r="BO15" s="82" t="str">
        <f>IF(AND(Y$21&gt;752,Y$21&lt;1200.1),$BR6,"0")</f>
        <v>0</v>
      </c>
      <c r="BP15" s="82" t="str">
        <f>IF(AND(Z$21&gt;752,Z$21&lt;1200.1),$BR6,"0")</f>
        <v>0</v>
      </c>
      <c r="BQ15" s="82" t="str">
        <f>IF(AND(AA$21&gt;752,AA$21&lt;1200.1),$BR6,"0")</f>
        <v>0</v>
      </c>
      <c r="BR15" s="82" t="str">
        <f>IF(AND(AB$21&gt;752,AB$21&lt;1200.1),$BR6,"0")</f>
        <v>0</v>
      </c>
      <c r="BY15" s="29"/>
      <c r="BZ15"/>
      <c r="CA15"/>
      <c r="CB15"/>
      <c r="CC15"/>
      <c r="CD15"/>
    </row>
    <row r="16" spans="1:82" ht="18" customHeight="1" x14ac:dyDescent="0.25">
      <c r="A16" s="374"/>
      <c r="B16" s="375" t="s">
        <v>310</v>
      </c>
      <c r="C16" s="374" t="s">
        <v>311</v>
      </c>
      <c r="D16" s="367"/>
      <c r="E16" s="374"/>
      <c r="F16" s="374"/>
      <c r="G16" s="375" t="s">
        <v>312</v>
      </c>
      <c r="H16" s="374" t="str">
        <f>'TC FORM'!AR$23</f>
        <v>Greater of ±2.0°F or ±0.4% of Reading</v>
      </c>
      <c r="I16" s="367"/>
      <c r="J16" s="367"/>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IF(AND(X$21&gt;1200,X$21&lt;2000.1),$BR7,"0")</f>
        <v>0</v>
      </c>
      <c r="BO16" s="82" t="str">
        <f>IF(AND(Y$21&gt;1200,Y$21&lt;2000.1),$BR7,"0")</f>
        <v>0</v>
      </c>
      <c r="BP16" s="82" t="str">
        <f>IF(AND(Z$21&gt;1200,Z$21&lt;2000.1),$BR7,"0")</f>
        <v>0</v>
      </c>
      <c r="BQ16" s="82" t="str">
        <f>IF(AND(AA$21&gt;1200,AA$21&lt;2000.1),$BR7,"0")</f>
        <v>0</v>
      </c>
      <c r="BR16" s="82" t="str">
        <f>IF(AND(AB$21&gt;1200,AB$21&lt;2000.1),$BR7,"0")</f>
        <v>0</v>
      </c>
    </row>
    <row r="17" spans="1:82" ht="18" customHeight="1" x14ac:dyDescent="0.25">
      <c r="A17" s="374"/>
      <c r="B17" s="375" t="s">
        <v>314</v>
      </c>
      <c r="C17" s="533" t="str">
        <f>'TC FORM'!AR$24</f>
        <v>AMS2750H, ASTM E220-19</v>
      </c>
      <c r="D17" s="533"/>
      <c r="E17" s="533"/>
      <c r="F17" s="533"/>
      <c r="G17" s="375" t="s">
        <v>315</v>
      </c>
      <c r="H17" s="374" t="str">
        <f>'TC FORM'!G$49</f>
        <v>Specification</v>
      </c>
      <c r="I17" s="367"/>
      <c r="J17" s="367"/>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IF(AND(X$21&gt;2000,X$21&lt;2200.1),$AT8,"0")</f>
        <v>0</v>
      </c>
      <c r="AQ17" s="82" t="str">
        <f>IF(AND(Y$21&gt;2000,Y$21&lt;2200.1),$AT8,"0")</f>
        <v>0</v>
      </c>
      <c r="AR17" s="82" t="str">
        <f>IF(AND(Z$21&gt;2000,Z$21&lt;2200.1),$AT8,"0")</f>
        <v>0</v>
      </c>
      <c r="AS17" s="82" t="str">
        <f>IF(AND(AA$21&gt;2000,AA$21&lt;2200.1),$AT8,"0")</f>
        <v>0</v>
      </c>
      <c r="AT17" s="82" t="str">
        <f>IF(AND(AB$21&gt;2000,AB$21&lt;2200.1),$AT8,"0")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8" t="s">
        <v>318</v>
      </c>
      <c r="BN17" s="82" t="str">
        <f>IF(AND(X$21&gt;2000,X$21&lt;2500.1),$BS6,"0")</f>
        <v>0</v>
      </c>
      <c r="BO17" s="82" t="str">
        <f>IF(AND(Y$21&gt;2000,Y$21&lt;2500.1),$BS6,"0")</f>
        <v>0</v>
      </c>
      <c r="BP17" s="82" t="str">
        <f>IF(AND(Z$21&gt;2000,Z$21&lt;2500.1),$BS6,"0")</f>
        <v>0</v>
      </c>
      <c r="BQ17" s="82" t="str">
        <f>IF(AND(AA$21&gt;2000,AA$21&lt;2500.1),$BS6,"0")</f>
        <v>0</v>
      </c>
      <c r="BR17" s="82" t="str">
        <f>IF(AND(AB$21&gt;2000,AB$21&lt;2500.1),$BS6,"0")</f>
        <v>0</v>
      </c>
    </row>
    <row r="18" spans="1:82" ht="18" customHeight="1" x14ac:dyDescent="0.25">
      <c r="A18" s="374"/>
      <c r="B18" s="374"/>
      <c r="C18" s="533"/>
      <c r="D18" s="533"/>
      <c r="E18" s="533"/>
      <c r="F18" s="533"/>
      <c r="G18" s="375" t="s">
        <v>319</v>
      </c>
      <c r="H18" s="374" t="str">
        <f>'TC FORM'!B$34</f>
        <v>New</v>
      </c>
      <c r="I18" s="367"/>
      <c r="J18" s="367"/>
      <c r="K18" s="5"/>
      <c r="X18" s="82">
        <f>CT!$E$3</f>
        <v>0</v>
      </c>
      <c r="Y18" s="82">
        <f>CT!$M$3</f>
        <v>0</v>
      </c>
      <c r="Z18" s="82">
        <f>CT!$U$3</f>
        <v>0</v>
      </c>
      <c r="AA18" s="82">
        <f>CT!$AC$3</f>
        <v>0</v>
      </c>
      <c r="AB18" s="82">
        <f>CT!$AK$3</f>
        <v>0</v>
      </c>
      <c r="AD18" s="5"/>
      <c r="AE18" s="5"/>
      <c r="AI18"/>
      <c r="AJ18" s="5"/>
      <c r="AO18" s="417" t="s">
        <v>318</v>
      </c>
      <c r="AP18" s="82" t="str">
        <f>IF(AND(X$21&gt;2200,X$21&lt;2500.1),$AU8,"0")</f>
        <v>0</v>
      </c>
      <c r="AQ18" s="82" t="str">
        <f>IF(AND(Y$21&gt;2200,Y$21&lt;2500.1),$AU8,"0")</f>
        <v>0</v>
      </c>
      <c r="AR18" s="82" t="str">
        <f>IF(AND(Z$21&gt;2200,Z$21&lt;2500.1),$AU8,"0")</f>
        <v>0</v>
      </c>
      <c r="AS18" s="82" t="str">
        <f>IF(AND(AA$21&gt;2200,AA$21&lt;2500.1),$AU8,"0")</f>
        <v>0</v>
      </c>
      <c r="AT18" s="82" t="str">
        <f>IF(AND(AB$21&gt;2200,AB$21&lt;2500.1),$AU8,"0")</f>
        <v>0</v>
      </c>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8" t="s">
        <v>317</v>
      </c>
      <c r="BN18" s="82" t="str">
        <f>IF(AND(X$21&gt;31.9,X$21&lt;392.1),$BX2,"0")</f>
        <v>0</v>
      </c>
      <c r="BO18" s="82" t="str">
        <f>IF(AND(Y$21&gt;31.9,Y$21&lt;392.1),$BX2,"0")</f>
        <v>0</v>
      </c>
      <c r="BP18" s="82" t="str">
        <f>IF(AND(Z$21&gt;31.9,Z$21&lt;392.1),$BX2,"0")</f>
        <v>0</v>
      </c>
      <c r="BQ18" s="82" t="str">
        <f>IF(AND(AA$21&gt;31.9,AA$21&lt;392.1),$BX2,"0")</f>
        <v>0</v>
      </c>
      <c r="BR18" s="82" t="str">
        <f>IF(AND(AB$21&gt;31.9,AB$21&lt;392.1),$BX2,"0")</f>
        <v>0</v>
      </c>
    </row>
    <row r="19" spans="1:82" ht="5.25" customHeight="1" x14ac:dyDescent="0.25">
      <c r="A19" s="323"/>
      <c r="B19" s="324"/>
      <c r="C19" s="323"/>
      <c r="D19" s="323"/>
      <c r="E19" s="323"/>
      <c r="F19" s="323"/>
      <c r="G19" s="323"/>
      <c r="H19" s="323"/>
      <c r="I19" s="323"/>
      <c r="J19" s="320"/>
      <c r="K19" s="320"/>
      <c r="X19" s="82"/>
      <c r="Y19" s="82"/>
      <c r="Z19" s="82"/>
      <c r="AA19" s="82"/>
      <c r="AB19" s="82"/>
      <c r="AD19" s="5"/>
      <c r="AI19"/>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8" t="s">
        <v>320</v>
      </c>
      <c r="BN19" s="82" t="str">
        <f>IF(AND(X$21&gt;392,X$21&lt;1200.1),$BX3,"0")</f>
        <v>0</v>
      </c>
      <c r="BO19" s="82" t="str">
        <f>IF(AND(Y$21&gt;392,Y$21&lt;1200.1),$BX3,"0")</f>
        <v>0</v>
      </c>
      <c r="BP19" s="82" t="str">
        <f>IF(AND(Z$21&gt;392,Z$21&lt;1200.1),$BX3,"0")</f>
        <v>0</v>
      </c>
      <c r="BQ19" s="82" t="str">
        <f>IF(AND(AA$21&gt;392,AA$21&lt;1200.1),$BX3,"0")</f>
        <v>0</v>
      </c>
      <c r="BR19" s="82" t="str">
        <f>IF(AND(AB$21&gt;392,AB$21&lt;1200.1),$BX3,"0")</f>
        <v>0</v>
      </c>
    </row>
    <row r="20" spans="1:82" ht="18" customHeight="1" x14ac:dyDescent="0.3">
      <c r="A20" s="523" t="s">
        <v>322</v>
      </c>
      <c r="B20" s="523"/>
      <c r="C20" s="526" t="str">
        <f>IF(X20="","",CONCATENATE(X20,"°F"))</f>
        <v>0°F</v>
      </c>
      <c r="D20" s="526"/>
      <c r="E20" s="526" t="e">
        <f>IF(Y20="","",CONCATENATE(Y20,"°F"))</f>
        <v>#VALUE!</v>
      </c>
      <c r="F20" s="526"/>
      <c r="G20" s="395" t="e">
        <f>IF(Z20="","",CONCATENATE(Z20,"°F"))</f>
        <v>#VALUE!</v>
      </c>
      <c r="H20" s="395" t="e">
        <f>IF(AA20="","",CONCATENATE(AA20,"°F"))</f>
        <v>#VALUE!</v>
      </c>
      <c r="I20" s="526" t="e">
        <f>IF(AB20="","",CONCATENATE(AB20,"°F"))</f>
        <v>#VALUE!</v>
      </c>
      <c r="J20" s="526"/>
      <c r="W20" s="29" t="s">
        <v>323</v>
      </c>
      <c r="X20" s="333">
        <f>AI33</f>
        <v>0</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8" t="s">
        <v>325</v>
      </c>
      <c r="BN20" s="82" t="str">
        <f>IF(AND(X$21&gt;1200,X$21&lt;2000.1),$BX5,"0")</f>
        <v>0</v>
      </c>
      <c r="BO20" s="82" t="str">
        <f>IF(AND(Y$21&gt;1200,Y$21&lt;2000.1),$BX5,"0")</f>
        <v>0</v>
      </c>
      <c r="BP20" s="82" t="str">
        <f>IF(AND(Z$21&gt;1200,Z$21&lt;2000.1),$BX5,"0")</f>
        <v>0</v>
      </c>
      <c r="BQ20" s="82" t="str">
        <f>IF(AND(AA$21&gt;1200,AA$21&lt;2000.1),$BX5,"0")</f>
        <v>0</v>
      </c>
      <c r="BR20" s="82" t="str">
        <f>IF(AND(AB$21&gt;1200,AB$21&lt;2000.1),$BX5,"0")</f>
        <v>0</v>
      </c>
      <c r="BT20" s="5"/>
      <c r="BU20" s="5"/>
      <c r="BV20" s="5"/>
      <c r="BW20" s="5"/>
      <c r="BX20" s="5"/>
    </row>
    <row r="21" spans="1:82" ht="18" customHeight="1" thickBot="1" x14ac:dyDescent="0.3">
      <c r="A21" s="522" t="s">
        <v>326</v>
      </c>
      <c r="B21" s="522"/>
      <c r="C21" s="552" t="str">
        <f>IF('TC FORM'!D10="","",'TC FORM'!D10)</f>
        <v/>
      </c>
      <c r="D21" s="552"/>
      <c r="E21" s="521" t="str">
        <f>'TC FORM'!E10</f>
        <v/>
      </c>
      <c r="F21" s="521"/>
      <c r="G21" s="396" t="str">
        <f>'TC FORM'!F10</f>
        <v/>
      </c>
      <c r="H21" s="396" t="str">
        <f>'TC FORM'!G10</f>
        <v/>
      </c>
      <c r="I21" s="521" t="str">
        <f>'TC FORM'!H10</f>
        <v/>
      </c>
      <c r="J21" s="521"/>
      <c r="W21" s="29" t="s">
        <v>327</v>
      </c>
      <c r="X21" s="349" t="str">
        <f>'TC FORM'!$D$10</f>
        <v/>
      </c>
      <c r="Y21" s="350" t="str">
        <f>'TC FORM'!$E$10</f>
        <v/>
      </c>
      <c r="Z21" s="350" t="str">
        <f>'TC FORM'!$F$10</f>
        <v/>
      </c>
      <c r="AA21" s="350" t="str">
        <f>'TC FORM'!$G$10</f>
        <v/>
      </c>
      <c r="AB21" s="350" t="str">
        <f>'TC FORM'!$H$10</f>
        <v/>
      </c>
      <c r="AD21" s="5"/>
      <c r="AE21" s="343"/>
      <c r="AI21"/>
      <c r="AJ21" s="5"/>
      <c r="BM21" s="348" t="s">
        <v>328</v>
      </c>
      <c r="BN21" s="82" t="str">
        <f>IF(AND(X$21&gt;2000,X$21&lt;2500.1),$BX5,"0")</f>
        <v>0</v>
      </c>
      <c r="BO21" s="82" t="str">
        <f>IF(AND(Y$21&gt;2000,Y$21&lt;2500.1),$BX5,"0")</f>
        <v>0</v>
      </c>
      <c r="BP21" s="82" t="str">
        <f>IF(AND(Z$21&gt;2000,Z$21&lt;2500.1),$BX5,"0")</f>
        <v>0</v>
      </c>
      <c r="BQ21" s="82" t="str">
        <f>IF(AND(AA$21&gt;2000,AA$21&lt;2500.1),$BX5,"0")</f>
        <v>0</v>
      </c>
      <c r="BR21" s="82" t="str">
        <f>IF(AND(AB$21&gt;2000,AB$21&lt;2500.1),$BX5,"0")</f>
        <v>0</v>
      </c>
    </row>
    <row r="22" spans="1:82" ht="18" customHeight="1" x14ac:dyDescent="0.25">
      <c r="A22" s="365" t="str">
        <f>IF('TC FORM'!B11="","",'TC FORM'!B11)</f>
        <v/>
      </c>
      <c r="B22" s="365"/>
      <c r="C22" s="551" t="str">
        <f>IF('TC FORM'!D11="","",'TC FORM'!D11)</f>
        <v/>
      </c>
      <c r="D22" s="551"/>
      <c r="E22" s="551" t="str">
        <f>IF('TC FORM'!E11="","",'TC FORM'!E11)</f>
        <v/>
      </c>
      <c r="F22" s="551"/>
      <c r="G22" s="397" t="str">
        <f>IF('TC FORM'!F11="","",'TC FORM'!F11)</f>
        <v/>
      </c>
      <c r="H22" s="397" t="str">
        <f>IF('TC FORM'!G11="","",'TC FORM'!G11)</f>
        <v/>
      </c>
      <c r="I22" s="551" t="str">
        <f>IF('TC FORM'!H11="","",'TC FORM'!H11)</f>
        <v/>
      </c>
      <c r="J22" s="551"/>
      <c r="K22" s="6"/>
      <c r="W22" s="333" t="s">
        <v>205</v>
      </c>
      <c r="X22" s="82">
        <f>IF(X18="PRT",AD$8,AD$9)</f>
        <v>0</v>
      </c>
      <c r="Y22" s="82">
        <f>IF(Y18="PRT",AE$8,AE$9)</f>
        <v>0</v>
      </c>
      <c r="Z22" s="82">
        <f>IF(Z18="PRT",AF$8,AF$9)</f>
        <v>0</v>
      </c>
      <c r="AA22" s="82">
        <f>IF(AA18="PRT",AG$8,AG$9)</f>
        <v>0</v>
      </c>
      <c r="AB22" s="82">
        <f>IF(AB18="PRT",AH$8,AH$9)</f>
        <v>0</v>
      </c>
      <c r="AD22" s="5"/>
      <c r="AE22" s="343"/>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5"/>
      <c r="B23" s="365" t="str">
        <f>IF('TC FORM'!C12="","",'TC FORM'!C12)</f>
        <v/>
      </c>
      <c r="C23" s="526">
        <f>IF('TC FORM'!D12="","",'TC FORM'!D12)</f>
        <v>0</v>
      </c>
      <c r="D23" s="526"/>
      <c r="E23" s="526" t="str">
        <f>IF('TC FORM'!E12="","",'TC FORM'!E12)</f>
        <v/>
      </c>
      <c r="F23" s="526"/>
      <c r="G23" s="376" t="str">
        <f>IF('TC FORM'!F12="","",'TC FORM'!F12)</f>
        <v/>
      </c>
      <c r="H23" s="376" t="str">
        <f>IF('TC FORM'!G12="","",'TC FORM'!G12)</f>
        <v/>
      </c>
      <c r="I23" s="526" t="str">
        <f>IF('TC FORM'!H12="","",'TC FORM'!H12)</f>
        <v/>
      </c>
      <c r="J23" s="526"/>
      <c r="K23" s="6"/>
      <c r="W23" s="333" t="s">
        <v>189</v>
      </c>
      <c r="X23" s="82">
        <f>IF(X18="PRT",AJ$9,AJ$10)</f>
        <v>0</v>
      </c>
      <c r="Y23" s="82">
        <f>IF(Y18="PRT",AK$9,AK$10)</f>
        <v>0</v>
      </c>
      <c r="Z23" s="82">
        <f>IF(Z18="PRT",AL$9,AL$10)</f>
        <v>0</v>
      </c>
      <c r="AA23" s="82">
        <f>IF(AA$18="PRT",AM$9,AM$10)</f>
        <v>0</v>
      </c>
      <c r="AB23" s="82">
        <f>IF(AB$18="PRT",AN$9,AN$10)</f>
        <v>0</v>
      </c>
      <c r="AD23" s="5"/>
      <c r="AI23"/>
      <c r="AJ23" s="5"/>
    </row>
    <row r="24" spans="1:82" ht="18" customHeight="1" x14ac:dyDescent="0.25">
      <c r="A24" s="365"/>
      <c r="B24" s="365"/>
      <c r="C24" s="549"/>
      <c r="D24" s="549"/>
      <c r="E24" s="549"/>
      <c r="F24" s="549"/>
      <c r="G24" s="367"/>
      <c r="H24" s="367"/>
      <c r="I24" s="549"/>
      <c r="J24" s="549"/>
      <c r="K24" s="6"/>
      <c r="W24" s="333" t="s">
        <v>186</v>
      </c>
      <c r="X24" s="82">
        <f>IF(X18="PRT",AP$9,AP$10)</f>
        <v>0</v>
      </c>
      <c r="Y24" s="82">
        <f>IF(Y$18="PRT",AQ$9,AQ$10)</f>
        <v>0</v>
      </c>
      <c r="Z24" s="82">
        <f>IF(Z$18="PRT",AR$9,AR$10)</f>
        <v>0</v>
      </c>
      <c r="AA24" s="82">
        <f>IF(AA18="PRT",AS$9,AS$10)</f>
        <v>0</v>
      </c>
      <c r="AB24" s="82">
        <f>IF(AB18="PRT",AT$9,AT$10)</f>
        <v>0</v>
      </c>
      <c r="AD24" s="5"/>
      <c r="AI24"/>
      <c r="AJ24" s="5"/>
      <c r="BN24" s="5"/>
      <c r="BO24" s="5"/>
      <c r="BP24" s="5"/>
      <c r="BQ24" s="5"/>
      <c r="BR24" s="5"/>
      <c r="BT24" s="5"/>
      <c r="BU24" s="5"/>
      <c r="BV24" s="5"/>
      <c r="BW24" s="5"/>
      <c r="BX24" s="5"/>
      <c r="BZ24" s="5" t="s">
        <v>329</v>
      </c>
      <c r="CA24" s="5" t="s">
        <v>330</v>
      </c>
      <c r="CB24" s="5" t="s">
        <v>331</v>
      </c>
      <c r="CC24" s="5" t="s">
        <v>332</v>
      </c>
      <c r="CD24" s="5" t="s">
        <v>333</v>
      </c>
    </row>
    <row r="25" spans="1:82" ht="18" customHeight="1" x14ac:dyDescent="0.25">
      <c r="A25" s="365" t="str">
        <f>IF('TC FORM'!B14="","",'TC FORM'!B14)</f>
        <v/>
      </c>
      <c r="B25" s="365"/>
      <c r="C25" s="526" t="str">
        <f>IF('TC FORM'!D14="","",'TC FORM'!D14)</f>
        <v/>
      </c>
      <c r="D25" s="526"/>
      <c r="E25" s="526" t="str">
        <f>IF('TC FORM'!E14="","",'TC FORM'!E14)</f>
        <v/>
      </c>
      <c r="F25" s="526"/>
      <c r="G25" s="376" t="str">
        <f>IF('TC FORM'!F14="","",'TC FORM'!F14)</f>
        <v/>
      </c>
      <c r="H25" s="376" t="str">
        <f>IF('TC FORM'!G14="","",'TC FORM'!G14)</f>
        <v/>
      </c>
      <c r="I25" s="526" t="str">
        <f>IF('TC FORM'!H14="","",'TC FORM'!H14)</f>
        <v/>
      </c>
      <c r="J25" s="526"/>
      <c r="K25" s="6"/>
      <c r="W25" s="333" t="s">
        <v>190</v>
      </c>
      <c r="X25" s="82">
        <f>IF(X18="PRT",AV$9,AV$10)</f>
        <v>0</v>
      </c>
      <c r="Y25" s="82">
        <f>IF(Y18="PRT",AW$9,AW$10)</f>
        <v>0</v>
      </c>
      <c r="Z25" s="82">
        <f>IF(Z18="PRT",AX$9,AX$10)</f>
        <v>0</v>
      </c>
      <c r="AA25" s="82">
        <f>IF(AA18="PRT",AY$9,AY$10)</f>
        <v>0</v>
      </c>
      <c r="AB25" s="82">
        <f>IF(AB18="PRT",AZ$9,AZ$10)</f>
        <v>0</v>
      </c>
      <c r="AD25" s="5"/>
      <c r="AI25"/>
      <c r="AJ25" s="5"/>
    </row>
    <row r="26" spans="1:82" ht="18" customHeight="1" x14ac:dyDescent="0.25">
      <c r="A26" s="365"/>
      <c r="B26" s="365" t="str">
        <f>IF('TC FORM'!C15="","",'TC FORM'!C15)</f>
        <v/>
      </c>
      <c r="C26" s="526" t="str">
        <f>IF('TC FORM'!D15="","",'TC FORM'!D15)</f>
        <v/>
      </c>
      <c r="D26" s="526"/>
      <c r="E26" s="526" t="str">
        <f>IF('TC FORM'!E15="","",'TC FORM'!E15)</f>
        <v/>
      </c>
      <c r="F26" s="526"/>
      <c r="G26" s="376" t="str">
        <f>IF('TC FORM'!F15="","",'TC FORM'!F15)</f>
        <v/>
      </c>
      <c r="H26" s="376" t="str">
        <f>IF('TC FORM'!G15="","",'TC FORM'!G15)</f>
        <v/>
      </c>
      <c r="I26" s="526" t="str">
        <f>IF('TC FORM'!H15="","",'TC FORM'!H15)</f>
        <v/>
      </c>
      <c r="J26" s="526"/>
      <c r="K26" s="6"/>
      <c r="W26" s="333" t="s">
        <v>196</v>
      </c>
      <c r="X26" s="82">
        <f>IF(X18="PRT",BB$8,IF(X18="ST7",BB$10,BB$9))</f>
        <v>0</v>
      </c>
      <c r="Y26" s="82">
        <f>IF(Y18="PRT",BC$8,IF(Y18="ST7",BC$10,BC$9))</f>
        <v>0</v>
      </c>
      <c r="Z26" s="82">
        <f>IF(Z18="PRT",BD8,IF(Z18="ST7",BD$10,BD$9))</f>
        <v>0</v>
      </c>
      <c r="AA26" s="82">
        <f>IF(AA18="PRT",BE$8,IF(AA18="ST7",BE$10,BE$9))</f>
        <v>0</v>
      </c>
      <c r="AB26" s="82">
        <f>IF(AB18="PRT",BF$8,IF(AB18="ST7",BF$10,BF$9))</f>
        <v>0</v>
      </c>
      <c r="AD26" s="5"/>
      <c r="AI26"/>
      <c r="AJ26" s="5"/>
      <c r="BA26" s="29"/>
      <c r="BB26" s="280"/>
      <c r="BC26" s="280"/>
      <c r="BD26" s="280"/>
      <c r="BE26" s="280"/>
      <c r="BF26" s="280"/>
    </row>
    <row r="27" spans="1:82" ht="18" customHeight="1" x14ac:dyDescent="0.25">
      <c r="A27" s="365"/>
      <c r="B27" s="365"/>
      <c r="C27" s="550"/>
      <c r="D27" s="550"/>
      <c r="E27" s="550"/>
      <c r="F27" s="550"/>
      <c r="G27" s="367"/>
      <c r="H27" s="367"/>
      <c r="I27" s="550"/>
      <c r="J27" s="550"/>
      <c r="K27" s="6"/>
      <c r="W27" s="333" t="s">
        <v>201</v>
      </c>
      <c r="X27" s="82">
        <f>IF(X18="PRT",BN$8,IF(X18="ST7",BN$10,BN$9))</f>
        <v>0</v>
      </c>
      <c r="Y27" s="82">
        <f>IF(Y18="PRT",BO$8,IF(Y18="ST7",BO$10,BO$9))</f>
        <v>0</v>
      </c>
      <c r="Z27" s="82">
        <f>IF(Z18="PRT",BP$8,IF(Z18="ST7",BP$10,BP$9))</f>
        <v>0</v>
      </c>
      <c r="AA27" s="82">
        <f>IF(AA18="PRT",BQ$8,IF(AA18="ST7",BQ$10,BQ$9))</f>
        <v>0</v>
      </c>
      <c r="AB27" s="82">
        <f>IF(AB18="PRT",BR$8,IF(AB18="ST7",BR$10,BR$9))</f>
        <v>0</v>
      </c>
      <c r="AD27" s="5"/>
      <c r="AI27"/>
      <c r="AJ27" s="5"/>
      <c r="BA27" s="29"/>
      <c r="BB27" s="342"/>
      <c r="BC27" s="342"/>
      <c r="BD27" s="342"/>
      <c r="BE27" s="342"/>
      <c r="BF27" s="342"/>
    </row>
    <row r="28" spans="1:82" ht="18" customHeight="1" x14ac:dyDescent="0.25">
      <c r="A28" s="365" t="str">
        <f>IF('TC FORM'!B17="","",'TC FORM'!B17)</f>
        <v/>
      </c>
      <c r="B28" s="365"/>
      <c r="C28" s="526" t="str">
        <f>IF('TC FORM'!D17="","",'TC FORM'!D17)</f>
        <v/>
      </c>
      <c r="D28" s="526"/>
      <c r="E28" s="526" t="str">
        <f>IF('TC FORM'!E17="","",'TC FORM'!E17)</f>
        <v/>
      </c>
      <c r="F28" s="526"/>
      <c r="G28" s="376" t="str">
        <f>IF('TC FORM'!F17="","",'TC FORM'!F17)</f>
        <v/>
      </c>
      <c r="H28" s="376" t="str">
        <f>IF('TC FORM'!G17="","",'TC FORM'!G17)</f>
        <v/>
      </c>
      <c r="I28" s="526" t="str">
        <f>IF('TC FORM'!H17="","",'TC FORM'!H17)</f>
        <v/>
      </c>
      <c r="J28" s="526"/>
      <c r="K28" s="6"/>
      <c r="W28" s="333" t="s">
        <v>193</v>
      </c>
      <c r="X28" s="82">
        <f>IF(X18="PRT",BZ$7,BZ$8)</f>
        <v>0</v>
      </c>
      <c r="Y28" s="82">
        <f>IF(Y18="PRT",CA$7,CA$8)</f>
        <v>0</v>
      </c>
      <c r="Z28" s="82">
        <f>IF(Z18="PRT",CB$7,CB$8)</f>
        <v>0</v>
      </c>
      <c r="AA28" s="82">
        <f>IF(AA18="PRT",CC$7,CC$8)</f>
        <v>0</v>
      </c>
      <c r="AB28" s="82">
        <f>IF(AB18="PRT",CD$7,CD$8)</f>
        <v>0</v>
      </c>
      <c r="AD28" s="5"/>
      <c r="AI28"/>
      <c r="AJ28" s="5"/>
      <c r="BA28" s="29"/>
    </row>
    <row r="29" spans="1:82" ht="18" customHeight="1" x14ac:dyDescent="0.25">
      <c r="A29" s="365"/>
      <c r="B29" s="365" t="str">
        <f>IF('TC FORM'!C18="","",'TC FORM'!C18)</f>
        <v/>
      </c>
      <c r="C29" s="526" t="str">
        <f>IF('TC FORM'!D18="","",'TC FORM'!D18)</f>
        <v/>
      </c>
      <c r="D29" s="526"/>
      <c r="E29" s="526" t="str">
        <f>IF('TC FORM'!E18="","",'TC FORM'!E18)</f>
        <v/>
      </c>
      <c r="F29" s="526"/>
      <c r="G29" s="376" t="str">
        <f>IF('TC FORM'!F18="","",'TC FORM'!F18)</f>
        <v/>
      </c>
      <c r="H29" s="376" t="str">
        <f>IF('TC FORM'!G18="","",'TC FORM'!G18)</f>
        <v/>
      </c>
      <c r="I29" s="526" t="str">
        <f>IF('TC FORM'!H18="","",'TC FORM'!H18)</f>
        <v/>
      </c>
      <c r="J29" s="526"/>
      <c r="K29" s="6"/>
      <c r="W29" s="5"/>
      <c r="AD29" s="5"/>
      <c r="AI29"/>
      <c r="AJ29" s="5"/>
      <c r="BA29" s="310"/>
    </row>
    <row r="30" spans="1:82" ht="18" customHeight="1" x14ac:dyDescent="0.25">
      <c r="A30" s="365"/>
      <c r="B30" s="365"/>
      <c r="C30" s="549"/>
      <c r="D30" s="549"/>
      <c r="E30" s="549"/>
      <c r="F30" s="549"/>
      <c r="G30" s="367"/>
      <c r="H30" s="367"/>
      <c r="I30" s="549"/>
      <c r="J30" s="549"/>
      <c r="K30" s="6"/>
      <c r="W30" s="5"/>
      <c r="AD30" s="5"/>
      <c r="AI30"/>
      <c r="AJ30" s="5"/>
      <c r="BA30" s="29"/>
    </row>
    <row r="31" spans="1:82" ht="18" customHeight="1" x14ac:dyDescent="0.25">
      <c r="A31" s="365" t="str">
        <f>IF('TC FORM'!B20="","",'TC FORM'!B20)</f>
        <v/>
      </c>
      <c r="B31" s="365"/>
      <c r="C31" s="526" t="str">
        <f>IF('TC FORM'!D20="","",'TC FORM'!D20)</f>
        <v/>
      </c>
      <c r="D31" s="526"/>
      <c r="E31" s="526" t="str">
        <f>IF('TC FORM'!E20="","",'TC FORM'!E20)</f>
        <v/>
      </c>
      <c r="F31" s="526"/>
      <c r="G31" s="376" t="str">
        <f>IF('TC FORM'!F20="","",'TC FORM'!F20)</f>
        <v/>
      </c>
      <c r="H31" s="376" t="str">
        <f>IF('TC FORM'!G20="","",'TC FORM'!G20)</f>
        <v/>
      </c>
      <c r="I31" s="526" t="str">
        <f>IF('TC FORM'!H20="","",'TC FORM'!H20)</f>
        <v/>
      </c>
      <c r="J31" s="526"/>
      <c r="K31" s="6"/>
      <c r="AD31" s="5"/>
      <c r="AI31"/>
      <c r="AJ31" s="5"/>
      <c r="BA31" s="29"/>
    </row>
    <row r="32" spans="1:82" ht="18" customHeight="1" x14ac:dyDescent="0.25">
      <c r="A32" s="365"/>
      <c r="B32" s="365" t="str">
        <f>IF('TC FORM'!C21="","",'TC FORM'!C21)</f>
        <v/>
      </c>
      <c r="C32" s="526" t="str">
        <f>IF('TC FORM'!D21="","",'TC FORM'!D21)</f>
        <v/>
      </c>
      <c r="D32" s="526"/>
      <c r="E32" s="526" t="str">
        <f>IF('TC FORM'!E21="","",'TC FORM'!E21)</f>
        <v/>
      </c>
      <c r="F32" s="526"/>
      <c r="G32" s="376" t="str">
        <f>IF('TC FORM'!F21="","",'TC FORM'!F21)</f>
        <v/>
      </c>
      <c r="H32" s="376" t="str">
        <f>IF('TC FORM'!G21="","",'TC FORM'!G21)</f>
        <v/>
      </c>
      <c r="I32" s="526" t="str">
        <f>IF('TC FORM'!H21="","",'TC FORM'!H21)</f>
        <v/>
      </c>
      <c r="J32" s="526"/>
      <c r="K32" s="6"/>
      <c r="AD32" s="5"/>
      <c r="AI32"/>
      <c r="AJ32" s="5"/>
      <c r="BA32" s="347"/>
    </row>
    <row r="33" spans="1:53" ht="18" customHeight="1" x14ac:dyDescent="0.25">
      <c r="A33" s="365"/>
      <c r="B33" s="365"/>
      <c r="C33" s="550"/>
      <c r="D33" s="550"/>
      <c r="E33" s="550"/>
      <c r="F33" s="550"/>
      <c r="G33" s="367"/>
      <c r="H33" s="367"/>
      <c r="I33" s="550"/>
      <c r="J33" s="550"/>
      <c r="K33" s="6"/>
      <c r="AI33"/>
      <c r="AJ33" s="5"/>
      <c r="BA33" s="29"/>
    </row>
    <row r="34" spans="1:53" ht="18" customHeight="1" x14ac:dyDescent="0.25">
      <c r="A34" s="365" t="str">
        <f>IF('TC FORM'!B23="","",'TC FORM'!B23)</f>
        <v/>
      </c>
      <c r="B34" s="365"/>
      <c r="C34" s="526" t="str">
        <f>IF('TC FORM'!D23="","",'TC FORM'!D23)</f>
        <v/>
      </c>
      <c r="D34" s="526"/>
      <c r="E34" s="526" t="str">
        <f>IF('TC FORM'!E23="","",'TC FORM'!E23)</f>
        <v/>
      </c>
      <c r="F34" s="526"/>
      <c r="G34" s="376" t="str">
        <f>IF('TC FORM'!F23="","",'TC FORM'!F23)</f>
        <v/>
      </c>
      <c r="H34" s="376" t="str">
        <f>IF('TC FORM'!G23="","",'TC FORM'!G23)</f>
        <v/>
      </c>
      <c r="I34" s="526" t="str">
        <f>IF('TC FORM'!H23="","",'TC FORM'!H23)</f>
        <v/>
      </c>
      <c r="J34" s="526"/>
      <c r="K34" s="6"/>
      <c r="AI34"/>
      <c r="AJ34" s="5"/>
    </row>
    <row r="35" spans="1:53" ht="18" customHeight="1" x14ac:dyDescent="0.25">
      <c r="A35" s="365"/>
      <c r="B35" s="365" t="str">
        <f>IF('TC FORM'!C24="","",'TC FORM'!C24)</f>
        <v/>
      </c>
      <c r="C35" s="526" t="str">
        <f>IF('TC FORM'!D24="","",'TC FORM'!D24)</f>
        <v/>
      </c>
      <c r="D35" s="526"/>
      <c r="E35" s="526" t="str">
        <f>IF('TC FORM'!E24="","",'TC FORM'!E24)</f>
        <v/>
      </c>
      <c r="F35" s="526"/>
      <c r="G35" s="376" t="str">
        <f>IF('TC FORM'!F24="","",'TC FORM'!F24)</f>
        <v/>
      </c>
      <c r="H35" s="376" t="str">
        <f>IF('TC FORM'!G24="","",'TC FORM'!G24)</f>
        <v/>
      </c>
      <c r="I35" s="526" t="str">
        <f>IF('TC FORM'!H24="","",'TC FORM'!H24)</f>
        <v/>
      </c>
      <c r="J35" s="526"/>
      <c r="K35" s="6"/>
      <c r="AI35"/>
    </row>
    <row r="36" spans="1:53" ht="15" customHeight="1" x14ac:dyDescent="0.25">
      <c r="A36" s="365"/>
      <c r="B36" s="365"/>
      <c r="C36" s="367"/>
      <c r="D36" s="367"/>
      <c r="E36" s="367"/>
      <c r="F36" s="367"/>
      <c r="G36" s="367"/>
      <c r="H36" s="367"/>
      <c r="I36" s="367"/>
      <c r="J36" s="367"/>
      <c r="K36" s="6"/>
      <c r="AI36"/>
    </row>
    <row r="37" spans="1:53" ht="15.75" customHeight="1" x14ac:dyDescent="0.25">
      <c r="A37" s="328" t="s">
        <v>334</v>
      </c>
      <c r="B37" s="321"/>
      <c r="C37" s="321"/>
      <c r="D37" s="321"/>
      <c r="E37" s="321"/>
      <c r="F37" s="321"/>
      <c r="G37" s="321"/>
      <c r="H37" s="321"/>
      <c r="I37" s="321"/>
      <c r="AI37"/>
    </row>
    <row r="38" spans="1:53" ht="5.25" customHeight="1" x14ac:dyDescent="0.25">
      <c r="A38" s="323"/>
      <c r="B38" s="323"/>
      <c r="C38" s="323"/>
      <c r="D38" s="323"/>
      <c r="E38" s="323"/>
      <c r="F38" s="323"/>
      <c r="G38" s="323"/>
      <c r="H38" s="323"/>
      <c r="I38" s="323"/>
      <c r="J38" s="323"/>
      <c r="AI38"/>
    </row>
    <row r="39" spans="1:53" ht="12.75" customHeight="1" x14ac:dyDescent="0.2">
      <c r="A39" s="540" t="s">
        <v>335</v>
      </c>
      <c r="B39" s="540"/>
      <c r="C39" s="540"/>
      <c r="D39" s="540"/>
      <c r="E39" s="540"/>
      <c r="F39" s="540"/>
      <c r="G39" s="540"/>
      <c r="H39" s="540"/>
      <c r="I39" s="540"/>
      <c r="J39" s="540"/>
      <c r="AI39"/>
    </row>
    <row r="40" spans="1:53" ht="12.75" customHeight="1" x14ac:dyDescent="0.2">
      <c r="A40" s="540"/>
      <c r="B40" s="540"/>
      <c r="C40" s="540"/>
      <c r="D40" s="540"/>
      <c r="E40" s="540"/>
      <c r="F40" s="540"/>
      <c r="G40" s="540"/>
      <c r="H40" s="540"/>
      <c r="I40" s="540"/>
      <c r="J40" s="540"/>
      <c r="AI40"/>
    </row>
    <row r="41" spans="1:53" x14ac:dyDescent="0.2">
      <c r="A41" s="540"/>
      <c r="B41" s="540"/>
      <c r="C41" s="540"/>
      <c r="D41" s="540"/>
      <c r="E41" s="540"/>
      <c r="F41" s="540"/>
      <c r="G41" s="540"/>
      <c r="H41" s="540"/>
      <c r="I41" s="540"/>
      <c r="J41" s="540"/>
      <c r="AI41"/>
    </row>
    <row r="42" spans="1:53" x14ac:dyDescent="0.2">
      <c r="A42" s="540"/>
      <c r="B42" s="540"/>
      <c r="C42" s="540"/>
      <c r="D42" s="540"/>
      <c r="E42" s="540"/>
      <c r="F42" s="540"/>
      <c r="G42" s="540"/>
      <c r="H42" s="540"/>
      <c r="I42" s="540"/>
      <c r="J42" s="540"/>
      <c r="AI42"/>
    </row>
    <row r="43" spans="1:53" ht="12.75" customHeight="1" x14ac:dyDescent="0.2">
      <c r="A43" s="540"/>
      <c r="B43" s="540"/>
      <c r="C43" s="540"/>
      <c r="D43" s="540"/>
      <c r="E43" s="540"/>
      <c r="F43" s="540"/>
      <c r="G43" s="540"/>
      <c r="H43" s="540"/>
      <c r="I43" s="540"/>
      <c r="J43" s="540"/>
      <c r="AI43"/>
    </row>
    <row r="44" spans="1:53" ht="5.25" customHeight="1" x14ac:dyDescent="0.2">
      <c r="A44" s="320"/>
      <c r="B44" s="320"/>
      <c r="C44" s="320"/>
      <c r="D44" s="320"/>
      <c r="E44" s="320"/>
      <c r="F44" s="320"/>
      <c r="G44" s="320"/>
      <c r="H44" s="320"/>
      <c r="I44" s="320"/>
      <c r="J44" s="320"/>
      <c r="AI44"/>
    </row>
    <row r="45" spans="1:53" ht="15.75" customHeight="1" x14ac:dyDescent="0.25">
      <c r="A45" s="374" t="s">
        <v>194</v>
      </c>
      <c r="B45" s="554"/>
      <c r="C45" s="554"/>
      <c r="D45" s="554"/>
      <c r="E45" s="554"/>
      <c r="F45" s="554"/>
      <c r="G45" s="554"/>
      <c r="H45" s="554"/>
      <c r="I45" s="554"/>
      <c r="J45" s="554"/>
      <c r="AI45"/>
    </row>
    <row r="46" spans="1:53" ht="12.75" customHeight="1" x14ac:dyDescent="0.2">
      <c r="A46" s="533" t="str">
        <f>'TC FORM'!B$32</f>
        <v>Found in tolerance.  No action required.  "C.F" = "Correction Factor."</v>
      </c>
      <c r="B46" s="533"/>
      <c r="C46" s="533"/>
      <c r="D46" s="533"/>
      <c r="E46" s="533"/>
      <c r="F46" s="533"/>
      <c r="G46" s="533"/>
      <c r="H46" s="533"/>
      <c r="I46" s="533"/>
      <c r="J46" s="533"/>
      <c r="AI46"/>
    </row>
    <row r="47" spans="1:53" ht="12.75" customHeight="1" x14ac:dyDescent="0.2">
      <c r="A47" s="533"/>
      <c r="B47" s="533"/>
      <c r="C47" s="533"/>
      <c r="D47" s="533"/>
      <c r="E47" s="533"/>
      <c r="F47" s="533"/>
      <c r="G47" s="533"/>
      <c r="H47" s="533"/>
      <c r="I47" s="533"/>
      <c r="J47" s="533"/>
      <c r="AI47"/>
    </row>
    <row r="48" spans="1:53" ht="12.75" customHeight="1" x14ac:dyDescent="0.2">
      <c r="A48" s="533"/>
      <c r="B48" s="533"/>
      <c r="C48" s="533"/>
      <c r="D48" s="533"/>
      <c r="E48" s="533"/>
      <c r="F48" s="533"/>
      <c r="G48" s="533"/>
      <c r="H48" s="533"/>
      <c r="I48" s="533"/>
      <c r="J48" s="533"/>
      <c r="AI48"/>
    </row>
    <row r="49" spans="1:10" ht="12.75" customHeight="1" x14ac:dyDescent="0.2">
      <c r="A49" s="533"/>
      <c r="B49" s="533"/>
      <c r="C49" s="533"/>
      <c r="D49" s="533"/>
      <c r="E49" s="533"/>
      <c r="F49" s="533"/>
      <c r="G49" s="533"/>
      <c r="H49" s="533"/>
      <c r="I49" s="533"/>
      <c r="J49" s="533"/>
    </row>
    <row r="50" spans="1:10" ht="12.75" customHeight="1" x14ac:dyDescent="0.2">
      <c r="A50" s="533"/>
      <c r="B50" s="533"/>
      <c r="C50" s="533"/>
      <c r="D50" s="533"/>
      <c r="E50" s="533"/>
      <c r="F50" s="533"/>
      <c r="G50" s="533"/>
      <c r="H50" s="533"/>
      <c r="I50" s="533"/>
      <c r="J50" s="533"/>
    </row>
    <row r="51" spans="1:10" ht="15.75" customHeight="1" x14ac:dyDescent="0.25">
      <c r="A51" s="375" t="s">
        <v>336</v>
      </c>
      <c r="B51" s="543" t="str">
        <f>'TC FORM'!B$35</f>
        <v>ACCEPTED</v>
      </c>
      <c r="C51" s="543"/>
      <c r="D51" s="543"/>
      <c r="E51" s="543"/>
      <c r="F51" s="543"/>
      <c r="G51" s="543"/>
      <c r="H51" s="543"/>
      <c r="I51" s="374"/>
      <c r="J51" s="367"/>
    </row>
    <row r="52" spans="1:10" ht="18" x14ac:dyDescent="0.25">
      <c r="A52" s="374"/>
      <c r="B52" s="374"/>
      <c r="C52" s="374"/>
      <c r="D52" s="374"/>
      <c r="E52" s="374"/>
      <c r="F52" s="374"/>
      <c r="G52" s="374"/>
      <c r="H52" s="374"/>
      <c r="I52" s="374"/>
      <c r="J52" s="367"/>
    </row>
    <row r="53" spans="1:10" ht="5.25" customHeight="1" x14ac:dyDescent="0.2">
      <c r="A53" s="320"/>
      <c r="B53" s="320"/>
      <c r="C53" s="320"/>
      <c r="D53" s="320"/>
      <c r="E53" s="320"/>
      <c r="F53" s="320"/>
      <c r="G53" s="320"/>
      <c r="H53" s="320"/>
      <c r="I53" s="320"/>
      <c r="J53" s="320"/>
    </row>
    <row r="54" spans="1:10" ht="15.75" customHeight="1" x14ac:dyDescent="0.25">
      <c r="A54" s="321"/>
      <c r="B54" s="321"/>
      <c r="C54" s="321"/>
      <c r="D54" s="542" t="s">
        <v>337</v>
      </c>
      <c r="E54" s="542"/>
      <c r="F54" s="321"/>
      <c r="G54" s="321"/>
      <c r="H54" s="321"/>
      <c r="I54" s="321"/>
    </row>
    <row r="55" spans="1:10" ht="15.75" x14ac:dyDescent="0.25">
      <c r="A55" s="541" t="s">
        <v>338</v>
      </c>
      <c r="B55" s="541"/>
      <c r="C55" s="541" t="s">
        <v>179</v>
      </c>
      <c r="D55" s="541"/>
      <c r="E55" s="541" t="s">
        <v>339</v>
      </c>
      <c r="F55" s="541"/>
      <c r="G55" s="331" t="s">
        <v>199</v>
      </c>
      <c r="H55" s="541" t="s">
        <v>340</v>
      </c>
      <c r="I55" s="541"/>
      <c r="J55" s="541"/>
    </row>
    <row r="56" spans="1:10" ht="15.75" x14ac:dyDescent="0.25">
      <c r="A56" s="538" t="str">
        <f>'TC FORM'!N31</f>
        <v>Additel 286</v>
      </c>
      <c r="B56" s="538"/>
      <c r="C56" s="538" t="str">
        <f>'TC FORM'!O31</f>
        <v>6851022030037</v>
      </c>
      <c r="D56" s="538"/>
      <c r="E56" s="539">
        <f>'TC FORM'!P31</f>
        <v>45474</v>
      </c>
      <c r="F56" s="539"/>
      <c r="G56" s="354">
        <f>'TC FORM'!Q31</f>
        <v>45839</v>
      </c>
      <c r="H56" s="553" t="str">
        <f>'TC FORM'!S34</f>
        <v/>
      </c>
      <c r="I56" s="536"/>
      <c r="J56" s="537"/>
    </row>
    <row r="57" spans="1:10" ht="15.75" x14ac:dyDescent="0.25">
      <c r="A57" s="538" t="str">
        <f>'TC FORM'!N32</f>
        <v/>
      </c>
      <c r="B57" s="538"/>
      <c r="C57" s="538" t="str">
        <f>'TC FORM'!O32</f>
        <v/>
      </c>
      <c r="D57" s="538"/>
      <c r="E57" s="539" t="str">
        <f>'TC FORM'!P32</f>
        <v/>
      </c>
      <c r="F57" s="539"/>
      <c r="G57" s="354" t="str">
        <f>'TC FORM'!Q32</f>
        <v/>
      </c>
      <c r="H57" s="553" t="str">
        <f>'TC FORM'!S35</f>
        <v/>
      </c>
      <c r="I57" s="536"/>
      <c r="J57" s="537"/>
    </row>
    <row r="58" spans="1:10" ht="15.75" x14ac:dyDescent="0.25">
      <c r="A58" s="538" t="str">
        <f>'TC FORM'!N33</f>
        <v/>
      </c>
      <c r="B58" s="538"/>
      <c r="C58" s="538" t="str">
        <f>'TC FORM'!O33</f>
        <v/>
      </c>
      <c r="D58" s="538"/>
      <c r="E58" s="539" t="str">
        <f>'TC FORM'!P33</f>
        <v/>
      </c>
      <c r="F58" s="539"/>
      <c r="G58" s="354" t="str">
        <f>'TC FORM'!Q33</f>
        <v/>
      </c>
      <c r="H58" s="553" t="str">
        <f>'TC FORM'!S36</f>
        <v/>
      </c>
      <c r="I58" s="536"/>
      <c r="J58" s="537"/>
    </row>
    <row r="59" spans="1:10" ht="15.75" x14ac:dyDescent="0.25">
      <c r="A59" s="538" t="str">
        <f>'TC FORM'!N34</f>
        <v/>
      </c>
      <c r="B59" s="538"/>
      <c r="C59" s="538" t="str">
        <f>'TC FORM'!O34</f>
        <v/>
      </c>
      <c r="D59" s="538"/>
      <c r="E59" s="539" t="str">
        <f>'TC FORM'!P34</f>
        <v/>
      </c>
      <c r="F59" s="539"/>
      <c r="G59" s="354" t="str">
        <f>'TC FORM'!Q34</f>
        <v/>
      </c>
      <c r="H59" s="553" t="str">
        <f>'TC FORM'!S37</f>
        <v/>
      </c>
      <c r="I59" s="536"/>
      <c r="J59" s="537"/>
    </row>
    <row r="60" spans="1:10" ht="15.75" x14ac:dyDescent="0.25">
      <c r="A60" s="538" t="str">
        <f>'TC FORM'!N35</f>
        <v/>
      </c>
      <c r="B60" s="538"/>
      <c r="C60" s="538" t="str">
        <f>'TC FORM'!O35</f>
        <v/>
      </c>
      <c r="D60" s="538"/>
      <c r="E60" s="539" t="str">
        <f>'TC FORM'!P35</f>
        <v/>
      </c>
      <c r="F60" s="539"/>
      <c r="G60" s="354" t="str">
        <f>'TC FORM'!Q35</f>
        <v/>
      </c>
      <c r="H60" s="553" t="str">
        <f>'TC FORM'!S38</f>
        <v/>
      </c>
      <c r="I60" s="536"/>
      <c r="J60" s="537"/>
    </row>
    <row r="61" spans="1:10" ht="15.75" x14ac:dyDescent="0.25">
      <c r="A61" s="321"/>
      <c r="B61" s="321"/>
      <c r="C61" s="321"/>
      <c r="D61" s="321"/>
      <c r="F61" s="321"/>
      <c r="G61" s="321"/>
      <c r="H61" s="321"/>
      <c r="I61" s="321"/>
    </row>
    <row r="62" spans="1:10" ht="15.75" x14ac:dyDescent="0.25">
      <c r="E62" s="321"/>
    </row>
    <row r="63" spans="1:10" ht="12.75" customHeight="1" x14ac:dyDescent="0.2"/>
    <row r="65" spans="1:20" ht="31.5" customHeight="1" x14ac:dyDescent="0.5">
      <c r="B65" s="531" t="s">
        <v>245</v>
      </c>
      <c r="C65" s="531"/>
      <c r="D65" s="531"/>
      <c r="E65" s="531"/>
      <c r="F65" s="531"/>
      <c r="G65" s="531"/>
      <c r="H65" s="531"/>
      <c r="I65" s="329"/>
      <c r="J65" s="329"/>
    </row>
    <row r="66" spans="1:20" ht="18.75" x14ac:dyDescent="0.3">
      <c r="B66" s="530" t="s">
        <v>251</v>
      </c>
      <c r="C66" s="530"/>
      <c r="D66" s="530"/>
      <c r="E66" s="530"/>
      <c r="F66" s="530"/>
      <c r="G66" s="530"/>
      <c r="H66" s="530"/>
      <c r="I66" s="330"/>
      <c r="J66" s="330"/>
    </row>
    <row r="67" spans="1:20" ht="18.75" x14ac:dyDescent="0.3">
      <c r="B67" s="530" t="s">
        <v>263</v>
      </c>
      <c r="C67" s="530"/>
      <c r="D67" s="530"/>
      <c r="E67" s="530"/>
      <c r="F67" s="530"/>
      <c r="G67" s="530"/>
      <c r="H67" s="530"/>
      <c r="I67" s="330"/>
      <c r="J67" s="330"/>
    </row>
    <row r="68" spans="1:20" ht="23.25" customHeight="1" x14ac:dyDescent="0.35">
      <c r="C68" s="307"/>
      <c r="D68" s="308"/>
      <c r="E68" s="529"/>
      <c r="F68" s="529"/>
      <c r="G68" s="529"/>
      <c r="H68" s="529"/>
      <c r="I68" s="307"/>
      <c r="J68" s="307"/>
    </row>
    <row r="69" spans="1:20" ht="24.95" customHeight="1" x14ac:dyDescent="0.4">
      <c r="B69" s="525" t="s">
        <v>270</v>
      </c>
      <c r="C69" s="525"/>
      <c r="D69" s="525"/>
      <c r="E69" s="525"/>
      <c r="F69" s="525"/>
      <c r="G69" s="525"/>
      <c r="H69" s="525"/>
      <c r="M69" s="5" t="s">
        <v>271</v>
      </c>
    </row>
    <row r="70" spans="1:20" ht="18" customHeight="1" x14ac:dyDescent="0.25">
      <c r="A70" s="365" t="s">
        <v>1</v>
      </c>
      <c r="B70" s="523">
        <f>'CERTIFICATION WORKSHEET'!F$1</f>
        <v>0</v>
      </c>
      <c r="C70" s="523"/>
      <c r="D70" s="523"/>
      <c r="E70" s="523"/>
      <c r="F70" s="532" t="str">
        <f>CONCATENATE("Page 2 of ",M70)</f>
        <v>Page 2 of 1</v>
      </c>
      <c r="G70" s="532"/>
      <c r="H70" s="367"/>
      <c r="I70" s="366" t="s">
        <v>279</v>
      </c>
      <c r="J70" s="368"/>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65" t="s">
        <v>282</v>
      </c>
      <c r="B71" s="523" t="str">
        <f>Customers!$I$2</f>
        <v>JOHNSON GAGE &amp; INSPECTION, INC.</v>
      </c>
      <c r="C71" s="523"/>
      <c r="D71" s="523"/>
      <c r="E71" s="523"/>
      <c r="F71" s="523"/>
      <c r="G71" s="367"/>
      <c r="H71" s="367"/>
      <c r="I71" s="366" t="s">
        <v>283</v>
      </c>
      <c r="J71" s="368"/>
    </row>
    <row r="72" spans="1:20" ht="18" customHeight="1" x14ac:dyDescent="0.25">
      <c r="A72" s="365"/>
      <c r="B72" s="523" t="str">
        <f>Customers!$I$3</f>
        <v>5920 W. 21st ST. N.</v>
      </c>
      <c r="C72" s="523"/>
      <c r="D72" s="523"/>
      <c r="E72" s="523"/>
      <c r="F72" s="523"/>
      <c r="G72" s="367"/>
      <c r="H72" s="367"/>
      <c r="I72" s="367"/>
      <c r="J72" s="367"/>
    </row>
    <row r="73" spans="1:20" ht="18" customHeight="1" x14ac:dyDescent="0.25">
      <c r="A73" s="365"/>
      <c r="B73" s="523" t="str">
        <f>Customers!$I$10</f>
        <v>WICHITA, KS 67205</v>
      </c>
      <c r="C73" s="523"/>
      <c r="D73" s="523"/>
      <c r="E73" s="523"/>
      <c r="F73" s="523"/>
      <c r="G73" s="367"/>
      <c r="H73" s="367"/>
      <c r="I73" s="367"/>
      <c r="J73" s="367"/>
    </row>
    <row r="74" spans="1:20" ht="18" customHeight="1" x14ac:dyDescent="0.25">
      <c r="A74" s="365"/>
      <c r="B74" s="523"/>
      <c r="C74" s="523"/>
      <c r="D74" s="523"/>
      <c r="E74" s="523"/>
      <c r="F74" s="523"/>
      <c r="G74" s="367"/>
      <c r="H74" s="367"/>
      <c r="I74" s="367"/>
      <c r="J74" s="367"/>
    </row>
    <row r="75" spans="1:20" ht="18" customHeight="1" x14ac:dyDescent="0.25">
      <c r="A75" s="365" t="s">
        <v>295</v>
      </c>
      <c r="B75" s="523" t="str">
        <f>'TC FORM'!B$3</f>
        <v>Thermocouple Wire</v>
      </c>
      <c r="C75" s="523"/>
      <c r="D75" s="523"/>
      <c r="E75" s="523"/>
      <c r="F75" s="367"/>
      <c r="G75" s="365" t="s">
        <v>296</v>
      </c>
      <c r="H75" s="523" t="str">
        <f>'TC FORM'!G$3</f>
        <v>KF</v>
      </c>
      <c r="I75" s="523"/>
      <c r="J75" s="367"/>
    </row>
    <row r="76" spans="1:20" ht="18" customHeight="1" x14ac:dyDescent="0.25">
      <c r="A76" s="365" t="s">
        <v>298</v>
      </c>
      <c r="B76" s="523" t="str">
        <f>'TC FORM'!B$4</f>
        <v>"0"</v>
      </c>
      <c r="C76" s="523"/>
      <c r="D76" s="523"/>
      <c r="E76" s="523"/>
      <c r="F76" s="367"/>
      <c r="G76" s="365" t="s">
        <v>299</v>
      </c>
      <c r="H76" s="524">
        <f ca="1">'TC FORM'!G$4</f>
        <v>45778</v>
      </c>
      <c r="I76" s="524"/>
      <c r="J76" s="367"/>
    </row>
    <row r="77" spans="1:20" ht="18" customHeight="1" x14ac:dyDescent="0.25">
      <c r="A77" s="365" t="s">
        <v>301</v>
      </c>
      <c r="B77" s="523" t="str">
        <f>'TC FORM'!B$5</f>
        <v>N/A</v>
      </c>
      <c r="C77" s="523"/>
      <c r="D77" s="523"/>
      <c r="E77" s="523"/>
      <c r="F77" s="367"/>
      <c r="G77" s="365" t="s">
        <v>302</v>
      </c>
      <c r="H77" s="524" t="str">
        <f>'TC FORM'!G$5</f>
        <v>N/A</v>
      </c>
      <c r="I77" s="524"/>
      <c r="J77" s="367"/>
    </row>
    <row r="78" spans="1:20" ht="18" customHeight="1" x14ac:dyDescent="0.25">
      <c r="A78" s="365" t="s">
        <v>305</v>
      </c>
      <c r="B78" s="534">
        <f>'TC FORM'!B$6</f>
        <v>68</v>
      </c>
      <c r="C78" s="534"/>
      <c r="D78" s="534"/>
      <c r="E78" s="534"/>
      <c r="F78" s="367"/>
      <c r="G78" s="365" t="s">
        <v>306</v>
      </c>
      <c r="H78" s="370">
        <f>('TC FORM'!G$6)/100</f>
        <v>0.46</v>
      </c>
      <c r="I78" s="367"/>
      <c r="J78" s="367"/>
    </row>
    <row r="79" spans="1:20" ht="5.25" customHeight="1" x14ac:dyDescent="0.3">
      <c r="A79" s="371"/>
      <c r="B79" s="372"/>
      <c r="C79" s="371"/>
      <c r="D79" s="371"/>
      <c r="E79" s="371"/>
      <c r="F79" s="371"/>
      <c r="G79" s="371"/>
      <c r="H79" s="371"/>
      <c r="I79" s="371"/>
      <c r="J79" s="373"/>
    </row>
    <row r="80" spans="1:20" ht="18" customHeight="1" x14ac:dyDescent="0.25">
      <c r="A80" s="374"/>
      <c r="B80" s="375" t="s">
        <v>310</v>
      </c>
      <c r="C80" s="374" t="s">
        <v>311</v>
      </c>
      <c r="D80" s="367"/>
      <c r="E80" s="374"/>
      <c r="F80" s="374"/>
      <c r="G80" s="375" t="s">
        <v>312</v>
      </c>
      <c r="H80" s="374" t="str">
        <f>'TC FORM'!AR$23</f>
        <v>Greater of ±2.0°F or ±0.4% of Reading</v>
      </c>
      <c r="I80" s="367"/>
      <c r="J80" s="367"/>
    </row>
    <row r="81" spans="1:28" ht="18" customHeight="1" x14ac:dyDescent="0.25">
      <c r="A81" s="374"/>
      <c r="B81" s="375" t="s">
        <v>314</v>
      </c>
      <c r="C81" s="533" t="str">
        <f>'TC FORM'!AR$24</f>
        <v>AMS2750H, ASTM E220-19</v>
      </c>
      <c r="D81" s="533"/>
      <c r="E81" s="533"/>
      <c r="F81" s="533"/>
      <c r="G81" s="375" t="s">
        <v>315</v>
      </c>
      <c r="H81" s="374" t="str">
        <f>'TC FORM'!G$49</f>
        <v>Specification</v>
      </c>
      <c r="I81" s="367"/>
      <c r="J81" s="367"/>
      <c r="W81" s="29" t="s">
        <v>316</v>
      </c>
      <c r="X81" s="343" t="str">
        <f>IF(CT!$D$7="E",X86,IF(CT!$D$7="J",X87,IF(CT!$D$7="K",X88,IF(CT!$D$7="N",X89,IF(CT!$D$7="R",X90,IF(CT!$D$7="S",X91,IF(CT!$D$7="T",X92,"")))))))</f>
        <v/>
      </c>
      <c r="Y81" s="343" t="str">
        <f>IF(CT!$D$7="E",Y86,IF(CT!$D$7="J",Y87,IF(CT!$D$7="K",Y88,IF(CT!$D$7="N",Y89,IF(CT!$D$7="R",Y90,IF(CT!$D$7="S",Y91,IF(CT!$D$7="T",Y92,"")))))))</f>
        <v/>
      </c>
      <c r="Z81" s="343" t="str">
        <f>IF(CT!$D$7="E",Z86,IF(CT!$D$7="J",Z87,IF(CT!$D$7="K",Z88,IF(CT!$D$7="N",Z89,IF(CT!$D$7="R",Z90,IF(CT!$D$7="S",Z91,IF(CT!$D$7="T",Z92,"")))))))</f>
        <v/>
      </c>
      <c r="AA81" s="343" t="str">
        <f>IF(CT!$D$7="E",AA86,IF(CT!$D$7="J",AA87,IF(CT!$D$7="K",AA88,IF(CT!$D$7="N",AA89,IF(CT!$D$7="R",AA90,IF(CT!$D$7="S",AA91,IF(CT!$D$7="T",AA92,"")))))))</f>
        <v/>
      </c>
      <c r="AB81" s="343" t="str">
        <f>IF(CT!$D$7="E",AB86,IF(CT!$D$7="J",AB87,IF(CT!$D$7="K",AB88,IF(CT!$D$7="N",AB89,IF(CT!$D$7="R",AB90,IF(CT!$D$7="S",AB91,IF(CT!$D$7="T",AB92,"")))))))</f>
        <v/>
      </c>
    </row>
    <row r="82" spans="1:28" ht="18" customHeight="1" x14ac:dyDescent="0.25">
      <c r="A82" s="374"/>
      <c r="B82" s="374"/>
      <c r="C82" s="533"/>
      <c r="D82" s="533"/>
      <c r="E82" s="533"/>
      <c r="F82" s="533"/>
      <c r="G82" s="375" t="s">
        <v>319</v>
      </c>
      <c r="H82" s="374" t="str">
        <f>'TC FORM'!B$34</f>
        <v>New</v>
      </c>
      <c r="I82" s="367"/>
      <c r="J82" s="367"/>
      <c r="X82" s="82">
        <f>CT!$E$3</f>
        <v>0</v>
      </c>
      <c r="Y82" s="82">
        <f>CT!$M$3</f>
        <v>0</v>
      </c>
      <c r="Z82" s="82">
        <f>CT!$U$3</f>
        <v>0</v>
      </c>
      <c r="AA82" s="82">
        <f>CT!$AC$3</f>
        <v>0</v>
      </c>
      <c r="AB82" s="82">
        <f>CT!$AK$3</f>
        <v>0</v>
      </c>
    </row>
    <row r="83" spans="1:28" ht="5.25" customHeight="1" x14ac:dyDescent="0.3">
      <c r="A83" s="371"/>
      <c r="B83" s="372"/>
      <c r="C83" s="371"/>
      <c r="D83" s="371"/>
      <c r="E83" s="371"/>
      <c r="F83" s="371"/>
      <c r="G83" s="371"/>
      <c r="H83" s="371"/>
      <c r="I83" s="371"/>
      <c r="J83" s="373"/>
      <c r="X83" s="82"/>
      <c r="Y83" s="82"/>
      <c r="Z83" s="82"/>
      <c r="AA83" s="82"/>
      <c r="AB83" s="82"/>
    </row>
    <row r="84" spans="1:28" ht="18" customHeight="1" x14ac:dyDescent="0.3">
      <c r="A84" s="523" t="s">
        <v>322</v>
      </c>
      <c r="B84" s="523"/>
      <c r="C84" s="526" t="e">
        <f>IF(X84="","",CONCATENATE(X84,"°F"))</f>
        <v>#VALUE!</v>
      </c>
      <c r="D84" s="526"/>
      <c r="E84" s="526" t="e">
        <f>IF(Y84="","",CONCATENATE(Y84,"°F"))</f>
        <v>#VALUE!</v>
      </c>
      <c r="F84" s="526"/>
      <c r="G84" s="395" t="e">
        <f>IF(Z84="","",CONCATENATE(Z84,"°F"))</f>
        <v>#VALUE!</v>
      </c>
      <c r="H84" s="395" t="e">
        <f>IF(AA84="","",CONCATENATE(AA84,"°F"))</f>
        <v>#VALUE!</v>
      </c>
      <c r="I84" s="526" t="e">
        <f>IF(AB84="","",CONCATENATE(AB84,"°F"))</f>
        <v>#VALUE!</v>
      </c>
      <c r="J84" s="526"/>
      <c r="W84" s="29" t="s">
        <v>323</v>
      </c>
      <c r="X84" s="333" t="e">
        <f>IF(X81=0,"",ROUND(X81,2-(1+INT(LOG10(ABS(X81))))))</f>
        <v>#VALUE!</v>
      </c>
      <c r="Y84" s="333" t="e">
        <f>IF(Y81=0,"",ROUND(Y81,2-(1+INT(LOG10(ABS(Y81))))))</f>
        <v>#VALUE!</v>
      </c>
      <c r="Z84" s="333" t="e">
        <f>IF(Z81=0,"",ROUND(Z81,2-(1+INT(LOG10(ABS(Z81))))))</f>
        <v>#VALUE!</v>
      </c>
      <c r="AA84" s="333" t="e">
        <f>IF(AA81=0,"",ROUND(AA81,2-(1+INT(LOG10(ABS(AA81))))))</f>
        <v>#VALUE!</v>
      </c>
      <c r="AB84" s="333" t="e">
        <f>IF(AB81=0,"",ROUND(AB81,2-(1+INT(LOG10(ABS(AB81))))))</f>
        <v>#VALUE!</v>
      </c>
    </row>
    <row r="85" spans="1:28" ht="18" customHeight="1" thickBot="1" x14ac:dyDescent="0.3">
      <c r="A85" s="522" t="s">
        <v>326</v>
      </c>
      <c r="B85" s="522"/>
      <c r="C85" s="521" t="str">
        <f>IF('TC FORM'!D50="","",'TC FORM'!D50)</f>
        <v/>
      </c>
      <c r="D85" s="521"/>
      <c r="E85" s="521" t="str">
        <f>IF('TC FORM'!E50="","",'TC FORM'!E50)</f>
        <v/>
      </c>
      <c r="F85" s="521"/>
      <c r="G85" s="396" t="str">
        <f>IF('TC FORM'!F50="","",'TC FORM'!F50)</f>
        <v/>
      </c>
      <c r="H85" s="396" t="str">
        <f>IF('TC FORM'!G50="","",'TC FORM'!G50)</f>
        <v/>
      </c>
      <c r="I85" s="521" t="str">
        <f>IF('TC FORM'!H50="","",'TC FORM'!H50)</f>
        <v/>
      </c>
      <c r="J85" s="521"/>
      <c r="W85" s="29" t="s">
        <v>327</v>
      </c>
      <c r="X85" s="349" t="str">
        <f>'TC FORM'!$D$10</f>
        <v/>
      </c>
      <c r="Y85" s="350" t="str">
        <f>'TC FORM'!$E$10</f>
        <v/>
      </c>
      <c r="Z85" s="350" t="str">
        <f>'TC FORM'!$F$10</f>
        <v/>
      </c>
      <c r="AA85" s="350" t="str">
        <f>'TC FORM'!$G$10</f>
        <v/>
      </c>
      <c r="AB85" s="350" t="str">
        <f>'TC FORM'!$H$10</f>
        <v/>
      </c>
    </row>
    <row r="86" spans="1:28" ht="18" customHeight="1" x14ac:dyDescent="0.25">
      <c r="A86" s="365" t="str">
        <f>IF('TC FORM'!B51="","",'TC FORM'!B51)</f>
        <v/>
      </c>
      <c r="B86" s="365" t="str">
        <f>IF('TC FORM'!C51="","",'TC FORM'!C51)</f>
        <v/>
      </c>
      <c r="C86" s="526" t="str">
        <f>IF('TC FORM'!D51="","",'TC FORM'!D51)</f>
        <v/>
      </c>
      <c r="D86" s="526"/>
      <c r="E86" s="526" t="str">
        <f>IF('TC FORM'!E51="","",'TC FORM'!E51)</f>
        <v/>
      </c>
      <c r="F86" s="526"/>
      <c r="G86" s="395" t="str">
        <f>IF('TC FORM'!F51="","",'TC FORM'!F51)</f>
        <v/>
      </c>
      <c r="H86" s="395" t="str">
        <f>IF('TC FORM'!G51="","",'TC FORM'!G51)</f>
        <v/>
      </c>
      <c r="I86" s="526" t="str">
        <f>IF('TC FORM'!H51="","",'TC FORM'!H51)</f>
        <v/>
      </c>
      <c r="J86" s="526"/>
      <c r="W86" s="333" t="s">
        <v>205</v>
      </c>
      <c r="X86" s="82">
        <f>IF(X82="PRT",AD$8,AD$9)</f>
        <v>0</v>
      </c>
      <c r="Y86" s="82">
        <f>IF(Y82="PRT",AE$8,AE$9)</f>
        <v>0</v>
      </c>
      <c r="Z86" s="82">
        <f>IF(Z82="PRT",AF$8,AF$9)</f>
        <v>0</v>
      </c>
      <c r="AA86" s="82">
        <f>IF(AA82="PRT",AG$8,AG$9)</f>
        <v>0</v>
      </c>
      <c r="AB86" s="82">
        <f>IF(AB82="PRT",AH$8,AH$9)</f>
        <v>0</v>
      </c>
    </row>
    <row r="87" spans="1:28" ht="18" customHeight="1" x14ac:dyDescent="0.25">
      <c r="A87" s="365" t="str">
        <f>IF('TC FORM'!B52="","",'TC FORM'!B52)</f>
        <v/>
      </c>
      <c r="B87" s="365" t="str">
        <f>IF('TC FORM'!C52="","",'TC FORM'!C52)</f>
        <v/>
      </c>
      <c r="C87" s="526" t="str">
        <f>IF('TC FORM'!D52="","",'TC FORM'!D52)</f>
        <v/>
      </c>
      <c r="D87" s="526"/>
      <c r="E87" s="526" t="str">
        <f>IF('TC FORM'!E52="","",'TC FORM'!E52)</f>
        <v/>
      </c>
      <c r="F87" s="526"/>
      <c r="G87" s="395" t="str">
        <f>IF('TC FORM'!F52="","",'TC FORM'!F52)</f>
        <v/>
      </c>
      <c r="H87" s="395" t="str">
        <f>IF('TC FORM'!G52="","",'TC FORM'!G52)</f>
        <v/>
      </c>
      <c r="I87" s="526" t="str">
        <f>IF('TC FORM'!H52="","",'TC FORM'!H52)</f>
        <v/>
      </c>
      <c r="J87" s="526"/>
      <c r="W87" s="333" t="s">
        <v>189</v>
      </c>
      <c r="X87" s="82">
        <f>IF(X82="PRT",AJ$9,AJ$10)</f>
        <v>0</v>
      </c>
      <c r="Y87" s="82">
        <f>IF(Y82="PRT",AK$9,AK$10)</f>
        <v>0</v>
      </c>
      <c r="Z87" s="82">
        <f>IF(Z82="PRT",AL$9,AL$10)</f>
        <v>0</v>
      </c>
      <c r="AA87" s="82">
        <f>IF(AA$18="PRT",AM$9,AM$10)</f>
        <v>0</v>
      </c>
      <c r="AB87" s="82">
        <f>IF(AB$18="PRT",AN$9,AN$10)</f>
        <v>0</v>
      </c>
    </row>
    <row r="88" spans="1:28" ht="18" customHeight="1" x14ac:dyDescent="0.25">
      <c r="A88" s="365" t="str">
        <f>IF('TC FORM'!B53="","",'TC FORM'!B53)</f>
        <v/>
      </c>
      <c r="B88" s="365" t="str">
        <f>IF('TC FORM'!C53="","",'TC FORM'!C53)</f>
        <v/>
      </c>
      <c r="C88" s="526" t="str">
        <f>IF('TC FORM'!D53="","",'TC FORM'!D53)</f>
        <v/>
      </c>
      <c r="D88" s="526"/>
      <c r="E88" s="526" t="str">
        <f>IF('TC FORM'!E53="","",'TC FORM'!E53)</f>
        <v/>
      </c>
      <c r="F88" s="526"/>
      <c r="G88" s="395" t="str">
        <f>IF('TC FORM'!F53="","",'TC FORM'!F53)</f>
        <v/>
      </c>
      <c r="H88" s="395" t="str">
        <f>IF('TC FORM'!G53="","",'TC FORM'!G53)</f>
        <v/>
      </c>
      <c r="I88" s="526" t="str">
        <f>IF('TC FORM'!H53="","",'TC FORM'!H53)</f>
        <v/>
      </c>
      <c r="J88" s="526"/>
      <c r="W88" s="333" t="s">
        <v>186</v>
      </c>
      <c r="X88" s="82">
        <f>IF(X82="PRT",AP$9,AP$10)</f>
        <v>0</v>
      </c>
      <c r="Y88" s="82">
        <f>IF(Y$18="PRT",AQ$9,AQ$10)</f>
        <v>0</v>
      </c>
      <c r="Z88" s="82">
        <f>IF(Z$18="PRT",AR$9,AR$10)</f>
        <v>0</v>
      </c>
      <c r="AA88" s="82">
        <f>IF(AA82="PRT",AS$9,AS$10)</f>
        <v>0</v>
      </c>
      <c r="AB88" s="82">
        <f>IF(AB82="PRT",AT$9,AT$10)</f>
        <v>0</v>
      </c>
    </row>
    <row r="89" spans="1:28" ht="18" customHeight="1" x14ac:dyDescent="0.25">
      <c r="A89" s="365" t="str">
        <f>IF('TC FORM'!B54="","",'TC FORM'!B54)</f>
        <v/>
      </c>
      <c r="B89" s="365" t="str">
        <f>IF('TC FORM'!C54="","",'TC FORM'!C54)</f>
        <v/>
      </c>
      <c r="C89" s="526" t="str">
        <f>IF('TC FORM'!D54="","",'TC FORM'!D54)</f>
        <v/>
      </c>
      <c r="D89" s="526"/>
      <c r="E89" s="526" t="str">
        <f>IF('TC FORM'!E54="","",'TC FORM'!E54)</f>
        <v/>
      </c>
      <c r="F89" s="526"/>
      <c r="G89" s="395" t="str">
        <f>IF('TC FORM'!F54="","",'TC FORM'!F54)</f>
        <v/>
      </c>
      <c r="H89" s="395" t="str">
        <f>IF('TC FORM'!G54="","",'TC FORM'!G54)</f>
        <v/>
      </c>
      <c r="I89" s="526" t="str">
        <f>IF('TC FORM'!H54="","",'TC FORM'!H54)</f>
        <v/>
      </c>
      <c r="J89" s="526"/>
      <c r="W89" s="333" t="s">
        <v>190</v>
      </c>
      <c r="X89" s="82">
        <f>IF(X82="PRT",AV$9,AV$10)</f>
        <v>0</v>
      </c>
      <c r="Y89" s="82">
        <f>IF(Y82="PRT",AW$9,AW$10)</f>
        <v>0</v>
      </c>
      <c r="Z89" s="82">
        <f>IF(Z82="PRT",AX$9,AX$10)</f>
        <v>0</v>
      </c>
      <c r="AA89" s="82">
        <f>IF(AA82="PRT",AY$9,AY$10)</f>
        <v>0</v>
      </c>
      <c r="AB89" s="82">
        <f>IF(AB82="PRT",AZ$9,AZ$10)</f>
        <v>0</v>
      </c>
    </row>
    <row r="90" spans="1:28" ht="18" customHeight="1" x14ac:dyDescent="0.25">
      <c r="A90" s="365" t="str">
        <f>IF('TC FORM'!B55="","",'TC FORM'!B55)</f>
        <v/>
      </c>
      <c r="B90" s="365" t="str">
        <f>IF('TC FORM'!C55="","",'TC FORM'!C55)</f>
        <v/>
      </c>
      <c r="C90" s="526" t="str">
        <f>IF('TC FORM'!D55="","",'TC FORM'!D55)</f>
        <v/>
      </c>
      <c r="D90" s="526"/>
      <c r="E90" s="526" t="str">
        <f>IF('TC FORM'!E55="","",'TC FORM'!E55)</f>
        <v/>
      </c>
      <c r="F90" s="526"/>
      <c r="G90" s="395" t="str">
        <f>IF('TC FORM'!F55="","",'TC FORM'!F55)</f>
        <v/>
      </c>
      <c r="H90" s="395" t="str">
        <f>IF('TC FORM'!G55="","",'TC FORM'!G55)</f>
        <v/>
      </c>
      <c r="I90" s="526" t="str">
        <f>IF('TC FORM'!H55="","",'TC FORM'!H55)</f>
        <v/>
      </c>
      <c r="J90" s="526"/>
      <c r="W90" s="333" t="s">
        <v>196</v>
      </c>
      <c r="X90" s="82">
        <f>IF(X82="PRT",BB$8,IF(X82="ST7",BB$10,BB$9))</f>
        <v>0</v>
      </c>
      <c r="Y90" s="82">
        <f>IF(Y82="PRT",BC$8,IF(Y82="ST7",BC$10,BC$9))</f>
        <v>0</v>
      </c>
      <c r="Z90" s="82">
        <f>IF(Z82="PRT",BD72,IF(Z82="ST7",BD$10,BD$9))</f>
        <v>0</v>
      </c>
      <c r="AA90" s="82">
        <f>IF(AA82="PRT",BE$8,IF(AA82="ST7",BE$10,BE$9))</f>
        <v>0</v>
      </c>
      <c r="AB90" s="82">
        <f>IF(AB82="PRT",BF$8,IF(AB82="ST7",BF$10,BF$9))</f>
        <v>0</v>
      </c>
    </row>
    <row r="91" spans="1:28" ht="18" customHeight="1" x14ac:dyDescent="0.25">
      <c r="A91" s="365" t="str">
        <f>IF('TC FORM'!B56="","",'TC FORM'!B56)</f>
        <v/>
      </c>
      <c r="B91" s="365" t="str">
        <f>IF('TC FORM'!C56="","",'TC FORM'!C56)</f>
        <v/>
      </c>
      <c r="C91" s="526" t="str">
        <f>IF('TC FORM'!D56="","",'TC FORM'!D56)</f>
        <v/>
      </c>
      <c r="D91" s="526"/>
      <c r="E91" s="526" t="str">
        <f>IF('TC FORM'!E56="","",'TC FORM'!E56)</f>
        <v/>
      </c>
      <c r="F91" s="526"/>
      <c r="G91" s="395" t="str">
        <f>IF('TC FORM'!F56="","",'TC FORM'!F56)</f>
        <v/>
      </c>
      <c r="H91" s="395" t="str">
        <f>IF('TC FORM'!G56="","",'TC FORM'!G56)</f>
        <v/>
      </c>
      <c r="I91" s="526" t="str">
        <f>IF('TC FORM'!H56="","",'TC FORM'!H56)</f>
        <v/>
      </c>
      <c r="J91" s="526"/>
      <c r="W91" s="333" t="s">
        <v>201</v>
      </c>
      <c r="X91" s="82">
        <f>IF(X82="PRT",BN$8,IF(X82="ST7",BN$10,BN$9))</f>
        <v>0</v>
      </c>
      <c r="Y91" s="82">
        <f>IF(Y82="PRT",BO$8,IF(Y82="ST7",BO$10,BO$9))</f>
        <v>0</v>
      </c>
      <c r="Z91" s="82">
        <f>IF(Z82="PRT",BP$8,IF(Z82="ST7",BP$10,BP$9))</f>
        <v>0</v>
      </c>
      <c r="AA91" s="82">
        <f>IF(AA82="PRT",BQ$8,IF(AA82="ST7",BQ$10,BQ$9))</f>
        <v>0</v>
      </c>
      <c r="AB91" s="82">
        <f>IF(AB82="PRT",BR$8,IF(AB82="ST7",BR$10,BR$9))</f>
        <v>0</v>
      </c>
    </row>
    <row r="92" spans="1:28" ht="18" customHeight="1" x14ac:dyDescent="0.25">
      <c r="A92" s="365" t="str">
        <f>IF('TC FORM'!B57="","",'TC FORM'!B57)</f>
        <v/>
      </c>
      <c r="B92" s="365" t="str">
        <f>IF('TC FORM'!C57="","",'TC FORM'!C57)</f>
        <v/>
      </c>
      <c r="C92" s="526" t="str">
        <f>IF('TC FORM'!D57="","",'TC FORM'!D57)</f>
        <v/>
      </c>
      <c r="D92" s="526"/>
      <c r="E92" s="526" t="str">
        <f>IF('TC FORM'!E57="","",'TC FORM'!E57)</f>
        <v/>
      </c>
      <c r="F92" s="526"/>
      <c r="G92" s="395" t="str">
        <f>IF('TC FORM'!F57="","",'TC FORM'!F57)</f>
        <v/>
      </c>
      <c r="H92" s="395" t="str">
        <f>IF('TC FORM'!G57="","",'TC FORM'!G57)</f>
        <v/>
      </c>
      <c r="I92" s="526" t="str">
        <f>IF('TC FORM'!H57="","",'TC FORM'!H57)</f>
        <v/>
      </c>
      <c r="J92" s="526"/>
      <c r="W92" s="333" t="s">
        <v>193</v>
      </c>
      <c r="X92" s="82">
        <f>IF(X82="PRT",BZ$7,BZ$8)</f>
        <v>0</v>
      </c>
      <c r="Y92" s="82">
        <f>IF(Y82="PRT",CA$7,CA$8)</f>
        <v>0</v>
      </c>
      <c r="Z92" s="82">
        <f>IF(Z82="PRT",CB$7,CB$8)</f>
        <v>0</v>
      </c>
      <c r="AA92" s="82">
        <f>IF(AA82="PRT",CC$7,CC$8)</f>
        <v>0</v>
      </c>
      <c r="AB92" s="82">
        <f>IF(AB82="PRT",CD$7,CD$8)</f>
        <v>0</v>
      </c>
    </row>
    <row r="93" spans="1:28" ht="18" customHeight="1" x14ac:dyDescent="0.25">
      <c r="A93" s="365" t="str">
        <f>IF('TC FORM'!B58="","",'TC FORM'!B58)</f>
        <v/>
      </c>
      <c r="B93" s="365" t="str">
        <f>IF('TC FORM'!C58="","",'TC FORM'!C58)</f>
        <v/>
      </c>
      <c r="C93" s="526" t="str">
        <f>IF('TC FORM'!D58="","",'TC FORM'!D58)</f>
        <v/>
      </c>
      <c r="D93" s="526"/>
      <c r="E93" s="526" t="str">
        <f>IF('TC FORM'!E58="","",'TC FORM'!E58)</f>
        <v/>
      </c>
      <c r="F93" s="526"/>
      <c r="G93" s="395" t="str">
        <f>IF('TC FORM'!F58="","",'TC FORM'!F58)</f>
        <v/>
      </c>
      <c r="H93" s="395" t="str">
        <f>IF('TC FORM'!G58="","",'TC FORM'!G58)</f>
        <v/>
      </c>
      <c r="I93" s="526" t="str">
        <f>IF('TC FORM'!H58="","",'TC FORM'!H58)</f>
        <v/>
      </c>
      <c r="J93" s="526"/>
    </row>
    <row r="94" spans="1:28" ht="18" customHeight="1" x14ac:dyDescent="0.25">
      <c r="A94" s="365" t="str">
        <f>IF('TC FORM'!B59="","",'TC FORM'!B59)</f>
        <v/>
      </c>
      <c r="B94" s="365" t="str">
        <f>IF('TC FORM'!C59="","",'TC FORM'!C59)</f>
        <v/>
      </c>
      <c r="C94" s="526" t="str">
        <f>IF('TC FORM'!D59="","",'TC FORM'!D59)</f>
        <v/>
      </c>
      <c r="D94" s="526"/>
      <c r="E94" s="526" t="str">
        <f>IF('TC FORM'!E59="","",'TC FORM'!E59)</f>
        <v/>
      </c>
      <c r="F94" s="526"/>
      <c r="G94" s="395" t="str">
        <f>IF('TC FORM'!F59="","",'TC FORM'!F59)</f>
        <v/>
      </c>
      <c r="H94" s="395" t="str">
        <f>IF('TC FORM'!G59="","",'TC FORM'!G59)</f>
        <v/>
      </c>
      <c r="I94" s="526" t="str">
        <f>IF('TC FORM'!H59="","",'TC FORM'!H59)</f>
        <v/>
      </c>
      <c r="J94" s="526"/>
    </row>
    <row r="95" spans="1:28" ht="18" customHeight="1" x14ac:dyDescent="0.25">
      <c r="A95" s="365" t="str">
        <f>IF('TC FORM'!B60="","",'TC FORM'!B60)</f>
        <v/>
      </c>
      <c r="B95" s="365" t="str">
        <f>IF('TC FORM'!C60="","",'TC FORM'!C60)</f>
        <v/>
      </c>
      <c r="C95" s="526" t="str">
        <f>IF('TC FORM'!D60="","",'TC FORM'!D60)</f>
        <v/>
      </c>
      <c r="D95" s="526"/>
      <c r="E95" s="526" t="str">
        <f>IF('TC FORM'!E60="","",'TC FORM'!E60)</f>
        <v/>
      </c>
      <c r="F95" s="526"/>
      <c r="G95" s="395" t="str">
        <f>IF('TC FORM'!F60="","",'TC FORM'!F60)</f>
        <v/>
      </c>
      <c r="H95" s="395" t="str">
        <f>IF('TC FORM'!G60="","",'TC FORM'!G60)</f>
        <v/>
      </c>
      <c r="I95" s="526" t="str">
        <f>IF('TC FORM'!H60="","",'TC FORM'!H60)</f>
        <v/>
      </c>
      <c r="J95" s="526"/>
    </row>
    <row r="96" spans="1:28" ht="18" customHeight="1" x14ac:dyDescent="0.25">
      <c r="A96" s="365" t="str">
        <f>IF('TC FORM'!B61="","",'TC FORM'!B61)</f>
        <v/>
      </c>
      <c r="B96" s="365" t="str">
        <f>IF('TC FORM'!C61="","",'TC FORM'!C61)</f>
        <v/>
      </c>
      <c r="C96" s="526" t="str">
        <f>IF('TC FORM'!D61="","",'TC FORM'!D61)</f>
        <v/>
      </c>
      <c r="D96" s="526"/>
      <c r="E96" s="526" t="str">
        <f>IF('TC FORM'!E61="","",'TC FORM'!E61)</f>
        <v/>
      </c>
      <c r="F96" s="526"/>
      <c r="G96" s="395" t="str">
        <f>IF('TC FORM'!F61="","",'TC FORM'!F61)</f>
        <v/>
      </c>
      <c r="H96" s="395" t="str">
        <f>IF('TC FORM'!G61="","",'TC FORM'!G61)</f>
        <v/>
      </c>
      <c r="I96" s="526" t="str">
        <f>IF('TC FORM'!H61="","",'TC FORM'!H61)</f>
        <v/>
      </c>
      <c r="J96" s="526"/>
    </row>
    <row r="97" spans="1:10" ht="18" customHeight="1" x14ac:dyDescent="0.25">
      <c r="A97" s="365" t="str">
        <f>IF('TC FORM'!B62="","",'TC FORM'!B62)</f>
        <v/>
      </c>
      <c r="B97" s="365" t="str">
        <f>IF('TC FORM'!C62="","",'TC FORM'!C62)</f>
        <v/>
      </c>
      <c r="C97" s="526" t="str">
        <f>IF('TC FORM'!D62="","",'TC FORM'!D62)</f>
        <v/>
      </c>
      <c r="D97" s="526"/>
      <c r="E97" s="526" t="str">
        <f>IF('TC FORM'!E62="","",'TC FORM'!E62)</f>
        <v/>
      </c>
      <c r="F97" s="526"/>
      <c r="G97" s="395" t="str">
        <f>IF('TC FORM'!F62="","",'TC FORM'!F62)</f>
        <v/>
      </c>
      <c r="H97" s="395" t="str">
        <f>IF('TC FORM'!G62="","",'TC FORM'!G62)</f>
        <v/>
      </c>
      <c r="I97" s="526" t="str">
        <f>IF('TC FORM'!H62="","",'TC FORM'!H62)</f>
        <v/>
      </c>
      <c r="J97" s="526"/>
    </row>
    <row r="98" spans="1:10" ht="18" customHeight="1" x14ac:dyDescent="0.25">
      <c r="A98" s="365" t="str">
        <f>IF('TC FORM'!B63="","",'TC FORM'!B63)</f>
        <v/>
      </c>
      <c r="B98" s="365" t="str">
        <f>IF('TC FORM'!C63="","",'TC FORM'!C63)</f>
        <v/>
      </c>
      <c r="C98" s="526" t="str">
        <f>IF('TC FORM'!D63="","",'TC FORM'!D63)</f>
        <v/>
      </c>
      <c r="D98" s="526"/>
      <c r="E98" s="526" t="str">
        <f>IF('TC FORM'!E63="","",'TC FORM'!E63)</f>
        <v/>
      </c>
      <c r="F98" s="526"/>
      <c r="G98" s="395" t="str">
        <f>IF('TC FORM'!F63="","",'TC FORM'!F63)</f>
        <v/>
      </c>
      <c r="H98" s="395" t="str">
        <f>IF('TC FORM'!G63="","",'TC FORM'!G63)</f>
        <v/>
      </c>
      <c r="I98" s="526" t="str">
        <f>IF('TC FORM'!H63="","",'TC FORM'!H63)</f>
        <v/>
      </c>
      <c r="J98" s="526"/>
    </row>
    <row r="99" spans="1:10" ht="18" customHeight="1" x14ac:dyDescent="0.25">
      <c r="A99" s="365" t="str">
        <f>IF('TC FORM'!B64="","",'TC FORM'!B64)</f>
        <v/>
      </c>
      <c r="B99" s="365" t="str">
        <f>IF('TC FORM'!C64="","",'TC FORM'!C64)</f>
        <v/>
      </c>
      <c r="C99" s="526" t="str">
        <f>IF('TC FORM'!D64="","",'TC FORM'!D64)</f>
        <v/>
      </c>
      <c r="D99" s="526"/>
      <c r="E99" s="526" t="str">
        <f>IF('TC FORM'!E64="","",'TC FORM'!E64)</f>
        <v/>
      </c>
      <c r="F99" s="526"/>
      <c r="G99" s="395" t="str">
        <f>IF('TC FORM'!F64="","",'TC FORM'!F64)</f>
        <v/>
      </c>
      <c r="H99" s="395" t="str">
        <f>IF('TC FORM'!G64="","",'TC FORM'!G64)</f>
        <v/>
      </c>
      <c r="I99" s="526" t="str">
        <f>IF('TC FORM'!H64="","",'TC FORM'!H64)</f>
        <v/>
      </c>
      <c r="J99" s="526"/>
    </row>
    <row r="100" spans="1:10" ht="18" customHeight="1" x14ac:dyDescent="0.25">
      <c r="A100" s="365" t="str">
        <f>IF('TC FORM'!B65="","",'TC FORM'!B65)</f>
        <v/>
      </c>
      <c r="B100" s="365" t="str">
        <f>IF('TC FORM'!C65="","",'TC FORM'!C65)</f>
        <v/>
      </c>
      <c r="C100" s="527" t="str">
        <f>IF('TC FORM'!D65="","",'TC FORM'!D65)</f>
        <v/>
      </c>
      <c r="D100" s="527"/>
      <c r="E100" s="527" t="str">
        <f>IF('TC FORM'!E65="","",'TC FORM'!E65)</f>
        <v/>
      </c>
      <c r="F100" s="527"/>
      <c r="G100" s="376" t="str">
        <f>IF('TC FORM'!F65="","",'TC FORM'!F65)</f>
        <v/>
      </c>
      <c r="H100" s="376" t="str">
        <f>IF('TC FORM'!G65="","",'TC FORM'!G65)</f>
        <v/>
      </c>
      <c r="I100" s="527" t="str">
        <f>IF('TC FORM'!H65="","",'TC FORM'!H65)</f>
        <v/>
      </c>
      <c r="J100" s="527"/>
    </row>
    <row r="101" spans="1:10" ht="15.75" customHeight="1" x14ac:dyDescent="0.25">
      <c r="A101" s="328" t="s">
        <v>334</v>
      </c>
      <c r="B101" s="321"/>
      <c r="C101" s="321"/>
      <c r="D101" s="321"/>
      <c r="E101" s="321"/>
      <c r="F101" s="321"/>
      <c r="G101" s="321"/>
      <c r="H101" s="321"/>
      <c r="I101" s="321"/>
    </row>
    <row r="102" spans="1:10" ht="5.25" customHeight="1" x14ac:dyDescent="0.25">
      <c r="A102" s="323"/>
      <c r="B102" s="323"/>
      <c r="C102" s="323"/>
      <c r="D102" s="323"/>
      <c r="E102" s="323"/>
      <c r="F102" s="323"/>
      <c r="G102" s="323"/>
      <c r="H102" s="323"/>
      <c r="I102" s="323"/>
      <c r="J102" s="323"/>
    </row>
    <row r="103" spans="1:10" x14ac:dyDescent="0.2">
      <c r="A103" s="540" t="s">
        <v>335</v>
      </c>
      <c r="B103" s="540"/>
      <c r="C103" s="540"/>
      <c r="D103" s="540"/>
      <c r="E103" s="540"/>
      <c r="F103" s="540"/>
      <c r="G103" s="540"/>
      <c r="H103" s="540"/>
      <c r="I103" s="540"/>
      <c r="J103" s="540"/>
    </row>
    <row r="104" spans="1:10" x14ac:dyDescent="0.2">
      <c r="A104" s="540"/>
      <c r="B104" s="540"/>
      <c r="C104" s="540"/>
      <c r="D104" s="540"/>
      <c r="E104" s="540"/>
      <c r="F104" s="540"/>
      <c r="G104" s="540"/>
      <c r="H104" s="540"/>
      <c r="I104" s="540"/>
      <c r="J104" s="540"/>
    </row>
    <row r="105" spans="1:10" x14ac:dyDescent="0.2">
      <c r="A105" s="540"/>
      <c r="B105" s="540"/>
      <c r="C105" s="540"/>
      <c r="D105" s="540"/>
      <c r="E105" s="540"/>
      <c r="F105" s="540"/>
      <c r="G105" s="540"/>
      <c r="H105" s="540"/>
      <c r="I105" s="540"/>
      <c r="J105" s="540"/>
    </row>
    <row r="106" spans="1:10" x14ac:dyDescent="0.2">
      <c r="A106" s="540"/>
      <c r="B106" s="540"/>
      <c r="C106" s="540"/>
      <c r="D106" s="540"/>
      <c r="E106" s="540"/>
      <c r="F106" s="540"/>
      <c r="G106" s="540"/>
      <c r="H106" s="540"/>
      <c r="I106" s="540"/>
      <c r="J106" s="540"/>
    </row>
    <row r="107" spans="1:10" ht="5.25" customHeight="1" x14ac:dyDescent="0.2">
      <c r="A107" s="540"/>
      <c r="B107" s="540"/>
      <c r="C107" s="540"/>
      <c r="D107" s="540"/>
      <c r="E107" s="540"/>
      <c r="F107" s="540"/>
      <c r="G107" s="540"/>
      <c r="H107" s="540"/>
      <c r="I107" s="540"/>
      <c r="J107" s="540"/>
    </row>
    <row r="108" spans="1:10" ht="5.25" customHeight="1" x14ac:dyDescent="0.2">
      <c r="A108" s="320"/>
      <c r="B108" s="320"/>
      <c r="C108" s="320"/>
      <c r="D108" s="320"/>
      <c r="E108" s="320"/>
      <c r="F108" s="320"/>
      <c r="G108" s="320"/>
      <c r="H108" s="320"/>
      <c r="I108" s="320"/>
      <c r="J108" s="320"/>
    </row>
    <row r="109" spans="1:10" ht="18" x14ac:dyDescent="0.25">
      <c r="A109" s="374" t="s">
        <v>194</v>
      </c>
      <c r="B109" s="374"/>
      <c r="C109" s="374"/>
      <c r="D109" s="374"/>
      <c r="E109" s="374"/>
      <c r="F109" s="374"/>
      <c r="G109" s="374"/>
      <c r="H109" s="374"/>
      <c r="I109" s="374"/>
      <c r="J109" s="367"/>
    </row>
    <row r="110" spans="1:10" ht="12.75" customHeight="1" x14ac:dyDescent="0.2">
      <c r="A110" s="533" t="str">
        <f>'TC FORM'!B$32</f>
        <v>Found in tolerance.  No action required.  "C.F" = "Correction Factor."</v>
      </c>
      <c r="B110" s="533"/>
      <c r="C110" s="533"/>
      <c r="D110" s="533"/>
      <c r="E110" s="533"/>
      <c r="F110" s="533"/>
      <c r="G110" s="533"/>
      <c r="H110" s="533"/>
      <c r="I110" s="533"/>
      <c r="J110" s="533"/>
    </row>
    <row r="111" spans="1:10" ht="12.75" customHeight="1" x14ac:dyDescent="0.2">
      <c r="A111" s="533"/>
      <c r="B111" s="533"/>
      <c r="C111" s="533"/>
      <c r="D111" s="533"/>
      <c r="E111" s="533"/>
      <c r="F111" s="533"/>
      <c r="G111" s="533"/>
      <c r="H111" s="533"/>
      <c r="I111" s="533"/>
      <c r="J111" s="533"/>
    </row>
    <row r="112" spans="1:10" ht="12.75" customHeight="1" x14ac:dyDescent="0.2">
      <c r="A112" s="533"/>
      <c r="B112" s="533"/>
      <c r="C112" s="533"/>
      <c r="D112" s="533"/>
      <c r="E112" s="533"/>
      <c r="F112" s="533"/>
      <c r="G112" s="533"/>
      <c r="H112" s="533"/>
      <c r="I112" s="533"/>
      <c r="J112" s="533"/>
    </row>
    <row r="113" spans="1:10" ht="12.75" customHeight="1" x14ac:dyDescent="0.2">
      <c r="A113" s="533"/>
      <c r="B113" s="533"/>
      <c r="C113" s="533"/>
      <c r="D113" s="533"/>
      <c r="E113" s="533"/>
      <c r="F113" s="533"/>
      <c r="G113" s="533"/>
      <c r="H113" s="533"/>
      <c r="I113" s="533"/>
      <c r="J113" s="533"/>
    </row>
    <row r="114" spans="1:10" ht="12.75" customHeight="1" x14ac:dyDescent="0.2">
      <c r="A114" s="533"/>
      <c r="B114" s="533"/>
      <c r="C114" s="533"/>
      <c r="D114" s="533"/>
      <c r="E114" s="533"/>
      <c r="F114" s="533"/>
      <c r="G114" s="533"/>
      <c r="H114" s="533"/>
      <c r="I114" s="533"/>
      <c r="J114" s="533"/>
    </row>
    <row r="115" spans="1:10" ht="18" x14ac:dyDescent="0.25">
      <c r="A115" s="375" t="s">
        <v>336</v>
      </c>
      <c r="B115" s="543" t="str">
        <f>'TC FORM'!B$35</f>
        <v>ACCEPTED</v>
      </c>
      <c r="C115" s="543"/>
      <c r="D115" s="543"/>
      <c r="E115" s="543"/>
      <c r="F115" s="543"/>
      <c r="G115" s="543"/>
      <c r="H115" s="543"/>
      <c r="I115" s="374"/>
      <c r="J115" s="367"/>
    </row>
    <row r="116" spans="1:10" ht="18" x14ac:dyDescent="0.25">
      <c r="A116" s="374"/>
      <c r="B116" s="374"/>
      <c r="C116" s="374"/>
      <c r="D116" s="374"/>
      <c r="E116" s="374"/>
      <c r="F116" s="374"/>
      <c r="G116" s="374"/>
      <c r="H116" s="374"/>
      <c r="I116" s="374"/>
      <c r="J116" s="367"/>
    </row>
    <row r="117" spans="1:10" ht="5.25" customHeight="1" x14ac:dyDescent="0.2">
      <c r="A117" s="320"/>
      <c r="B117" s="320"/>
      <c r="C117" s="320"/>
      <c r="D117" s="320"/>
      <c r="E117" s="320"/>
      <c r="F117" s="320"/>
      <c r="G117" s="320"/>
      <c r="H117" s="320"/>
      <c r="I117" s="320"/>
      <c r="J117" s="320"/>
    </row>
    <row r="118" spans="1:10" ht="15.75" customHeight="1" x14ac:dyDescent="0.25">
      <c r="A118" s="321"/>
      <c r="B118" s="321"/>
      <c r="C118" s="321"/>
      <c r="D118" s="542" t="s">
        <v>337</v>
      </c>
      <c r="E118" s="542"/>
      <c r="F118" s="321"/>
      <c r="G118" s="321"/>
      <c r="H118" s="321"/>
      <c r="I118" s="321"/>
    </row>
    <row r="119" spans="1:10" ht="15.75" x14ac:dyDescent="0.25">
      <c r="A119" s="541" t="s">
        <v>338</v>
      </c>
      <c r="B119" s="541"/>
      <c r="C119" s="541" t="s">
        <v>179</v>
      </c>
      <c r="D119" s="541"/>
      <c r="E119" s="541" t="s">
        <v>339</v>
      </c>
      <c r="F119" s="541"/>
      <c r="G119" s="331" t="s">
        <v>199</v>
      </c>
      <c r="H119" s="541" t="s">
        <v>340</v>
      </c>
      <c r="I119" s="541"/>
      <c r="J119" s="541"/>
    </row>
    <row r="120" spans="1:10" ht="15.75" x14ac:dyDescent="0.25">
      <c r="A120" s="538" t="str">
        <f>IF(A56="","",A56)</f>
        <v>Additel 286</v>
      </c>
      <c r="B120" s="538"/>
      <c r="C120" s="538" t="str">
        <f>IF(C56="","",C56)</f>
        <v>6851022030037</v>
      </c>
      <c r="D120" s="538"/>
      <c r="E120" s="539">
        <f>IF(E56="","",E56)</f>
        <v>45474</v>
      </c>
      <c r="F120" s="539"/>
      <c r="G120" s="353">
        <f t="shared" ref="G120:H124" si="0">IF(G56="","",G56)</f>
        <v>45839</v>
      </c>
      <c r="H120" s="535" t="str">
        <f t="shared" si="0"/>
        <v/>
      </c>
      <c r="I120" s="536"/>
      <c r="J120" s="537"/>
    </row>
    <row r="121" spans="1:10" ht="15.75" x14ac:dyDescent="0.25">
      <c r="A121" s="538" t="str">
        <f>IF(A57="","",A57)</f>
        <v/>
      </c>
      <c r="B121" s="538"/>
      <c r="C121" s="538" t="str">
        <f>IF(C57="","",C57)</f>
        <v/>
      </c>
      <c r="D121" s="538"/>
      <c r="E121" s="539" t="str">
        <f>IF(E57="","",E57)</f>
        <v/>
      </c>
      <c r="F121" s="539"/>
      <c r="G121" s="353" t="str">
        <f t="shared" si="0"/>
        <v/>
      </c>
      <c r="H121" s="535" t="str">
        <f t="shared" si="0"/>
        <v/>
      </c>
      <c r="I121" s="536"/>
      <c r="J121" s="537"/>
    </row>
    <row r="122" spans="1:10" ht="15.75" x14ac:dyDescent="0.25">
      <c r="A122" s="538" t="str">
        <f>IF(A58="","",A58)</f>
        <v/>
      </c>
      <c r="B122" s="538"/>
      <c r="C122" s="538" t="str">
        <f>IF(C58="","",C58)</f>
        <v/>
      </c>
      <c r="D122" s="538"/>
      <c r="E122" s="539" t="str">
        <f>IF(E58="","",E58)</f>
        <v/>
      </c>
      <c r="F122" s="539"/>
      <c r="G122" s="353" t="str">
        <f t="shared" si="0"/>
        <v/>
      </c>
      <c r="H122" s="535" t="str">
        <f t="shared" si="0"/>
        <v/>
      </c>
      <c r="I122" s="536"/>
      <c r="J122" s="537"/>
    </row>
    <row r="123" spans="1:10" ht="15.75" x14ac:dyDescent="0.25">
      <c r="A123" s="538" t="str">
        <f>IF(A59="","",A59)</f>
        <v/>
      </c>
      <c r="B123" s="538"/>
      <c r="C123" s="538" t="str">
        <f>IF(C59="","",C59)</f>
        <v/>
      </c>
      <c r="D123" s="538"/>
      <c r="E123" s="539" t="str">
        <f>IF(E59="","",E59)</f>
        <v/>
      </c>
      <c r="F123" s="539"/>
      <c r="G123" s="353" t="str">
        <f t="shared" si="0"/>
        <v/>
      </c>
      <c r="H123" s="535" t="str">
        <f t="shared" si="0"/>
        <v/>
      </c>
      <c r="I123" s="536"/>
      <c r="J123" s="537"/>
    </row>
    <row r="124" spans="1:10" ht="15.75" x14ac:dyDescent="0.25">
      <c r="A124" s="538" t="str">
        <f>IF(A60="","",A60)</f>
        <v/>
      </c>
      <c r="B124" s="538"/>
      <c r="C124" s="538" t="str">
        <f>IF(C60="","",C60)</f>
        <v/>
      </c>
      <c r="D124" s="538"/>
      <c r="E124" s="539" t="str">
        <f>IF(E60="","",E60)</f>
        <v/>
      </c>
      <c r="F124" s="539"/>
      <c r="G124" s="353" t="str">
        <f t="shared" si="0"/>
        <v/>
      </c>
      <c r="H124" s="535" t="str">
        <f t="shared" si="0"/>
        <v/>
      </c>
      <c r="I124" s="536"/>
      <c r="J124" s="537"/>
    </row>
    <row r="125" spans="1:10" ht="15.75" x14ac:dyDescent="0.25">
      <c r="A125" s="321"/>
      <c r="B125" s="321"/>
      <c r="C125" s="321"/>
      <c r="D125" s="321"/>
      <c r="F125" s="321"/>
      <c r="G125" s="321"/>
      <c r="H125" s="321"/>
      <c r="I125" s="321"/>
    </row>
    <row r="126" spans="1:10" ht="15.75" x14ac:dyDescent="0.25">
      <c r="E126" s="321"/>
    </row>
    <row r="129" spans="1:20" ht="31.5" x14ac:dyDescent="0.5">
      <c r="B129" s="531" t="s">
        <v>245</v>
      </c>
      <c r="C129" s="531"/>
      <c r="D129" s="531"/>
      <c r="E129" s="531"/>
      <c r="F129" s="531"/>
      <c r="G129" s="531"/>
      <c r="H129" s="531"/>
      <c r="I129" s="329"/>
      <c r="J129" s="329"/>
    </row>
    <row r="130" spans="1:20" ht="18.75" x14ac:dyDescent="0.3">
      <c r="B130" s="530" t="s">
        <v>251</v>
      </c>
      <c r="C130" s="530"/>
      <c r="D130" s="530"/>
      <c r="E130" s="530"/>
      <c r="F130" s="530"/>
      <c r="G130" s="530"/>
      <c r="H130" s="530"/>
      <c r="I130" s="330"/>
      <c r="J130" s="330"/>
    </row>
    <row r="131" spans="1:20" ht="18.75" x14ac:dyDescent="0.3">
      <c r="B131" s="530" t="s">
        <v>263</v>
      </c>
      <c r="C131" s="530"/>
      <c r="D131" s="530"/>
      <c r="E131" s="530"/>
      <c r="F131" s="530"/>
      <c r="G131" s="530"/>
      <c r="H131" s="530"/>
      <c r="I131" s="330"/>
      <c r="J131" s="330"/>
    </row>
    <row r="132" spans="1:20" ht="23.25" x14ac:dyDescent="0.35">
      <c r="C132" s="307"/>
      <c r="D132" s="308"/>
      <c r="E132" s="529"/>
      <c r="F132" s="529"/>
      <c r="G132" s="529"/>
      <c r="H132" s="529"/>
      <c r="I132" s="307"/>
      <c r="J132" s="307"/>
    </row>
    <row r="133" spans="1:20" ht="24.95" customHeight="1" x14ac:dyDescent="0.4">
      <c r="B133" s="525" t="s">
        <v>270</v>
      </c>
      <c r="C133" s="525"/>
      <c r="D133" s="525"/>
      <c r="E133" s="525"/>
      <c r="F133" s="525"/>
      <c r="G133" s="525"/>
      <c r="H133" s="525"/>
      <c r="M133" s="5" t="s">
        <v>271</v>
      </c>
    </row>
    <row r="134" spans="1:20" ht="18" customHeight="1" x14ac:dyDescent="0.25">
      <c r="A134" s="365" t="s">
        <v>1</v>
      </c>
      <c r="B134" s="523">
        <f>'CERTIFICATION WORKSHEET'!F$1</f>
        <v>0</v>
      </c>
      <c r="C134" s="523"/>
      <c r="D134" s="523"/>
      <c r="E134" s="523"/>
      <c r="F134" s="532" t="str">
        <f>CONCATENATE("Page 3 of ",M134)</f>
        <v>Page 3 of 1</v>
      </c>
      <c r="G134" s="532"/>
      <c r="H134" s="367"/>
      <c r="I134" s="366" t="s">
        <v>279</v>
      </c>
      <c r="J134" s="368"/>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65" t="s">
        <v>282</v>
      </c>
      <c r="B135" s="523" t="str">
        <f>Customers!$I$2</f>
        <v>JOHNSON GAGE &amp; INSPECTION, INC.</v>
      </c>
      <c r="C135" s="523"/>
      <c r="D135" s="523"/>
      <c r="E135" s="523"/>
      <c r="F135" s="523"/>
      <c r="G135" s="367"/>
      <c r="H135" s="367"/>
      <c r="I135" s="366" t="s">
        <v>283</v>
      </c>
      <c r="J135" s="368"/>
    </row>
    <row r="136" spans="1:20" ht="18" customHeight="1" x14ac:dyDescent="0.25">
      <c r="A136" s="365"/>
      <c r="B136" s="523" t="str">
        <f>Customers!$I$3</f>
        <v>5920 W. 21st ST. N.</v>
      </c>
      <c r="C136" s="523"/>
      <c r="D136" s="523"/>
      <c r="E136" s="523"/>
      <c r="F136" s="523"/>
      <c r="G136" s="367"/>
      <c r="H136" s="367"/>
      <c r="I136" s="367"/>
      <c r="J136" s="367"/>
    </row>
    <row r="137" spans="1:20" ht="18" customHeight="1" x14ac:dyDescent="0.25">
      <c r="A137" s="365"/>
      <c r="B137" s="523" t="str">
        <f>Customers!$I$10</f>
        <v>WICHITA, KS 67205</v>
      </c>
      <c r="C137" s="523"/>
      <c r="D137" s="523"/>
      <c r="E137" s="523"/>
      <c r="F137" s="523"/>
      <c r="G137" s="367"/>
      <c r="H137" s="367"/>
      <c r="I137" s="367"/>
      <c r="J137" s="367"/>
    </row>
    <row r="138" spans="1:20" ht="18" customHeight="1" x14ac:dyDescent="0.25">
      <c r="A138" s="365"/>
      <c r="B138" s="523"/>
      <c r="C138" s="523"/>
      <c r="D138" s="523"/>
      <c r="E138" s="523"/>
      <c r="F138" s="523"/>
      <c r="G138" s="367"/>
      <c r="H138" s="367"/>
      <c r="I138" s="367"/>
      <c r="J138" s="367"/>
    </row>
    <row r="139" spans="1:20" ht="18" customHeight="1" x14ac:dyDescent="0.25">
      <c r="A139" s="365" t="s">
        <v>295</v>
      </c>
      <c r="B139" s="523" t="str">
        <f>'TC FORM'!B$3</f>
        <v>Thermocouple Wire</v>
      </c>
      <c r="C139" s="523"/>
      <c r="D139" s="523"/>
      <c r="E139" s="523"/>
      <c r="F139" s="367"/>
      <c r="G139" s="365" t="s">
        <v>296</v>
      </c>
      <c r="H139" s="523" t="str">
        <f>'TC FORM'!G$3</f>
        <v>KF</v>
      </c>
      <c r="I139" s="523"/>
      <c r="J139" s="367"/>
    </row>
    <row r="140" spans="1:20" ht="18" customHeight="1" x14ac:dyDescent="0.25">
      <c r="A140" s="365" t="s">
        <v>298</v>
      </c>
      <c r="B140" s="523" t="str">
        <f>'TC FORM'!B$4</f>
        <v>"0"</v>
      </c>
      <c r="C140" s="523"/>
      <c r="D140" s="523"/>
      <c r="E140" s="523"/>
      <c r="F140" s="367"/>
      <c r="G140" s="365" t="s">
        <v>299</v>
      </c>
      <c r="H140" s="524">
        <f ca="1">'TC FORM'!G$4</f>
        <v>45778</v>
      </c>
      <c r="I140" s="524"/>
      <c r="J140" s="367"/>
    </row>
    <row r="141" spans="1:20" ht="18" customHeight="1" x14ac:dyDescent="0.25">
      <c r="A141" s="365" t="s">
        <v>301</v>
      </c>
      <c r="B141" s="523" t="str">
        <f>'TC FORM'!B$5</f>
        <v>N/A</v>
      </c>
      <c r="C141" s="523"/>
      <c r="D141" s="523"/>
      <c r="E141" s="523"/>
      <c r="F141" s="367"/>
      <c r="G141" s="365" t="s">
        <v>302</v>
      </c>
      <c r="H141" s="524" t="str">
        <f>'TC FORM'!G$5</f>
        <v>N/A</v>
      </c>
      <c r="I141" s="524"/>
      <c r="J141" s="367"/>
    </row>
    <row r="142" spans="1:20" ht="18" customHeight="1" x14ac:dyDescent="0.25">
      <c r="A142" s="365" t="s">
        <v>305</v>
      </c>
      <c r="B142" s="534">
        <f>'TC FORM'!B$6</f>
        <v>68</v>
      </c>
      <c r="C142" s="534"/>
      <c r="D142" s="534"/>
      <c r="E142" s="534"/>
      <c r="F142" s="367"/>
      <c r="G142" s="365" t="s">
        <v>306</v>
      </c>
      <c r="H142" s="370">
        <f>('TC FORM'!G$6)/100</f>
        <v>0.46</v>
      </c>
      <c r="I142" s="367"/>
      <c r="J142" s="367"/>
    </row>
    <row r="143" spans="1:20" ht="5.25" customHeight="1" x14ac:dyDescent="0.3">
      <c r="A143" s="371"/>
      <c r="B143" s="372"/>
      <c r="C143" s="371"/>
      <c r="D143" s="371"/>
      <c r="E143" s="371"/>
      <c r="F143" s="371"/>
      <c r="G143" s="371"/>
      <c r="H143" s="371"/>
      <c r="I143" s="371"/>
      <c r="J143" s="373"/>
    </row>
    <row r="144" spans="1:20" ht="18" customHeight="1" x14ac:dyDescent="0.25">
      <c r="A144" s="374"/>
      <c r="B144" s="375" t="s">
        <v>310</v>
      </c>
      <c r="C144" s="374" t="s">
        <v>311</v>
      </c>
      <c r="D144" s="367"/>
      <c r="E144" s="374"/>
      <c r="F144" s="374"/>
      <c r="G144" s="375" t="s">
        <v>312</v>
      </c>
      <c r="H144" s="374" t="str">
        <f>'TC FORM'!AR$23</f>
        <v>Greater of ±2.0°F or ±0.4% of Reading</v>
      </c>
      <c r="I144" s="367"/>
      <c r="J144" s="367"/>
    </row>
    <row r="145" spans="1:28" ht="18" customHeight="1" x14ac:dyDescent="0.25">
      <c r="A145" s="374"/>
      <c r="B145" s="375" t="s">
        <v>314</v>
      </c>
      <c r="C145" s="533" t="str">
        <f>'TC FORM'!AR$24</f>
        <v>AMS2750H, ASTM E220-19</v>
      </c>
      <c r="D145" s="533"/>
      <c r="E145" s="533"/>
      <c r="F145" s="533"/>
      <c r="G145" s="375" t="s">
        <v>315</v>
      </c>
      <c r="H145" s="374" t="str">
        <f>'TC FORM'!G$49</f>
        <v>Specification</v>
      </c>
      <c r="I145" s="367"/>
      <c r="J145" s="367"/>
      <c r="W145" s="29" t="s">
        <v>316</v>
      </c>
      <c r="X145" s="343" t="str">
        <f>IF(CT!$D$7="E",X150,IF(CT!$D$7="J",X151,IF(CT!$D$7="K",X152,IF(CT!$D$7="N",X153,IF(CT!$D$7="R",X154,IF(CT!$D$7="S",X155,IF(CT!$D$7="T",X156,"")))))))</f>
        <v/>
      </c>
      <c r="Y145" s="343" t="str">
        <f>IF(CT!$D$7="E",Y150,IF(CT!$D$7="J",Y151,IF(CT!$D$7="K",Y152,IF(CT!$D$7="N",Y153,IF(CT!$D$7="R",Y154,IF(CT!$D$7="S",Y155,IF(CT!$D$7="T",Y156,"")))))))</f>
        <v/>
      </c>
      <c r="Z145" s="343" t="str">
        <f>IF(CT!$D$7="E",Z150,IF(CT!$D$7="J",Z151,IF(CT!$D$7="K",Z152,IF(CT!$D$7="N",Z153,IF(CT!$D$7="R",Z154,IF(CT!$D$7="S",Z155,IF(CT!$D$7="T",Z156,"")))))))</f>
        <v/>
      </c>
      <c r="AA145" s="343" t="str">
        <f>IF(CT!$D$7="E",AA150,IF(CT!$D$7="J",AA151,IF(CT!$D$7="K",AA152,IF(CT!$D$7="N",AA153,IF(CT!$D$7="R",AA154,IF(CT!$D$7="S",AA155,IF(CT!$D$7="T",AA156,"")))))))</f>
        <v/>
      </c>
      <c r="AB145" s="343" t="str">
        <f>IF(CT!$D$7="E",AB150,IF(CT!$D$7="J",AB151,IF(CT!$D$7="K",AB152,IF(CT!$D$7="N",AB153,IF(CT!$D$7="R",AB154,IF(CT!$D$7="S",AB155,IF(CT!$D$7="T",AB156,"")))))))</f>
        <v/>
      </c>
    </row>
    <row r="146" spans="1:28" ht="18" customHeight="1" x14ac:dyDescent="0.25">
      <c r="A146" s="374"/>
      <c r="B146" s="374"/>
      <c r="C146" s="533"/>
      <c r="D146" s="533"/>
      <c r="E146" s="533"/>
      <c r="F146" s="533"/>
      <c r="G146" s="375" t="s">
        <v>319</v>
      </c>
      <c r="H146" s="374" t="str">
        <f>'TC FORM'!B$34</f>
        <v>New</v>
      </c>
      <c r="I146" s="367"/>
      <c r="J146" s="367"/>
      <c r="X146" s="82">
        <f>CT!$E$3</f>
        <v>0</v>
      </c>
      <c r="Y146" s="82">
        <f>CT!$M$3</f>
        <v>0</v>
      </c>
      <c r="Z146" s="82">
        <f>CT!$U$3</f>
        <v>0</v>
      </c>
      <c r="AA146" s="82">
        <f>CT!$AC$3</f>
        <v>0</v>
      </c>
      <c r="AB146" s="82">
        <f>CT!$AK$3</f>
        <v>0</v>
      </c>
    </row>
    <row r="147" spans="1:28" ht="5.25" customHeight="1" x14ac:dyDescent="0.3">
      <c r="A147" s="371"/>
      <c r="B147" s="372"/>
      <c r="C147" s="371"/>
      <c r="D147" s="371"/>
      <c r="E147" s="371"/>
      <c r="F147" s="371"/>
      <c r="G147" s="371"/>
      <c r="H147" s="371"/>
      <c r="I147" s="371"/>
      <c r="J147" s="373"/>
      <c r="X147" s="82"/>
      <c r="Y147" s="82"/>
      <c r="Z147" s="82"/>
      <c r="AA147" s="82"/>
      <c r="AB147" s="82"/>
    </row>
    <row r="148" spans="1:28" ht="18" customHeight="1" x14ac:dyDescent="0.3">
      <c r="A148" s="523" t="s">
        <v>322</v>
      </c>
      <c r="B148" s="523"/>
      <c r="C148" s="526" t="e">
        <f>IF(X148="","",CONCATENATE(X148,"°F"))</f>
        <v>#VALUE!</v>
      </c>
      <c r="D148" s="526"/>
      <c r="E148" s="526" t="e">
        <f>IF(Y148="","",CONCATENATE(Y148,"°F"))</f>
        <v>#VALUE!</v>
      </c>
      <c r="F148" s="526"/>
      <c r="G148" s="395" t="e">
        <f>IF(Z148="","",CONCATENATE(Z148,"°F"))</f>
        <v>#VALUE!</v>
      </c>
      <c r="H148" s="395" t="e">
        <f>IF(AA148="","",CONCATENATE(AA148,"°F"))</f>
        <v>#VALUE!</v>
      </c>
      <c r="I148" s="526" t="e">
        <f>IF(AB148="","",CONCATENATE(AB148,"°F"))</f>
        <v>#VALUE!</v>
      </c>
      <c r="J148" s="526"/>
      <c r="W148" s="29" t="s">
        <v>323</v>
      </c>
      <c r="X148" s="333" t="e">
        <f>IF(X145=0,"",ROUND(X145,2-(1+INT(LOG10(ABS(X145))))))</f>
        <v>#VALUE!</v>
      </c>
      <c r="Y148" s="333" t="e">
        <f>IF(Y145=0,"",ROUND(Y145,2-(1+INT(LOG10(ABS(Y145))))))</f>
        <v>#VALUE!</v>
      </c>
      <c r="Z148" s="333" t="e">
        <f>IF(Z145=0,"",ROUND(Z145,2-(1+INT(LOG10(ABS(Z145))))))</f>
        <v>#VALUE!</v>
      </c>
      <c r="AA148" s="333" t="e">
        <f>IF(AA145=0,"",ROUND(AA145,2-(1+INT(LOG10(ABS(AA145))))))</f>
        <v>#VALUE!</v>
      </c>
      <c r="AB148" s="333" t="e">
        <f>IF(AB145=0,"",ROUND(AB145,2-(1+INT(LOG10(ABS(AB145))))))</f>
        <v>#VALUE!</v>
      </c>
    </row>
    <row r="149" spans="1:28" ht="18" customHeight="1" thickBot="1" x14ac:dyDescent="0.3">
      <c r="A149" s="522" t="s">
        <v>326</v>
      </c>
      <c r="B149" s="522"/>
      <c r="C149" s="521" t="str">
        <f>IF('TC FORM'!D90="","",'TC FORM'!D90)</f>
        <v/>
      </c>
      <c r="D149" s="521"/>
      <c r="E149" s="521" t="str">
        <f>IF('TC FORM'!E90="","",'TC FORM'!E90)</f>
        <v/>
      </c>
      <c r="F149" s="521"/>
      <c r="G149" s="396" t="str">
        <f>IF('TC FORM'!F90="","",'TC FORM'!F90)</f>
        <v/>
      </c>
      <c r="H149" s="398" t="str">
        <f>IF('TC FORM'!G90="","",'TC FORM'!G90)</f>
        <v/>
      </c>
      <c r="I149" s="521" t="str">
        <f>IF('TC FORM'!H90="","",'TC FORM'!H90)</f>
        <v/>
      </c>
      <c r="J149" s="521"/>
      <c r="W149" s="29" t="s">
        <v>327</v>
      </c>
      <c r="X149" s="349" t="str">
        <f>'TC FORM'!$D$10</f>
        <v/>
      </c>
      <c r="Y149" s="350" t="str">
        <f>'TC FORM'!$E$10</f>
        <v/>
      </c>
      <c r="Z149" s="350" t="str">
        <f>'TC FORM'!$F$10</f>
        <v/>
      </c>
      <c r="AA149" s="350" t="str">
        <f>'TC FORM'!$G$10</f>
        <v/>
      </c>
      <c r="AB149" s="350" t="str">
        <f>'TC FORM'!$H$10</f>
        <v/>
      </c>
    </row>
    <row r="150" spans="1:28" ht="18" customHeight="1" x14ac:dyDescent="0.25">
      <c r="A150" s="395" t="str">
        <f>IF('TC FORM'!B91="","",'TC FORM'!B91)</f>
        <v/>
      </c>
      <c r="B150" s="395" t="str">
        <f>IF('TC FORM'!C91="","",'TC FORM'!C91)</f>
        <v/>
      </c>
      <c r="C150" s="526" t="str">
        <f>IF('TC FORM'!D91="","",'TC FORM'!D91)</f>
        <v/>
      </c>
      <c r="D150" s="526"/>
      <c r="E150" s="526" t="str">
        <f>IF('TC FORM'!E91="","",'TC FORM'!E91)</f>
        <v/>
      </c>
      <c r="F150" s="526"/>
      <c r="G150" s="395" t="str">
        <f>IF('TC FORM'!F91="","",'TC FORM'!F91)</f>
        <v/>
      </c>
      <c r="H150" s="379" t="str">
        <f>IF('TC FORM'!G91="","",'TC FORM'!G91)</f>
        <v/>
      </c>
      <c r="I150" s="526" t="str">
        <f>IF('TC FORM'!H91="","",'TC FORM'!H91)</f>
        <v/>
      </c>
      <c r="J150" s="526"/>
      <c r="W150" s="333" t="s">
        <v>205</v>
      </c>
      <c r="X150" s="82">
        <f>IF(X146="PRT",AD$8,AD$9)</f>
        <v>0</v>
      </c>
      <c r="Y150" s="82">
        <f>IF(Y146="PRT",AE$8,AE$9)</f>
        <v>0</v>
      </c>
      <c r="Z150" s="82">
        <f>IF(Z146="PRT",AF$8,AF$9)</f>
        <v>0</v>
      </c>
      <c r="AA150" s="82">
        <f>IF(AA146="PRT",AG$8,AG$9)</f>
        <v>0</v>
      </c>
      <c r="AB150" s="82">
        <f>IF(AB146="PRT",AH$8,AH$9)</f>
        <v>0</v>
      </c>
    </row>
    <row r="151" spans="1:28" ht="18" customHeight="1" x14ac:dyDescent="0.25">
      <c r="A151" s="395" t="str">
        <f>IF('TC FORM'!B92="","",'TC FORM'!B92)</f>
        <v/>
      </c>
      <c r="B151" s="395" t="str">
        <f>IF('TC FORM'!C92="","",'TC FORM'!C92)</f>
        <v/>
      </c>
      <c r="C151" s="526" t="str">
        <f>IF('TC FORM'!D92="","",'TC FORM'!D92)</f>
        <v/>
      </c>
      <c r="D151" s="526"/>
      <c r="E151" s="526" t="str">
        <f>IF('TC FORM'!E92="","",'TC FORM'!E92)</f>
        <v/>
      </c>
      <c r="F151" s="526"/>
      <c r="G151" s="395" t="str">
        <f>IF('TC FORM'!F92="","",'TC FORM'!F92)</f>
        <v/>
      </c>
      <c r="H151" s="379" t="str">
        <f>IF('TC FORM'!G92="","",'TC FORM'!G92)</f>
        <v/>
      </c>
      <c r="I151" s="526" t="str">
        <f>IF('TC FORM'!H92="","",'TC FORM'!H92)</f>
        <v/>
      </c>
      <c r="J151" s="526"/>
      <c r="W151" s="333" t="s">
        <v>189</v>
      </c>
      <c r="X151" s="82">
        <f>IF(X146="PRT",AJ$9,AJ$10)</f>
        <v>0</v>
      </c>
      <c r="Y151" s="82">
        <f>IF(Y146="PRT",AK$9,AK$10)</f>
        <v>0</v>
      </c>
      <c r="Z151" s="82">
        <f>IF(Z146="PRT",AL$9,AL$10)</f>
        <v>0</v>
      </c>
      <c r="AA151" s="82">
        <f>IF(AA$18="PRT",AM$9,AM$10)</f>
        <v>0</v>
      </c>
      <c r="AB151" s="82">
        <f>IF(AB$18="PRT",AN$9,AN$10)</f>
        <v>0</v>
      </c>
    </row>
    <row r="152" spans="1:28" ht="18" customHeight="1" x14ac:dyDescent="0.25">
      <c r="A152" s="395" t="str">
        <f>IF('TC FORM'!B93="","",'TC FORM'!B93)</f>
        <v/>
      </c>
      <c r="B152" s="395" t="str">
        <f>IF('TC FORM'!C93="","",'TC FORM'!C93)</f>
        <v/>
      </c>
      <c r="C152" s="526" t="str">
        <f>IF('TC FORM'!D93="","",'TC FORM'!D93)</f>
        <v/>
      </c>
      <c r="D152" s="526"/>
      <c r="E152" s="526" t="str">
        <f>IF('TC FORM'!E93="","",'TC FORM'!E93)</f>
        <v/>
      </c>
      <c r="F152" s="526"/>
      <c r="G152" s="395" t="str">
        <f>IF('TC FORM'!F93="","",'TC FORM'!F93)</f>
        <v/>
      </c>
      <c r="H152" s="379" t="str">
        <f>IF('TC FORM'!G93="","",'TC FORM'!G93)</f>
        <v/>
      </c>
      <c r="I152" s="526" t="str">
        <f>IF('TC FORM'!H93="","",'TC FORM'!H93)</f>
        <v/>
      </c>
      <c r="J152" s="526"/>
      <c r="W152" s="333" t="s">
        <v>186</v>
      </c>
      <c r="X152" s="82">
        <f>IF(X146="PRT",AP$9,AP$10)</f>
        <v>0</v>
      </c>
      <c r="Y152" s="82">
        <f>IF(Y$18="PRT",AQ$9,AQ$10)</f>
        <v>0</v>
      </c>
      <c r="Z152" s="82">
        <f>IF(Z$18="PRT",AR$9,AR$10)</f>
        <v>0</v>
      </c>
      <c r="AA152" s="82">
        <f>IF(AA146="PRT",AS$9,AS$10)</f>
        <v>0</v>
      </c>
      <c r="AB152" s="82">
        <f>IF(AB146="PRT",AT$9,AT$10)</f>
        <v>0</v>
      </c>
    </row>
    <row r="153" spans="1:28" ht="18" customHeight="1" x14ac:dyDescent="0.25">
      <c r="A153" s="395" t="str">
        <f>IF('TC FORM'!B94="","",'TC FORM'!B94)</f>
        <v/>
      </c>
      <c r="B153" s="395" t="str">
        <f>IF('TC FORM'!C94="","",'TC FORM'!C94)</f>
        <v/>
      </c>
      <c r="C153" s="526" t="str">
        <f>IF('TC FORM'!D94="","",'TC FORM'!D94)</f>
        <v/>
      </c>
      <c r="D153" s="526"/>
      <c r="E153" s="526" t="str">
        <f>IF('TC FORM'!E94="","",'TC FORM'!E94)</f>
        <v/>
      </c>
      <c r="F153" s="526"/>
      <c r="G153" s="395" t="str">
        <f>IF('TC FORM'!F94="","",'TC FORM'!F94)</f>
        <v/>
      </c>
      <c r="H153" s="379" t="str">
        <f>IF('TC FORM'!G94="","",'TC FORM'!G94)</f>
        <v/>
      </c>
      <c r="I153" s="526" t="str">
        <f>IF('TC FORM'!H94="","",'TC FORM'!H94)</f>
        <v/>
      </c>
      <c r="J153" s="526"/>
      <c r="W153" s="333" t="s">
        <v>190</v>
      </c>
      <c r="X153" s="82">
        <f>IF(X146="PRT",AV$9,AV$10)</f>
        <v>0</v>
      </c>
      <c r="Y153" s="82">
        <f>IF(Y146="PRT",AW$9,AW$10)</f>
        <v>0</v>
      </c>
      <c r="Z153" s="82">
        <f>IF(Z146="PRT",AX$9,AX$10)</f>
        <v>0</v>
      </c>
      <c r="AA153" s="82">
        <f>IF(AA146="PRT",AY$9,AY$10)</f>
        <v>0</v>
      </c>
      <c r="AB153" s="82">
        <f>IF(AB146="PRT",AZ$9,AZ$10)</f>
        <v>0</v>
      </c>
    </row>
    <row r="154" spans="1:28" ht="18" customHeight="1" x14ac:dyDescent="0.25">
      <c r="A154" s="395" t="str">
        <f>IF('TC FORM'!B95="","",'TC FORM'!B95)</f>
        <v/>
      </c>
      <c r="B154" s="395" t="str">
        <f>IF('TC FORM'!C95="","",'TC FORM'!C95)</f>
        <v/>
      </c>
      <c r="C154" s="526" t="str">
        <f>IF('TC FORM'!D95="","",'TC FORM'!D95)</f>
        <v/>
      </c>
      <c r="D154" s="526"/>
      <c r="E154" s="526" t="str">
        <f>IF('TC FORM'!E95="","",'TC FORM'!E95)</f>
        <v/>
      </c>
      <c r="F154" s="526"/>
      <c r="G154" s="395" t="str">
        <f>IF('TC FORM'!F95="","",'TC FORM'!F95)</f>
        <v/>
      </c>
      <c r="H154" s="379" t="str">
        <f>IF('TC FORM'!G95="","",'TC FORM'!G95)</f>
        <v/>
      </c>
      <c r="I154" s="526" t="str">
        <f>IF('TC FORM'!H95="","",'TC FORM'!H95)</f>
        <v/>
      </c>
      <c r="J154" s="526"/>
      <c r="W154" s="333" t="s">
        <v>196</v>
      </c>
      <c r="X154" s="82">
        <f>IF(X146="PRT",BB$8,IF(X146="ST7",BB$10,BB$9))</f>
        <v>0</v>
      </c>
      <c r="Y154" s="82">
        <f>IF(Y146="PRT",BC$8,IF(Y146="ST7",BC$10,BC$9))</f>
        <v>0</v>
      </c>
      <c r="Z154" s="82">
        <f>IF(Z146="PRT",BD136,IF(Z146="ST7",BD$10,BD$9))</f>
        <v>0</v>
      </c>
      <c r="AA154" s="82">
        <f>IF(AA146="PRT",BE$8,IF(AA146="ST7",BE$10,BE$9))</f>
        <v>0</v>
      </c>
      <c r="AB154" s="82">
        <f>IF(AB146="PRT",BF$8,IF(AB146="ST7",BF$10,BF$9))</f>
        <v>0</v>
      </c>
    </row>
    <row r="155" spans="1:28" ht="18" customHeight="1" x14ac:dyDescent="0.25">
      <c r="A155" s="395" t="str">
        <f>IF('TC FORM'!B96="","",'TC FORM'!B96)</f>
        <v/>
      </c>
      <c r="B155" s="395" t="str">
        <f>IF('TC FORM'!C96="","",'TC FORM'!C96)</f>
        <v/>
      </c>
      <c r="C155" s="526" t="str">
        <f>IF('TC FORM'!D96="","",'TC FORM'!D96)</f>
        <v/>
      </c>
      <c r="D155" s="526"/>
      <c r="E155" s="526" t="str">
        <f>IF('TC FORM'!E96="","",'TC FORM'!E96)</f>
        <v/>
      </c>
      <c r="F155" s="526"/>
      <c r="G155" s="395" t="str">
        <f>IF('TC FORM'!F96="","",'TC FORM'!F96)</f>
        <v/>
      </c>
      <c r="H155" s="379" t="str">
        <f>IF('TC FORM'!G96="","",'TC FORM'!G96)</f>
        <v/>
      </c>
      <c r="I155" s="526" t="str">
        <f>IF('TC FORM'!H96="","",'TC FORM'!H96)</f>
        <v/>
      </c>
      <c r="J155" s="526"/>
      <c r="W155" s="333" t="s">
        <v>201</v>
      </c>
      <c r="X155" s="82">
        <f>IF(X146="PRT",BN$8,IF(X146="ST7",BN$10,BN$9))</f>
        <v>0</v>
      </c>
      <c r="Y155" s="82">
        <f>IF(Y146="PRT",BO$8,IF(Y146="ST7",BO$10,BO$9))</f>
        <v>0</v>
      </c>
      <c r="Z155" s="82">
        <f>IF(Z146="PRT",BP$8,IF(Z146="ST7",BP$10,BP$9))</f>
        <v>0</v>
      </c>
      <c r="AA155" s="82">
        <f>IF(AA146="PRT",BQ$8,IF(AA146="ST7",BQ$10,BQ$9))</f>
        <v>0</v>
      </c>
      <c r="AB155" s="82">
        <f>IF(AB146="PRT",BR$8,IF(AB146="ST7",BR$10,BR$9))</f>
        <v>0</v>
      </c>
    </row>
    <row r="156" spans="1:28" ht="18" customHeight="1" x14ac:dyDescent="0.25">
      <c r="A156" s="395" t="str">
        <f>IF('TC FORM'!B97="","",'TC FORM'!B97)</f>
        <v/>
      </c>
      <c r="B156" s="395" t="str">
        <f>IF('TC FORM'!C97="","",'TC FORM'!C97)</f>
        <v/>
      </c>
      <c r="C156" s="526" t="str">
        <f>IF('TC FORM'!D97="","",'TC FORM'!D97)</f>
        <v/>
      </c>
      <c r="D156" s="526"/>
      <c r="E156" s="526" t="str">
        <f>IF('TC FORM'!E97="","",'TC FORM'!E97)</f>
        <v/>
      </c>
      <c r="F156" s="526"/>
      <c r="G156" s="395" t="str">
        <f>IF('TC FORM'!F97="","",'TC FORM'!F97)</f>
        <v/>
      </c>
      <c r="H156" s="379" t="str">
        <f>IF('TC FORM'!G97="","",'TC FORM'!G97)</f>
        <v/>
      </c>
      <c r="I156" s="526" t="str">
        <f>IF('TC FORM'!H97="","",'TC FORM'!H97)</f>
        <v/>
      </c>
      <c r="J156" s="526"/>
      <c r="W156" s="333" t="s">
        <v>193</v>
      </c>
      <c r="X156" s="82">
        <f>IF(X146="PRT",BZ$7,BZ$8)</f>
        <v>0</v>
      </c>
      <c r="Y156" s="82">
        <f>IF(Y146="PRT",CA$7,CA$8)</f>
        <v>0</v>
      </c>
      <c r="Z156" s="82">
        <f>IF(Z146="PRT",CB$7,CB$8)</f>
        <v>0</v>
      </c>
      <c r="AA156" s="82">
        <f>IF(AA146="PRT",CC$7,CC$8)</f>
        <v>0</v>
      </c>
      <c r="AB156" s="82">
        <f>IF(AB146="PRT",CD$7,CD$8)</f>
        <v>0</v>
      </c>
    </row>
    <row r="157" spans="1:28" ht="18" customHeight="1" x14ac:dyDescent="0.25">
      <c r="A157" s="395" t="str">
        <f>IF('TC FORM'!B98="","",'TC FORM'!B98)</f>
        <v/>
      </c>
      <c r="B157" s="395" t="str">
        <f>IF('TC FORM'!C98="","",'TC FORM'!C98)</f>
        <v/>
      </c>
      <c r="C157" s="526" t="str">
        <f>IF('TC FORM'!D98="","",'TC FORM'!D98)</f>
        <v/>
      </c>
      <c r="D157" s="526"/>
      <c r="E157" s="526" t="str">
        <f>IF('TC FORM'!E98="","",'TC FORM'!E98)</f>
        <v/>
      </c>
      <c r="F157" s="526"/>
      <c r="G157" s="395" t="str">
        <f>IF('TC FORM'!F98="","",'TC FORM'!F98)</f>
        <v/>
      </c>
      <c r="H157" s="379" t="str">
        <f>IF('TC FORM'!G98="","",'TC FORM'!G98)</f>
        <v/>
      </c>
      <c r="I157" s="526" t="str">
        <f>IF('TC FORM'!H98="","",'TC FORM'!H98)</f>
        <v/>
      </c>
      <c r="J157" s="526"/>
    </row>
    <row r="158" spans="1:28" ht="18" customHeight="1" x14ac:dyDescent="0.25">
      <c r="A158" s="395" t="str">
        <f>IF('TC FORM'!B99="","",'TC FORM'!B99)</f>
        <v/>
      </c>
      <c r="B158" s="395" t="str">
        <f>IF('TC FORM'!C99="","",'TC FORM'!C99)</f>
        <v/>
      </c>
      <c r="C158" s="526" t="str">
        <f>IF('TC FORM'!D99="","",'TC FORM'!D99)</f>
        <v/>
      </c>
      <c r="D158" s="526"/>
      <c r="E158" s="526" t="str">
        <f>IF('TC FORM'!E99="","",'TC FORM'!E99)</f>
        <v/>
      </c>
      <c r="F158" s="526"/>
      <c r="G158" s="395" t="str">
        <f>IF('TC FORM'!F99="","",'TC FORM'!F99)</f>
        <v/>
      </c>
      <c r="H158" s="379" t="str">
        <f>IF('TC FORM'!G99="","",'TC FORM'!G99)</f>
        <v/>
      </c>
      <c r="I158" s="526" t="str">
        <f>IF('TC FORM'!H99="","",'TC FORM'!H99)</f>
        <v/>
      </c>
      <c r="J158" s="526"/>
    </row>
    <row r="159" spans="1:28" ht="18" customHeight="1" x14ac:dyDescent="0.25">
      <c r="A159" s="395" t="str">
        <f>IF('TC FORM'!B100="","",'TC FORM'!B100)</f>
        <v/>
      </c>
      <c r="B159" s="395" t="str">
        <f>IF('TC FORM'!C100="","",'TC FORM'!C100)</f>
        <v/>
      </c>
      <c r="C159" s="526" t="str">
        <f>IF('TC FORM'!D100="","",'TC FORM'!D100)</f>
        <v/>
      </c>
      <c r="D159" s="526"/>
      <c r="E159" s="526" t="str">
        <f>IF('TC FORM'!E100="","",'TC FORM'!E100)</f>
        <v/>
      </c>
      <c r="F159" s="526"/>
      <c r="G159" s="395" t="str">
        <f>IF('TC FORM'!F100="","",'TC FORM'!F100)</f>
        <v/>
      </c>
      <c r="H159" s="379" t="str">
        <f>IF('TC FORM'!G100="","",'TC FORM'!G100)</f>
        <v/>
      </c>
      <c r="I159" s="526" t="str">
        <f>IF('TC FORM'!H100="","",'TC FORM'!H100)</f>
        <v/>
      </c>
      <c r="J159" s="526"/>
    </row>
    <row r="160" spans="1:28" ht="18" customHeight="1" x14ac:dyDescent="0.25">
      <c r="A160" s="395" t="str">
        <f>IF('TC FORM'!B101="","",'TC FORM'!B101)</f>
        <v/>
      </c>
      <c r="B160" s="395" t="str">
        <f>IF('TC FORM'!C101="","",'TC FORM'!C101)</f>
        <v/>
      </c>
      <c r="C160" s="526" t="str">
        <f>IF('TC FORM'!D101="","",'TC FORM'!D101)</f>
        <v/>
      </c>
      <c r="D160" s="526"/>
      <c r="E160" s="526" t="str">
        <f>IF('TC FORM'!E101="","",'TC FORM'!E101)</f>
        <v/>
      </c>
      <c r="F160" s="526"/>
      <c r="G160" s="395" t="str">
        <f>IF('TC FORM'!F101="","",'TC FORM'!F101)</f>
        <v/>
      </c>
      <c r="H160" s="379" t="str">
        <f>IF('TC FORM'!G101="","",'TC FORM'!G101)</f>
        <v/>
      </c>
      <c r="I160" s="526" t="str">
        <f>IF('TC FORM'!H101="","",'TC FORM'!H101)</f>
        <v/>
      </c>
      <c r="J160" s="526"/>
    </row>
    <row r="161" spans="1:10" ht="18" customHeight="1" x14ac:dyDescent="0.25">
      <c r="A161" s="395" t="str">
        <f>IF('TC FORM'!B102="","",'TC FORM'!B102)</f>
        <v/>
      </c>
      <c r="B161" s="395" t="str">
        <f>IF('TC FORM'!C102="","",'TC FORM'!C102)</f>
        <v/>
      </c>
      <c r="C161" s="526" t="str">
        <f>IF('TC FORM'!D102="","",'TC FORM'!D102)</f>
        <v/>
      </c>
      <c r="D161" s="526"/>
      <c r="E161" s="526" t="str">
        <f>IF('TC FORM'!E102="","",'TC FORM'!E102)</f>
        <v/>
      </c>
      <c r="F161" s="526"/>
      <c r="G161" s="395" t="str">
        <f>IF('TC FORM'!F102="","",'TC FORM'!F102)</f>
        <v/>
      </c>
      <c r="H161" s="379" t="str">
        <f>IF('TC FORM'!G102="","",'TC FORM'!G102)</f>
        <v/>
      </c>
      <c r="I161" s="526" t="str">
        <f>IF('TC FORM'!H102="","",'TC FORM'!H102)</f>
        <v/>
      </c>
      <c r="J161" s="526"/>
    </row>
    <row r="162" spans="1:10" ht="18" customHeight="1" x14ac:dyDescent="0.25">
      <c r="A162" s="395" t="str">
        <f>IF('TC FORM'!B103="","",'TC FORM'!B103)</f>
        <v/>
      </c>
      <c r="B162" s="395" t="str">
        <f>IF('TC FORM'!C103="","",'TC FORM'!C103)</f>
        <v/>
      </c>
      <c r="C162" s="526" t="str">
        <f>IF('TC FORM'!D103="","",'TC FORM'!D103)</f>
        <v/>
      </c>
      <c r="D162" s="526"/>
      <c r="E162" s="526" t="str">
        <f>IF('TC FORM'!E103="","",'TC FORM'!E103)</f>
        <v/>
      </c>
      <c r="F162" s="526"/>
      <c r="G162" s="395" t="str">
        <f>IF('TC FORM'!F103="","",'TC FORM'!F103)</f>
        <v/>
      </c>
      <c r="H162" s="379" t="str">
        <f>IF('TC FORM'!G103="","",'TC FORM'!G103)</f>
        <v/>
      </c>
      <c r="I162" s="526" t="str">
        <f>IF('TC FORM'!H103="","",'TC FORM'!H103)</f>
        <v/>
      </c>
      <c r="J162" s="526"/>
    </row>
    <row r="163" spans="1:10" ht="18" customHeight="1" x14ac:dyDescent="0.25">
      <c r="A163" s="395" t="str">
        <f>IF('TC FORM'!B104="","",'TC FORM'!B104)</f>
        <v/>
      </c>
      <c r="B163" s="395" t="str">
        <f>IF('TC FORM'!C104="","",'TC FORM'!C104)</f>
        <v/>
      </c>
      <c r="C163" s="526" t="str">
        <f>IF('TC FORM'!D104="","",'TC FORM'!D104)</f>
        <v/>
      </c>
      <c r="D163" s="526"/>
      <c r="E163" s="526" t="str">
        <f>IF('TC FORM'!E104="","",'TC FORM'!E104)</f>
        <v/>
      </c>
      <c r="F163" s="526"/>
      <c r="G163" s="395" t="str">
        <f>IF('TC FORM'!F104="","",'TC FORM'!F104)</f>
        <v/>
      </c>
      <c r="H163" s="379" t="str">
        <f>IF('TC FORM'!G104="","",'TC FORM'!G104)</f>
        <v/>
      </c>
      <c r="I163" s="526" t="str">
        <f>IF('TC FORM'!H104="","",'TC FORM'!H104)</f>
        <v/>
      </c>
      <c r="J163" s="526"/>
    </row>
    <row r="164" spans="1:10" ht="18" customHeight="1" x14ac:dyDescent="0.25">
      <c r="A164" s="395" t="str">
        <f>IF('TC FORM'!B105="","",'TC FORM'!B105)</f>
        <v/>
      </c>
      <c r="B164" s="395" t="str">
        <f>IF('TC FORM'!C105="","",'TC FORM'!C105)</f>
        <v/>
      </c>
      <c r="C164" s="526" t="str">
        <f>IF('TC FORM'!D105="","",'TC FORM'!D105)</f>
        <v/>
      </c>
      <c r="D164" s="526"/>
      <c r="E164" s="526" t="str">
        <f>IF('TC FORM'!E105="","",'TC FORM'!E105)</f>
        <v/>
      </c>
      <c r="F164" s="526"/>
      <c r="G164" s="395" t="str">
        <f>IF('TC FORM'!F105="","",'TC FORM'!F105)</f>
        <v/>
      </c>
      <c r="H164" s="379" t="str">
        <f>IF('TC FORM'!G105="","",'TC FORM'!G105)</f>
        <v/>
      </c>
      <c r="I164" s="526" t="str">
        <f>IF('TC FORM'!H105="","",'TC FORM'!H105)</f>
        <v/>
      </c>
      <c r="J164" s="526"/>
    </row>
    <row r="165" spans="1:10" ht="15.75" x14ac:dyDescent="0.25">
      <c r="A165" s="328" t="s">
        <v>334</v>
      </c>
      <c r="B165" s="321"/>
      <c r="C165" s="321"/>
      <c r="D165" s="321"/>
      <c r="E165" s="321"/>
      <c r="F165" s="321"/>
      <c r="G165" s="321"/>
      <c r="H165" s="321"/>
      <c r="I165" s="321"/>
    </row>
    <row r="166" spans="1:10" ht="5.25" customHeight="1" x14ac:dyDescent="0.25">
      <c r="A166" s="323"/>
      <c r="B166" s="323"/>
      <c r="C166" s="323"/>
      <c r="D166" s="323"/>
      <c r="E166" s="323"/>
      <c r="F166" s="323"/>
      <c r="G166" s="323"/>
      <c r="H166" s="323"/>
      <c r="I166" s="323"/>
      <c r="J166" s="323"/>
    </row>
    <row r="167" spans="1:10" x14ac:dyDescent="0.2">
      <c r="A167" s="540" t="s">
        <v>335</v>
      </c>
      <c r="B167" s="540"/>
      <c r="C167" s="540"/>
      <c r="D167" s="540"/>
      <c r="E167" s="540"/>
      <c r="F167" s="540"/>
      <c r="G167" s="540"/>
      <c r="H167" s="540"/>
      <c r="I167" s="540"/>
      <c r="J167" s="540"/>
    </row>
    <row r="168" spans="1:10" x14ac:dyDescent="0.2">
      <c r="A168" s="540"/>
      <c r="B168" s="540"/>
      <c r="C168" s="540"/>
      <c r="D168" s="540"/>
      <c r="E168" s="540"/>
      <c r="F168" s="540"/>
      <c r="G168" s="540"/>
      <c r="H168" s="540"/>
      <c r="I168" s="540"/>
      <c r="J168" s="540"/>
    </row>
    <row r="169" spans="1:10" x14ac:dyDescent="0.2">
      <c r="A169" s="540"/>
      <c r="B169" s="540"/>
      <c r="C169" s="540"/>
      <c r="D169" s="540"/>
      <c r="E169" s="540"/>
      <c r="F169" s="540"/>
      <c r="G169" s="540"/>
      <c r="H169" s="540"/>
      <c r="I169" s="540"/>
      <c r="J169" s="540"/>
    </row>
    <row r="170" spans="1:10" x14ac:dyDescent="0.2">
      <c r="A170" s="540"/>
      <c r="B170" s="540"/>
      <c r="C170" s="540"/>
      <c r="D170" s="540"/>
      <c r="E170" s="540"/>
      <c r="F170" s="540"/>
      <c r="G170" s="540"/>
      <c r="H170" s="540"/>
      <c r="I170" s="540"/>
      <c r="J170" s="540"/>
    </row>
    <row r="171" spans="1:10" x14ac:dyDescent="0.2">
      <c r="A171" s="540"/>
      <c r="B171" s="540"/>
      <c r="C171" s="540"/>
      <c r="D171" s="540"/>
      <c r="E171" s="540"/>
      <c r="F171" s="540"/>
      <c r="G171" s="540"/>
      <c r="H171" s="540"/>
      <c r="I171" s="540"/>
      <c r="J171" s="540"/>
    </row>
    <row r="172" spans="1:10" ht="5.25" customHeight="1" x14ac:dyDescent="0.2">
      <c r="A172" s="320"/>
      <c r="B172" s="320"/>
      <c r="C172" s="320"/>
      <c r="D172" s="320"/>
      <c r="E172" s="320"/>
      <c r="F172" s="320"/>
      <c r="G172" s="320"/>
      <c r="H172" s="320"/>
      <c r="I172" s="320"/>
      <c r="J172" s="320"/>
    </row>
    <row r="173" spans="1:10" ht="18" x14ac:dyDescent="0.25">
      <c r="A173" s="374" t="s">
        <v>194</v>
      </c>
      <c r="B173" s="374"/>
      <c r="C173" s="374"/>
      <c r="D173" s="374"/>
      <c r="E173" s="374"/>
      <c r="F173" s="374"/>
      <c r="G173" s="374"/>
      <c r="H173" s="374"/>
      <c r="I173" s="374"/>
      <c r="J173" s="367"/>
    </row>
    <row r="174" spans="1:10" x14ac:dyDescent="0.2">
      <c r="A174" s="533" t="str">
        <f>'TC FORM'!B$32</f>
        <v>Found in tolerance.  No action required.  "C.F" = "Correction Factor."</v>
      </c>
      <c r="B174" s="533"/>
      <c r="C174" s="533"/>
      <c r="D174" s="533"/>
      <c r="E174" s="533"/>
      <c r="F174" s="533"/>
      <c r="G174" s="533"/>
      <c r="H174" s="533"/>
      <c r="I174" s="533"/>
      <c r="J174" s="533"/>
    </row>
    <row r="175" spans="1:10" x14ac:dyDescent="0.2">
      <c r="A175" s="533"/>
      <c r="B175" s="533"/>
      <c r="C175" s="533"/>
      <c r="D175" s="533"/>
      <c r="E175" s="533"/>
      <c r="F175" s="533"/>
      <c r="G175" s="533"/>
      <c r="H175" s="533"/>
      <c r="I175" s="533"/>
      <c r="J175" s="533"/>
    </row>
    <row r="176" spans="1:10" x14ac:dyDescent="0.2">
      <c r="A176" s="533"/>
      <c r="B176" s="533"/>
      <c r="C176" s="533"/>
      <c r="D176" s="533"/>
      <c r="E176" s="533"/>
      <c r="F176" s="533"/>
      <c r="G176" s="533"/>
      <c r="H176" s="533"/>
      <c r="I176" s="533"/>
      <c r="J176" s="533"/>
    </row>
    <row r="177" spans="1:10" x14ac:dyDescent="0.2">
      <c r="A177" s="533"/>
      <c r="B177" s="533"/>
      <c r="C177" s="533"/>
      <c r="D177" s="533"/>
      <c r="E177" s="533"/>
      <c r="F177" s="533"/>
      <c r="G177" s="533"/>
      <c r="H177" s="533"/>
      <c r="I177" s="533"/>
      <c r="J177" s="533"/>
    </row>
    <row r="178" spans="1:10" x14ac:dyDescent="0.2">
      <c r="A178" s="533"/>
      <c r="B178" s="533"/>
      <c r="C178" s="533"/>
      <c r="D178" s="533"/>
      <c r="E178" s="533"/>
      <c r="F178" s="533"/>
      <c r="G178" s="533"/>
      <c r="H178" s="533"/>
      <c r="I178" s="533"/>
      <c r="J178" s="533"/>
    </row>
    <row r="179" spans="1:10" ht="18" x14ac:dyDescent="0.25">
      <c r="A179" s="375" t="s">
        <v>336</v>
      </c>
      <c r="B179" s="543" t="str">
        <f>'TC FORM'!B$35</f>
        <v>ACCEPTED</v>
      </c>
      <c r="C179" s="543"/>
      <c r="D179" s="543"/>
      <c r="E179" s="543"/>
      <c r="F179" s="543"/>
      <c r="G179" s="543"/>
      <c r="H179" s="543"/>
      <c r="I179" s="374"/>
      <c r="J179" s="367"/>
    </row>
    <row r="180" spans="1:10" ht="18" x14ac:dyDescent="0.25">
      <c r="A180" s="374"/>
      <c r="B180" s="374"/>
      <c r="C180" s="374"/>
      <c r="D180" s="374"/>
      <c r="E180" s="374"/>
      <c r="F180" s="374"/>
      <c r="G180" s="374"/>
      <c r="H180" s="374"/>
      <c r="I180" s="374"/>
      <c r="J180" s="367"/>
    </row>
    <row r="181" spans="1:10" ht="5.25" customHeight="1" x14ac:dyDescent="0.2">
      <c r="A181" s="320"/>
      <c r="B181" s="320"/>
      <c r="C181" s="320"/>
      <c r="D181" s="320"/>
      <c r="E181" s="320"/>
      <c r="F181" s="320"/>
      <c r="G181" s="320"/>
      <c r="H181" s="320"/>
      <c r="I181" s="320"/>
      <c r="J181" s="320"/>
    </row>
    <row r="182" spans="1:10" ht="15.75" customHeight="1" x14ac:dyDescent="0.25">
      <c r="A182" s="321"/>
      <c r="B182" s="321"/>
      <c r="C182" s="321"/>
      <c r="D182" s="542" t="s">
        <v>337</v>
      </c>
      <c r="E182" s="542"/>
      <c r="F182" s="321"/>
      <c r="G182" s="321"/>
      <c r="H182" s="321"/>
      <c r="I182" s="321"/>
    </row>
    <row r="183" spans="1:10" ht="15.75" x14ac:dyDescent="0.25">
      <c r="A183" s="541" t="s">
        <v>338</v>
      </c>
      <c r="B183" s="541"/>
      <c r="C183" s="541" t="s">
        <v>179</v>
      </c>
      <c r="D183" s="541"/>
      <c r="E183" s="541" t="s">
        <v>339</v>
      </c>
      <c r="F183" s="541"/>
      <c r="G183" s="331" t="s">
        <v>199</v>
      </c>
      <c r="H183" s="541" t="s">
        <v>340</v>
      </c>
      <c r="I183" s="541"/>
      <c r="J183" s="541"/>
    </row>
    <row r="184" spans="1:10" ht="15.75" x14ac:dyDescent="0.25">
      <c r="A184" s="538" t="str">
        <f>IF(A120="","",A120)</f>
        <v>Additel 286</v>
      </c>
      <c r="B184" s="538"/>
      <c r="C184" s="538" t="str">
        <f>IF(C120="","",C120)</f>
        <v>6851022030037</v>
      </c>
      <c r="D184" s="538"/>
      <c r="E184" s="539">
        <f>IF(E120="","",E120)</f>
        <v>45474</v>
      </c>
      <c r="F184" s="539"/>
      <c r="G184" s="353">
        <f t="shared" ref="G184:H188" si="1">IF(G120="","",G120)</f>
        <v>45839</v>
      </c>
      <c r="H184" s="535" t="str">
        <f t="shared" si="1"/>
        <v/>
      </c>
      <c r="I184" s="536"/>
      <c r="J184" s="537"/>
    </row>
    <row r="185" spans="1:10" ht="15.75" x14ac:dyDescent="0.25">
      <c r="A185" s="538" t="str">
        <f>IF(A121="","",A121)</f>
        <v/>
      </c>
      <c r="B185" s="538"/>
      <c r="C185" s="538" t="str">
        <f>IF(C121="","",C121)</f>
        <v/>
      </c>
      <c r="D185" s="538"/>
      <c r="E185" s="539" t="str">
        <f>IF(E121="","",E121)</f>
        <v/>
      </c>
      <c r="F185" s="539"/>
      <c r="G185" s="353" t="str">
        <f t="shared" si="1"/>
        <v/>
      </c>
      <c r="H185" s="535" t="str">
        <f t="shared" si="1"/>
        <v/>
      </c>
      <c r="I185" s="536"/>
      <c r="J185" s="537"/>
    </row>
    <row r="186" spans="1:10" ht="15.75" x14ac:dyDescent="0.25">
      <c r="A186" s="538" t="str">
        <f>IF(A122="","",A122)</f>
        <v/>
      </c>
      <c r="B186" s="538"/>
      <c r="C186" s="538" t="str">
        <f>IF(C122="","",C122)</f>
        <v/>
      </c>
      <c r="D186" s="538"/>
      <c r="E186" s="539" t="str">
        <f>IF(E122="","",E122)</f>
        <v/>
      </c>
      <c r="F186" s="539"/>
      <c r="G186" s="353" t="str">
        <f t="shared" si="1"/>
        <v/>
      </c>
      <c r="H186" s="535" t="str">
        <f t="shared" si="1"/>
        <v/>
      </c>
      <c r="I186" s="536"/>
      <c r="J186" s="537"/>
    </row>
    <row r="187" spans="1:10" ht="15.75" x14ac:dyDescent="0.25">
      <c r="A187" s="538" t="str">
        <f>IF(A123="","",A123)</f>
        <v/>
      </c>
      <c r="B187" s="538"/>
      <c r="C187" s="538" t="str">
        <f>IF(C123="","",C123)</f>
        <v/>
      </c>
      <c r="D187" s="538"/>
      <c r="E187" s="539" t="str">
        <f>IF(E123="","",E123)</f>
        <v/>
      </c>
      <c r="F187" s="539"/>
      <c r="G187" s="353" t="str">
        <f t="shared" si="1"/>
        <v/>
      </c>
      <c r="H187" s="535" t="str">
        <f t="shared" si="1"/>
        <v/>
      </c>
      <c r="I187" s="536"/>
      <c r="J187" s="537"/>
    </row>
    <row r="188" spans="1:10" ht="15.75" x14ac:dyDescent="0.25">
      <c r="A188" s="538" t="str">
        <f>IF(A124="","",A124)</f>
        <v/>
      </c>
      <c r="B188" s="538"/>
      <c r="C188" s="538" t="str">
        <f>IF(C124="","",C124)</f>
        <v/>
      </c>
      <c r="D188" s="538"/>
      <c r="E188" s="539" t="str">
        <f>IF(E124="","",E124)</f>
        <v/>
      </c>
      <c r="F188" s="539"/>
      <c r="G188" s="353" t="str">
        <f t="shared" si="1"/>
        <v/>
      </c>
      <c r="H188" s="535" t="str">
        <f t="shared" si="1"/>
        <v/>
      </c>
      <c r="I188" s="536"/>
      <c r="J188" s="537"/>
    </row>
    <row r="189" spans="1:10" ht="15.75" x14ac:dyDescent="0.25">
      <c r="A189" s="321"/>
      <c r="B189" s="321"/>
      <c r="C189" s="321"/>
      <c r="D189" s="321"/>
      <c r="F189" s="321"/>
      <c r="G189" s="321"/>
      <c r="H189" s="321"/>
      <c r="I189" s="321"/>
    </row>
    <row r="190" spans="1:10" ht="15.75" x14ac:dyDescent="0.25">
      <c r="E190" s="321"/>
    </row>
    <row r="193" spans="1:20" ht="31.5" x14ac:dyDescent="0.5">
      <c r="B193" s="531" t="s">
        <v>245</v>
      </c>
      <c r="C193" s="531"/>
      <c r="D193" s="531"/>
      <c r="E193" s="531"/>
      <c r="F193" s="531"/>
      <c r="G193" s="531"/>
      <c r="H193" s="531"/>
      <c r="I193" s="329"/>
      <c r="J193" s="329"/>
    </row>
    <row r="194" spans="1:20" ht="18.75" x14ac:dyDescent="0.3">
      <c r="B194" s="530" t="s">
        <v>251</v>
      </c>
      <c r="C194" s="530"/>
      <c r="D194" s="530"/>
      <c r="E194" s="530"/>
      <c r="F194" s="530"/>
      <c r="G194" s="530"/>
      <c r="H194" s="530"/>
      <c r="I194" s="330"/>
      <c r="J194" s="330"/>
    </row>
    <row r="195" spans="1:20" ht="18.75" x14ac:dyDescent="0.3">
      <c r="B195" s="530" t="s">
        <v>263</v>
      </c>
      <c r="C195" s="530"/>
      <c r="D195" s="530"/>
      <c r="E195" s="530"/>
      <c r="F195" s="530"/>
      <c r="G195" s="530"/>
      <c r="H195" s="530"/>
      <c r="I195" s="330"/>
      <c r="J195" s="330"/>
    </row>
    <row r="196" spans="1:20" ht="23.25" x14ac:dyDescent="0.35">
      <c r="C196" s="307"/>
      <c r="D196" s="308"/>
      <c r="E196" s="529"/>
      <c r="F196" s="529"/>
      <c r="G196" s="529"/>
      <c r="H196" s="529"/>
      <c r="I196" s="307"/>
      <c r="J196" s="307"/>
    </row>
    <row r="197" spans="1:20" ht="24.95" customHeight="1" x14ac:dyDescent="0.4">
      <c r="B197" s="525" t="s">
        <v>270</v>
      </c>
      <c r="C197" s="525"/>
      <c r="D197" s="525"/>
      <c r="E197" s="525"/>
      <c r="F197" s="525"/>
      <c r="G197" s="525"/>
      <c r="H197" s="525"/>
      <c r="M197" s="5" t="s">
        <v>271</v>
      </c>
    </row>
    <row r="198" spans="1:20" ht="18" customHeight="1" x14ac:dyDescent="0.25">
      <c r="A198" s="365" t="s">
        <v>1</v>
      </c>
      <c r="B198" s="523">
        <f>'CERTIFICATION WORKSHEET'!F$1</f>
        <v>0</v>
      </c>
      <c r="C198" s="523"/>
      <c r="D198" s="523"/>
      <c r="E198" s="523"/>
      <c r="F198" s="532" t="str">
        <f>CONCATENATE("Page 4 of ",M198)</f>
        <v>Page 4 of 1</v>
      </c>
      <c r="G198" s="532"/>
      <c r="H198" s="367"/>
      <c r="I198" s="366" t="s">
        <v>279</v>
      </c>
      <c r="J198" s="368"/>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65" t="s">
        <v>282</v>
      </c>
      <c r="B199" s="523" t="str">
        <f>Customers!$I$2</f>
        <v>JOHNSON GAGE &amp; INSPECTION, INC.</v>
      </c>
      <c r="C199" s="523"/>
      <c r="D199" s="523"/>
      <c r="E199" s="523"/>
      <c r="F199" s="523"/>
      <c r="G199" s="367"/>
      <c r="H199" s="367"/>
      <c r="I199" s="366" t="s">
        <v>283</v>
      </c>
      <c r="J199" s="368"/>
    </row>
    <row r="200" spans="1:20" ht="18" customHeight="1" x14ac:dyDescent="0.25">
      <c r="A200" s="365"/>
      <c r="B200" s="523" t="str">
        <f>Customers!$I$3</f>
        <v>5920 W. 21st ST. N.</v>
      </c>
      <c r="C200" s="523"/>
      <c r="D200" s="523"/>
      <c r="E200" s="523"/>
      <c r="F200" s="523"/>
      <c r="G200" s="367"/>
      <c r="H200" s="367"/>
      <c r="I200" s="367"/>
      <c r="J200" s="367"/>
    </row>
    <row r="201" spans="1:20" ht="18" customHeight="1" x14ac:dyDescent="0.25">
      <c r="A201" s="365"/>
      <c r="B201" s="523" t="str">
        <f>Customers!$I$10</f>
        <v>WICHITA, KS 67205</v>
      </c>
      <c r="C201" s="523"/>
      <c r="D201" s="523"/>
      <c r="E201" s="523"/>
      <c r="F201" s="523"/>
      <c r="G201" s="367"/>
      <c r="H201" s="367"/>
      <c r="I201" s="367"/>
      <c r="J201" s="367"/>
    </row>
    <row r="202" spans="1:20" ht="18" customHeight="1" x14ac:dyDescent="0.25">
      <c r="A202" s="365"/>
      <c r="B202" s="523"/>
      <c r="C202" s="523"/>
      <c r="D202" s="523"/>
      <c r="E202" s="523"/>
      <c r="F202" s="523"/>
      <c r="G202" s="367"/>
      <c r="H202" s="367"/>
      <c r="I202" s="367"/>
      <c r="J202" s="367"/>
    </row>
    <row r="203" spans="1:20" ht="18" customHeight="1" x14ac:dyDescent="0.25">
      <c r="A203" s="365" t="s">
        <v>295</v>
      </c>
      <c r="B203" s="523" t="str">
        <f>'TC FORM'!B$3</f>
        <v>Thermocouple Wire</v>
      </c>
      <c r="C203" s="523"/>
      <c r="D203" s="523"/>
      <c r="E203" s="523"/>
      <c r="F203" s="367"/>
      <c r="G203" s="365" t="s">
        <v>296</v>
      </c>
      <c r="H203" s="523" t="str">
        <f>'TC FORM'!G$3</f>
        <v>KF</v>
      </c>
      <c r="I203" s="523"/>
      <c r="J203" s="367"/>
    </row>
    <row r="204" spans="1:20" ht="18" customHeight="1" x14ac:dyDescent="0.25">
      <c r="A204" s="365" t="s">
        <v>298</v>
      </c>
      <c r="B204" s="523" t="str">
        <f>'TC FORM'!B$4</f>
        <v>"0"</v>
      </c>
      <c r="C204" s="523"/>
      <c r="D204" s="523"/>
      <c r="E204" s="523"/>
      <c r="F204" s="367"/>
      <c r="G204" s="365" t="s">
        <v>299</v>
      </c>
      <c r="H204" s="524">
        <f ca="1">'TC FORM'!G$4</f>
        <v>45778</v>
      </c>
      <c r="I204" s="524"/>
      <c r="J204" s="367"/>
    </row>
    <row r="205" spans="1:20" ht="18" customHeight="1" x14ac:dyDescent="0.25">
      <c r="A205" s="365" t="s">
        <v>301</v>
      </c>
      <c r="B205" s="523" t="str">
        <f>'TC FORM'!B$5</f>
        <v>N/A</v>
      </c>
      <c r="C205" s="523"/>
      <c r="D205" s="523"/>
      <c r="E205" s="523"/>
      <c r="F205" s="367"/>
      <c r="G205" s="365" t="s">
        <v>302</v>
      </c>
      <c r="H205" s="524" t="str">
        <f>'TC FORM'!G$5</f>
        <v>N/A</v>
      </c>
      <c r="I205" s="524"/>
      <c r="J205" s="367"/>
    </row>
    <row r="206" spans="1:20" ht="18" customHeight="1" x14ac:dyDescent="0.25">
      <c r="A206" s="365" t="s">
        <v>305</v>
      </c>
      <c r="B206" s="534">
        <f>'TC FORM'!B$6</f>
        <v>68</v>
      </c>
      <c r="C206" s="534"/>
      <c r="D206" s="534"/>
      <c r="E206" s="534"/>
      <c r="F206" s="367"/>
      <c r="G206" s="365" t="s">
        <v>306</v>
      </c>
      <c r="H206" s="370">
        <f>('TC FORM'!G$6)/100</f>
        <v>0.46</v>
      </c>
      <c r="I206" s="367"/>
      <c r="J206" s="367"/>
    </row>
    <row r="207" spans="1:20" ht="5.25" customHeight="1" x14ac:dyDescent="0.3">
      <c r="A207" s="371"/>
      <c r="B207" s="372"/>
      <c r="C207" s="371"/>
      <c r="D207" s="371"/>
      <c r="E207" s="371"/>
      <c r="F207" s="371"/>
      <c r="G207" s="371"/>
      <c r="H207" s="371"/>
      <c r="I207" s="371"/>
      <c r="J207" s="373"/>
    </row>
    <row r="208" spans="1:20" ht="18" customHeight="1" x14ac:dyDescent="0.25">
      <c r="A208" s="374"/>
      <c r="B208" s="375" t="s">
        <v>310</v>
      </c>
      <c r="C208" s="374" t="s">
        <v>311</v>
      </c>
      <c r="D208" s="367"/>
      <c r="E208" s="374"/>
      <c r="F208" s="374"/>
      <c r="G208" s="375" t="s">
        <v>312</v>
      </c>
      <c r="H208" s="374" t="str">
        <f>'TC FORM'!AR$23</f>
        <v>Greater of ±2.0°F or ±0.4% of Reading</v>
      </c>
      <c r="I208" s="367"/>
      <c r="J208" s="367"/>
    </row>
    <row r="209" spans="1:28" ht="18" customHeight="1" x14ac:dyDescent="0.25">
      <c r="A209" s="374"/>
      <c r="B209" s="375" t="s">
        <v>314</v>
      </c>
      <c r="C209" s="533" t="str">
        <f>'TC FORM'!AR$24</f>
        <v>AMS2750H, ASTM E220-19</v>
      </c>
      <c r="D209" s="533"/>
      <c r="E209" s="533"/>
      <c r="F209" s="533"/>
      <c r="G209" s="375" t="s">
        <v>315</v>
      </c>
      <c r="H209" s="374" t="str">
        <f>'TC FORM'!G$49</f>
        <v>Specification</v>
      </c>
      <c r="I209" s="367"/>
      <c r="J209" s="367"/>
      <c r="W209" s="29" t="s">
        <v>316</v>
      </c>
      <c r="X209" s="343" t="str">
        <f>IF(CT!$D$7="E",X214,IF(CT!$D$7="J",X215,IF(CT!$D$7="K",X216,IF(CT!$D$7="N",X217,IF(CT!$D$7="R",X218,IF(CT!$D$7="S",X219,IF(CT!$D$7="T",X220,"")))))))</f>
        <v/>
      </c>
      <c r="Y209" s="343" t="str">
        <f>IF(CT!$D$7="E",Y214,IF(CT!$D$7="J",Y215,IF(CT!$D$7="K",Y216,IF(CT!$D$7="N",Y217,IF(CT!$D$7="R",Y218,IF(CT!$D$7="S",Y219,IF(CT!$D$7="T",Y220,"")))))))</f>
        <v/>
      </c>
      <c r="Z209" s="343" t="str">
        <f>IF(CT!$D$7="E",Z214,IF(CT!$D$7="J",Z215,IF(CT!$D$7="K",Z216,IF(CT!$D$7="N",Z217,IF(CT!$D$7="R",Z218,IF(CT!$D$7="S",Z219,IF(CT!$D$7="T",Z220,"")))))))</f>
        <v/>
      </c>
      <c r="AA209" s="343" t="str">
        <f>IF(CT!$D$7="E",AA214,IF(CT!$D$7="J",AA215,IF(CT!$D$7="K",AA216,IF(CT!$D$7="N",AA217,IF(CT!$D$7="R",AA218,IF(CT!$D$7="S",AA219,IF(CT!$D$7="T",AA220,"")))))))</f>
        <v/>
      </c>
      <c r="AB209" s="343" t="str">
        <f>IF(CT!$D$7="E",AB214,IF(CT!$D$7="J",AB215,IF(CT!$D$7="K",AB216,IF(CT!$D$7="N",AB217,IF(CT!$D$7="R",AB218,IF(CT!$D$7="S",AB219,IF(CT!$D$7="T",AB220,"")))))))</f>
        <v/>
      </c>
    </row>
    <row r="210" spans="1:28" ht="18" customHeight="1" x14ac:dyDescent="0.25">
      <c r="A210" s="374"/>
      <c r="B210" s="374"/>
      <c r="C210" s="533"/>
      <c r="D210" s="533"/>
      <c r="E210" s="533"/>
      <c r="F210" s="533"/>
      <c r="G210" s="375" t="s">
        <v>319</v>
      </c>
      <c r="H210" s="374" t="str">
        <f>'TC FORM'!B$34</f>
        <v>New</v>
      </c>
      <c r="I210" s="367"/>
      <c r="J210" s="367"/>
      <c r="X210" s="82">
        <f>CT!$E$3</f>
        <v>0</v>
      </c>
      <c r="Y210" s="82">
        <f>CT!$M$3</f>
        <v>0</v>
      </c>
      <c r="Z210" s="82">
        <f>CT!$U$3</f>
        <v>0</v>
      </c>
      <c r="AA210" s="82">
        <f>CT!$AC$3</f>
        <v>0</v>
      </c>
      <c r="AB210" s="82">
        <f>CT!$AK$3</f>
        <v>0</v>
      </c>
    </row>
    <row r="211" spans="1:28" ht="5.25" customHeight="1" x14ac:dyDescent="0.3">
      <c r="A211" s="371"/>
      <c r="B211" s="372"/>
      <c r="C211" s="371"/>
      <c r="D211" s="371"/>
      <c r="E211" s="371"/>
      <c r="F211" s="371"/>
      <c r="G211" s="371"/>
      <c r="H211" s="371"/>
      <c r="I211" s="371"/>
      <c r="J211" s="373"/>
      <c r="X211" s="82"/>
      <c r="Y211" s="82"/>
      <c r="Z211" s="82"/>
      <c r="AA211" s="82"/>
      <c r="AB211" s="82"/>
    </row>
    <row r="212" spans="1:28" ht="18" customHeight="1" x14ac:dyDescent="0.3">
      <c r="A212" s="523" t="s">
        <v>322</v>
      </c>
      <c r="B212" s="523"/>
      <c r="C212" s="526" t="e">
        <f>IF(X212="","",CONCATENATE(X212,"°F"))</f>
        <v>#VALUE!</v>
      </c>
      <c r="D212" s="526"/>
      <c r="E212" s="526" t="e">
        <f>IF(Y212="","",CONCATENATE(Y212,"°F"))</f>
        <v>#VALUE!</v>
      </c>
      <c r="F212" s="526"/>
      <c r="G212" s="395" t="e">
        <f>IF(Z212="","",CONCATENATE(Z212,"°F"))</f>
        <v>#VALUE!</v>
      </c>
      <c r="H212" s="395" t="e">
        <f>IF(AA212="","",CONCATENATE(AA212,"°F"))</f>
        <v>#VALUE!</v>
      </c>
      <c r="I212" s="526" t="e">
        <f>IF(AB212="","",CONCATENATE(AB212,"°F"))</f>
        <v>#VALUE!</v>
      </c>
      <c r="J212" s="526"/>
      <c r="W212" s="29" t="s">
        <v>323</v>
      </c>
      <c r="X212" s="333" t="e">
        <f>IF(X209=0,"",ROUND(X209,2-(1+INT(LOG10(ABS(X209))))))</f>
        <v>#VALUE!</v>
      </c>
      <c r="Y212" s="333" t="e">
        <f>IF(Y209=0,"",ROUND(Y209,2-(1+INT(LOG10(ABS(Y209))))))</f>
        <v>#VALUE!</v>
      </c>
      <c r="Z212" s="333" t="e">
        <f>IF(Z209=0,"",ROUND(Z209,2-(1+INT(LOG10(ABS(Z209))))))</f>
        <v>#VALUE!</v>
      </c>
      <c r="AA212" s="333" t="e">
        <f>IF(AA209=0,"",ROUND(AA209,2-(1+INT(LOG10(ABS(AA209))))))</f>
        <v>#VALUE!</v>
      </c>
      <c r="AB212" s="333" t="e">
        <f>IF(AB209=0,"",ROUND(AB209,2-(1+INT(LOG10(ABS(AB209))))))</f>
        <v>#VALUE!</v>
      </c>
    </row>
    <row r="213" spans="1:28" ht="18" customHeight="1" thickBot="1" x14ac:dyDescent="0.3">
      <c r="A213" s="522" t="s">
        <v>326</v>
      </c>
      <c r="B213" s="522"/>
      <c r="C213" s="546" t="str">
        <f>IF('TC FORM'!D130="","",'TC FORM'!D130)</f>
        <v/>
      </c>
      <c r="D213" s="546"/>
      <c r="E213" s="546" t="str">
        <f>IF('TC FORM'!E130="","",'TC FORM'!E130)</f>
        <v/>
      </c>
      <c r="F213" s="546"/>
      <c r="G213" s="399" t="str">
        <f>IF('TC FORM'!F130="","",'TC FORM'!F130)</f>
        <v/>
      </c>
      <c r="H213" s="400" t="str">
        <f>IF('TC FORM'!G130="","",'TC FORM'!G130)</f>
        <v/>
      </c>
      <c r="I213" s="546" t="str">
        <f>IF('TC FORM'!H130="","",'TC FORM'!H130)</f>
        <v/>
      </c>
      <c r="J213" s="546"/>
      <c r="W213" s="29" t="s">
        <v>327</v>
      </c>
      <c r="X213" s="349" t="str">
        <f>'TC FORM'!$D$10</f>
        <v/>
      </c>
      <c r="Y213" s="350" t="str">
        <f>'TC FORM'!$E$10</f>
        <v/>
      </c>
      <c r="Z213" s="350" t="str">
        <f>'TC FORM'!$F$10</f>
        <v/>
      </c>
      <c r="AA213" s="350" t="str">
        <f>'TC FORM'!$G$10</f>
        <v/>
      </c>
      <c r="AB213" s="350" t="str">
        <f>'TC FORM'!$H$10</f>
        <v/>
      </c>
    </row>
    <row r="214" spans="1:28" ht="18" customHeight="1" x14ac:dyDescent="0.25">
      <c r="A214" s="395" t="str">
        <f>IF('TC FORM'!B131="","",'TC FORM'!B131)</f>
        <v/>
      </c>
      <c r="B214" s="395"/>
      <c r="C214" s="548" t="str">
        <f>IF('TC FORM'!D131="","",'TC FORM'!D131)</f>
        <v/>
      </c>
      <c r="D214" s="548"/>
      <c r="E214" s="547" t="str">
        <f>IF('TC FORM'!E131="","",'TC FORM'!E131)</f>
        <v/>
      </c>
      <c r="F214" s="547"/>
      <c r="G214" s="376" t="str">
        <f>IF('TC FORM'!F131="","",'TC FORM'!F131)</f>
        <v/>
      </c>
      <c r="H214" s="386" t="str">
        <f>IF('TC FORM'!G131="","",'TC FORM'!G131)</f>
        <v/>
      </c>
      <c r="I214" s="547" t="str">
        <f>IF('TC FORM'!H131="","",'TC FORM'!H131)</f>
        <v/>
      </c>
      <c r="J214" s="547"/>
      <c r="W214" s="333" t="s">
        <v>205</v>
      </c>
      <c r="X214" s="82">
        <f>IF(X210="PRT",AD$8,AD$9)</f>
        <v>0</v>
      </c>
      <c r="Y214" s="82">
        <f>IF(Y210="PRT",AE$8,AE$9)</f>
        <v>0</v>
      </c>
      <c r="Z214" s="82">
        <f>IF(Z210="PRT",AF$8,AF$9)</f>
        <v>0</v>
      </c>
      <c r="AA214" s="82">
        <f>IF(AA210="PRT",AG$8,AG$9)</f>
        <v>0</v>
      </c>
      <c r="AB214" s="82">
        <f>IF(AB210="PRT",AH$8,AH$9)</f>
        <v>0</v>
      </c>
    </row>
    <row r="215" spans="1:28" ht="18" customHeight="1" x14ac:dyDescent="0.25">
      <c r="A215" s="395" t="str">
        <f>IF('TC FORM'!B132="","",'TC FORM'!B132)</f>
        <v/>
      </c>
      <c r="B215" s="395"/>
      <c r="C215" s="547" t="str">
        <f>IF('TC FORM'!D132="","",'TC FORM'!D132)</f>
        <v/>
      </c>
      <c r="D215" s="547"/>
      <c r="E215" s="547" t="str">
        <f>IF('TC FORM'!E132="","",'TC FORM'!E132)</f>
        <v/>
      </c>
      <c r="F215" s="547"/>
      <c r="G215" s="376" t="str">
        <f>IF('TC FORM'!F132="","",'TC FORM'!F132)</f>
        <v/>
      </c>
      <c r="H215" s="386" t="str">
        <f>IF('TC FORM'!G132="","",'TC FORM'!G132)</f>
        <v/>
      </c>
      <c r="I215" s="547" t="str">
        <f>IF('TC FORM'!H132="","",'TC FORM'!H132)</f>
        <v/>
      </c>
      <c r="J215" s="547"/>
      <c r="W215" s="333" t="s">
        <v>189</v>
      </c>
      <c r="X215" s="82">
        <f>IF(X210="PRT",AJ$9,AJ$10)</f>
        <v>0</v>
      </c>
      <c r="Y215" s="82">
        <f>IF(Y210="PRT",AK$9,AK$10)</f>
        <v>0</v>
      </c>
      <c r="Z215" s="82">
        <f>IF(Z210="PRT",AL$9,AL$10)</f>
        <v>0</v>
      </c>
      <c r="AA215" s="82">
        <f>IF(AA$18="PRT",AM$9,AM$10)</f>
        <v>0</v>
      </c>
      <c r="AB215" s="82">
        <f>IF(AB$18="PRT",AN$9,AN$10)</f>
        <v>0</v>
      </c>
    </row>
    <row r="216" spans="1:28" ht="18" customHeight="1" x14ac:dyDescent="0.25">
      <c r="A216" s="395" t="str">
        <f>IF('TC FORM'!B133="","",'TC FORM'!B133)</f>
        <v/>
      </c>
      <c r="B216" s="395"/>
      <c r="C216" s="547" t="str">
        <f>IF('TC FORM'!D133="","",'TC FORM'!D133)</f>
        <v/>
      </c>
      <c r="D216" s="547"/>
      <c r="E216" s="547" t="str">
        <f>IF('TC FORM'!E133="","",'TC FORM'!E133)</f>
        <v/>
      </c>
      <c r="F216" s="547"/>
      <c r="G216" s="376" t="str">
        <f>IF('TC FORM'!F133="","",'TC FORM'!F133)</f>
        <v/>
      </c>
      <c r="H216" s="386" t="str">
        <f>IF('TC FORM'!G133="","",'TC FORM'!G133)</f>
        <v/>
      </c>
      <c r="I216" s="547" t="str">
        <f>IF('TC FORM'!H133="","",'TC FORM'!H133)</f>
        <v/>
      </c>
      <c r="J216" s="547"/>
      <c r="W216" s="333" t="s">
        <v>186</v>
      </c>
      <c r="X216" s="82">
        <f>IF(X210="PRT",AP$9,AP$10)</f>
        <v>0</v>
      </c>
      <c r="Y216" s="82">
        <f>IF(Y$18="PRT",AQ$9,AQ$10)</f>
        <v>0</v>
      </c>
      <c r="Z216" s="82">
        <f>IF(Z$18="PRT",AR$9,AR$10)</f>
        <v>0</v>
      </c>
      <c r="AA216" s="82">
        <f>IF(AA210="PRT",AS$9,AS$10)</f>
        <v>0</v>
      </c>
      <c r="AB216" s="82">
        <f>IF(AB210="PRT",AT$9,AT$10)</f>
        <v>0</v>
      </c>
    </row>
    <row r="217" spans="1:28" ht="18" customHeight="1" x14ac:dyDescent="0.25">
      <c r="A217" s="395" t="str">
        <f>IF('TC FORM'!B134="","",'TC FORM'!B134)</f>
        <v/>
      </c>
      <c r="B217" s="395"/>
      <c r="C217" s="547" t="str">
        <f>IF('TC FORM'!D134="","",'TC FORM'!D134)</f>
        <v/>
      </c>
      <c r="D217" s="547"/>
      <c r="E217" s="547" t="str">
        <f>IF('TC FORM'!E134="","",'TC FORM'!E134)</f>
        <v/>
      </c>
      <c r="F217" s="547"/>
      <c r="G217" s="376" t="str">
        <f>IF('TC FORM'!F134="","",'TC FORM'!F134)</f>
        <v/>
      </c>
      <c r="H217" s="386" t="str">
        <f>IF('TC FORM'!G134="","",'TC FORM'!G134)</f>
        <v/>
      </c>
      <c r="I217" s="547" t="str">
        <f>IF('TC FORM'!H134="","",'TC FORM'!H134)</f>
        <v/>
      </c>
      <c r="J217" s="547"/>
      <c r="W217" s="333" t="s">
        <v>190</v>
      </c>
      <c r="X217" s="82">
        <f>IF(X210="PRT",AV$9,AV$10)</f>
        <v>0</v>
      </c>
      <c r="Y217" s="82">
        <f>IF(Y210="PRT",AW$9,AW$10)</f>
        <v>0</v>
      </c>
      <c r="Z217" s="82">
        <f>IF(Z210="PRT",AX$9,AX$10)</f>
        <v>0</v>
      </c>
      <c r="AA217" s="82">
        <f>IF(AA210="PRT",AY$9,AY$10)</f>
        <v>0</v>
      </c>
      <c r="AB217" s="82">
        <f>IF(AB210="PRT",AZ$9,AZ$10)</f>
        <v>0</v>
      </c>
    </row>
    <row r="218" spans="1:28" ht="18" customHeight="1" x14ac:dyDescent="0.25">
      <c r="A218" s="395" t="str">
        <f>IF('TC FORM'!B135="","",'TC FORM'!B135)</f>
        <v/>
      </c>
      <c r="B218" s="395"/>
      <c r="C218" s="547" t="str">
        <f>IF('TC FORM'!D135="","",'TC FORM'!D135)</f>
        <v/>
      </c>
      <c r="D218" s="547"/>
      <c r="E218" s="547" t="str">
        <f>IF('TC FORM'!E135="","",'TC FORM'!E135)</f>
        <v/>
      </c>
      <c r="F218" s="547"/>
      <c r="G218" s="376" t="str">
        <f>IF('TC FORM'!F135="","",'TC FORM'!F135)</f>
        <v/>
      </c>
      <c r="H218" s="386" t="str">
        <f>IF('TC FORM'!G135="","",'TC FORM'!G135)</f>
        <v/>
      </c>
      <c r="I218" s="547" t="str">
        <f>IF('TC FORM'!H135="","",'TC FORM'!H135)</f>
        <v/>
      </c>
      <c r="J218" s="547"/>
      <c r="W218" s="333" t="s">
        <v>196</v>
      </c>
      <c r="X218" s="82">
        <f>IF(X210="PRT",BB$8,IF(X210="ST7",BB$10,BB$9))</f>
        <v>0</v>
      </c>
      <c r="Y218" s="82">
        <f>IF(Y210="PRT",BC$8,IF(Y210="ST7",BC$10,BC$9))</f>
        <v>0</v>
      </c>
      <c r="Z218" s="82">
        <f>IF(Z210="PRT",BD200,IF(Z210="ST7",BD$10,BD$9))</f>
        <v>0</v>
      </c>
      <c r="AA218" s="82">
        <f>IF(AA210="PRT",BE$8,IF(AA210="ST7",BE$10,BE$9))</f>
        <v>0</v>
      </c>
      <c r="AB218" s="82">
        <f>IF(AB210="PRT",BF$8,IF(AB210="ST7",BF$10,BF$9))</f>
        <v>0</v>
      </c>
    </row>
    <row r="219" spans="1:28" ht="18" customHeight="1" x14ac:dyDescent="0.25">
      <c r="A219" s="395" t="str">
        <f>IF('TC FORM'!B136="","",'TC FORM'!B136)</f>
        <v/>
      </c>
      <c r="B219" s="395"/>
      <c r="C219" s="547" t="str">
        <f>IF('TC FORM'!D136="","",'TC FORM'!D136)</f>
        <v/>
      </c>
      <c r="D219" s="547"/>
      <c r="E219" s="547" t="str">
        <f>IF('TC FORM'!E136="","",'TC FORM'!E136)</f>
        <v/>
      </c>
      <c r="F219" s="547"/>
      <c r="G219" s="376" t="str">
        <f>IF('TC FORM'!F136="","",'TC FORM'!F136)</f>
        <v/>
      </c>
      <c r="H219" s="386" t="str">
        <f>IF('TC FORM'!G136="","",'TC FORM'!G136)</f>
        <v/>
      </c>
      <c r="I219" s="547" t="str">
        <f>IF('TC FORM'!H136="","",'TC FORM'!H136)</f>
        <v/>
      </c>
      <c r="J219" s="547"/>
      <c r="W219" s="333" t="s">
        <v>201</v>
      </c>
      <c r="X219" s="82">
        <f>IF(X210="PRT",BN$8,IF(X210="ST7",BN$10,BN$9))</f>
        <v>0</v>
      </c>
      <c r="Y219" s="82">
        <f>IF(Y210="PRT",BO$8,IF(Y210="ST7",BO$10,BO$9))</f>
        <v>0</v>
      </c>
      <c r="Z219" s="82">
        <f>IF(Z210="PRT",BP$8,IF(Z210="ST7",BP$10,BP$9))</f>
        <v>0</v>
      </c>
      <c r="AA219" s="82">
        <f>IF(AA210="PRT",BQ$8,IF(AA210="ST7",BQ$10,BQ$9))</f>
        <v>0</v>
      </c>
      <c r="AB219" s="82">
        <f>IF(AB210="PRT",BR$8,IF(AB210="ST7",BR$10,BR$9))</f>
        <v>0</v>
      </c>
    </row>
    <row r="220" spans="1:28" ht="18" customHeight="1" x14ac:dyDescent="0.25">
      <c r="A220" s="395" t="str">
        <f>IF('TC FORM'!B137="","",'TC FORM'!B137)</f>
        <v/>
      </c>
      <c r="B220" s="395"/>
      <c r="C220" s="547" t="str">
        <f>IF('TC FORM'!D137="","",'TC FORM'!D137)</f>
        <v/>
      </c>
      <c r="D220" s="547"/>
      <c r="E220" s="547" t="str">
        <f>IF('TC FORM'!E137="","",'TC FORM'!E137)</f>
        <v/>
      </c>
      <c r="F220" s="547"/>
      <c r="G220" s="376" t="str">
        <f>IF('TC FORM'!F137="","",'TC FORM'!F137)</f>
        <v/>
      </c>
      <c r="H220" s="386" t="str">
        <f>IF('TC FORM'!G137="","",'TC FORM'!G137)</f>
        <v/>
      </c>
      <c r="I220" s="547" t="str">
        <f>IF('TC FORM'!H137="","",'TC FORM'!H137)</f>
        <v/>
      </c>
      <c r="J220" s="547"/>
      <c r="W220" s="333" t="s">
        <v>193</v>
      </c>
      <c r="X220" s="82">
        <f>IF(X210="PRT",BZ$7,BZ$8)</f>
        <v>0</v>
      </c>
      <c r="Y220" s="82">
        <f>IF(Y210="PRT",CA$7,CA$8)</f>
        <v>0</v>
      </c>
      <c r="Z220" s="82">
        <f>IF(Z210="PRT",CB$7,CB$8)</f>
        <v>0</v>
      </c>
      <c r="AA220" s="82">
        <f>IF(AA210="PRT",CC$7,CC$8)</f>
        <v>0</v>
      </c>
      <c r="AB220" s="82">
        <f>IF(AB210="PRT",CD$7,CD$8)</f>
        <v>0</v>
      </c>
    </row>
    <row r="221" spans="1:28" ht="18" customHeight="1" x14ac:dyDescent="0.25">
      <c r="A221" s="395" t="str">
        <f>IF('TC FORM'!B138="","",'TC FORM'!B138)</f>
        <v/>
      </c>
      <c r="B221" s="395"/>
      <c r="C221" s="547" t="str">
        <f>IF('TC FORM'!D138="","",'TC FORM'!D138)</f>
        <v/>
      </c>
      <c r="D221" s="547"/>
      <c r="E221" s="547" t="str">
        <f>IF('TC FORM'!E138="","",'TC FORM'!E138)</f>
        <v/>
      </c>
      <c r="F221" s="547"/>
      <c r="G221" s="376" t="str">
        <f>IF('TC FORM'!F138="","",'TC FORM'!F138)</f>
        <v/>
      </c>
      <c r="H221" s="386" t="str">
        <f>IF('TC FORM'!G138="","",'TC FORM'!G138)</f>
        <v/>
      </c>
      <c r="I221" s="547" t="str">
        <f>IF('TC FORM'!H138="","",'TC FORM'!H138)</f>
        <v/>
      </c>
      <c r="J221" s="547"/>
    </row>
    <row r="222" spans="1:28" ht="18" customHeight="1" x14ac:dyDescent="0.25">
      <c r="A222" s="395" t="str">
        <f>IF('TC FORM'!B139="","",'TC FORM'!B139)</f>
        <v/>
      </c>
      <c r="B222" s="395"/>
      <c r="C222" s="547" t="str">
        <f>IF('TC FORM'!D139="","",'TC FORM'!D139)</f>
        <v/>
      </c>
      <c r="D222" s="547"/>
      <c r="E222" s="547" t="str">
        <f>IF('TC FORM'!E139="","",'TC FORM'!E139)</f>
        <v/>
      </c>
      <c r="F222" s="547"/>
      <c r="G222" s="376" t="str">
        <f>IF('TC FORM'!F139="","",'TC FORM'!F139)</f>
        <v/>
      </c>
      <c r="H222" s="386" t="str">
        <f>IF('TC FORM'!G139="","",'TC FORM'!G139)</f>
        <v/>
      </c>
      <c r="I222" s="547" t="str">
        <f>IF('TC FORM'!H139="","",'TC FORM'!H139)</f>
        <v/>
      </c>
      <c r="J222" s="547"/>
    </row>
    <row r="223" spans="1:28" ht="18" customHeight="1" x14ac:dyDescent="0.25">
      <c r="A223" s="395" t="str">
        <f>IF('TC FORM'!B140="","",'TC FORM'!B140)</f>
        <v/>
      </c>
      <c r="B223" s="395"/>
      <c r="C223" s="547" t="str">
        <f>IF('TC FORM'!D140="","",'TC FORM'!D140)</f>
        <v/>
      </c>
      <c r="D223" s="547"/>
      <c r="E223" s="547" t="str">
        <f>IF('TC FORM'!E140="","",'TC FORM'!E140)</f>
        <v/>
      </c>
      <c r="F223" s="547"/>
      <c r="G223" s="376" t="str">
        <f>IF('TC FORM'!F140="","",'TC FORM'!F140)</f>
        <v/>
      </c>
      <c r="H223" s="386" t="str">
        <f>IF('TC FORM'!G140="","",'TC FORM'!G140)</f>
        <v/>
      </c>
      <c r="I223" s="547" t="str">
        <f>IF('TC FORM'!H140="","",'TC FORM'!H140)</f>
        <v/>
      </c>
      <c r="J223" s="547"/>
    </row>
    <row r="224" spans="1:28" ht="18" customHeight="1" x14ac:dyDescent="0.25">
      <c r="A224" s="395" t="str">
        <f>IF('TC FORM'!B141="","",'TC FORM'!B141)</f>
        <v/>
      </c>
      <c r="B224" s="395"/>
      <c r="C224" s="547" t="str">
        <f>IF('TC FORM'!D141="","",'TC FORM'!D141)</f>
        <v/>
      </c>
      <c r="D224" s="547"/>
      <c r="E224" s="547" t="str">
        <f>IF('TC FORM'!E141="","",'TC FORM'!E141)</f>
        <v/>
      </c>
      <c r="F224" s="547"/>
      <c r="G224" s="376" t="str">
        <f>IF('TC FORM'!F141="","",'TC FORM'!F141)</f>
        <v/>
      </c>
      <c r="H224" s="386" t="str">
        <f>IF('TC FORM'!G141="","",'TC FORM'!G141)</f>
        <v/>
      </c>
      <c r="I224" s="547" t="str">
        <f>IF('TC FORM'!H141="","",'TC FORM'!H141)</f>
        <v/>
      </c>
      <c r="J224" s="547"/>
    </row>
    <row r="225" spans="1:10" ht="18" customHeight="1" x14ac:dyDescent="0.25">
      <c r="A225" s="395" t="str">
        <f>IF('TC FORM'!B142="","",'TC FORM'!B142)</f>
        <v/>
      </c>
      <c r="B225" s="395"/>
      <c r="C225" s="547" t="str">
        <f>IF('TC FORM'!D142="","",'TC FORM'!D142)</f>
        <v/>
      </c>
      <c r="D225" s="547"/>
      <c r="E225" s="547" t="str">
        <f>IF('TC FORM'!E142="","",'TC FORM'!E142)</f>
        <v/>
      </c>
      <c r="F225" s="547"/>
      <c r="G225" s="376" t="str">
        <f>IF('TC FORM'!F142="","",'TC FORM'!F142)</f>
        <v/>
      </c>
      <c r="H225" s="386" t="str">
        <f>IF('TC FORM'!G142="","",'TC FORM'!G142)</f>
        <v/>
      </c>
      <c r="I225" s="547" t="str">
        <f>IF('TC FORM'!H142="","",'TC FORM'!H142)</f>
        <v/>
      </c>
      <c r="J225" s="547"/>
    </row>
    <row r="226" spans="1:10" ht="18" customHeight="1" x14ac:dyDescent="0.25">
      <c r="A226" s="395" t="str">
        <f>IF('TC FORM'!B143="","",'TC FORM'!B143)</f>
        <v/>
      </c>
      <c r="B226" s="395"/>
      <c r="C226" s="547" t="str">
        <f>IF('TC FORM'!D143="","",'TC FORM'!D143)</f>
        <v/>
      </c>
      <c r="D226" s="547"/>
      <c r="E226" s="547" t="str">
        <f>IF('TC FORM'!E143="","",'TC FORM'!E143)</f>
        <v/>
      </c>
      <c r="F226" s="547"/>
      <c r="G226" s="376" t="str">
        <f>IF('TC FORM'!F143="","",'TC FORM'!F143)</f>
        <v/>
      </c>
      <c r="H226" s="386" t="str">
        <f>IF('TC FORM'!G143="","",'TC FORM'!G143)</f>
        <v/>
      </c>
      <c r="I226" s="547" t="str">
        <f>IF('TC FORM'!H143="","",'TC FORM'!H143)</f>
        <v/>
      </c>
      <c r="J226" s="547"/>
    </row>
    <row r="227" spans="1:10" ht="18" customHeight="1" x14ac:dyDescent="0.25">
      <c r="A227" s="395" t="str">
        <f>IF('TC FORM'!B144="","",'TC FORM'!B144)</f>
        <v/>
      </c>
      <c r="B227" s="395"/>
      <c r="C227" s="547" t="str">
        <f>IF('TC FORM'!D144="","",'TC FORM'!D144)</f>
        <v/>
      </c>
      <c r="D227" s="547"/>
      <c r="E227" s="547" t="str">
        <f>IF('TC FORM'!E144="","",'TC FORM'!E144)</f>
        <v/>
      </c>
      <c r="F227" s="547"/>
      <c r="G227" s="376" t="str">
        <f>IF('TC FORM'!F144="","",'TC FORM'!F144)</f>
        <v/>
      </c>
      <c r="H227" s="386" t="str">
        <f>IF('TC FORM'!G144="","",'TC FORM'!G144)</f>
        <v/>
      </c>
      <c r="I227" s="547" t="str">
        <f>IF('TC FORM'!H144="","",'TC FORM'!H144)</f>
        <v/>
      </c>
      <c r="J227" s="547"/>
    </row>
    <row r="228" spans="1:10" ht="18" customHeight="1" x14ac:dyDescent="0.25">
      <c r="A228" s="395" t="str">
        <f>IF('TC FORM'!B145="","",'TC FORM'!B145)</f>
        <v/>
      </c>
      <c r="B228" s="395"/>
      <c r="C228" s="547" t="str">
        <f>IF('TC FORM'!D145="","",'TC FORM'!D145)</f>
        <v/>
      </c>
      <c r="D228" s="547"/>
      <c r="E228" s="547" t="str">
        <f>IF('TC FORM'!E145="","",'TC FORM'!E145)</f>
        <v/>
      </c>
      <c r="F228" s="547"/>
      <c r="G228" s="376" t="str">
        <f>IF('TC FORM'!F145="","",'TC FORM'!F145)</f>
        <v/>
      </c>
      <c r="H228" s="386" t="str">
        <f>IF('TC FORM'!G145="","",'TC FORM'!G145)</f>
        <v/>
      </c>
      <c r="I228" s="547" t="str">
        <f>IF('TC FORM'!H145="","",'TC FORM'!H145)</f>
        <v/>
      </c>
      <c r="J228" s="547"/>
    </row>
    <row r="229" spans="1:10" ht="15.75" x14ac:dyDescent="0.25">
      <c r="A229" s="328" t="s">
        <v>334</v>
      </c>
      <c r="B229" s="321"/>
      <c r="C229" s="321"/>
      <c r="D229" s="321"/>
      <c r="E229" s="321"/>
      <c r="F229" s="321"/>
      <c r="G229" s="321"/>
      <c r="H229" s="321"/>
      <c r="I229" s="321"/>
    </row>
    <row r="230" spans="1:10" ht="5.25" customHeight="1" x14ac:dyDescent="0.25">
      <c r="A230" s="323"/>
      <c r="B230" s="323"/>
      <c r="C230" s="323"/>
      <c r="D230" s="323"/>
      <c r="E230" s="323"/>
      <c r="F230" s="323"/>
      <c r="G230" s="323"/>
      <c r="H230" s="323"/>
      <c r="I230" s="323"/>
      <c r="J230" s="323"/>
    </row>
    <row r="231" spans="1:10" x14ac:dyDescent="0.2">
      <c r="A231" s="540" t="s">
        <v>335</v>
      </c>
      <c r="B231" s="540"/>
      <c r="C231" s="540"/>
      <c r="D231" s="540"/>
      <c r="E231" s="540"/>
      <c r="F231" s="540"/>
      <c r="G231" s="540"/>
      <c r="H231" s="540"/>
      <c r="I231" s="540"/>
      <c r="J231" s="540"/>
    </row>
    <row r="232" spans="1:10" x14ac:dyDescent="0.2">
      <c r="A232" s="540"/>
      <c r="B232" s="540"/>
      <c r="C232" s="540"/>
      <c r="D232" s="540"/>
      <c r="E232" s="540"/>
      <c r="F232" s="540"/>
      <c r="G232" s="540"/>
      <c r="H232" s="540"/>
      <c r="I232" s="540"/>
      <c r="J232" s="540"/>
    </row>
    <row r="233" spans="1:10" x14ac:dyDescent="0.2">
      <c r="A233" s="540"/>
      <c r="B233" s="540"/>
      <c r="C233" s="540"/>
      <c r="D233" s="540"/>
      <c r="E233" s="540"/>
      <c r="F233" s="540"/>
      <c r="G233" s="540"/>
      <c r="H233" s="540"/>
      <c r="I233" s="540"/>
      <c r="J233" s="540"/>
    </row>
    <row r="234" spans="1:10" x14ac:dyDescent="0.2">
      <c r="A234" s="540"/>
      <c r="B234" s="540"/>
      <c r="C234" s="540"/>
      <c r="D234" s="540"/>
      <c r="E234" s="540"/>
      <c r="F234" s="540"/>
      <c r="G234" s="540"/>
      <c r="H234" s="540"/>
      <c r="I234" s="540"/>
      <c r="J234" s="540"/>
    </row>
    <row r="235" spans="1:10" x14ac:dyDescent="0.2">
      <c r="A235" s="540"/>
      <c r="B235" s="540"/>
      <c r="C235" s="540"/>
      <c r="D235" s="540"/>
      <c r="E235" s="540"/>
      <c r="F235" s="540"/>
      <c r="G235" s="540"/>
      <c r="H235" s="540"/>
      <c r="I235" s="540"/>
      <c r="J235" s="540"/>
    </row>
    <row r="236" spans="1:10" ht="5.25" customHeight="1" x14ac:dyDescent="0.2">
      <c r="A236" s="320"/>
      <c r="B236" s="320"/>
      <c r="C236" s="320"/>
      <c r="D236" s="320"/>
      <c r="E236" s="320"/>
      <c r="F236" s="320"/>
      <c r="G236" s="320"/>
      <c r="H236" s="320"/>
      <c r="I236" s="320"/>
      <c r="J236" s="320"/>
    </row>
    <row r="237" spans="1:10" ht="18" x14ac:dyDescent="0.25">
      <c r="A237" s="374" t="s">
        <v>194</v>
      </c>
      <c r="B237" s="374"/>
      <c r="C237" s="374"/>
      <c r="D237" s="374"/>
      <c r="E237" s="374"/>
      <c r="F237" s="374"/>
      <c r="G237" s="374"/>
      <c r="H237" s="374"/>
      <c r="I237" s="374"/>
      <c r="J237" s="367"/>
    </row>
    <row r="238" spans="1:10" x14ac:dyDescent="0.2">
      <c r="A238" s="533" t="str">
        <f>'TC FORM'!B$32</f>
        <v>Found in tolerance.  No action required.  "C.F" = "Correction Factor."</v>
      </c>
      <c r="B238" s="533"/>
      <c r="C238" s="533"/>
      <c r="D238" s="533"/>
      <c r="E238" s="533"/>
      <c r="F238" s="533"/>
      <c r="G238" s="533"/>
      <c r="H238" s="533"/>
      <c r="I238" s="533"/>
      <c r="J238" s="533"/>
    </row>
    <row r="239" spans="1:10" x14ac:dyDescent="0.2">
      <c r="A239" s="533"/>
      <c r="B239" s="533"/>
      <c r="C239" s="533"/>
      <c r="D239" s="533"/>
      <c r="E239" s="533"/>
      <c r="F239" s="533"/>
      <c r="G239" s="533"/>
      <c r="H239" s="533"/>
      <c r="I239" s="533"/>
      <c r="J239" s="533"/>
    </row>
    <row r="240" spans="1:10" x14ac:dyDescent="0.2">
      <c r="A240" s="533"/>
      <c r="B240" s="533"/>
      <c r="C240" s="533"/>
      <c r="D240" s="533"/>
      <c r="E240" s="533"/>
      <c r="F240" s="533"/>
      <c r="G240" s="533"/>
      <c r="H240" s="533"/>
      <c r="I240" s="533"/>
      <c r="J240" s="533"/>
    </row>
    <row r="241" spans="1:10" x14ac:dyDescent="0.2">
      <c r="A241" s="533"/>
      <c r="B241" s="533"/>
      <c r="C241" s="533"/>
      <c r="D241" s="533"/>
      <c r="E241" s="533"/>
      <c r="F241" s="533"/>
      <c r="G241" s="533"/>
      <c r="H241" s="533"/>
      <c r="I241" s="533"/>
      <c r="J241" s="533"/>
    </row>
    <row r="242" spans="1:10" x14ac:dyDescent="0.2">
      <c r="A242" s="533"/>
      <c r="B242" s="533"/>
      <c r="C242" s="533"/>
      <c r="D242" s="533"/>
      <c r="E242" s="533"/>
      <c r="F242" s="533"/>
      <c r="G242" s="533"/>
      <c r="H242" s="533"/>
      <c r="I242" s="533"/>
      <c r="J242" s="533"/>
    </row>
    <row r="243" spans="1:10" ht="18" x14ac:dyDescent="0.25">
      <c r="A243" s="375" t="s">
        <v>336</v>
      </c>
      <c r="B243" s="543" t="str">
        <f>'TC FORM'!B$35</f>
        <v>ACCEPTED</v>
      </c>
      <c r="C243" s="543"/>
      <c r="D243" s="543"/>
      <c r="E243" s="543"/>
      <c r="F243" s="543"/>
      <c r="G243" s="543"/>
      <c r="H243" s="543"/>
      <c r="I243" s="374"/>
      <c r="J243" s="367"/>
    </row>
    <row r="244" spans="1:10" ht="18" x14ac:dyDescent="0.25">
      <c r="A244" s="374"/>
      <c r="B244" s="374"/>
      <c r="C244" s="374"/>
      <c r="D244" s="374"/>
      <c r="E244" s="374"/>
      <c r="F244" s="374"/>
      <c r="G244" s="374"/>
      <c r="H244" s="374"/>
      <c r="I244" s="374"/>
      <c r="J244" s="367"/>
    </row>
    <row r="245" spans="1:10" ht="5.25" customHeight="1" x14ac:dyDescent="0.2">
      <c r="A245" s="320"/>
      <c r="B245" s="320"/>
      <c r="C245" s="320"/>
      <c r="D245" s="320"/>
      <c r="E245" s="320"/>
      <c r="F245" s="320"/>
      <c r="G245" s="320"/>
      <c r="H245" s="320"/>
      <c r="I245" s="320"/>
      <c r="J245" s="320"/>
    </row>
    <row r="246" spans="1:10" ht="15.75" x14ac:dyDescent="0.25">
      <c r="A246" s="321"/>
      <c r="B246" s="321"/>
      <c r="C246" s="321"/>
      <c r="D246" s="542" t="s">
        <v>337</v>
      </c>
      <c r="E246" s="542"/>
      <c r="F246" s="321"/>
      <c r="G246" s="321"/>
      <c r="H246" s="321"/>
      <c r="I246" s="321"/>
    </row>
    <row r="247" spans="1:10" ht="15.75" customHeight="1" x14ac:dyDescent="0.25">
      <c r="A247" s="541" t="s">
        <v>338</v>
      </c>
      <c r="B247" s="541"/>
      <c r="C247" s="541" t="s">
        <v>179</v>
      </c>
      <c r="D247" s="541"/>
      <c r="E247" s="541" t="s">
        <v>339</v>
      </c>
      <c r="F247" s="541"/>
      <c r="G247" s="331" t="s">
        <v>199</v>
      </c>
      <c r="H247" s="541" t="s">
        <v>340</v>
      </c>
      <c r="I247" s="541"/>
      <c r="J247" s="541"/>
    </row>
    <row r="248" spans="1:10" ht="15.75" x14ac:dyDescent="0.25">
      <c r="A248" s="538" t="str">
        <f>IF(A184="","",A184)</f>
        <v>Additel 286</v>
      </c>
      <c r="B248" s="538"/>
      <c r="C248" s="538" t="str">
        <f>IF(C184="","",C184)</f>
        <v>6851022030037</v>
      </c>
      <c r="D248" s="538"/>
      <c r="E248" s="539">
        <f>IF(E184="","",E184)</f>
        <v>45474</v>
      </c>
      <c r="F248" s="539"/>
      <c r="G248" s="353">
        <f t="shared" ref="G248:H252" si="2">IF(G184="","",G184)</f>
        <v>45839</v>
      </c>
      <c r="H248" s="535" t="str">
        <f t="shared" si="2"/>
        <v/>
      </c>
      <c r="I248" s="536"/>
      <c r="J248" s="537"/>
    </row>
    <row r="249" spans="1:10" ht="15.75" x14ac:dyDescent="0.25">
      <c r="A249" s="538" t="str">
        <f>IF(A185="","",A185)</f>
        <v/>
      </c>
      <c r="B249" s="538"/>
      <c r="C249" s="538" t="str">
        <f>IF(C185="","",C185)</f>
        <v/>
      </c>
      <c r="D249" s="538"/>
      <c r="E249" s="539" t="str">
        <f>IF(E185="","",E185)</f>
        <v/>
      </c>
      <c r="F249" s="539"/>
      <c r="G249" s="353" t="str">
        <f t="shared" si="2"/>
        <v/>
      </c>
      <c r="H249" s="535" t="str">
        <f t="shared" si="2"/>
        <v/>
      </c>
      <c r="I249" s="536"/>
      <c r="J249" s="537"/>
    </row>
    <row r="250" spans="1:10" ht="15.75" x14ac:dyDescent="0.25">
      <c r="A250" s="538" t="str">
        <f>IF(A186="","",A186)</f>
        <v/>
      </c>
      <c r="B250" s="538"/>
      <c r="C250" s="538" t="str">
        <f>IF(C186="","",C186)</f>
        <v/>
      </c>
      <c r="D250" s="538"/>
      <c r="E250" s="539" t="str">
        <f>IF(E186="","",E186)</f>
        <v/>
      </c>
      <c r="F250" s="539"/>
      <c r="G250" s="353" t="str">
        <f t="shared" si="2"/>
        <v/>
      </c>
      <c r="H250" s="535" t="str">
        <f t="shared" si="2"/>
        <v/>
      </c>
      <c r="I250" s="536"/>
      <c r="J250" s="537"/>
    </row>
    <row r="251" spans="1:10" ht="15.75" x14ac:dyDescent="0.25">
      <c r="A251" s="538" t="str">
        <f>IF(A187="","",A187)</f>
        <v/>
      </c>
      <c r="B251" s="538"/>
      <c r="C251" s="538" t="str">
        <f>IF(C187="","",C187)</f>
        <v/>
      </c>
      <c r="D251" s="538"/>
      <c r="E251" s="539" t="str">
        <f>IF(E187="","",E187)</f>
        <v/>
      </c>
      <c r="F251" s="539"/>
      <c r="G251" s="353" t="str">
        <f t="shared" si="2"/>
        <v/>
      </c>
      <c r="H251" s="535" t="str">
        <f t="shared" si="2"/>
        <v/>
      </c>
      <c r="I251" s="536"/>
      <c r="J251" s="537"/>
    </row>
    <row r="252" spans="1:10" ht="15.75" x14ac:dyDescent="0.25">
      <c r="A252" s="538" t="str">
        <f>IF(A188="","",A188)</f>
        <v/>
      </c>
      <c r="B252" s="538"/>
      <c r="C252" s="538" t="str">
        <f>IF(C188="","",C188)</f>
        <v/>
      </c>
      <c r="D252" s="538"/>
      <c r="E252" s="539" t="str">
        <f>IF(E188="","",E188)</f>
        <v/>
      </c>
      <c r="F252" s="539"/>
      <c r="G252" s="353" t="str">
        <f t="shared" si="2"/>
        <v/>
      </c>
      <c r="H252" s="535" t="str">
        <f t="shared" si="2"/>
        <v/>
      </c>
      <c r="I252" s="536"/>
      <c r="J252" s="537"/>
    </row>
    <row r="253" spans="1:10" ht="15.75" x14ac:dyDescent="0.25">
      <c r="A253" s="321"/>
      <c r="B253" s="321"/>
      <c r="C253" s="321"/>
      <c r="D253" s="321"/>
      <c r="F253" s="321"/>
      <c r="G253" s="321"/>
      <c r="H253" s="321"/>
      <c r="I253" s="321"/>
    </row>
    <row r="254" spans="1:10" ht="15.75" x14ac:dyDescent="0.25">
      <c r="E254" s="321"/>
    </row>
    <row r="257" spans="1:96" ht="31.5" x14ac:dyDescent="0.5">
      <c r="B257" s="531" t="s">
        <v>245</v>
      </c>
      <c r="C257" s="531"/>
      <c r="D257" s="531"/>
      <c r="E257" s="531"/>
      <c r="F257" s="531"/>
      <c r="G257" s="531"/>
      <c r="H257" s="531"/>
      <c r="I257" s="329"/>
      <c r="J257" s="329"/>
      <c r="AB257" s="5" t="s">
        <v>246</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30" t="s">
        <v>251</v>
      </c>
      <c r="C258" s="530"/>
      <c r="D258" s="530"/>
      <c r="E258" s="530"/>
      <c r="F258" s="530"/>
      <c r="G258" s="530"/>
      <c r="H258" s="530"/>
      <c r="I258" s="330"/>
      <c r="J258" s="330"/>
      <c r="X258" s="5"/>
      <c r="Y258" s="5"/>
      <c r="Z258" s="5"/>
      <c r="AA258" s="5"/>
      <c r="AB258" s="5"/>
      <c r="AC258" s="5"/>
      <c r="AD258" s="405" t="str">
        <f t="shared" ref="AD258:AH263" si="4">AD2</f>
        <v>TC E with PRT</v>
      </c>
      <c r="AE258" s="405" t="str">
        <f t="shared" si="4"/>
        <v>-112 to -22</v>
      </c>
      <c r="AF258" s="405" t="str">
        <f t="shared" si="4"/>
        <v>°F</v>
      </c>
      <c r="AG258" s="405" t="str">
        <f t="shared" si="4"/>
        <v>°F</v>
      </c>
      <c r="AH258" s="82">
        <f t="shared" si="4"/>
        <v>0.21199999999999999</v>
      </c>
      <c r="AI258" s="63"/>
      <c r="AJ258" s="405" t="str">
        <f>AJ2</f>
        <v>TC J with PRT</v>
      </c>
      <c r="AK258" s="405" t="str">
        <f>AK2</f>
        <v>-112 to -22</v>
      </c>
      <c r="AL258" s="405" t="str">
        <f>AL2</f>
        <v>°F</v>
      </c>
      <c r="AM258" s="405" t="str">
        <f>AM2</f>
        <v>°F</v>
      </c>
      <c r="AN258" s="82">
        <f>AN2</f>
        <v>0.222</v>
      </c>
      <c r="AO258" s="63"/>
      <c r="AP258" s="405" t="str">
        <f>AP2</f>
        <v>TC K with PRT</v>
      </c>
      <c r="AQ258" s="405" t="str">
        <f>AQ2</f>
        <v>-112 to -22</v>
      </c>
      <c r="AR258" s="405" t="str">
        <f>AR2</f>
        <v>°F</v>
      </c>
      <c r="AS258" s="405" t="str">
        <f>AS2</f>
        <v>°F</v>
      </c>
      <c r="AT258" s="82">
        <f>AT2</f>
        <v>0.27600000000000002</v>
      </c>
      <c r="AU258" s="63"/>
      <c r="AV258" s="405" t="str">
        <f>AV2</f>
        <v>TC N with PRT</v>
      </c>
      <c r="AW258" s="405" t="str">
        <f>AW2</f>
        <v>-112 to -22</v>
      </c>
      <c r="AX258" s="405" t="str">
        <f>AX2</f>
        <v>°F</v>
      </c>
      <c r="AY258" s="405" t="str">
        <f>AY2</f>
        <v>°F</v>
      </c>
      <c r="AZ258" s="82">
        <f>AZ2</f>
        <v>0.40500000000000003</v>
      </c>
      <c r="BA258" s="63"/>
      <c r="BB258" s="405" t="str">
        <f>BB2</f>
        <v>TC R with PRT</v>
      </c>
      <c r="BC258" s="405" t="str">
        <f>BC2</f>
        <v>32 to 392</v>
      </c>
      <c r="BD258" s="405" t="str">
        <f>BD2</f>
        <v>°F</v>
      </c>
      <c r="BE258" s="405" t="str">
        <f>BE2</f>
        <v>°F</v>
      </c>
      <c r="BF258" s="82">
        <f>BF2</f>
        <v>0.871</v>
      </c>
      <c r="BG258" s="63"/>
      <c r="BH258" s="405" t="str">
        <f>BH2</f>
        <v>TC R with S ref</v>
      </c>
      <c r="BI258" s="405" t="str">
        <f>BI2</f>
        <v>32 to 392</v>
      </c>
      <c r="BJ258" s="405" t="str">
        <f>BJ2</f>
        <v>°F</v>
      </c>
      <c r="BK258" s="405" t="str">
        <f>BK2</f>
        <v>°F</v>
      </c>
      <c r="BL258" s="82">
        <f>BL2</f>
        <v>1.04</v>
      </c>
      <c r="BM258" s="63"/>
      <c r="BN258" s="405" t="str">
        <f>BN2</f>
        <v>TC S with PRT</v>
      </c>
      <c r="BO258" s="405" t="str">
        <f>BO2</f>
        <v>32 to 392</v>
      </c>
      <c r="BP258" s="405" t="str">
        <f>BP2</f>
        <v>°F</v>
      </c>
      <c r="BQ258" s="405" t="str">
        <f>BQ2</f>
        <v>°F</v>
      </c>
      <c r="BR258" s="406">
        <f>BR2</f>
        <v>0.871</v>
      </c>
      <c r="BS258" s="63"/>
      <c r="BT258" s="405" t="str">
        <f>BT2</f>
        <v>TC S with S ref</v>
      </c>
      <c r="BU258" s="405" t="str">
        <f>BU2</f>
        <v>32 to 392</v>
      </c>
      <c r="BV258" s="405" t="str">
        <f>BV2</f>
        <v>°F</v>
      </c>
      <c r="BW258" s="405" t="str">
        <f>BW2</f>
        <v>°F</v>
      </c>
      <c r="BX258" s="82">
        <f>BX2</f>
        <v>1.04</v>
      </c>
      <c r="BY258" s="63"/>
      <c r="BZ258" s="405" t="str">
        <f>BZ2</f>
        <v>TC T with PRT</v>
      </c>
      <c r="CA258" s="405" t="str">
        <f>CA2</f>
        <v>-112 to -22</v>
      </c>
      <c r="CB258" s="405" t="str">
        <f>CB2</f>
        <v>°F</v>
      </c>
      <c r="CC258" s="405" t="str">
        <f>CC2</f>
        <v>°F</v>
      </c>
      <c r="CD258" s="82">
        <f>CD2</f>
        <v>0.28599999999999998</v>
      </c>
    </row>
    <row r="259" spans="1:96" ht="18.75" x14ac:dyDescent="0.3">
      <c r="B259" s="530" t="s">
        <v>263</v>
      </c>
      <c r="C259" s="530"/>
      <c r="D259" s="530"/>
      <c r="E259" s="530"/>
      <c r="F259" s="530"/>
      <c r="G259" s="530"/>
      <c r="H259" s="530"/>
      <c r="I259" s="330"/>
      <c r="J259" s="330"/>
      <c r="W259" s="5"/>
      <c r="AD259" s="405" t="str">
        <f t="shared" si="4"/>
        <v>TC E with PRT</v>
      </c>
      <c r="AE259" s="405" t="str">
        <f t="shared" si="4"/>
        <v>-22 to 392</v>
      </c>
      <c r="AF259" s="405" t="str">
        <f t="shared" si="4"/>
        <v>°F</v>
      </c>
      <c r="AG259" s="405" t="str">
        <f t="shared" si="4"/>
        <v>°F</v>
      </c>
      <c r="AH259" s="82">
        <f t="shared" si="4"/>
        <v>0.19</v>
      </c>
      <c r="AJ259" s="82" t="s">
        <v>254</v>
      </c>
      <c r="AK259" s="82" t="s">
        <v>264</v>
      </c>
      <c r="AL259" s="82" t="s">
        <v>168</v>
      </c>
      <c r="AM259" s="82" t="s">
        <v>168</v>
      </c>
      <c r="AN259" s="82">
        <f t="shared" ref="AN259:AN264" si="5">AN3</f>
        <v>0.21</v>
      </c>
      <c r="AP259" s="82" t="s">
        <v>255</v>
      </c>
      <c r="AQ259" s="337" t="s">
        <v>264</v>
      </c>
      <c r="AR259" s="82" t="s">
        <v>168</v>
      </c>
      <c r="AS259" s="82" t="s">
        <v>168</v>
      </c>
      <c r="AT259" s="82">
        <f t="shared" ref="AT259:AT264" si="6">AT3</f>
        <v>0.24399999999999999</v>
      </c>
      <c r="AV259" s="82" t="s">
        <v>256</v>
      </c>
      <c r="AW259" s="82" t="s">
        <v>264</v>
      </c>
      <c r="AX259" s="82" t="s">
        <v>168</v>
      </c>
      <c r="AY259" s="82" t="s">
        <v>168</v>
      </c>
      <c r="AZ259" s="82">
        <f t="shared" ref="AZ259:AZ264" si="7">AZ3</f>
        <v>0.33300000000000002</v>
      </c>
      <c r="BB259" s="82" t="s">
        <v>257</v>
      </c>
      <c r="BC259" s="82" t="s">
        <v>265</v>
      </c>
      <c r="BD259" s="82" t="s">
        <v>168</v>
      </c>
      <c r="BE259" s="82" t="s">
        <v>168</v>
      </c>
      <c r="BF259" s="82">
        <f>BF3</f>
        <v>0.81</v>
      </c>
      <c r="BH259" s="82" t="s">
        <v>259</v>
      </c>
      <c r="BI259" s="82" t="s">
        <v>266</v>
      </c>
      <c r="BJ259" s="82" t="s">
        <v>168</v>
      </c>
      <c r="BK259" s="82" t="s">
        <v>168</v>
      </c>
      <c r="BL259" s="82">
        <f>BL3</f>
        <v>1.04</v>
      </c>
      <c r="BN259" s="338" t="s">
        <v>260</v>
      </c>
      <c r="BO259" s="338" t="s">
        <v>265</v>
      </c>
      <c r="BP259" s="82" t="s">
        <v>168</v>
      </c>
      <c r="BQ259" s="82" t="s">
        <v>168</v>
      </c>
      <c r="BR259" s="406">
        <f>BR3</f>
        <v>0.81</v>
      </c>
      <c r="BT259" s="82" t="s">
        <v>261</v>
      </c>
      <c r="BU259" s="82" t="s">
        <v>266</v>
      </c>
      <c r="BV259" s="82" t="s">
        <v>168</v>
      </c>
      <c r="BW259" s="82" t="s">
        <v>168</v>
      </c>
      <c r="BX259" s="82">
        <f>BX3</f>
        <v>1.04</v>
      </c>
      <c r="BZ259" s="82" t="s">
        <v>262</v>
      </c>
      <c r="CA259" s="82" t="s">
        <v>264</v>
      </c>
      <c r="CB259" s="82" t="s">
        <v>168</v>
      </c>
      <c r="CC259" s="82" t="s">
        <v>168</v>
      </c>
      <c r="CD259" s="82">
        <f>CD3</f>
        <v>0.22700000000000001</v>
      </c>
    </row>
    <row r="260" spans="1:96" ht="23.25" x14ac:dyDescent="0.35">
      <c r="C260" s="307"/>
      <c r="D260" s="308"/>
      <c r="E260" s="529"/>
      <c r="F260" s="529"/>
      <c r="G260" s="529"/>
      <c r="H260" s="529"/>
      <c r="I260" s="307"/>
      <c r="J260" s="307"/>
      <c r="W260" s="5"/>
      <c r="AD260" s="405" t="str">
        <f t="shared" si="4"/>
        <v>TC E with PRT</v>
      </c>
      <c r="AE260" s="405" t="str">
        <f t="shared" si="4"/>
        <v>392 to 752</v>
      </c>
      <c r="AF260" s="405" t="str">
        <f t="shared" si="4"/>
        <v>°F</v>
      </c>
      <c r="AG260" s="405" t="str">
        <f t="shared" si="4"/>
        <v>°F</v>
      </c>
      <c r="AH260" s="82">
        <f t="shared" si="4"/>
        <v>0.183</v>
      </c>
      <c r="AJ260" s="82" t="s">
        <v>254</v>
      </c>
      <c r="AK260" s="82" t="s">
        <v>265</v>
      </c>
      <c r="AL260" s="82" t="s">
        <v>168</v>
      </c>
      <c r="AM260" s="82" t="s">
        <v>168</v>
      </c>
      <c r="AN260" s="82">
        <f t="shared" si="5"/>
        <v>0.222</v>
      </c>
      <c r="AP260" s="338" t="s">
        <v>255</v>
      </c>
      <c r="AQ260" s="338" t="s">
        <v>265</v>
      </c>
      <c r="AR260" s="82" t="s">
        <v>168</v>
      </c>
      <c r="AS260" s="82" t="s">
        <v>168</v>
      </c>
      <c r="AT260" s="82">
        <f t="shared" si="6"/>
        <v>0.27200000000000002</v>
      </c>
      <c r="AV260" s="82" t="s">
        <v>256</v>
      </c>
      <c r="AW260" s="82" t="s">
        <v>265</v>
      </c>
      <c r="AX260" s="82" t="s">
        <v>168</v>
      </c>
      <c r="AY260" s="82" t="s">
        <v>168</v>
      </c>
      <c r="AZ260" s="82">
        <f t="shared" si="7"/>
        <v>0.312</v>
      </c>
      <c r="BB260" s="82" t="s">
        <v>267</v>
      </c>
      <c r="BC260" s="82" t="s">
        <v>258</v>
      </c>
      <c r="BD260" s="82" t="s">
        <v>168</v>
      </c>
      <c r="BE260" s="82" t="s">
        <v>168</v>
      </c>
      <c r="BF260" s="82">
        <f>BF4</f>
        <v>1.34</v>
      </c>
      <c r="BH260" s="82" t="s">
        <v>259</v>
      </c>
      <c r="BI260" s="82" t="s">
        <v>268</v>
      </c>
      <c r="BJ260" s="82" t="s">
        <v>168</v>
      </c>
      <c r="BK260" s="82" t="s">
        <v>168</v>
      </c>
      <c r="BL260" s="82">
        <f>BL4</f>
        <v>1.2</v>
      </c>
      <c r="BN260" s="338" t="s">
        <v>269</v>
      </c>
      <c r="BO260" s="338" t="s">
        <v>258</v>
      </c>
      <c r="BP260" s="82" t="s">
        <v>168</v>
      </c>
      <c r="BQ260" s="82" t="s">
        <v>168</v>
      </c>
      <c r="BR260" s="406">
        <f>BR4</f>
        <v>1.33</v>
      </c>
      <c r="BT260" s="82" t="s">
        <v>261</v>
      </c>
      <c r="BU260" s="82" t="s">
        <v>268</v>
      </c>
      <c r="BV260" s="82" t="s">
        <v>168</v>
      </c>
      <c r="BW260" s="82" t="s">
        <v>168</v>
      </c>
      <c r="BX260" s="82">
        <f>BX4</f>
        <v>1.2</v>
      </c>
      <c r="BZ260" s="82" t="s">
        <v>262</v>
      </c>
      <c r="CA260" s="82" t="s">
        <v>265</v>
      </c>
      <c r="CB260" s="82" t="s">
        <v>168</v>
      </c>
      <c r="CC260" s="82" t="s">
        <v>168</v>
      </c>
      <c r="CD260" s="82">
        <f>CD4</f>
        <v>0.21299999999999999</v>
      </c>
    </row>
    <row r="261" spans="1:96" ht="24.95" customHeight="1" x14ac:dyDescent="0.4">
      <c r="B261" s="525" t="s">
        <v>270</v>
      </c>
      <c r="C261" s="525"/>
      <c r="D261" s="525"/>
      <c r="E261" s="525"/>
      <c r="F261" s="525"/>
      <c r="G261" s="525"/>
      <c r="H261" s="525"/>
      <c r="M261" s="5" t="s">
        <v>271</v>
      </c>
      <c r="W261" s="5"/>
      <c r="AD261" s="405" t="str">
        <f t="shared" si="4"/>
        <v>TC E with S</v>
      </c>
      <c r="AE261" s="405" t="str">
        <f t="shared" si="4"/>
        <v>32 to 392</v>
      </c>
      <c r="AF261" s="405" t="str">
        <f t="shared" si="4"/>
        <v>°F</v>
      </c>
      <c r="AG261" s="405" t="str">
        <f t="shared" si="4"/>
        <v>°F</v>
      </c>
      <c r="AH261" s="82">
        <f t="shared" si="4"/>
        <v>1.33</v>
      </c>
      <c r="AJ261" s="82" t="s">
        <v>273</v>
      </c>
      <c r="AK261" s="82" t="s">
        <v>258</v>
      </c>
      <c r="AL261" s="82" t="s">
        <v>168</v>
      </c>
      <c r="AM261" s="82" t="s">
        <v>168</v>
      </c>
      <c r="AN261" s="82">
        <f t="shared" si="5"/>
        <v>1.07</v>
      </c>
      <c r="AP261" s="338" t="s">
        <v>274</v>
      </c>
      <c r="AQ261" s="338" t="s">
        <v>258</v>
      </c>
      <c r="AR261" s="82" t="s">
        <v>168</v>
      </c>
      <c r="AS261" s="82" t="s">
        <v>168</v>
      </c>
      <c r="AT261" s="82">
        <f t="shared" si="6"/>
        <v>1.33</v>
      </c>
      <c r="AV261" s="82" t="s">
        <v>275</v>
      </c>
      <c r="AW261" s="82" t="s">
        <v>258</v>
      </c>
      <c r="AX261" s="82" t="s">
        <v>168</v>
      </c>
      <c r="AY261" s="82" t="s">
        <v>168</v>
      </c>
      <c r="AZ261" s="82">
        <f t="shared" si="7"/>
        <v>1.34</v>
      </c>
      <c r="BB261" s="82" t="s">
        <v>267</v>
      </c>
      <c r="BC261" s="82" t="s">
        <v>266</v>
      </c>
      <c r="BD261" s="82" t="s">
        <v>168</v>
      </c>
      <c r="BE261" s="82" t="s">
        <v>168</v>
      </c>
      <c r="BF261" s="82">
        <f>BF5</f>
        <v>1.6</v>
      </c>
      <c r="BH261" s="82" t="s">
        <v>259</v>
      </c>
      <c r="BI261" s="82" t="s">
        <v>276</v>
      </c>
      <c r="BJ261" s="82" t="s">
        <v>168</v>
      </c>
      <c r="BK261" s="82" t="s">
        <v>168</v>
      </c>
      <c r="BL261" s="82">
        <f>BL5</f>
        <v>3.2</v>
      </c>
      <c r="BN261" s="338" t="s">
        <v>269</v>
      </c>
      <c r="BO261" s="338" t="s">
        <v>266</v>
      </c>
      <c r="BP261" s="82" t="s">
        <v>168</v>
      </c>
      <c r="BQ261" s="82" t="s">
        <v>168</v>
      </c>
      <c r="BR261" s="406">
        <f>BR5</f>
        <v>1.33</v>
      </c>
      <c r="BT261" s="82" t="s">
        <v>261</v>
      </c>
      <c r="BU261" s="82" t="s">
        <v>276</v>
      </c>
      <c r="BV261" s="82" t="s">
        <v>168</v>
      </c>
      <c r="BW261" s="82" t="s">
        <v>168</v>
      </c>
      <c r="BX261" s="82">
        <f>BX5</f>
        <v>3.2</v>
      </c>
      <c r="BZ261" s="82" t="s">
        <v>278</v>
      </c>
      <c r="CA261" s="82" t="s">
        <v>258</v>
      </c>
      <c r="CB261" s="82" t="s">
        <v>168</v>
      </c>
      <c r="CC261" s="82" t="s">
        <v>168</v>
      </c>
      <c r="CD261" s="82">
        <f>CD5</f>
        <v>1.33</v>
      </c>
    </row>
    <row r="262" spans="1:96" ht="18" x14ac:dyDescent="0.25">
      <c r="A262" s="365" t="s">
        <v>1</v>
      </c>
      <c r="B262" s="523">
        <f>'CERTIFICATION WORKSHEET'!F$1</f>
        <v>0</v>
      </c>
      <c r="C262" s="523"/>
      <c r="D262" s="523"/>
      <c r="E262" s="523"/>
      <c r="F262" s="532" t="str">
        <f>CONCATENATE("Page 5 of ",M262)</f>
        <v>Page 5 of 1</v>
      </c>
      <c r="G262" s="532"/>
      <c r="H262" s="367"/>
      <c r="I262" s="366" t="s">
        <v>279</v>
      </c>
      <c r="J262" s="368"/>
      <c r="L262" s="6"/>
      <c r="M262">
        <f>MAX(N$6:T$6)</f>
        <v>1</v>
      </c>
      <c r="N262">
        <f>IF(CT!C$12="",1,2)</f>
        <v>1</v>
      </c>
      <c r="O262" t="str">
        <f>IF(CT!C$17="","",3)</f>
        <v/>
      </c>
      <c r="P262" t="str">
        <f>IF(CT!C$22="","",4)</f>
        <v/>
      </c>
      <c r="Q262" t="str">
        <f>IF(CT!AS$7="","",5)</f>
        <v/>
      </c>
      <c r="R262" t="str">
        <f>IF(CT!AQ$12="","",6)</f>
        <v/>
      </c>
      <c r="S262" t="str">
        <f>IF(CT!AQ$17="","",7)</f>
        <v/>
      </c>
      <c r="T262" t="str">
        <f>IF(CT!AQ$22="","",8)</f>
        <v/>
      </c>
      <c r="W262" s="5"/>
      <c r="AD262" s="405" t="str">
        <f t="shared" si="4"/>
        <v>TC E with S</v>
      </c>
      <c r="AE262" s="405" t="str">
        <f t="shared" si="4"/>
        <v>392 to 1200</v>
      </c>
      <c r="AF262" s="405" t="str">
        <f t="shared" si="4"/>
        <v>°F</v>
      </c>
      <c r="AG262" s="405" t="str">
        <f t="shared" si="4"/>
        <v>°F</v>
      </c>
      <c r="AH262" s="82">
        <f t="shared" si="4"/>
        <v>2</v>
      </c>
      <c r="AJ262" s="82" t="s">
        <v>273</v>
      </c>
      <c r="AK262" s="82" t="s">
        <v>266</v>
      </c>
      <c r="AL262" s="82" t="s">
        <v>168</v>
      </c>
      <c r="AM262" s="82" t="s">
        <v>168</v>
      </c>
      <c r="AN262" s="82">
        <f t="shared" si="5"/>
        <v>1.5</v>
      </c>
      <c r="AP262" s="338" t="s">
        <v>280</v>
      </c>
      <c r="AQ262" s="338" t="s">
        <v>266</v>
      </c>
      <c r="AR262" s="82" t="s">
        <v>168</v>
      </c>
      <c r="AS262" s="82" t="s">
        <v>168</v>
      </c>
      <c r="AT262" s="82">
        <f t="shared" si="6"/>
        <v>1.5</v>
      </c>
      <c r="AV262" s="82" t="s">
        <v>275</v>
      </c>
      <c r="AW262" s="82" t="s">
        <v>266</v>
      </c>
      <c r="AX262" s="82" t="s">
        <v>168</v>
      </c>
      <c r="AY262" s="82" t="s">
        <v>168</v>
      </c>
      <c r="AZ262" s="82">
        <f t="shared" si="7"/>
        <v>1.6</v>
      </c>
      <c r="BB262" s="82" t="s">
        <v>267</v>
      </c>
      <c r="BC262" s="82" t="s">
        <v>268</v>
      </c>
      <c r="BD262" s="82" t="s">
        <v>168</v>
      </c>
      <c r="BE262" s="82" t="s">
        <v>168</v>
      </c>
      <c r="BF262" s="82">
        <f>BF6</f>
        <v>2</v>
      </c>
      <c r="BN262" s="338" t="s">
        <v>269</v>
      </c>
      <c r="BO262" s="338" t="s">
        <v>268</v>
      </c>
      <c r="BP262" s="82" t="s">
        <v>168</v>
      </c>
      <c r="BQ262" s="82" t="s">
        <v>168</v>
      </c>
      <c r="BR262" s="406">
        <f>BR6</f>
        <v>1.6</v>
      </c>
      <c r="BZ262" s="82" t="s">
        <v>278</v>
      </c>
      <c r="CA262" s="82" t="s">
        <v>265</v>
      </c>
      <c r="CB262" s="82" t="s">
        <v>168</v>
      </c>
      <c r="CC262" s="82" t="s">
        <v>168</v>
      </c>
      <c r="CD262" s="82">
        <f>CD6</f>
        <v>1.54</v>
      </c>
    </row>
    <row r="263" spans="1:96" ht="18" x14ac:dyDescent="0.25">
      <c r="A263" s="365" t="s">
        <v>282</v>
      </c>
      <c r="B263" s="523" t="str">
        <f>Customers!$I$2</f>
        <v>JOHNSON GAGE &amp; INSPECTION, INC.</v>
      </c>
      <c r="C263" s="523"/>
      <c r="D263" s="523"/>
      <c r="E263" s="523"/>
      <c r="F263" s="523"/>
      <c r="G263" s="367"/>
      <c r="H263" s="367"/>
      <c r="I263" s="366" t="s">
        <v>283</v>
      </c>
      <c r="J263" s="368"/>
      <c r="L263" s="6"/>
      <c r="W263" s="5"/>
      <c r="AD263" s="405" t="str">
        <f t="shared" si="4"/>
        <v>TC E with S</v>
      </c>
      <c r="AE263" s="405" t="str">
        <f t="shared" si="4"/>
        <v>1200 to 1832</v>
      </c>
      <c r="AF263" s="405" t="str">
        <f t="shared" si="4"/>
        <v>°F</v>
      </c>
      <c r="AG263" s="405" t="str">
        <f t="shared" si="4"/>
        <v>°F</v>
      </c>
      <c r="AH263" s="82">
        <f t="shared" si="4"/>
        <v>2.2000000000000002</v>
      </c>
      <c r="AJ263" s="82" t="s">
        <v>273</v>
      </c>
      <c r="AK263" s="82" t="s">
        <v>268</v>
      </c>
      <c r="AL263" s="82" t="s">
        <v>168</v>
      </c>
      <c r="AM263" s="82" t="s">
        <v>168</v>
      </c>
      <c r="AN263" s="82">
        <f t="shared" si="5"/>
        <v>2.0099999999999998</v>
      </c>
      <c r="AP263" s="338" t="s">
        <v>280</v>
      </c>
      <c r="AQ263" s="338" t="s">
        <v>268</v>
      </c>
      <c r="AR263" s="82" t="s">
        <v>168</v>
      </c>
      <c r="AS263" s="82" t="s">
        <v>168</v>
      </c>
      <c r="AT263" s="82">
        <f t="shared" si="6"/>
        <v>2.0099999999999998</v>
      </c>
      <c r="AV263" s="82" t="s">
        <v>275</v>
      </c>
      <c r="AW263" s="82" t="s">
        <v>268</v>
      </c>
      <c r="AX263" s="82" t="s">
        <v>168</v>
      </c>
      <c r="AY263" s="82" t="s">
        <v>168</v>
      </c>
      <c r="AZ263" s="82">
        <f t="shared" si="7"/>
        <v>2.1</v>
      </c>
      <c r="BB263" s="82" t="s">
        <v>267</v>
      </c>
      <c r="BC263" s="82" t="s">
        <v>276</v>
      </c>
      <c r="BD263" s="82" t="s">
        <v>168</v>
      </c>
      <c r="BE263" s="82" t="s">
        <v>168</v>
      </c>
      <c r="BF263" s="82">
        <f>BF7</f>
        <v>3.24</v>
      </c>
      <c r="BN263" s="338" t="s">
        <v>269</v>
      </c>
      <c r="BO263" s="338" t="s">
        <v>276</v>
      </c>
      <c r="BP263" s="82" t="s">
        <v>168</v>
      </c>
      <c r="BQ263" s="82" t="s">
        <v>168</v>
      </c>
      <c r="BR263" s="406">
        <f>BR7</f>
        <v>2</v>
      </c>
      <c r="BY263" s="344" t="s">
        <v>286</v>
      </c>
      <c r="BZ263" s="338">
        <f>MAX(BZ265:BZ267)</f>
        <v>0</v>
      </c>
      <c r="CA263" s="338">
        <f>MAX(CA265:CA267)</f>
        <v>0</v>
      </c>
      <c r="CB263" s="338">
        <f>MAX(CB265:CB267)</f>
        <v>0</v>
      </c>
      <c r="CC263" s="338">
        <f>MAX(CC265:CC267)</f>
        <v>0</v>
      </c>
      <c r="CD263" s="338">
        <f>MAX(CD265:CD267)</f>
        <v>0</v>
      </c>
    </row>
    <row r="264" spans="1:96" ht="18" x14ac:dyDescent="0.25">
      <c r="A264" s="365"/>
      <c r="B264" s="523" t="str">
        <f>Customers!$I$3</f>
        <v>5920 W. 21st ST. N.</v>
      </c>
      <c r="C264" s="523"/>
      <c r="D264" s="523"/>
      <c r="E264" s="523"/>
      <c r="F264" s="523"/>
      <c r="G264" s="367"/>
      <c r="H264" s="367"/>
      <c r="I264" s="367"/>
      <c r="J264" s="367"/>
      <c r="K264" s="6"/>
      <c r="L264" s="6"/>
      <c r="W264" s="5"/>
      <c r="AC264" s="402" t="s">
        <v>286</v>
      </c>
      <c r="AD264" s="82">
        <f>MAX(AD266:AD268)</f>
        <v>0</v>
      </c>
      <c r="AE264" s="82">
        <f>MAX(AE266:AE268)</f>
        <v>0</v>
      </c>
      <c r="AF264" s="82">
        <f>MAX(AF266:AF268)</f>
        <v>0</v>
      </c>
      <c r="AG264" s="82">
        <f>MAX(AG266:AG268)</f>
        <v>0</v>
      </c>
      <c r="AH264" s="82">
        <f>MAX(AH266:AH268)</f>
        <v>0</v>
      </c>
      <c r="AJ264" s="58" t="s">
        <v>273</v>
      </c>
      <c r="AK264" s="58" t="s">
        <v>287</v>
      </c>
      <c r="AL264" s="58" t="s">
        <v>168</v>
      </c>
      <c r="AM264" s="58" t="s">
        <v>168</v>
      </c>
      <c r="AN264" s="82">
        <f t="shared" si="5"/>
        <v>2.7</v>
      </c>
      <c r="AP264" s="338" t="s">
        <v>280</v>
      </c>
      <c r="AQ264" s="338" t="s">
        <v>276</v>
      </c>
      <c r="AR264" s="82" t="s">
        <v>168</v>
      </c>
      <c r="AS264" s="82" t="s">
        <v>168</v>
      </c>
      <c r="AT264" s="82">
        <f t="shared" si="6"/>
        <v>2.4</v>
      </c>
      <c r="AV264" s="82" t="s">
        <v>275</v>
      </c>
      <c r="AW264" s="82" t="s">
        <v>289</v>
      </c>
      <c r="AX264" s="82" t="s">
        <v>168</v>
      </c>
      <c r="AY264" s="82" t="s">
        <v>168</v>
      </c>
      <c r="AZ264" s="82">
        <f t="shared" si="7"/>
        <v>2.9</v>
      </c>
      <c r="BA264" s="404" t="s">
        <v>286</v>
      </c>
      <c r="BB264" s="82">
        <f>MAX(BB267:BB268)</f>
        <v>0</v>
      </c>
      <c r="BC264" s="82">
        <f>MAX(BC267:BC268)</f>
        <v>0</v>
      </c>
      <c r="BD264" s="82">
        <f>MAX(BD267:BD268)</f>
        <v>0</v>
      </c>
      <c r="BE264" s="82">
        <f>MAX(BE267:BE268)</f>
        <v>0</v>
      </c>
      <c r="BF264" s="82">
        <f>MAX(BF267:BF268)</f>
        <v>0</v>
      </c>
      <c r="BM264" s="344" t="s">
        <v>286</v>
      </c>
      <c r="BN264" s="82">
        <f>MAX(BN267:BN268)</f>
        <v>0.871</v>
      </c>
      <c r="BO264" s="82">
        <f>MAX(BO267:BO268)</f>
        <v>0.871</v>
      </c>
      <c r="BP264" s="82">
        <f>MAX(BP267:BP268)</f>
        <v>0.871</v>
      </c>
      <c r="BQ264" s="82">
        <f>MAX(BQ267:BQ268)</f>
        <v>0.871</v>
      </c>
      <c r="BR264" s="82">
        <f>MAX(BR267:BR268)</f>
        <v>0.871</v>
      </c>
      <c r="BY264" s="344" t="s">
        <v>290</v>
      </c>
      <c r="BZ264" s="335">
        <f>MAX(BZ268:BZ269)</f>
        <v>0</v>
      </c>
      <c r="CA264" s="335">
        <f>MAX(CA268:CA269)</f>
        <v>0</v>
      </c>
      <c r="CB264" s="335">
        <f>MAX(CB268:CB269)</f>
        <v>0</v>
      </c>
      <c r="CC264" s="335">
        <f>MAX(CC268:CC269)</f>
        <v>0</v>
      </c>
      <c r="CD264" s="335">
        <f>MAX(CD268:CD269)</f>
        <v>0</v>
      </c>
    </row>
    <row r="265" spans="1:96" ht="18" x14ac:dyDescent="0.25">
      <c r="A265" s="365"/>
      <c r="B265" s="523" t="str">
        <f>Customers!$I$10</f>
        <v>WICHITA, KS 67205</v>
      </c>
      <c r="C265" s="523"/>
      <c r="D265" s="523"/>
      <c r="E265" s="523"/>
      <c r="F265" s="523"/>
      <c r="G265" s="367"/>
      <c r="H265" s="367"/>
      <c r="I265" s="367"/>
      <c r="J265" s="367"/>
      <c r="K265" s="6"/>
      <c r="L265" s="6"/>
      <c r="W265" s="5"/>
      <c r="AC265" s="402" t="s">
        <v>290</v>
      </c>
      <c r="AD265" s="82">
        <f>MAX(AD269:AD271)</f>
        <v>0</v>
      </c>
      <c r="AE265" s="82">
        <f>MAX(AE269:AE271)</f>
        <v>0</v>
      </c>
      <c r="AF265" s="82">
        <f>MAX(AF269:AF271)</f>
        <v>0</v>
      </c>
      <c r="AG265" s="82">
        <f>MAX(AG269:AG271)</f>
        <v>0</v>
      </c>
      <c r="AH265" s="82">
        <f>MAX(AH269:AH271)</f>
        <v>0</v>
      </c>
      <c r="AI265" s="404" t="s">
        <v>286</v>
      </c>
      <c r="AJ265" s="82">
        <f>MAX(AJ267:AJ269)</f>
        <v>0</v>
      </c>
      <c r="AK265" s="82">
        <f>MAX(AK267:AK269)</f>
        <v>0</v>
      </c>
      <c r="AL265" s="82">
        <f>MAX(AL267:AL269)</f>
        <v>0</v>
      </c>
      <c r="AM265" s="82">
        <f>MAX(AM267:AM269)</f>
        <v>0</v>
      </c>
      <c r="AN265" s="82">
        <f>MAX(AN267:AN269)</f>
        <v>0</v>
      </c>
      <c r="AO265" s="344" t="s">
        <v>286</v>
      </c>
      <c r="AP265" s="82">
        <f>MAX(AP267:AP269)</f>
        <v>0</v>
      </c>
      <c r="AQ265" s="82">
        <f>MAX(AQ267:AQ269)</f>
        <v>0</v>
      </c>
      <c r="AR265" s="82">
        <f>MAX(AR267:AR269)</f>
        <v>0</v>
      </c>
      <c r="AS265" s="82">
        <f>MAX(AS267:AS269)</f>
        <v>0</v>
      </c>
      <c r="AT265" s="82">
        <f>MAX(AT267:AT269)</f>
        <v>0</v>
      </c>
      <c r="AU265" s="344" t="s">
        <v>286</v>
      </c>
      <c r="AV265" s="82">
        <f>MAX(AV267:AV269)</f>
        <v>0</v>
      </c>
      <c r="AW265" s="82">
        <f>MAX(AW267:AW269)</f>
        <v>0</v>
      </c>
      <c r="AX265" s="82">
        <f>MAX(AX267:AX269)</f>
        <v>0</v>
      </c>
      <c r="AY265" s="82">
        <f>MAX(AY267:AY269)</f>
        <v>0</v>
      </c>
      <c r="AZ265" s="82">
        <f>MAX(AZ267:AZ269)</f>
        <v>0</v>
      </c>
      <c r="BA265" s="348" t="s">
        <v>291</v>
      </c>
      <c r="BB265" s="335">
        <f>MAX(BB269:BB272)</f>
        <v>0</v>
      </c>
      <c r="BC265" s="335">
        <f>MAX(BC269:BC272)</f>
        <v>0</v>
      </c>
      <c r="BD265" s="335">
        <f>MAX(BD269:BD272)</f>
        <v>0</v>
      </c>
      <c r="BE265" s="335">
        <f>MAX(BE269:BE272)</f>
        <v>0</v>
      </c>
      <c r="BF265" s="335">
        <f>MAX(BF269:BF272)</f>
        <v>0</v>
      </c>
      <c r="BM265" s="348" t="s">
        <v>291</v>
      </c>
      <c r="BN265" s="335">
        <f>MAX(BN269:BN272)</f>
        <v>0</v>
      </c>
      <c r="BO265" s="335">
        <f>MAX(BO269:BO272)</f>
        <v>0</v>
      </c>
      <c r="BP265" s="335">
        <f>MAX(BP269:BP272)</f>
        <v>0</v>
      </c>
      <c r="BQ265" s="335">
        <f>MAX(BQ269:BQ272)</f>
        <v>0</v>
      </c>
      <c r="BR265" s="335">
        <f>MAX(BR269:BR272)</f>
        <v>0</v>
      </c>
      <c r="BY265" s="344" t="s">
        <v>292</v>
      </c>
      <c r="BZ265" s="82" t="str">
        <f>IF(AND(X$277&gt;-111.9,X$277&lt;-21.9),CD258,"0")</f>
        <v>0</v>
      </c>
      <c r="CA265" s="82" t="str">
        <f>IF(AND(Y$277&gt;-111.9,Y$277&lt;-21.9),CE258,"0")</f>
        <v>0</v>
      </c>
      <c r="CB265" s="82" t="str">
        <f>IF(AND(Z$277&gt;-111.9,Z$277&lt;-21.9),CF258,"0")</f>
        <v>0</v>
      </c>
      <c r="CC265" s="82" t="str">
        <f>IF(AND(AA$277&gt;-111.9,AA$277&lt;-21.9),CG258,"0")</f>
        <v>0</v>
      </c>
      <c r="CD265" s="82" t="str">
        <f>IF(AND(AB$277&gt;-111.9,AB$277&lt;-21.9),CH258,"0")</f>
        <v>0</v>
      </c>
    </row>
    <row r="266" spans="1:96" ht="18" x14ac:dyDescent="0.25">
      <c r="A266" s="365"/>
      <c r="B266" s="367"/>
      <c r="C266" s="367"/>
      <c r="D266" s="367"/>
      <c r="E266" s="367"/>
      <c r="F266" s="367"/>
      <c r="G266" s="367"/>
      <c r="H266" s="367"/>
      <c r="I266" s="367"/>
      <c r="J266" s="367"/>
      <c r="K266" s="6"/>
      <c r="L266" s="6"/>
      <c r="W266" s="5"/>
      <c r="AC266" s="206" t="s">
        <v>292</v>
      </c>
      <c r="AD266" s="82" t="str">
        <f>IF(AND(X$277&gt;-111.9,X$277&lt;-21.9),$AH258,"0")</f>
        <v>0</v>
      </c>
      <c r="AE266" s="82" t="str">
        <f>IF(AND(Y$277&gt;-111.9,Y$277&lt;-21.9),$AH258,"0")</f>
        <v>0</v>
      </c>
      <c r="AF266" s="82" t="str">
        <f>IF(AND(Z$277&gt;-111.9,Z$277&lt;-21.9),$AH258,"0")</f>
        <v>0</v>
      </c>
      <c r="AG266" s="82" t="str">
        <f>IF(AND(AA$277&gt;-111.9,AA$277&lt;-21.9),$AH258,"0")</f>
        <v>0</v>
      </c>
      <c r="AH266" s="82" t="str">
        <f>IF(AND(AB$277&gt;-111.9,AB$277&lt;-21.9),$AH258,"0")</f>
        <v>0</v>
      </c>
      <c r="AI266" s="404" t="s">
        <v>290</v>
      </c>
      <c r="AJ266" s="335">
        <f>MAX(AJ270:AJ273)</f>
        <v>0</v>
      </c>
      <c r="AK266" s="335">
        <f>MAX(AK270:AK273)</f>
        <v>0</v>
      </c>
      <c r="AL266" s="335">
        <f>MAX(AL270:AL273)</f>
        <v>0</v>
      </c>
      <c r="AM266" s="335">
        <f>MAX(AM270:AM273)</f>
        <v>0</v>
      </c>
      <c r="AN266" s="335">
        <f>MAX(AN270:AN273)</f>
        <v>0</v>
      </c>
      <c r="AO266" s="344" t="s">
        <v>290</v>
      </c>
      <c r="AP266" s="335">
        <f>MAX(AP270:AP273)</f>
        <v>0</v>
      </c>
      <c r="AQ266" s="335">
        <f>MAX(AQ270:AQ273)</f>
        <v>0</v>
      </c>
      <c r="AR266" s="335">
        <f>MAX(AR270:AR273)</f>
        <v>0</v>
      </c>
      <c r="AS266" s="335">
        <f>MAX(AS270:AS273)</f>
        <v>0</v>
      </c>
      <c r="AT266" s="335">
        <f>MAX(AT270:AT273)</f>
        <v>0</v>
      </c>
      <c r="AU266" s="344" t="s">
        <v>290</v>
      </c>
      <c r="AV266" s="335">
        <f>MAX(AV270:AV273)</f>
        <v>0</v>
      </c>
      <c r="AW266" s="335">
        <f>MAX(AW270:AW273)</f>
        <v>0</v>
      </c>
      <c r="AX266" s="335">
        <f>MAX(AX270:AX273)</f>
        <v>0</v>
      </c>
      <c r="AY266" s="335">
        <f>MAX(AY270:AY273)</f>
        <v>0</v>
      </c>
      <c r="AZ266" s="335">
        <f>MAX(AZ270:AZ273)</f>
        <v>0</v>
      </c>
      <c r="BA266" s="348" t="s">
        <v>293</v>
      </c>
      <c r="BB266" s="82">
        <f>MAX(BB273:BB276)</f>
        <v>0</v>
      </c>
      <c r="BC266" s="82">
        <f>MAX(BC273:BC276)</f>
        <v>0</v>
      </c>
      <c r="BD266" s="82">
        <f>MAX(BD273:BD276)</f>
        <v>0</v>
      </c>
      <c r="BE266" s="82">
        <f>MAX(BE273:BE276)</f>
        <v>0</v>
      </c>
      <c r="BF266" s="82">
        <f>MAX(BF273:BF276)</f>
        <v>0</v>
      </c>
      <c r="BM266" s="348" t="s">
        <v>293</v>
      </c>
      <c r="BN266" s="82">
        <f>MAX(BN273:BN276)</f>
        <v>0</v>
      </c>
      <c r="BO266" s="82">
        <f>MAX(BO273:BO276)</f>
        <v>0</v>
      </c>
      <c r="BP266" s="82">
        <f>MAX(BP273:BP276)</f>
        <v>0</v>
      </c>
      <c r="BQ266" s="82">
        <f>MAX(BQ273:BQ276)</f>
        <v>0</v>
      </c>
      <c r="BR266" s="82">
        <f>MAX(BR273:BR276)</f>
        <v>0</v>
      </c>
      <c r="BY266" s="344" t="s">
        <v>294</v>
      </c>
      <c r="BZ266" s="82" t="str">
        <f>IF(AND(X$277&gt;-22,X$277&lt;392.1),$CD259,"0")</f>
        <v>0</v>
      </c>
      <c r="CA266" s="82" t="str">
        <f>IF(AND(Y$277&gt;-22,Y$277&lt;392.1),$CD259,"0")</f>
        <v>0</v>
      </c>
      <c r="CB266" s="82" t="str">
        <f>IF(AND(Z$277&gt;-22,Z$277&lt;392.1),$CD259,"0")</f>
        <v>0</v>
      </c>
      <c r="CC266" s="82" t="str">
        <f>IF(AND(AA$277&gt;-22,AA$277&lt;392.1),$CD259,"0")</f>
        <v>0</v>
      </c>
      <c r="CD266" s="82" t="str">
        <f>IF(AND(AB$277&gt;-22,AB$277&lt;392.1),$CD259,"0")</f>
        <v>0</v>
      </c>
    </row>
    <row r="267" spans="1:96" ht="18" x14ac:dyDescent="0.25">
      <c r="A267" s="365" t="s">
        <v>295</v>
      </c>
      <c r="B267" s="523" t="str">
        <f>'TC FORM'!B$3</f>
        <v>Thermocouple Wire</v>
      </c>
      <c r="C267" s="523"/>
      <c r="D267" s="523"/>
      <c r="E267" s="523"/>
      <c r="F267" s="367"/>
      <c r="G267" s="365" t="s">
        <v>296</v>
      </c>
      <c r="H267" s="523" t="str">
        <f>'TC FORM'!G$3</f>
        <v>KF</v>
      </c>
      <c r="I267" s="523"/>
      <c r="J267" s="367"/>
      <c r="K267" s="6"/>
      <c r="L267" s="6"/>
      <c r="W267" s="5"/>
      <c r="AC267" s="206" t="s">
        <v>294</v>
      </c>
      <c r="AD267" s="82" t="str">
        <f>IF(AND(X$277&gt;-22,X$277&lt;-392.1),$AH259,"0")</f>
        <v>0</v>
      </c>
      <c r="AE267" s="82" t="str">
        <f>IF(AND(Y$277&gt;-22,Y$277&lt;-392.1),$AH259,"0")</f>
        <v>0</v>
      </c>
      <c r="AF267" s="82" t="str">
        <f>IF(AND(Z$277&gt;-22,Z$277&lt;-392.1),$AH259,"0")</f>
        <v>0</v>
      </c>
      <c r="AG267" s="82" t="str">
        <f>IF(AND(AA$277&gt;-22,AA$277&lt;-392.1),$AH259,"0")</f>
        <v>0</v>
      </c>
      <c r="AH267" s="82" t="str">
        <f>IF(AND(AB$277&gt;-22,AB$277&lt;-392.1),$AH259,"0")</f>
        <v>0</v>
      </c>
      <c r="AI267" s="404" t="s">
        <v>292</v>
      </c>
      <c r="AJ267" s="82" t="str">
        <f>IF(AND(X$277&gt;-111.9,X$277&lt;-21.9),$AN258,"0")</f>
        <v>0</v>
      </c>
      <c r="AK267" s="82" t="str">
        <f>IF(AND(Y$277&gt;-111.9,Y$277&lt;-21.9),$AN258,"0")</f>
        <v>0</v>
      </c>
      <c r="AL267" s="82" t="str">
        <f>IF(AND(Z$277&gt;-111.9,Z$277&lt;-21.9),$AN258,"0")</f>
        <v>0</v>
      </c>
      <c r="AM267" s="82" t="str">
        <f>IF(AND(AA$277&gt;-111.9,AA$277&lt;-21.9),$AN258,"0")</f>
        <v>0</v>
      </c>
      <c r="AN267" s="82" t="str">
        <f>IF(AND(AB$277&gt;-111.9,AB$277&lt;-21.9),$AN258,"0")</f>
        <v>0</v>
      </c>
      <c r="AO267" s="344" t="s">
        <v>292</v>
      </c>
      <c r="AP267" s="82" t="str">
        <f>IF(AND(X$277&gt;-111.9,X$277&lt;-21.9),$AT258,"0")</f>
        <v>0</v>
      </c>
      <c r="AQ267" s="82" t="str">
        <f>IF(AND(Y$21&gt;-111.9,Y$21&lt;-21.9),$AT258,"0")</f>
        <v>0</v>
      </c>
      <c r="AR267" s="82" t="str">
        <f>IF(AND(Z$21&gt;-111.9,Z$21&lt;-21.9),$AT258,"0")</f>
        <v>0</v>
      </c>
      <c r="AS267" s="82" t="str">
        <f>IF(AND(AA$21&gt;-111.9,AA$21&lt;-21.9),$AT258,"0")</f>
        <v>0</v>
      </c>
      <c r="AT267" s="82" t="str">
        <f>IF(AND(AB$21&gt;-111.9,AB$21&lt;-21.9),$AT258,"0")</f>
        <v>0</v>
      </c>
      <c r="AU267" s="344" t="s">
        <v>292</v>
      </c>
      <c r="AV267" s="82" t="str">
        <f>IF(AND(X$277&gt;-111.9,X$277&lt;-21.9),$AZ258,"0")</f>
        <v>0</v>
      </c>
      <c r="AW267" s="82" t="str">
        <f>IF(AND(Y$277&gt;-111.9,Y$277&lt;-21.9),$AZ258,"0")</f>
        <v>0</v>
      </c>
      <c r="AX267" s="82" t="str">
        <f>IF(AND(Z$277&gt;-111.9,Z$277&lt;-21.9),$AZ258,"0")</f>
        <v>0</v>
      </c>
      <c r="AY267" s="82" t="str">
        <f>IF(AND(AA$277&gt;-111.9,AA$277&lt;-21.9),$AZ258,"0")</f>
        <v>0</v>
      </c>
      <c r="AZ267" s="82" t="str">
        <f>IF(AND(AB$277&gt;-111.9,AB$277&lt;-21.9),$AZ258,"0")</f>
        <v>0</v>
      </c>
      <c r="BA267" s="344" t="s">
        <v>292</v>
      </c>
      <c r="BB267" s="82" t="str">
        <f>IF(AND(X$277&gt;31.9,X$277&lt;392.1),$BF258,"0")</f>
        <v>0</v>
      </c>
      <c r="BC267" s="82" t="str">
        <f>IF(AND(Y$277&gt;31.9,Y$277&lt;392.1),$BF258,"0")</f>
        <v>0</v>
      </c>
      <c r="BD267" s="82" t="str">
        <f>IF(AND(Z$277&gt;31.9,Z$277&lt;392.1),$BF258,"0")</f>
        <v>0</v>
      </c>
      <c r="BE267" s="82" t="str">
        <f>IF(AND(AA$277&gt;31.9,AA$277&lt;392.1),$BF258,"0")</f>
        <v>0</v>
      </c>
      <c r="BF267" s="82" t="str">
        <f>IF(AND(AB$277&gt;31.9,AB$277&lt;392.1),$BF258,"0")</f>
        <v>0</v>
      </c>
      <c r="BM267" s="344" t="s">
        <v>292</v>
      </c>
      <c r="BN267" s="82">
        <f>IF(AND(X$277&gt;31.9,AJ$277&lt;392.1),$BR258,"0")</f>
        <v>0.871</v>
      </c>
      <c r="BO267" s="82">
        <f>IF(AND(Y$277&gt;31.9,AK$277&lt;392.1),$BR258,"0")</f>
        <v>0.871</v>
      </c>
      <c r="BP267" s="82">
        <f>IF(AND(Z$277&gt;31.9,AL$277&lt;392.1),$BR258,"0")</f>
        <v>0.871</v>
      </c>
      <c r="BQ267" s="82">
        <f>IF(AND(AA$277&gt;31.9,AM$277&lt;392.1),$BR258,"0")</f>
        <v>0.871</v>
      </c>
      <c r="BR267" s="82">
        <f>IF(AND(AB$277&gt;31.9,AN$277&lt;392.1),$BR258,"0")</f>
        <v>0.871</v>
      </c>
      <c r="BY267" s="344" t="s">
        <v>297</v>
      </c>
      <c r="BZ267" s="82" t="str">
        <f>IF(AND(X$277&gt;392,X$277&lt;752.1),$CD260,"0")</f>
        <v>0</v>
      </c>
      <c r="CA267" s="82" t="str">
        <f>IF(AND(Y$277&gt;392,Y$277&lt;752.1),$CD260,"0")</f>
        <v>0</v>
      </c>
      <c r="CB267" s="82" t="str">
        <f>IF(AND(Z$277&gt;392,Z$277&lt;752.1),$CD260,"0")</f>
        <v>0</v>
      </c>
      <c r="CC267" s="82" t="str">
        <f>IF(AND(AA$277&gt;392,AA$277&lt;752.1),$CD260,"0")</f>
        <v>0</v>
      </c>
      <c r="CD267" s="82" t="str">
        <f>IF(AND(AB$277&gt;392,AB$277&lt;752.1),$CD260,"0")</f>
        <v>0</v>
      </c>
    </row>
    <row r="268" spans="1:96" ht="18" x14ac:dyDescent="0.25">
      <c r="A268" s="365" t="s">
        <v>298</v>
      </c>
      <c r="B268" s="523" t="str">
        <f>'TC FORM'!B$4</f>
        <v>"0"</v>
      </c>
      <c r="C268" s="523"/>
      <c r="D268" s="523"/>
      <c r="E268" s="523"/>
      <c r="F268" s="367"/>
      <c r="G268" s="365" t="s">
        <v>299</v>
      </c>
      <c r="H268" s="524">
        <f ca="1">'TC FORM'!G$4</f>
        <v>45778</v>
      </c>
      <c r="I268" s="524"/>
      <c r="J268" s="367"/>
      <c r="K268" s="6"/>
      <c r="L268" s="6"/>
      <c r="AC268" s="206" t="s">
        <v>297</v>
      </c>
      <c r="AD268" s="82" t="str">
        <f>IF(AND(X$277&gt;392,X$277&lt;752.1),$AH260,"0")</f>
        <v>0</v>
      </c>
      <c r="AE268" s="82" t="str">
        <f>IF(AND(Y$277&gt;392,Y$277&lt;752.1),$AH260,"0")</f>
        <v>0</v>
      </c>
      <c r="AF268" s="82" t="str">
        <f>IF(AND(Z$277&gt;392,Z$277&lt;752.1),$AH260,"0")</f>
        <v>0</v>
      </c>
      <c r="AG268" s="82" t="str">
        <f>IF(AND(AA$277&gt;392,AA$277&lt;752.1),$AH260,"0")</f>
        <v>0</v>
      </c>
      <c r="AH268" s="82" t="str">
        <f>IF(AND(AB$277&gt;392,AB$277&lt;752.1),$AH260,"0")</f>
        <v>0</v>
      </c>
      <c r="AI268" s="404" t="s">
        <v>294</v>
      </c>
      <c r="AJ268" s="82" t="str">
        <f>IF(AND(X$277&gt;-22,X$277&lt;392.1),$AN259,"0")</f>
        <v>0</v>
      </c>
      <c r="AK268" s="82" t="str">
        <f>IF(AND(Y$277&gt;-22,Y$277&lt;392.1),$AN259,"0")</f>
        <v>0</v>
      </c>
      <c r="AL268" s="82" t="str">
        <f>IF(AND(Z$277&gt;-22,Z$277&lt;392.1),$AN259,"0")</f>
        <v>0</v>
      </c>
      <c r="AM268" s="82" t="str">
        <f>IF(AND(AA$277&gt;-22,AA$277&lt;392.1),$AN259,"0")</f>
        <v>0</v>
      </c>
      <c r="AN268" s="82" t="str">
        <f>IF(AND(AB$277&gt;-22,AB$277&lt;392.1),$AN259,"0")</f>
        <v>0</v>
      </c>
      <c r="AO268" s="344" t="s">
        <v>294</v>
      </c>
      <c r="AP268" s="82" t="str">
        <f>IF(AND(X$277&gt;-22,X$277&lt;392.1),$AT259,"0")</f>
        <v>0</v>
      </c>
      <c r="AQ268" s="82" t="str">
        <f>IF(AND(Y$277&gt;-22,Y$277&lt;392.1),$AT259,"0")</f>
        <v>0</v>
      </c>
      <c r="AR268" s="82" t="str">
        <f>IF(AND(Z$277&gt;-22,Z$277&lt;392.1),$AT259,"0")</f>
        <v>0</v>
      </c>
      <c r="AS268" s="82" t="str">
        <f>IF(AND(AA$277&gt;-22,AA$277&lt;392.1),$AT259,"0")</f>
        <v>0</v>
      </c>
      <c r="AT268" s="82" t="str">
        <f>IF(AND(AB$277&gt;-22,AB$277&lt;392.1),$AT259,"0")</f>
        <v>0</v>
      </c>
      <c r="AU268" s="344" t="s">
        <v>294</v>
      </c>
      <c r="AV268" s="82" t="str">
        <f>IF(AND(X$277&gt;-22,X$277&lt;392.1),$AZ259,"0")</f>
        <v>0</v>
      </c>
      <c r="AW268" s="82" t="str">
        <f>IF(AND(Y$277&gt;-22,Y$277&lt;392.1),$AZ259,"0")</f>
        <v>0</v>
      </c>
      <c r="AX268" s="82" t="str">
        <f>IF(AND(Z$277&gt;-22,Z$277&lt;392.1),$AZ259,"0")</f>
        <v>0</v>
      </c>
      <c r="AY268" s="82" t="str">
        <f>IF(AND(AA$277&gt;-22,AA$277&lt;392.1),$AZ259,"0")</f>
        <v>0</v>
      </c>
      <c r="AZ268" s="82" t="str">
        <f>IF(AND(AB$277&gt;-22,AB$277&lt;392.1),$AZ259,"0")</f>
        <v>0</v>
      </c>
      <c r="BA268" s="348" t="s">
        <v>294</v>
      </c>
      <c r="BB268" s="82" t="str">
        <f>IF(AND(X$277&gt;392,X$277&lt;752.1),$BF259,"0")</f>
        <v>0</v>
      </c>
      <c r="BC268" s="82" t="str">
        <f>IF(AND(Y$277&gt;392,Y$277&lt;752.1),$BF259,"0")</f>
        <v>0</v>
      </c>
      <c r="BD268" s="82" t="str">
        <f>IF(AND(Z$277&gt;392,Z$277&lt;752.1),$BF259,"0")</f>
        <v>0</v>
      </c>
      <c r="BE268" s="82" t="str">
        <f>IF(AND(AA$277&gt;392,AA$277&lt;752.1),$BF259,"0")</f>
        <v>0</v>
      </c>
      <c r="BF268" s="82" t="str">
        <f>IF(AND(AB$277&gt;392,AB$277&lt;752.1),$BF259,"0")</f>
        <v>0</v>
      </c>
      <c r="BM268" s="348" t="s">
        <v>294</v>
      </c>
      <c r="BN268" s="82" t="str">
        <f>IF(AND(X$277&gt;392,X$277&lt;752.1),$BR259,"0")</f>
        <v>0</v>
      </c>
      <c r="BO268" s="82" t="str">
        <f>IF(AND(Y$277&gt;392,Y$277&lt;752.1),$BR259,"0")</f>
        <v>0</v>
      </c>
      <c r="BP268" s="82" t="str">
        <f>IF(AND(Z$277&gt;392,Z$277&lt;752.1),$BR259,"0")</f>
        <v>0</v>
      </c>
      <c r="BQ268" s="82" t="str">
        <f>IF(AND(AA$277&gt;392,AA$277&lt;752.1),$BR259,"0")</f>
        <v>0</v>
      </c>
      <c r="BR268" s="82" t="str">
        <f>IF(AND(AB$277&gt;392,AB$277&lt;752.1),$BR259,"0")</f>
        <v>0</v>
      </c>
      <c r="BY268" s="344" t="s">
        <v>300</v>
      </c>
      <c r="BZ268" s="82" t="str">
        <f>IF(AND(X$277&gt;31.9,X$277&lt;392.1),$CD261,"0")</f>
        <v>0</v>
      </c>
      <c r="CA268" s="82" t="str">
        <f>IF(AND(Y$277&gt;31.9,Y$277&lt;392.1),$CD261,"0")</f>
        <v>0</v>
      </c>
      <c r="CB268" s="82" t="str">
        <f>IF(AND(Z$277&gt;31.9,Z$277&lt;392.1),$CD261,"0")</f>
        <v>0</v>
      </c>
      <c r="CC268" s="82" t="str">
        <f>IF(AND(AA$277&gt;31.9,AA$277&lt;392.1),$CD261,"0")</f>
        <v>0</v>
      </c>
      <c r="CD268" s="82" t="str">
        <f>IF(AND(AB$277&gt;31.9,AB$277&lt;392.1),$CD261,"0")</f>
        <v>0</v>
      </c>
    </row>
    <row r="269" spans="1:96" ht="18" x14ac:dyDescent="0.25">
      <c r="A269" s="365" t="s">
        <v>301</v>
      </c>
      <c r="B269" s="523" t="str">
        <f>'TC FORM'!B$5</f>
        <v>N/A</v>
      </c>
      <c r="C269" s="523"/>
      <c r="D269" s="523"/>
      <c r="E269" s="523"/>
      <c r="F269" s="367"/>
      <c r="G269" s="365" t="s">
        <v>302</v>
      </c>
      <c r="H269" s="524" t="str">
        <f>'TC FORM'!G$5</f>
        <v>N/A</v>
      </c>
      <c r="I269" s="524"/>
      <c r="J269" s="367"/>
      <c r="K269" s="6"/>
      <c r="L269" s="6"/>
      <c r="AC269" s="206" t="s">
        <v>303</v>
      </c>
      <c r="AD269" s="82" t="str">
        <f>IF(AND(X$277&gt;31.9,X$277&lt;392.1),$AH261,"0")</f>
        <v>0</v>
      </c>
      <c r="AE269" s="82" t="str">
        <f>AE13</f>
        <v>0</v>
      </c>
      <c r="AF269" s="82" t="str">
        <f>AF13</f>
        <v>0</v>
      </c>
      <c r="AG269" s="82" t="str">
        <f>AG13</f>
        <v>0</v>
      </c>
      <c r="AH269" s="82" t="str">
        <f>AH13</f>
        <v>0</v>
      </c>
      <c r="AI269" s="404" t="s">
        <v>297</v>
      </c>
      <c r="AJ269" s="82" t="str">
        <f>IF(AND(X$277&gt;392,X$277&lt;752.1),$AN260,"0")</f>
        <v>0</v>
      </c>
      <c r="AK269" s="82" t="str">
        <f>IF(AND(Y$277&gt;392,Y$277&lt;752.1),$AN260,"0")</f>
        <v>0</v>
      </c>
      <c r="AL269" s="82" t="str">
        <f>IF(AND(Z$277&gt;392,Z$277&lt;752.1),$AN260,"0")</f>
        <v>0</v>
      </c>
      <c r="AM269" s="82" t="str">
        <f>IF(AND(AA$277&gt;392,AA$277&lt;752.1),$AN260,"0")</f>
        <v>0</v>
      </c>
      <c r="AN269" s="82" t="str">
        <f>IF(AND(AB$277&gt;392,AB$277&lt;752.1),$AN260,"0")</f>
        <v>0</v>
      </c>
      <c r="AO269" s="344" t="s">
        <v>297</v>
      </c>
      <c r="AP269" s="82" t="str">
        <f>IF(AND(X$277&gt;392,X$277&lt;752.1),$AT260,"0")</f>
        <v>0</v>
      </c>
      <c r="AQ269" s="82" t="str">
        <f>IF(AND(Y$277&gt;392,Y$277&lt;752.1),$AT260,"0")</f>
        <v>0</v>
      </c>
      <c r="AR269" s="82" t="str">
        <f>IF(AND(Z$277&gt;392,Z$277&lt;752.1),$AT260,"0")</f>
        <v>0</v>
      </c>
      <c r="AS269" s="82" t="str">
        <f>IF(AND(AA$277&gt;392,AA$277&lt;752.1),$AT260,"0")</f>
        <v>0</v>
      </c>
      <c r="AT269" s="82" t="str">
        <f>IF(AND(AB$277&gt;392,AB$277&lt;752.1),$AT260,"0")</f>
        <v>0</v>
      </c>
      <c r="AU269" s="344" t="s">
        <v>297</v>
      </c>
      <c r="AV269" s="82" t="str">
        <f>IF(AND(X$277&gt;392,X$277&lt;752.1),$AZ260,"0")</f>
        <v>0</v>
      </c>
      <c r="AW269" s="82" t="str">
        <f>IF(AND(Y$277&gt;392,Y$277&lt;752.1),$AZ260,"0")</f>
        <v>0</v>
      </c>
      <c r="AX269" s="82" t="str">
        <f>IF(AND(Z$277&gt;392,Z$277&lt;752.1),$AZ260,"0")</f>
        <v>0</v>
      </c>
      <c r="AY269" s="82" t="str">
        <f>IF(AND(AA$277&gt;392,AA$277&lt;752.1),$AZ260,"0")</f>
        <v>0</v>
      </c>
      <c r="AZ269" s="82" t="str">
        <f>IF(AND(AB$277&gt;392,AB$277&lt;752.1),$AZ260,"0")</f>
        <v>0</v>
      </c>
      <c r="BA269" s="344" t="s">
        <v>300</v>
      </c>
      <c r="BB269" s="82" t="str">
        <f>IF(AND(X$277&gt;31.9,X$277&lt;392.1),$BF260,"0")</f>
        <v>0</v>
      </c>
      <c r="BC269" s="82" t="str">
        <f>IF(AND(Y$277&gt;31.9,Y$277&lt;392.1),$BF260,"0")</f>
        <v>0</v>
      </c>
      <c r="BD269" s="82" t="str">
        <f>IF(AND(Z$277&gt;31.9,Z$277&lt;392.1),$BF260,"0")</f>
        <v>0</v>
      </c>
      <c r="BE269" s="82" t="str">
        <f>IF(AND(AA$277&gt;31.9,AA$277&lt;392.1),$BF260,"0")</f>
        <v>0</v>
      </c>
      <c r="BF269" s="82" t="str">
        <f>IF(AND(AB$277&gt;31.9,AB$277&lt;392.1),$BF260,"0")</f>
        <v>0</v>
      </c>
      <c r="BM269" s="344" t="s">
        <v>300</v>
      </c>
      <c r="BN269" s="82" t="str">
        <f>IF(AND(X$277&gt;31.9,X$277&lt;392.1),$BR260,"0")</f>
        <v>0</v>
      </c>
      <c r="BO269" s="82" t="str">
        <f>IF(AND(Y$277&gt;31.9,Y$277&lt;392.1),$BR260,"0")</f>
        <v>0</v>
      </c>
      <c r="BP269" s="82" t="str">
        <f>IF(AND(Z$277&gt;31.9,Z$277&lt;392.1),$BR260,"0")</f>
        <v>0</v>
      </c>
      <c r="BQ269" s="82" t="str">
        <f>IF(AND(AA$277&gt;31.9,AA$277&lt;392.1),$BR260,"0")</f>
        <v>0</v>
      </c>
      <c r="BR269" s="82" t="str">
        <f>IF(AND(AB$277&gt;31.9,AB$277&lt;392.1),$BR260,"0")</f>
        <v>0</v>
      </c>
      <c r="BY269" s="344" t="s">
        <v>304</v>
      </c>
      <c r="BZ269" s="82" t="str">
        <f>IF(AND(X$277&gt;392,X$277&lt;752.1),$CD262,"0")</f>
        <v>0</v>
      </c>
      <c r="CA269" s="82" t="str">
        <f>IF(AND(Y$277&gt;392,Y$277&lt;752.1),$CD262,"0")</f>
        <v>0</v>
      </c>
      <c r="CB269" s="82" t="str">
        <f>IF(AND(Z$277&gt;392,Z$277&lt;752.1),$CD262,"0")</f>
        <v>0</v>
      </c>
      <c r="CC269" s="82" t="str">
        <f>IF(AND(AA$277&gt;392,AA$277&lt;752.1),$CD262,"0")</f>
        <v>0</v>
      </c>
      <c r="CD269" s="82" t="str">
        <f>IF(AND(AB$277&gt;392,AB$277&lt;752.1),$CD262,"0")</f>
        <v>0</v>
      </c>
    </row>
    <row r="270" spans="1:96" ht="18" x14ac:dyDescent="0.25">
      <c r="A270" s="365" t="s">
        <v>305</v>
      </c>
      <c r="B270" s="534">
        <f>'TC FORM'!B$6</f>
        <v>68</v>
      </c>
      <c r="C270" s="534"/>
      <c r="D270" s="534"/>
      <c r="E270" s="534"/>
      <c r="F270" s="367"/>
      <c r="G270" s="365" t="s">
        <v>306</v>
      </c>
      <c r="H270" s="370">
        <f>('TC FORM'!G$6)/100</f>
        <v>0.46</v>
      </c>
      <c r="I270" s="367"/>
      <c r="J270" s="367"/>
      <c r="K270" s="6"/>
      <c r="L270" s="6"/>
      <c r="AC270" s="206" t="s">
        <v>307</v>
      </c>
      <c r="AD270" s="82" t="str">
        <f>IF(AND(X$277&gt;392,X$277&lt;1200.1),$AH262,"0")</f>
        <v>0</v>
      </c>
      <c r="AE270" s="82" t="str">
        <f>IF(AND(Y$277&gt;392,Y$277&lt;1200.1),$AH262,"0")</f>
        <v>0</v>
      </c>
      <c r="AF270" s="82" t="str">
        <f>IF(AND(Z$277&gt;392,Z$277&lt;1200.1),$AH262,"0")</f>
        <v>0</v>
      </c>
      <c r="AG270" s="82" t="str">
        <f>IF(AND(AA$277&gt;392,AA$277&lt;1200.1),$AH262,"0")</f>
        <v>0</v>
      </c>
      <c r="AH270" s="82" t="str">
        <f>IF(AND(AB$277&gt;392,AB$277&lt;1200.1),$AH262,"0")</f>
        <v>0</v>
      </c>
      <c r="AI270" s="404" t="s">
        <v>300</v>
      </c>
      <c r="AJ270" s="82" t="str">
        <f>IF(AND(X$277&gt;31.9,X$277&lt;392.1),$AN261,"0")</f>
        <v>0</v>
      </c>
      <c r="AK270" s="82" t="str">
        <f>IF(AND(Y$277&gt;31.9,Y$277&lt;392.1),$AN261,"0")</f>
        <v>0</v>
      </c>
      <c r="AL270" s="82" t="str">
        <f>IF(AND(Z$277&gt;31.9,Z$277&lt;392.1),$AN261,"0")</f>
        <v>0</v>
      </c>
      <c r="AM270" s="82" t="str">
        <f>IF(AND(AA$277&gt;31.9,AA$277&lt;392.1),$AN261,"0")</f>
        <v>0</v>
      </c>
      <c r="AN270" s="82" t="str">
        <f>IF(AND(AB$277&gt;31.9,AB$277&lt;392.1),$AN261,"0")</f>
        <v>0</v>
      </c>
      <c r="AO270" s="344" t="s">
        <v>300</v>
      </c>
      <c r="AP270" s="82" t="str">
        <f>IF(AND(X$277&gt;31.9,X$277&lt;392.1),$AT261,"0")</f>
        <v>0</v>
      </c>
      <c r="AQ270" s="82" t="str">
        <f>IF(AND(Y$277&gt;31.9,Y$277&lt;392.1),$AT261,"0")</f>
        <v>0</v>
      </c>
      <c r="AR270" s="82" t="str">
        <f>IF(AND(Z$277&gt;31.9,Z$277&lt;392.1),$AT261,"0")</f>
        <v>0</v>
      </c>
      <c r="AS270" s="82" t="str">
        <f>IF(AND(AA$277&gt;31.9,AA$277&lt;392.1),$AT261,"0")</f>
        <v>0</v>
      </c>
      <c r="AT270" s="82" t="str">
        <f>IF(AND(AB$277&gt;31.9,AB$277&lt;392.1),$AT261,"0")</f>
        <v>0</v>
      </c>
      <c r="AU270" s="344" t="s">
        <v>300</v>
      </c>
      <c r="AV270" s="82" t="str">
        <f>IF(AND(X$277&gt;31.9,X$277&lt;392.1),$AZ261,"0")</f>
        <v>0</v>
      </c>
      <c r="AW270" s="82" t="str">
        <f>IF(AND(Y$277&gt;31.9,Y$277&lt;392.1),$AZ261,"0")</f>
        <v>0</v>
      </c>
      <c r="AX270" s="82" t="str">
        <f>IF(AND(Z$277&gt;31.9,Z$277&lt;392.1),$AZ261,"0")</f>
        <v>0</v>
      </c>
      <c r="AY270" s="82" t="str">
        <f>IF(AND(AA$277&gt;31.9,AA$277&lt;392.1),$AZ261,"0")</f>
        <v>0</v>
      </c>
      <c r="AZ270" s="82" t="str">
        <f>IF(AND(AB$277&gt;31.9,AB$277&lt;392.1),$AZ261,"0")</f>
        <v>0</v>
      </c>
      <c r="BA270" s="344" t="s">
        <v>304</v>
      </c>
      <c r="BB270" s="82" t="str">
        <f>IF(AND(X$277&gt;392,X$277&lt;1200.1),$BF261,"0")</f>
        <v>0</v>
      </c>
      <c r="BC270" s="82" t="str">
        <f>IF(AND(Y$277&gt;392,Y$277&lt;1200.1),$BF261,"0")</f>
        <v>0</v>
      </c>
      <c r="BD270" s="82" t="str">
        <f>IF(AND(Z$277&gt;392,Z$277&lt;1200.1),$BF261,"0")</f>
        <v>0</v>
      </c>
      <c r="BE270" s="82" t="str">
        <f>IF(AND(AA$277&gt;392,AA$277&lt;1200.1),$BF261,"0")</f>
        <v>0</v>
      </c>
      <c r="BF270" s="82" t="str">
        <f>IF(AND(AB$277&gt;392,AB$277&lt;1200.1),$BF261,"0")</f>
        <v>0</v>
      </c>
      <c r="BM270" s="344" t="s">
        <v>304</v>
      </c>
      <c r="BN270" s="82" t="str">
        <f>IF(AND(X$277&gt;392,X$277&lt;1200.1),$BR261,"0")</f>
        <v>0</v>
      </c>
      <c r="BO270" s="82" t="str">
        <f>IF(AND(Y$277&gt;392,Y$277&lt;1200.1),$BR261,"0")</f>
        <v>0</v>
      </c>
      <c r="BP270" s="82" t="str">
        <f>IF(AND(Z$277&gt;392,Z$277&lt;1200.1),$BR261,"0")</f>
        <v>0</v>
      </c>
      <c r="BQ270" s="82" t="str">
        <f>IF(AND(AA$277&gt;392,AA$277&lt;1200.1),$BR261,"0")</f>
        <v>0</v>
      </c>
      <c r="BR270" s="82" t="str">
        <f>IF(AND(AB$277&gt;392,AB$277&lt;1200.1),$BR261,"0")</f>
        <v>0</v>
      </c>
      <c r="BY270" s="347"/>
    </row>
    <row r="271" spans="1:96" ht="5.25" customHeight="1" x14ac:dyDescent="0.3">
      <c r="A271" s="371"/>
      <c r="B271" s="372"/>
      <c r="C271" s="371"/>
      <c r="D271" s="371"/>
      <c r="E271" s="371"/>
      <c r="F271" s="371"/>
      <c r="G271" s="371"/>
      <c r="H271" s="371"/>
      <c r="I271" s="371"/>
      <c r="J271" s="373"/>
      <c r="K271" s="320"/>
      <c r="L271" s="323"/>
      <c r="M271" s="324"/>
      <c r="N271" s="323"/>
      <c r="O271" s="323"/>
      <c r="P271" s="323"/>
      <c r="Q271" s="323"/>
      <c r="R271" s="323"/>
      <c r="S271" s="323"/>
      <c r="T271" s="323"/>
      <c r="U271" s="323"/>
      <c r="V271" s="320"/>
      <c r="W271" s="320"/>
      <c r="X271" s="312"/>
      <c r="Y271" s="312"/>
      <c r="Z271" s="312"/>
      <c r="AA271" s="312"/>
      <c r="AB271" s="312"/>
      <c r="AC271" s="403" t="s">
        <v>308</v>
      </c>
      <c r="AD271" s="82" t="str">
        <f>IF(AND(X$277&gt;1299,X$277&lt;1832.1),$AH263,"0")</f>
        <v>0</v>
      </c>
      <c r="AE271" s="82" t="str">
        <f>IF(AND(Y$277&gt;1299,Y$277&lt;1832.1),$AH263,"0")</f>
        <v>0</v>
      </c>
      <c r="AF271" s="82" t="str">
        <f>IF(AND(Z$277&gt;1299,Z$277&lt;1832.1),$AH263,"0")</f>
        <v>0</v>
      </c>
      <c r="AG271" s="82" t="str">
        <f>IF(AND(AA$277&gt;1299,AA$277&lt;1832.1),$AH263,"0")</f>
        <v>0</v>
      </c>
      <c r="AH271" s="82" t="str">
        <f>IF(AND(AB$277&gt;1299,AB$277&lt;1832.1),$AH263,"0")</f>
        <v>0</v>
      </c>
      <c r="AI271" s="404" t="s">
        <v>304</v>
      </c>
      <c r="AJ271" s="82" t="str">
        <f>IF(AND(X$277&gt;392,X$277&lt;1200.1),$AN262,"0")</f>
        <v>0</v>
      </c>
      <c r="AK271" s="82" t="str">
        <f>IF(AND(Y$277&gt;392,Y$277&lt;1200.1),$AN262,"0")</f>
        <v>0</v>
      </c>
      <c r="AL271" s="82" t="str">
        <f>IF(AND(Z$277&gt;392,Z$277&lt;1200.1),$AN262,"0")</f>
        <v>0</v>
      </c>
      <c r="AM271" s="82" t="str">
        <f>IF(AND(AA$277&gt;392,AA$277&lt;1200.1),$AN262,"0")</f>
        <v>0</v>
      </c>
      <c r="AN271" s="82" t="str">
        <f>IF(AND(AB$277&gt;392,AB$277&lt;1200.1),$AN262,"0")</f>
        <v>0</v>
      </c>
      <c r="AO271" s="344" t="s">
        <v>304</v>
      </c>
      <c r="AP271" s="82" t="str">
        <f>IF(AND(X$277&gt;392,X$277&lt;1200.1),$AT262,"0")</f>
        <v>0</v>
      </c>
      <c r="AQ271" s="82" t="str">
        <f>IF(AND(Y$277&gt;392,Y$277&lt;1200.1),$AT262,"0")</f>
        <v>0</v>
      </c>
      <c r="AR271" s="82" t="str">
        <f>IF(AND(Z$277&gt;392,Z$277&lt;1200.1),$AT262,"0")</f>
        <v>0</v>
      </c>
      <c r="AS271" s="82" t="str">
        <f>IF(AND(AA$277&gt;392,AA$277&lt;1200.1),$AT262,"0")</f>
        <v>0</v>
      </c>
      <c r="AT271" s="82" t="str">
        <f>IF(AND(AB$277&gt;392,AB$277&lt;1200.1),$AT262,"0")</f>
        <v>0</v>
      </c>
      <c r="AU271" s="344" t="s">
        <v>304</v>
      </c>
      <c r="AV271" s="82" t="str">
        <f>IF(AND(X$277&gt;392,X$277&lt;1200.1),$AZ262,"0")</f>
        <v>0</v>
      </c>
      <c r="AW271" s="82" t="str">
        <f>IF(AND(Y$277&gt;392,Y$277&lt;1200.1),$AZ262,"0")</f>
        <v>0</v>
      </c>
      <c r="AX271" s="82" t="str">
        <f>IF(AND(Z$277&gt;392,Z$277&lt;1200.1),$AZ262,"0")</f>
        <v>0</v>
      </c>
      <c r="AY271" s="82" t="str">
        <f>IF(AND(AA$277&gt;392,AA$277&lt;1200.1),$AZ262,"0")</f>
        <v>0</v>
      </c>
      <c r="AZ271" s="82" t="str">
        <f>IF(AND(AB$277&gt;392,AB$277&lt;1200.1),$AZ262,"0")</f>
        <v>0</v>
      </c>
      <c r="BA271" s="346" t="s">
        <v>309</v>
      </c>
      <c r="BB271" s="82" t="str">
        <f>IF(AND(X$277&gt;1200,X$277&lt;2000.1),$BF262,"0")</f>
        <v>0</v>
      </c>
      <c r="BC271" s="82" t="str">
        <f>IF(AND(Y$277&gt;1200,Y$277&lt;2000.1),$BF262,"0")</f>
        <v>0</v>
      </c>
      <c r="BD271" s="82" t="str">
        <f>IF(AND(Z$277&gt;1200,Z$277&lt;2000.1),$BF262,"0")</f>
        <v>0</v>
      </c>
      <c r="BE271" s="82" t="str">
        <f>IF(AND(AA$277&gt;1200,AA$277&lt;2000.1),$BF262,"0")</f>
        <v>0</v>
      </c>
      <c r="BF271" s="82" t="str">
        <f>IF(AND(AB$277&gt;1200,AB$277&lt;2000.1),$BF262,"0")</f>
        <v>0</v>
      </c>
      <c r="BG271" s="312"/>
      <c r="BH271" s="312"/>
      <c r="BI271" s="312"/>
      <c r="BJ271" s="312"/>
      <c r="BK271" s="312"/>
      <c r="BL271" s="312"/>
      <c r="BM271" s="346" t="s">
        <v>309</v>
      </c>
      <c r="BN271" s="82" t="str">
        <f>IF(AND(X$277&gt;1200,X$277&lt;2000.1),$BR262,"0")</f>
        <v>0</v>
      </c>
      <c r="BO271" s="82" t="str">
        <f>IF(AND(Y$277&gt;1200,Y$277&lt;2000.1),$BR262,"0")</f>
        <v>0</v>
      </c>
      <c r="BP271" s="82" t="str">
        <f>IF(AND(Z$277&gt;1200,Z$277&lt;2000.1),$BR262,"0")</f>
        <v>0</v>
      </c>
      <c r="BQ271" s="82" t="str">
        <f>IF(AND(AA$277&gt;1200,AA$277&lt;2000.1),$BR262,"0")</f>
        <v>0</v>
      </c>
      <c r="BR271" s="82" t="str">
        <f>IF(AND(AB$277&gt;1200,AB$277&lt;2000.1),$BR262,"0")</f>
        <v>0</v>
      </c>
      <c r="BS271" s="312"/>
      <c r="BT271" s="312"/>
      <c r="BU271" s="312"/>
      <c r="BV271" s="312"/>
      <c r="BW271" s="312"/>
      <c r="BX271" s="312"/>
      <c r="BY271" s="29"/>
      <c r="CE271" s="312"/>
      <c r="CF271" s="312"/>
      <c r="CG271" s="312"/>
      <c r="CH271" s="312"/>
      <c r="CI271" s="312"/>
      <c r="CJ271" s="312"/>
      <c r="CK271" s="312"/>
      <c r="CL271" s="312"/>
      <c r="CM271" s="312"/>
      <c r="CN271" s="312"/>
      <c r="CO271" s="312"/>
      <c r="CP271" s="312"/>
      <c r="CQ271" s="312"/>
      <c r="CR271" s="312"/>
    </row>
    <row r="272" spans="1:96" ht="18" x14ac:dyDescent="0.25">
      <c r="A272" s="374"/>
      <c r="B272" s="375" t="s">
        <v>310</v>
      </c>
      <c r="C272" s="374" t="s">
        <v>311</v>
      </c>
      <c r="D272" s="367"/>
      <c r="E272" s="374"/>
      <c r="F272" s="374"/>
      <c r="G272" s="375" t="s">
        <v>312</v>
      </c>
      <c r="H272" s="374" t="str">
        <f>'TC FORM'!AR$23</f>
        <v>Greater of ±2.0°F or ±0.4% of Reading</v>
      </c>
      <c r="I272" s="367"/>
      <c r="J272" s="367"/>
      <c r="K272" s="5"/>
      <c r="AD272" s="5"/>
      <c r="AI272" s="346" t="s">
        <v>309</v>
      </c>
      <c r="AJ272" s="82" t="str">
        <f>IF(AND(X$277&gt;1200,X$277&lt;2000.1),$AN263,"0")</f>
        <v>0</v>
      </c>
      <c r="AK272" s="82" t="str">
        <f>IF(AND(Y$277&gt;1200,Y$277&lt;2000.1),$AN263,"0")</f>
        <v>0</v>
      </c>
      <c r="AL272" s="82" t="str">
        <f>IF(AND(Z$277&gt;1200,Z$277&lt;2000.1),$AN263,"0")</f>
        <v>0</v>
      </c>
      <c r="AM272" s="82" t="str">
        <f>IF(AND(AA$277&gt;1200,AA$277&lt;2000.1),$AN263,"0")</f>
        <v>0</v>
      </c>
      <c r="AN272" s="82" t="str">
        <f>IF(AND(AB$277&gt;1200,AB$277&lt;2000.1),$AN263,"0")</f>
        <v>0</v>
      </c>
      <c r="AO272" s="346" t="s">
        <v>309</v>
      </c>
      <c r="AP272" s="82" t="str">
        <f>IF(AND(X$277&gt;1200,X$277&lt;2000.1),$AT263,"0")</f>
        <v>0</v>
      </c>
      <c r="AQ272" s="82" t="str">
        <f>IF(AND(Y$277&gt;1200,Y$277&lt;2000.1),$AT263,"0")</f>
        <v>0</v>
      </c>
      <c r="AR272" s="82" t="str">
        <f>IF(AND(Z$277&gt;1200,Z$277&lt;2000.1),$AT263,"0")</f>
        <v>0</v>
      </c>
      <c r="AS272" s="82" t="str">
        <f>IF(AND(AA$277&gt;1200,AA$277&lt;2000.1),$AT263,"0")</f>
        <v>0</v>
      </c>
      <c r="AT272" s="82" t="str">
        <f>IF(AND(AB$277&gt;1200,AB$277&lt;2000.1),$AT263,"0")</f>
        <v>0</v>
      </c>
      <c r="AU272" s="346" t="s">
        <v>309</v>
      </c>
      <c r="AV272" s="82" t="str">
        <f>IF(AND(X$277&gt;1200,X$277&lt;2000.1),$AZ263,"0")</f>
        <v>0</v>
      </c>
      <c r="AW272" s="82" t="str">
        <f>IF(AND(Y$277&gt;1200,Y$277&lt;2000.1),$AZ263,"0")</f>
        <v>0</v>
      </c>
      <c r="AX272" s="82" t="str">
        <f>IF(AND(Z$277&gt;1200,Z$277&lt;2000.1),$AZ263,"0")</f>
        <v>0</v>
      </c>
      <c r="AY272" s="82" t="str">
        <f>IF(AND(AA$277&gt;1200,AA$277&lt;2000.1),$AZ263,"0")</f>
        <v>0</v>
      </c>
      <c r="AZ272" s="82" t="str">
        <f>IF(AND(AB$277&gt;1200,AB$277&lt;2000.1),$AZ263,"0")</f>
        <v>0</v>
      </c>
      <c r="BA272" s="344" t="s">
        <v>313</v>
      </c>
      <c r="BB272" s="82" t="str">
        <f>IF(AND(X$277&gt;2000,X$277&lt;2500.1),$BF263,"0")</f>
        <v>0</v>
      </c>
      <c r="BC272" s="82" t="str">
        <f>IF(AND(Y$277&gt;2000,Y$277&lt;2500.1),$BF263,"0")</f>
        <v>0</v>
      </c>
      <c r="BD272" s="82" t="str">
        <f>IF(AND(Z$277&gt;2000,Z$277&lt;2500.1),$BF263,"0")</f>
        <v>0</v>
      </c>
      <c r="BE272" s="82" t="str">
        <f>IF(AND(AA$277&gt;2000,AA$277&lt;2500.1),$BF263,"0")</f>
        <v>0</v>
      </c>
      <c r="BF272" s="82" t="str">
        <f>IF(AND(AB$277&gt;2000,AB$277&lt;2500.1),$BF263,"0")</f>
        <v>0</v>
      </c>
      <c r="BM272" s="344" t="s">
        <v>313</v>
      </c>
      <c r="BN272" s="82" t="str">
        <f>IF(AND(X$277&gt;2000,X$277&lt;2500.1),$BR263,"0")</f>
        <v>0</v>
      </c>
      <c r="BO272" s="82" t="str">
        <f>IF(AND(Y$277&gt;2000,Y$277&lt;2500.1),$BR263,"0")</f>
        <v>0</v>
      </c>
      <c r="BP272" s="82" t="str">
        <f>IF(AND(Z$277&gt;2000,Z$277&lt;2500.1),$BR263,"0")</f>
        <v>0</v>
      </c>
      <c r="BQ272" s="82" t="str">
        <f>IF(AND(AA$277&gt;2000,AA$277&lt;2500.1),$BR263,"0")</f>
        <v>0</v>
      </c>
      <c r="BR272" s="82" t="str">
        <f>IF(AND(AB$277&gt;2000,AB$277&lt;2500.1),$BR263,"0")</f>
        <v>0</v>
      </c>
    </row>
    <row r="273" spans="1:82" ht="18" x14ac:dyDescent="0.25">
      <c r="A273" s="374"/>
      <c r="B273" s="375" t="s">
        <v>314</v>
      </c>
      <c r="C273" s="533" t="str">
        <f>'TC FORM'!AR$24</f>
        <v>AMS2750H, ASTM E220-19</v>
      </c>
      <c r="D273" s="533"/>
      <c r="E273" s="533"/>
      <c r="F273" s="533"/>
      <c r="G273" s="375" t="s">
        <v>315</v>
      </c>
      <c r="H273" s="374" t="str">
        <f>'TC FORM'!G$49</f>
        <v>Specification</v>
      </c>
      <c r="I273" s="367"/>
      <c r="J273" s="367"/>
      <c r="K273" s="5"/>
      <c r="W273" s="29" t="s">
        <v>316</v>
      </c>
      <c r="X273" s="343" t="str">
        <f>IF(CT!$AR$7="E",X278,IF(CT!$AR$7="J",X279,IF(CT!$AR$7="K",X280,IF(CT!$AR$7="N",X281,IF(CT!$AR$7="R",X282,IF(CT!$AR$7="S",X283,IF(CT!$AR$7="T",X284,"")))))))</f>
        <v/>
      </c>
      <c r="Y273" s="343" t="str">
        <f>IF(CT!$AR$7="E",Y278,IF(CT!$AR$7="J",Y279,IF(CT!$AR$7="K",Y280,IF(CT!$AR$7="N",Y281,IF(CT!$AR$7="R",Y282,IF(CT!$AR$7="S",Y283,IF(CT!$AR$7="T",Y284,"")))))))</f>
        <v/>
      </c>
      <c r="Z273" s="343" t="str">
        <f>IF(CT!$AR$7="E",Z278,IF(CT!$AR$7="J",Z279,IF(CT!$AR$7="K",Z280,IF(CT!$AR$7="N",Z281,IF(CT!$AR$7="R",Z282,IF(CT!$AR$7="S",Z283,IF(CT!$AR$7="T",Z284,"")))))))</f>
        <v/>
      </c>
      <c r="AA273" s="343" t="str">
        <f>IF(CT!$AR$7="E",AA278,IF(CT!$AR$7="J",AA279,IF(CT!$AR$7="K",AA280,IF(CT!$AR$7="N",AA281,IF(CT!$AR$7="R",AA282,IF(CT!$AR$7="S",AA283,IF(CT!$AR$7="T",AA284,"")))))))</f>
        <v/>
      </c>
      <c r="AB273" s="343" t="str">
        <f>IF(CT!$AR$7="E",AB278,IF(CT!$AR$7="J",AB279,IF(CT!$AR$7="K",AB280,IF(CT!$AR$7="N",AB281,IF(CT!$AR$7="R",AB282,IF(CT!$AR$7="S",AB283,IF(CT!$AR$7="T",AB284,"")))))))</f>
        <v/>
      </c>
      <c r="AD273" s="5"/>
      <c r="AI273" s="344" t="s">
        <v>313</v>
      </c>
      <c r="AJ273" s="82" t="str">
        <f>IF(AND(X$277&gt;2000,X$277&lt;2192.1),$AN264,"0")</f>
        <v>0</v>
      </c>
      <c r="AK273" s="82" t="str">
        <f>IF(AND(Y$277&gt;2000,Y$277&lt;2192.1),$AN264,"0")</f>
        <v>0</v>
      </c>
      <c r="AL273" s="82" t="str">
        <f>IF(AND(Z$277&gt;2000,Z$277&lt;2192.1),$AN264,"0")</f>
        <v>0</v>
      </c>
      <c r="AM273" s="82" t="str">
        <f>IF(AND(AA$277&gt;2000,AA$277&lt;2192.1),$AN264,"0")</f>
        <v>0</v>
      </c>
      <c r="AN273" s="82" t="str">
        <f>IF(AND(AB$277&gt;2000,AB$277&lt;2192.1),$AN264,"0")</f>
        <v>0</v>
      </c>
      <c r="AO273" s="344" t="s">
        <v>313</v>
      </c>
      <c r="AP273" s="82" t="str">
        <f>IF(AND(X$277&gt;2000,X$277&lt;2500.1),$AT264,"0")</f>
        <v>0</v>
      </c>
      <c r="AQ273" s="82" t="str">
        <f>IF(AND(Y$277&gt;2000,Y$277&lt;2500.1),$AT264,"0")</f>
        <v>0</v>
      </c>
      <c r="AR273" s="82" t="str">
        <f>IF(AND(Z$277&gt;2000,Z$277&lt;2500.1),$AT264,"0")</f>
        <v>0</v>
      </c>
      <c r="AS273" s="82" t="str">
        <f>IF(AND(AA$277&gt;2000,AA$277&lt;2500.1),$AT264,"0")</f>
        <v>0</v>
      </c>
      <c r="AT273" s="82" t="str">
        <f>IF(AND(AB$277&gt;2000,AB$277&lt;2500.1),$AT264,"0")</f>
        <v>0</v>
      </c>
      <c r="AU273" s="344" t="s">
        <v>313</v>
      </c>
      <c r="AV273" s="82" t="str">
        <f>IF(AND(X$277&gt;2000,X$277&lt;2372.1),$AZ264,"0")</f>
        <v>0</v>
      </c>
      <c r="AW273" s="82" t="str">
        <f>IF(AND(Y$277&gt;2000,Y$277&lt;2372.1),$AZ264,"0")</f>
        <v>0</v>
      </c>
      <c r="AX273" s="82" t="str">
        <f>IF(AND(Z$277&gt;2000,Z$277&lt;2372.1),$AZ264,"0")</f>
        <v>0</v>
      </c>
      <c r="AY273" s="82" t="str">
        <f>IF(AND(AA$277&gt;2000,AA$277&lt;2372.1),$AZ264,"0")</f>
        <v>0</v>
      </c>
      <c r="AZ273" s="82" t="str">
        <f>IF(AND(AB$277&gt;2000,AB$277&lt;2372.1),$AZ264,"0")</f>
        <v>0</v>
      </c>
      <c r="BA273" s="344" t="s">
        <v>317</v>
      </c>
      <c r="BB273" s="82" t="str">
        <f>IF(AND(X$277&gt;31.9,X$277&lt;392.1),$BL258,"0")</f>
        <v>0</v>
      </c>
      <c r="BC273" s="82" t="str">
        <f>IF(AND(Y$277&gt;31.9,Y$277&lt;392.1),$BL258,"0")</f>
        <v>0</v>
      </c>
      <c r="BD273" s="82" t="str">
        <f>IF(AND(Z$277&gt;31.9,Z$277&lt;392.1),$BL258,"0")</f>
        <v>0</v>
      </c>
      <c r="BE273" s="82" t="str">
        <f>IF(AND(AA$277&gt;31.9,AA$277&lt;392.1),$BL258,"0")</f>
        <v>0</v>
      </c>
      <c r="BF273" s="82" t="str">
        <f>IF(AND(AB$277&gt;31.9,AB$277&lt;392.1),$BL258,"0")</f>
        <v>0</v>
      </c>
      <c r="BM273" s="344" t="s">
        <v>317</v>
      </c>
      <c r="BN273" s="82" t="str">
        <f>IF(AND(X$277&gt;31.9,X$277&lt;392.1),$BX258,"0")</f>
        <v>0</v>
      </c>
      <c r="BO273" s="82" t="str">
        <f>IF(AND(Y$277&gt;31.9,Y$277&lt;392.1),$BX258,"0")</f>
        <v>0</v>
      </c>
      <c r="BP273" s="82" t="str">
        <f>IF(AND(Z$277&gt;31.9,Z$277&lt;392.1),$BX258,"0")</f>
        <v>0</v>
      </c>
      <c r="BQ273" s="82" t="str">
        <f>IF(AND(AA$277&gt;31.9,AA$277&lt;392.1),$BX258,"0")</f>
        <v>0</v>
      </c>
      <c r="BR273" s="82" t="str">
        <f>IF(AND(AB$277&gt;31.9,AB$277&lt;392.1),$BX258,"0")</f>
        <v>0</v>
      </c>
    </row>
    <row r="274" spans="1:82" ht="18" x14ac:dyDescent="0.25">
      <c r="A274" s="374"/>
      <c r="B274" s="374"/>
      <c r="C274" s="533"/>
      <c r="D274" s="533"/>
      <c r="E274" s="533"/>
      <c r="F274" s="533"/>
      <c r="G274" s="375" t="s">
        <v>319</v>
      </c>
      <c r="H274" s="374" t="str">
        <f>'TC FORM'!B$34</f>
        <v>New</v>
      </c>
      <c r="I274" s="367"/>
      <c r="J274" s="367"/>
      <c r="K274" s="5"/>
      <c r="X274" s="82">
        <f>CT!$AS$3</f>
        <v>0</v>
      </c>
      <c r="Y274" s="82">
        <f>CT!$BA$3</f>
        <v>0</v>
      </c>
      <c r="Z274" s="82">
        <f>CT!$BI$3</f>
        <v>0</v>
      </c>
      <c r="AA274" s="82">
        <f>CT!$BQ$3</f>
        <v>0</v>
      </c>
      <c r="AB274" s="82">
        <f>CT!$BY$3</f>
        <v>0</v>
      </c>
      <c r="AD274" s="5"/>
      <c r="AE274" s="5"/>
      <c r="AI274"/>
      <c r="AJ274" s="5"/>
      <c r="BA274" s="344" t="s">
        <v>320</v>
      </c>
      <c r="BB274" s="82" t="str">
        <f>IF(AND(X$277&gt;392,X$277&lt;1200.1),$BL259,"0")</f>
        <v>0</v>
      </c>
      <c r="BC274" s="82" t="str">
        <f>IF(AND(Y$277&gt;392,Y$277&lt;1200.1),$BL259,"0")</f>
        <v>0</v>
      </c>
      <c r="BD274" s="82" t="str">
        <f>IF(AND(Z$277&gt;392,Z$277&lt;1200.1),$BL259,"0")</f>
        <v>0</v>
      </c>
      <c r="BE274" s="82" t="str">
        <f>IF(AND(AA$277&gt;392,AA$277&lt;1200.1),$BL259,"0")</f>
        <v>0</v>
      </c>
      <c r="BF274" s="82" t="str">
        <f>IF(AND(AB$277&gt;392,AB$277&lt;1200.1),$BL259,"0")</f>
        <v>0</v>
      </c>
      <c r="BM274" s="344" t="s">
        <v>320</v>
      </c>
      <c r="BN274" s="82" t="str">
        <f>IF(AND(X$277&gt;392,X$277&lt;1200.1),$BX259,"0")</f>
        <v>0</v>
      </c>
      <c r="BO274" s="82" t="str">
        <f>IF(AND(Y$277&gt;392,Y$277&lt;1200.1),$BX259,"0")</f>
        <v>0</v>
      </c>
      <c r="BP274" s="82" t="str">
        <f>IF(AND(Z$277&gt;392,Z$277&lt;1200.1),$BX259,"0")</f>
        <v>0</v>
      </c>
      <c r="BQ274" s="82" t="str">
        <f>IF(AND(AA$277&gt;392,AA$277&lt;1200.1),$BX259,"0")</f>
        <v>0</v>
      </c>
      <c r="BR274" s="82" t="str">
        <f>IF(AND(AB$277&gt;392,AB$277&lt;1200.1),$BX259,"0")</f>
        <v>0</v>
      </c>
    </row>
    <row r="275" spans="1:82" ht="5.25" customHeight="1" x14ac:dyDescent="0.3">
      <c r="A275" s="371"/>
      <c r="B275" s="372"/>
      <c r="C275" s="371"/>
      <c r="D275" s="371"/>
      <c r="E275" s="371"/>
      <c r="F275" s="371"/>
      <c r="G275" s="371"/>
      <c r="H275" s="371"/>
      <c r="I275" s="371"/>
      <c r="J275" s="373"/>
      <c r="K275" s="320"/>
      <c r="X275" s="82"/>
      <c r="Y275" s="82"/>
      <c r="Z275" s="82"/>
      <c r="AA275" s="82"/>
      <c r="AB275" s="82"/>
      <c r="AD275" s="5"/>
      <c r="AI275"/>
      <c r="AJ275" s="5"/>
      <c r="BA275" s="344" t="s">
        <v>321</v>
      </c>
      <c r="BB275" s="82" t="str">
        <f>IF(AND(X$277&gt;1200,X$277&lt;2000.1),$BL260,"0")</f>
        <v>0</v>
      </c>
      <c r="BC275" s="82" t="str">
        <f>IF(AND(Y$277&gt;1200,Y$277&lt;2000.1),$BL260,"0")</f>
        <v>0</v>
      </c>
      <c r="BD275" s="82" t="str">
        <f>IF(AND(Z$277&gt;1200,Z$277&lt;2000.1),$BL260,"0")</f>
        <v>0</v>
      </c>
      <c r="BE275" s="82" t="str">
        <f>IF(AND(AA$277&gt;1200,AA$277&lt;2000.1),$BL260,"0")</f>
        <v>0</v>
      </c>
      <c r="BF275" s="82" t="str">
        <f>IF(AND(AB$277&gt;1200,AB$277&lt;2000.1),$BL260,"0")</f>
        <v>0</v>
      </c>
      <c r="BM275" s="344" t="s">
        <v>321</v>
      </c>
      <c r="BN275" s="82" t="str">
        <f>IF(AND(X$277&gt;1200,X$277&lt;2000.1),$BX260,"0")</f>
        <v>0</v>
      </c>
      <c r="BO275" s="82" t="str">
        <f>IF(AND(Y$277&gt;1200,Y$277&lt;2000.1),$BX260,"0")</f>
        <v>0</v>
      </c>
      <c r="BP275" s="82" t="str">
        <f>IF(AND(Z$277&gt;1200,Z$277&lt;2000.1),$BX260,"0")</f>
        <v>0</v>
      </c>
      <c r="BQ275" s="82" t="str">
        <f>IF(AND(AA$277&gt;1200,AA$277&lt;2000.1),$BX260,"0")</f>
        <v>0</v>
      </c>
      <c r="BR275" s="82" t="str">
        <f>IF(AND(AB$277&gt;1200,AB$277&lt;2000.1),$BX260,"0")</f>
        <v>0</v>
      </c>
    </row>
    <row r="276" spans="1:82" ht="18.75" x14ac:dyDescent="0.3">
      <c r="A276" s="523" t="s">
        <v>322</v>
      </c>
      <c r="B276" s="523"/>
      <c r="C276" s="526" t="e">
        <f>IF(X276="","",CONCATENATE(X276,"°F"))</f>
        <v>#VALUE!</v>
      </c>
      <c r="D276" s="526"/>
      <c r="E276" s="526" t="e">
        <f>IF(Y276="","",CONCATENATE(Y276,"°F"))</f>
        <v>#VALUE!</v>
      </c>
      <c r="F276" s="526"/>
      <c r="G276" s="395" t="e">
        <f>IF(Z276="","",CONCATENATE(Z276,"°F"))</f>
        <v>#VALUE!</v>
      </c>
      <c r="H276" s="395" t="e">
        <f>IF(AA276="","",CONCATENATE(AA276,"°F"))</f>
        <v>#VALUE!</v>
      </c>
      <c r="I276" s="526" t="e">
        <f>IF(AB276="","",CONCATENATE(AB276,"°F"))</f>
        <v>#VALUE!</v>
      </c>
      <c r="J276" s="526"/>
      <c r="W276" s="29" t="s">
        <v>323</v>
      </c>
      <c r="X276" s="333" t="e">
        <f>IF(X273=0,"",ROUND(X273,2-(1+INT(LOG10(ABS(X273))))))</f>
        <v>#VALUE!</v>
      </c>
      <c r="Y276" s="333" t="e">
        <f>IF(Y273=0,"",ROUND(Y273,2-(1+INT(LOG10(ABS(Y273))))))</f>
        <v>#VALUE!</v>
      </c>
      <c r="Z276" s="333" t="e">
        <f>IF(Z273=0,"",ROUND(Z273,2-(1+INT(LOG10(ABS(Z273))))))</f>
        <v>#VALUE!</v>
      </c>
      <c r="AA276" s="333" t="e">
        <f>IF(AA273=0,"",ROUND(AA273,2-(1+INT(LOG10(ABS(AA273))))))</f>
        <v>#VALUE!</v>
      </c>
      <c r="AB276" s="333" t="e">
        <f>IF(AB273=0,"",ROUND(AB273,2-(1+INT(LOG10(ABS(AB273))))))</f>
        <v>#VALUE!</v>
      </c>
      <c r="AE276" s="5"/>
      <c r="AF276" s="5"/>
      <c r="AG276" s="5"/>
      <c r="AH276" s="5"/>
      <c r="AI276" s="5"/>
      <c r="AJ276" s="5"/>
      <c r="AK276" s="5"/>
      <c r="BA276" s="344" t="s">
        <v>324</v>
      </c>
      <c r="BB276" s="82" t="str">
        <f>IF(AND(X$277&gt;2000,X$277&lt;2500.1),$BL261,"0")</f>
        <v>0</v>
      </c>
      <c r="BC276" s="82" t="str">
        <f>IF(AND(Y$277&gt;2000,Y$277&lt;2500.1),$BL261,"0")</f>
        <v>0</v>
      </c>
      <c r="BD276" s="82" t="str">
        <f>IF(AND(Z$277&gt;2000,Z$277&lt;2500.1),$BL261,"0")</f>
        <v>0</v>
      </c>
      <c r="BE276" s="82" t="str">
        <f>IF(AND(AA$277&gt;2000,AA$277&lt;2500.1),$BL261,"0")</f>
        <v>0</v>
      </c>
      <c r="BF276" s="82" t="str">
        <f>IF(AND(AB$277&gt;2000,AB$277&lt;2500.1),$BL261,"0")</f>
        <v>0</v>
      </c>
      <c r="BM276" s="344" t="s">
        <v>324</v>
      </c>
      <c r="BN276" s="82" t="str">
        <f>IF(AND(X$277&gt;2000,X$277&lt;2500.1),$BX261,"0")</f>
        <v>0</v>
      </c>
      <c r="BO276" s="82" t="str">
        <f>IF(AND(Y$277&gt;2000,Y$277&lt;2500.1),$BX261,"0")</f>
        <v>0</v>
      </c>
      <c r="BP276" s="82" t="str">
        <f>IF(AND(Z$277&gt;2000,Z$277&lt;2500.1),$BX261,"0")</f>
        <v>0</v>
      </c>
      <c r="BQ276" s="82" t="str">
        <f>IF(AND(AA$277&gt;2000,AA$277&lt;2500.1),$BX261,"0")</f>
        <v>0</v>
      </c>
      <c r="BR276" s="82" t="str">
        <f>IF(AND(AB$277&gt;2000,AB$277&lt;2500.1),$BX261,"0")</f>
        <v>0</v>
      </c>
      <c r="BT276" s="5"/>
      <c r="BU276" s="5"/>
      <c r="BV276" s="5"/>
      <c r="BW276" s="5"/>
      <c r="BX276" s="5"/>
    </row>
    <row r="277" spans="1:82" ht="18.75" thickBot="1" x14ac:dyDescent="0.3">
      <c r="A277" s="522" t="s">
        <v>326</v>
      </c>
      <c r="B277" s="522"/>
      <c r="C277" s="521" t="str">
        <f>'TC FORM'!D170</f>
        <v/>
      </c>
      <c r="D277" s="521"/>
      <c r="E277" s="521" t="str">
        <f>'TC FORM'!E170</f>
        <v/>
      </c>
      <c r="F277" s="521"/>
      <c r="G277" s="396" t="str">
        <f>'TC FORM'!F170</f>
        <v/>
      </c>
      <c r="H277" s="396" t="str">
        <f>'TC FORM'!G170</f>
        <v/>
      </c>
      <c r="I277" s="521" t="str">
        <f>'TC FORM'!H170</f>
        <v/>
      </c>
      <c r="J277" s="521"/>
      <c r="W277" s="29" t="s">
        <v>327</v>
      </c>
      <c r="X277" s="349" t="str">
        <f>'TC FORM'!$D$170</f>
        <v/>
      </c>
      <c r="Y277" s="350" t="str">
        <f>'TC FORM'!$E$170</f>
        <v/>
      </c>
      <c r="Z277" s="350" t="str">
        <f>'TC FORM'!$F$170</f>
        <v/>
      </c>
      <c r="AA277" s="350" t="str">
        <f>'TC FORM'!$G$170</f>
        <v/>
      </c>
      <c r="AB277" s="350" t="str">
        <f>'TC FORM'!$H$170</f>
        <v/>
      </c>
      <c r="AD277" s="5"/>
      <c r="AE277" s="343"/>
      <c r="AI277"/>
      <c r="AJ277" s="5"/>
    </row>
    <row r="278" spans="1:82" ht="18" x14ac:dyDescent="0.25">
      <c r="A278" s="365" t="str">
        <f>IF('TC FORM'!B171="","",'TC FORM'!B171)</f>
        <v/>
      </c>
      <c r="B278" s="365" t="str">
        <f>IF('TC FORM'!C171="","",'TC FORM'!C171)</f>
        <v/>
      </c>
      <c r="C278" s="526" t="str">
        <f>IF('TC FORM'!D171="","",'TC FORM'!D171)</f>
        <v/>
      </c>
      <c r="D278" s="526"/>
      <c r="E278" s="526" t="str">
        <f>IF('TC FORM'!E171="","",'TC FORM'!E171)</f>
        <v/>
      </c>
      <c r="F278" s="526"/>
      <c r="G278" s="376" t="str">
        <f>IF('TC FORM'!F171="","",'TC FORM'!F171)</f>
        <v/>
      </c>
      <c r="H278" s="376" t="str">
        <f>IF('TC FORM'!G171="","",'TC FORM'!G171)</f>
        <v/>
      </c>
      <c r="I278" s="526" t="str">
        <f>IF('TC FORM'!H171="","",'TC FORM'!H171)</f>
        <v/>
      </c>
      <c r="J278" s="526"/>
      <c r="K278" s="6"/>
      <c r="W278" s="333" t="s">
        <v>205</v>
      </c>
      <c r="X278" s="82">
        <f>IF(X274="PRT",AD$264,AD$265)</f>
        <v>0</v>
      </c>
      <c r="Y278" s="82">
        <f>IF(Y274="PRT",AE$264,AE$265)</f>
        <v>0</v>
      </c>
      <c r="Z278" s="82">
        <f>IF(Z274="PRT",AF$264,AF$265)</f>
        <v>0</v>
      </c>
      <c r="AA278" s="82">
        <f>IF(AA274="PRT",AG$264,AG$265)</f>
        <v>0</v>
      </c>
      <c r="AB278" s="82">
        <f>IF(AB274="PRT",AH$264,AH$265)</f>
        <v>0</v>
      </c>
      <c r="AD278" s="5"/>
      <c r="AE278" s="343"/>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65" t="str">
        <f>IF('TC FORM'!B172="","",'TC FORM'!B172)</f>
        <v/>
      </c>
      <c r="B279" s="365" t="str">
        <f>IF('TC FORM'!C172="","",'TC FORM'!C172)</f>
        <v/>
      </c>
      <c r="C279" s="526" t="str">
        <f>IF('TC FORM'!D172="","",'TC FORM'!D172)</f>
        <v/>
      </c>
      <c r="D279" s="526"/>
      <c r="E279" s="526" t="str">
        <f>IF('TC FORM'!E172="","",'TC FORM'!E172)</f>
        <v/>
      </c>
      <c r="F279" s="526"/>
      <c r="G279" s="376" t="str">
        <f>IF('TC FORM'!F172="","",'TC FORM'!F172)</f>
        <v/>
      </c>
      <c r="H279" s="376" t="str">
        <f>IF('TC FORM'!G172="","",'TC FORM'!G172)</f>
        <v/>
      </c>
      <c r="I279" s="526" t="str">
        <f>IF('TC FORM'!H172="","",'TC FORM'!H172)</f>
        <v/>
      </c>
      <c r="J279" s="526"/>
      <c r="K279" s="6"/>
      <c r="W279" s="333" t="s">
        <v>189</v>
      </c>
      <c r="X279" s="82">
        <f>IF(X274="PRT",AJ$265,AJ$266)</f>
        <v>0</v>
      </c>
      <c r="Y279" s="82">
        <f>IF(Y274="PRT",AK$265,AK$266)</f>
        <v>0</v>
      </c>
      <c r="Z279" s="82">
        <f>IF(Z274="PRT",AL$265,AL$266)</f>
        <v>0</v>
      </c>
      <c r="AA279" s="82">
        <f>IF(AA274="PRT",AM$265,AM$266)</f>
        <v>0</v>
      </c>
      <c r="AB279" s="82">
        <f>IF(AB274="PRT",AN$265,AN$266)</f>
        <v>0</v>
      </c>
      <c r="AD279" s="5"/>
      <c r="AI279"/>
      <c r="AJ279" s="5"/>
    </row>
    <row r="280" spans="1:82" ht="18" x14ac:dyDescent="0.25">
      <c r="A280" s="365" t="str">
        <f>IF('TC FORM'!B173="","",'TC FORM'!B173)</f>
        <v/>
      </c>
      <c r="B280" s="365" t="str">
        <f>IF('TC FORM'!C173="","",'TC FORM'!C173)</f>
        <v/>
      </c>
      <c r="C280" s="526" t="str">
        <f>IF('TC FORM'!D173="","",'TC FORM'!D173)</f>
        <v/>
      </c>
      <c r="D280" s="526"/>
      <c r="E280" s="526" t="str">
        <f>IF('TC FORM'!E173="","",'TC FORM'!E173)</f>
        <v/>
      </c>
      <c r="F280" s="526"/>
      <c r="G280" s="376" t="str">
        <f>IF('TC FORM'!F173="","",'TC FORM'!F173)</f>
        <v/>
      </c>
      <c r="H280" s="376" t="str">
        <f>IF('TC FORM'!G173="","",'TC FORM'!G173)</f>
        <v/>
      </c>
      <c r="I280" s="526" t="str">
        <f>IF('TC FORM'!H173="","",'TC FORM'!H173)</f>
        <v/>
      </c>
      <c r="J280" s="526"/>
      <c r="K280" s="6"/>
      <c r="W280" s="333" t="s">
        <v>186</v>
      </c>
      <c r="X280" s="82">
        <f>IF(X274="PRT",AP$265,AP$266)</f>
        <v>0</v>
      </c>
      <c r="Y280" s="82">
        <f>IF(Y274="PRT",AQ$265,AQ$266)</f>
        <v>0</v>
      </c>
      <c r="Z280" s="82">
        <f>IF(Z274="PRT",AR$265,AR$266)</f>
        <v>0</v>
      </c>
      <c r="AA280" s="82">
        <f>IF(AA274="PRT",AS$265,AS$266)</f>
        <v>0</v>
      </c>
      <c r="AB280" s="82">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65" t="str">
        <f>IF('TC FORM'!B174="","",'TC FORM'!B174)</f>
        <v/>
      </c>
      <c r="B281" s="365" t="str">
        <f>IF('TC FORM'!C174="","",'TC FORM'!C174)</f>
        <v/>
      </c>
      <c r="C281" s="526" t="str">
        <f>IF('TC FORM'!D174="","",'TC FORM'!D174)</f>
        <v/>
      </c>
      <c r="D281" s="526"/>
      <c r="E281" s="526" t="str">
        <f>IF('TC FORM'!E174="","",'TC FORM'!E174)</f>
        <v/>
      </c>
      <c r="F281" s="526"/>
      <c r="G281" s="376" t="str">
        <f>IF('TC FORM'!F174="","",'TC FORM'!F174)</f>
        <v/>
      </c>
      <c r="H281" s="376" t="str">
        <f>IF('TC FORM'!G174="","",'TC FORM'!G174)</f>
        <v/>
      </c>
      <c r="I281" s="526" t="str">
        <f>IF('TC FORM'!H174="","",'TC FORM'!H174)</f>
        <v/>
      </c>
      <c r="J281" s="526"/>
      <c r="K281" s="6"/>
      <c r="W281" s="333" t="s">
        <v>190</v>
      </c>
      <c r="X281" s="82">
        <f>IF(X274="PRT",AV$265,AV$266)</f>
        <v>0</v>
      </c>
      <c r="Y281" s="82">
        <f>IF(Y274="PRT",AW$265,AW$266)</f>
        <v>0</v>
      </c>
      <c r="Z281" s="82">
        <f>IF(Z274="PRT",AX$265,AX$266)</f>
        <v>0</v>
      </c>
      <c r="AA281" s="82">
        <f>IF(AA274="PRT",AY$265,AY$266)</f>
        <v>0</v>
      </c>
      <c r="AB281" s="82">
        <f>IF(AB274="PRT",AZ$265,AZ$266)</f>
        <v>0</v>
      </c>
      <c r="AD281" s="5"/>
      <c r="AI281"/>
      <c r="AJ281" s="5"/>
    </row>
    <row r="282" spans="1:82" ht="18" x14ac:dyDescent="0.25">
      <c r="A282" s="365" t="str">
        <f>IF('TC FORM'!B175="","",'TC FORM'!B175)</f>
        <v/>
      </c>
      <c r="B282" s="365" t="str">
        <f>IF('TC FORM'!C175="","",'TC FORM'!C175)</f>
        <v/>
      </c>
      <c r="C282" s="526" t="str">
        <f>IF('TC FORM'!D175="","",'TC FORM'!D175)</f>
        <v/>
      </c>
      <c r="D282" s="526"/>
      <c r="E282" s="526" t="str">
        <f>IF('TC FORM'!E175="","",'TC FORM'!E175)</f>
        <v/>
      </c>
      <c r="F282" s="526"/>
      <c r="G282" s="376" t="str">
        <f>IF('TC FORM'!F175="","",'TC FORM'!F175)</f>
        <v/>
      </c>
      <c r="H282" s="376" t="str">
        <f>IF('TC FORM'!G175="","",'TC FORM'!G175)</f>
        <v/>
      </c>
      <c r="I282" s="526" t="str">
        <f>IF('TC FORM'!H175="","",'TC FORM'!H175)</f>
        <v/>
      </c>
      <c r="J282" s="526"/>
      <c r="K282" s="6"/>
      <c r="W282" s="333" t="s">
        <v>196</v>
      </c>
      <c r="X282" s="82">
        <f>IF(X274="PRT",BB$264,IF(X274="ST7",BB$266,BB$265))</f>
        <v>0</v>
      </c>
      <c r="Y282" s="82">
        <f>IF(Y274="PRT",BC$264,IF(Y274="ST7",BC$266,BC$265))</f>
        <v>0</v>
      </c>
      <c r="Z282" s="82">
        <f>IF(Z274="PRT",BD$264,IF(Z274="ST7",BD$266,BD$265))</f>
        <v>0</v>
      </c>
      <c r="AA282" s="82">
        <f>IF(AA274="PRT",BE$264,IF(AA274="ST7",BE$266,BE$265))</f>
        <v>0</v>
      </c>
      <c r="AB282" s="82">
        <f>IF(AB274="PRT",BF$264,IF(AB274="ST7",BF$266,BF$265))</f>
        <v>0</v>
      </c>
      <c r="AD282" s="5"/>
      <c r="AI282"/>
      <c r="AJ282" s="5"/>
      <c r="BA282" s="29"/>
      <c r="BB282" s="280"/>
      <c r="BC282" s="280"/>
      <c r="BD282" s="280"/>
      <c r="BE282" s="280"/>
      <c r="BF282" s="280"/>
    </row>
    <row r="283" spans="1:82" ht="18" x14ac:dyDescent="0.25">
      <c r="A283" s="365" t="str">
        <f>IF('TC FORM'!B176="","",'TC FORM'!B176)</f>
        <v/>
      </c>
      <c r="B283" s="365" t="str">
        <f>IF('TC FORM'!C176="","",'TC FORM'!C176)</f>
        <v/>
      </c>
      <c r="C283" s="526" t="str">
        <f>IF('TC FORM'!D176="","",'TC FORM'!D176)</f>
        <v/>
      </c>
      <c r="D283" s="526"/>
      <c r="E283" s="526" t="str">
        <f>IF('TC FORM'!E176="","",'TC FORM'!E176)</f>
        <v/>
      </c>
      <c r="F283" s="526"/>
      <c r="G283" s="376" t="str">
        <f>IF('TC FORM'!F176="","",'TC FORM'!F176)</f>
        <v/>
      </c>
      <c r="H283" s="376" t="str">
        <f>IF('TC FORM'!G176="","",'TC FORM'!G176)</f>
        <v/>
      </c>
      <c r="I283" s="526" t="str">
        <f>IF('TC FORM'!H176="","",'TC FORM'!H176)</f>
        <v/>
      </c>
      <c r="J283" s="526"/>
      <c r="K283" s="6"/>
      <c r="W283" s="333" t="s">
        <v>201</v>
      </c>
      <c r="X283" s="82">
        <f>IF(X274="PRT",BN$264,IF(X274="ST7",BN$266,BN$265))</f>
        <v>0</v>
      </c>
      <c r="Y283" s="82">
        <f>IF(Y274="PRT",BO$264,IF(Y274="ST7",BO$266,BO$265))</f>
        <v>0</v>
      </c>
      <c r="Z283" s="82">
        <f>IF(Z274="PRT",BP$264,IF(Z274="ST7",BP$266,BP$265))</f>
        <v>0</v>
      </c>
      <c r="AA283" s="82">
        <f>IF(AA274="PRT",BQ$264,IF(AA274="ST7",BQ$266,BQ$265))</f>
        <v>0</v>
      </c>
      <c r="AB283" s="82">
        <f>IF(AB274="PRT",BR$264,IF(AB274="ST7",BR$266,BR$265))</f>
        <v>0</v>
      </c>
      <c r="AD283" s="5"/>
      <c r="AI283"/>
      <c r="AJ283" s="5"/>
      <c r="BA283" s="29"/>
      <c r="BB283" s="342"/>
      <c r="BC283" s="342"/>
      <c r="BD283" s="342"/>
      <c r="BE283" s="342"/>
      <c r="BF283" s="342"/>
    </row>
    <row r="284" spans="1:82" ht="18" x14ac:dyDescent="0.25">
      <c r="A284" s="365" t="str">
        <f>IF('TC FORM'!B177="","",'TC FORM'!B177)</f>
        <v/>
      </c>
      <c r="B284" s="365" t="str">
        <f>IF('TC FORM'!C177="","",'TC FORM'!C177)</f>
        <v/>
      </c>
      <c r="C284" s="526" t="str">
        <f>IF('TC FORM'!D177="","",'TC FORM'!D177)</f>
        <v/>
      </c>
      <c r="D284" s="526"/>
      <c r="E284" s="526" t="str">
        <f>IF('TC FORM'!E177="","",'TC FORM'!E177)</f>
        <v/>
      </c>
      <c r="F284" s="526"/>
      <c r="G284" s="376" t="str">
        <f>IF('TC FORM'!F177="","",'TC FORM'!F177)</f>
        <v/>
      </c>
      <c r="H284" s="376" t="str">
        <f>IF('TC FORM'!G177="","",'TC FORM'!G177)</f>
        <v/>
      </c>
      <c r="I284" s="526" t="str">
        <f>IF('TC FORM'!H177="","",'TC FORM'!H177)</f>
        <v/>
      </c>
      <c r="J284" s="526"/>
      <c r="K284" s="6"/>
      <c r="W284" s="333" t="s">
        <v>193</v>
      </c>
      <c r="X284" s="82">
        <f>IF(X274="PRT",BZ$263,BZ$264)</f>
        <v>0</v>
      </c>
      <c r="Y284" s="82">
        <f>IF(Y274="PRT",CA$263,CA$264)</f>
        <v>0</v>
      </c>
      <c r="Z284" s="82">
        <f>IF(Z274="PRT",CB$263,CB$264)</f>
        <v>0</v>
      </c>
      <c r="AA284" s="82">
        <f>IF(AA274="PRT",CC$263,CC$264)</f>
        <v>0</v>
      </c>
      <c r="AB284" s="82">
        <f>IF(AB274="PRT",CD$263,CD$264)</f>
        <v>0</v>
      </c>
      <c r="AD284" s="5"/>
      <c r="AI284"/>
      <c r="AJ284" s="5"/>
      <c r="BA284" s="29"/>
    </row>
    <row r="285" spans="1:82" ht="18" x14ac:dyDescent="0.25">
      <c r="A285" s="365" t="str">
        <f>IF('TC FORM'!B178="","",'TC FORM'!B178)</f>
        <v/>
      </c>
      <c r="B285" s="365" t="str">
        <f>IF('TC FORM'!C178="","",'TC FORM'!C178)</f>
        <v/>
      </c>
      <c r="C285" s="526" t="str">
        <f>IF('TC FORM'!D178="","",'TC FORM'!D178)</f>
        <v/>
      </c>
      <c r="D285" s="526"/>
      <c r="E285" s="526" t="str">
        <f>IF('TC FORM'!E178="","",'TC FORM'!E178)</f>
        <v/>
      </c>
      <c r="F285" s="526"/>
      <c r="G285" s="376" t="str">
        <f>IF('TC FORM'!F178="","",'TC FORM'!F178)</f>
        <v/>
      </c>
      <c r="H285" s="376" t="str">
        <f>IF('TC FORM'!G178="","",'TC FORM'!G178)</f>
        <v/>
      </c>
      <c r="I285" s="526" t="str">
        <f>IF('TC FORM'!H178="","",'TC FORM'!H178)</f>
        <v/>
      </c>
      <c r="J285" s="526"/>
      <c r="K285" s="6"/>
      <c r="W285" s="5"/>
      <c r="AD285" s="5"/>
      <c r="AI285"/>
      <c r="AJ285" s="5"/>
      <c r="BA285" s="310"/>
    </row>
    <row r="286" spans="1:82" ht="18" x14ac:dyDescent="0.25">
      <c r="A286" s="365" t="str">
        <f>IF('TC FORM'!B179="","",'TC FORM'!B179)</f>
        <v/>
      </c>
      <c r="B286" s="365" t="str">
        <f>IF('TC FORM'!C179="","",'TC FORM'!C179)</f>
        <v/>
      </c>
      <c r="C286" s="526" t="str">
        <f>IF('TC FORM'!D179="","",'TC FORM'!D179)</f>
        <v/>
      </c>
      <c r="D286" s="526"/>
      <c r="E286" s="526" t="str">
        <f>IF('TC FORM'!E179="","",'TC FORM'!E179)</f>
        <v/>
      </c>
      <c r="F286" s="526"/>
      <c r="G286" s="376" t="str">
        <f>IF('TC FORM'!F179="","",'TC FORM'!F179)</f>
        <v/>
      </c>
      <c r="H286" s="376" t="str">
        <f>IF('TC FORM'!G179="","",'TC FORM'!G179)</f>
        <v/>
      </c>
      <c r="I286" s="526" t="str">
        <f>IF('TC FORM'!H179="","",'TC FORM'!H179)</f>
        <v/>
      </c>
      <c r="J286" s="526"/>
      <c r="K286" s="6"/>
      <c r="W286" s="5"/>
      <c r="AD286" s="5"/>
      <c r="AI286"/>
      <c r="AJ286" s="5"/>
      <c r="BA286" s="29"/>
    </row>
    <row r="287" spans="1:82" ht="18" x14ac:dyDescent="0.25">
      <c r="A287" s="365" t="str">
        <f>IF('TC FORM'!B180="","",'TC FORM'!B180)</f>
        <v/>
      </c>
      <c r="B287" s="365" t="str">
        <f>IF('TC FORM'!C180="","",'TC FORM'!C180)</f>
        <v/>
      </c>
      <c r="C287" s="526" t="str">
        <f>IF('TC FORM'!D180="","",'TC FORM'!D180)</f>
        <v/>
      </c>
      <c r="D287" s="526"/>
      <c r="E287" s="526" t="str">
        <f>IF('TC FORM'!E180="","",'TC FORM'!E180)</f>
        <v/>
      </c>
      <c r="F287" s="526"/>
      <c r="G287" s="376" t="str">
        <f>IF('TC FORM'!F180="","",'TC FORM'!F180)</f>
        <v/>
      </c>
      <c r="H287" s="376" t="str">
        <f>IF('TC FORM'!G180="","",'TC FORM'!G180)</f>
        <v/>
      </c>
      <c r="I287" s="526" t="str">
        <f>IF('TC FORM'!H180="","",'TC FORM'!H180)</f>
        <v/>
      </c>
      <c r="J287" s="526"/>
      <c r="K287" s="6"/>
      <c r="AD287" s="5"/>
      <c r="AI287"/>
      <c r="AJ287" s="5"/>
      <c r="BA287" s="29"/>
    </row>
    <row r="288" spans="1:82" ht="18" x14ac:dyDescent="0.25">
      <c r="A288" s="365" t="str">
        <f>IF('TC FORM'!B181="","",'TC FORM'!B181)</f>
        <v/>
      </c>
      <c r="B288" s="365" t="str">
        <f>IF('TC FORM'!C181="","",'TC FORM'!C181)</f>
        <v/>
      </c>
      <c r="C288" s="526" t="str">
        <f>IF('TC FORM'!D181="","",'TC FORM'!D181)</f>
        <v/>
      </c>
      <c r="D288" s="526"/>
      <c r="E288" s="526" t="str">
        <f>IF('TC FORM'!E181="","",'TC FORM'!E181)</f>
        <v/>
      </c>
      <c r="F288" s="526"/>
      <c r="G288" s="376" t="str">
        <f>IF('TC FORM'!F181="","",'TC FORM'!F181)</f>
        <v/>
      </c>
      <c r="H288" s="376" t="str">
        <f>IF('TC FORM'!G181="","",'TC FORM'!G181)</f>
        <v/>
      </c>
      <c r="I288" s="526" t="str">
        <f>IF('TC FORM'!H181="","",'TC FORM'!H181)</f>
        <v/>
      </c>
      <c r="J288" s="526"/>
      <c r="K288" s="6"/>
      <c r="AD288" s="5"/>
      <c r="AI288"/>
      <c r="AJ288" s="5"/>
      <c r="BA288" s="347"/>
    </row>
    <row r="289" spans="1:53" ht="18" x14ac:dyDescent="0.25">
      <c r="A289" s="365" t="str">
        <f>IF('TC FORM'!B182="","",'TC FORM'!B182)</f>
        <v/>
      </c>
      <c r="B289" s="365" t="str">
        <f>IF('TC FORM'!C182="","",'TC FORM'!C182)</f>
        <v/>
      </c>
      <c r="C289" s="526" t="str">
        <f>IF('TC FORM'!D182="","",'TC FORM'!D182)</f>
        <v/>
      </c>
      <c r="D289" s="526"/>
      <c r="E289" s="526" t="str">
        <f>IF('TC FORM'!E182="","",'TC FORM'!E182)</f>
        <v/>
      </c>
      <c r="F289" s="526"/>
      <c r="G289" s="376" t="str">
        <f>IF('TC FORM'!F182="","",'TC FORM'!F182)</f>
        <v/>
      </c>
      <c r="H289" s="376" t="str">
        <f>IF('TC FORM'!G182="","",'TC FORM'!G182)</f>
        <v/>
      </c>
      <c r="I289" s="526" t="str">
        <f>IF('TC FORM'!H182="","",'TC FORM'!H182)</f>
        <v/>
      </c>
      <c r="J289" s="526"/>
      <c r="K289" s="6"/>
      <c r="AI289"/>
      <c r="AJ289" s="5"/>
      <c r="BA289" s="29"/>
    </row>
    <row r="290" spans="1:53" ht="18" x14ac:dyDescent="0.25">
      <c r="A290" s="365" t="str">
        <f>IF('TC FORM'!B183="","",'TC FORM'!B183)</f>
        <v/>
      </c>
      <c r="B290" s="365" t="str">
        <f>IF('TC FORM'!C183="","",'TC FORM'!C183)</f>
        <v/>
      </c>
      <c r="C290" s="526" t="str">
        <f>IF('TC FORM'!D183="","",'TC FORM'!D183)</f>
        <v/>
      </c>
      <c r="D290" s="526"/>
      <c r="E290" s="526" t="str">
        <f>IF('TC FORM'!E183="","",'TC FORM'!E183)</f>
        <v/>
      </c>
      <c r="F290" s="526"/>
      <c r="G290" s="376" t="str">
        <f>IF('TC FORM'!F183="","",'TC FORM'!F183)</f>
        <v/>
      </c>
      <c r="H290" s="376" t="str">
        <f>IF('TC FORM'!G183="","",'TC FORM'!G183)</f>
        <v/>
      </c>
      <c r="I290" s="526" t="str">
        <f>IF('TC FORM'!H183="","",'TC FORM'!H183)</f>
        <v/>
      </c>
      <c r="J290" s="526"/>
      <c r="K290" s="6"/>
      <c r="AI290"/>
      <c r="AJ290" s="5"/>
    </row>
    <row r="291" spans="1:53" ht="18" x14ac:dyDescent="0.25">
      <c r="A291" s="365" t="str">
        <f>IF('TC FORM'!B184="","",'TC FORM'!B184)</f>
        <v/>
      </c>
      <c r="B291" s="365" t="str">
        <f>IF('TC FORM'!C184="","",'TC FORM'!C184)</f>
        <v/>
      </c>
      <c r="C291" s="526" t="str">
        <f>IF('TC FORM'!D184="","",'TC FORM'!D184)</f>
        <v/>
      </c>
      <c r="D291" s="526"/>
      <c r="E291" s="526" t="str">
        <f>IF('TC FORM'!E184="","",'TC FORM'!E184)</f>
        <v/>
      </c>
      <c r="F291" s="526"/>
      <c r="G291" s="376" t="str">
        <f>IF('TC FORM'!F184="","",'TC FORM'!F184)</f>
        <v/>
      </c>
      <c r="H291" s="376" t="str">
        <f>IF('TC FORM'!G184="","",'TC FORM'!G184)</f>
        <v/>
      </c>
      <c r="I291" s="526" t="str">
        <f>IF('TC FORM'!H184="","",'TC FORM'!H184)</f>
        <v/>
      </c>
      <c r="J291" s="526"/>
      <c r="K291" s="6"/>
      <c r="AI291"/>
    </row>
    <row r="292" spans="1:53" ht="18" x14ac:dyDescent="0.25">
      <c r="A292" s="365" t="str">
        <f>IF('TC FORM'!B185="","",'TC FORM'!B185)</f>
        <v/>
      </c>
      <c r="B292" s="365" t="str">
        <f>IF('TC FORM'!C185="","",'TC FORM'!C185)</f>
        <v/>
      </c>
      <c r="C292" s="526" t="str">
        <f>IF('TC FORM'!D185="","",'TC FORM'!D185)</f>
        <v/>
      </c>
      <c r="D292" s="526"/>
      <c r="E292" s="526" t="str">
        <f>IF('TC FORM'!E185="","",'TC FORM'!E185)</f>
        <v/>
      </c>
      <c r="F292" s="526"/>
      <c r="G292" s="376" t="str">
        <f>IF('TC FORM'!F185="","",'TC FORM'!F185)</f>
        <v/>
      </c>
      <c r="H292" s="376" t="str">
        <f>IF('TC FORM'!G185="","",'TC FORM'!G185)</f>
        <v/>
      </c>
      <c r="I292" s="526" t="str">
        <f>IF('TC FORM'!H185="","",'TC FORM'!H185)</f>
        <v/>
      </c>
      <c r="J292" s="526"/>
      <c r="K292" s="6"/>
      <c r="AI292"/>
    </row>
    <row r="293" spans="1:53" ht="15.75" x14ac:dyDescent="0.25">
      <c r="A293" s="328" t="s">
        <v>334</v>
      </c>
      <c r="B293" s="321"/>
      <c r="C293" s="321"/>
      <c r="D293" s="321"/>
      <c r="E293" s="321"/>
      <c r="F293" s="321"/>
      <c r="G293" s="321"/>
      <c r="H293" s="321"/>
      <c r="I293" s="321"/>
      <c r="AI293"/>
    </row>
    <row r="294" spans="1:53" ht="5.25" customHeight="1" x14ac:dyDescent="0.25">
      <c r="A294" s="323"/>
      <c r="B294" s="323"/>
      <c r="C294" s="323"/>
      <c r="D294" s="323"/>
      <c r="E294" s="323"/>
      <c r="F294" s="323"/>
      <c r="G294" s="323"/>
      <c r="H294" s="323"/>
      <c r="I294" s="323"/>
      <c r="J294" s="323"/>
      <c r="AI294"/>
    </row>
    <row r="295" spans="1:53" x14ac:dyDescent="0.2">
      <c r="A295" s="540" t="s">
        <v>335</v>
      </c>
      <c r="B295" s="540"/>
      <c r="C295" s="540"/>
      <c r="D295" s="540"/>
      <c r="E295" s="540"/>
      <c r="F295" s="540"/>
      <c r="G295" s="540"/>
      <c r="H295" s="540"/>
      <c r="I295" s="540"/>
      <c r="J295" s="540"/>
      <c r="AI295"/>
    </row>
    <row r="296" spans="1:53" x14ac:dyDescent="0.2">
      <c r="A296" s="540"/>
      <c r="B296" s="540"/>
      <c r="C296" s="540"/>
      <c r="D296" s="540"/>
      <c r="E296" s="540"/>
      <c r="F296" s="540"/>
      <c r="G296" s="540"/>
      <c r="H296" s="540"/>
      <c r="I296" s="540"/>
      <c r="J296" s="540"/>
      <c r="AI296"/>
    </row>
    <row r="297" spans="1:53" x14ac:dyDescent="0.2">
      <c r="A297" s="540"/>
      <c r="B297" s="540"/>
      <c r="C297" s="540"/>
      <c r="D297" s="540"/>
      <c r="E297" s="540"/>
      <c r="F297" s="540"/>
      <c r="G297" s="540"/>
      <c r="H297" s="540"/>
      <c r="I297" s="540"/>
      <c r="J297" s="540"/>
      <c r="AI297"/>
    </row>
    <row r="298" spans="1:53" x14ac:dyDescent="0.2">
      <c r="A298" s="540"/>
      <c r="B298" s="540"/>
      <c r="C298" s="540"/>
      <c r="D298" s="540"/>
      <c r="E298" s="540"/>
      <c r="F298" s="540"/>
      <c r="G298" s="540"/>
      <c r="H298" s="540"/>
      <c r="I298" s="540"/>
      <c r="J298" s="540"/>
      <c r="AI298"/>
    </row>
    <row r="299" spans="1:53" x14ac:dyDescent="0.2">
      <c r="A299" s="540"/>
      <c r="B299" s="540"/>
      <c r="C299" s="540"/>
      <c r="D299" s="540"/>
      <c r="E299" s="540"/>
      <c r="F299" s="540"/>
      <c r="G299" s="540"/>
      <c r="H299" s="540"/>
      <c r="I299" s="540"/>
      <c r="J299" s="540"/>
      <c r="AI299"/>
    </row>
    <row r="300" spans="1:53" ht="5.25" customHeight="1" x14ac:dyDescent="0.2">
      <c r="A300" s="320"/>
      <c r="B300" s="320"/>
      <c r="C300" s="320"/>
      <c r="D300" s="320"/>
      <c r="E300" s="320"/>
      <c r="F300" s="320"/>
      <c r="G300" s="320"/>
      <c r="H300" s="320"/>
      <c r="I300" s="320"/>
      <c r="J300" s="320"/>
      <c r="AI300"/>
    </row>
    <row r="301" spans="1:53" ht="18" x14ac:dyDescent="0.25">
      <c r="A301" s="374" t="s">
        <v>194</v>
      </c>
      <c r="B301" s="374"/>
      <c r="C301" s="374"/>
      <c r="D301" s="374"/>
      <c r="E301" s="374"/>
      <c r="F301" s="374"/>
      <c r="G301" s="374"/>
      <c r="H301" s="374"/>
      <c r="I301" s="374"/>
      <c r="J301" s="367"/>
      <c r="AI301"/>
    </row>
    <row r="302" spans="1:53" x14ac:dyDescent="0.2">
      <c r="A302" s="533" t="str">
        <f>'TC FORM'!B$32</f>
        <v>Found in tolerance.  No action required.  "C.F" = "Correction Factor."</v>
      </c>
      <c r="B302" s="533"/>
      <c r="C302" s="533"/>
      <c r="D302" s="533"/>
      <c r="E302" s="533"/>
      <c r="F302" s="533"/>
      <c r="G302" s="533"/>
      <c r="H302" s="533"/>
      <c r="I302" s="533"/>
      <c r="J302" s="533"/>
      <c r="AI302"/>
    </row>
    <row r="303" spans="1:53" x14ac:dyDescent="0.2">
      <c r="A303" s="533"/>
      <c r="B303" s="533"/>
      <c r="C303" s="533"/>
      <c r="D303" s="533"/>
      <c r="E303" s="533"/>
      <c r="F303" s="533"/>
      <c r="G303" s="533"/>
      <c r="H303" s="533"/>
      <c r="I303" s="533"/>
      <c r="J303" s="533"/>
      <c r="AI303"/>
    </row>
    <row r="304" spans="1:53" x14ac:dyDescent="0.2">
      <c r="A304" s="533"/>
      <c r="B304" s="533"/>
      <c r="C304" s="533"/>
      <c r="D304" s="533"/>
      <c r="E304" s="533"/>
      <c r="F304" s="533"/>
      <c r="G304" s="533"/>
      <c r="H304" s="533"/>
      <c r="I304" s="533"/>
      <c r="J304" s="533"/>
      <c r="AI304"/>
    </row>
    <row r="305" spans="1:10" x14ac:dyDescent="0.2">
      <c r="A305" s="533"/>
      <c r="B305" s="533"/>
      <c r="C305" s="533"/>
      <c r="D305" s="533"/>
      <c r="E305" s="533"/>
      <c r="F305" s="533"/>
      <c r="G305" s="533"/>
      <c r="H305" s="533"/>
      <c r="I305" s="533"/>
      <c r="J305" s="533"/>
    </row>
    <row r="306" spans="1:10" x14ac:dyDescent="0.2">
      <c r="A306" s="533"/>
      <c r="B306" s="533"/>
      <c r="C306" s="533"/>
      <c r="D306" s="533"/>
      <c r="E306" s="533"/>
      <c r="F306" s="533"/>
      <c r="G306" s="533"/>
      <c r="H306" s="533"/>
      <c r="I306" s="533"/>
      <c r="J306" s="533"/>
    </row>
    <row r="307" spans="1:10" ht="18" x14ac:dyDescent="0.25">
      <c r="A307" s="375" t="s">
        <v>336</v>
      </c>
      <c r="B307" s="543" t="str">
        <f>'TC FORM'!B$35</f>
        <v>ACCEPTED</v>
      </c>
      <c r="C307" s="543"/>
      <c r="D307" s="543"/>
      <c r="E307" s="543"/>
      <c r="F307" s="543"/>
      <c r="G307" s="543"/>
      <c r="H307" s="543"/>
      <c r="I307" s="374"/>
      <c r="J307" s="367"/>
    </row>
    <row r="308" spans="1:10" ht="18" x14ac:dyDescent="0.25">
      <c r="A308" s="374"/>
      <c r="B308" s="374"/>
      <c r="C308" s="374"/>
      <c r="D308" s="374"/>
      <c r="E308" s="374"/>
      <c r="F308" s="374"/>
      <c r="G308" s="374"/>
      <c r="H308" s="374"/>
      <c r="I308" s="374"/>
      <c r="J308" s="367"/>
    </row>
    <row r="309" spans="1:10" ht="5.25" customHeight="1" x14ac:dyDescent="0.2">
      <c r="A309" s="320"/>
      <c r="B309" s="320"/>
      <c r="C309" s="320"/>
      <c r="D309" s="320"/>
      <c r="E309" s="320"/>
      <c r="F309" s="320"/>
      <c r="G309" s="320"/>
      <c r="H309" s="320"/>
      <c r="I309" s="320"/>
      <c r="J309" s="320"/>
    </row>
    <row r="310" spans="1:10" ht="15.75" x14ac:dyDescent="0.25">
      <c r="A310" s="321"/>
      <c r="B310" s="321"/>
      <c r="C310" s="321"/>
      <c r="D310" s="542" t="s">
        <v>337</v>
      </c>
      <c r="E310" s="542"/>
      <c r="F310" s="321"/>
      <c r="G310" s="321"/>
      <c r="H310" s="321"/>
      <c r="I310" s="321"/>
    </row>
    <row r="311" spans="1:10" ht="15.75" x14ac:dyDescent="0.25">
      <c r="A311" s="541" t="s">
        <v>338</v>
      </c>
      <c r="B311" s="541"/>
      <c r="C311" s="541" t="s">
        <v>179</v>
      </c>
      <c r="D311" s="541"/>
      <c r="E311" s="541" t="s">
        <v>339</v>
      </c>
      <c r="F311" s="541"/>
      <c r="G311" s="331" t="s">
        <v>199</v>
      </c>
      <c r="H311" s="541" t="s">
        <v>340</v>
      </c>
      <c r="I311" s="541"/>
      <c r="J311" s="541"/>
    </row>
    <row r="312" spans="1:10" ht="15.75" x14ac:dyDescent="0.25">
      <c r="A312" s="538" t="str">
        <f>IF('TC FORM'!N31="","",'TC FORM'!N31)</f>
        <v>Additel 286</v>
      </c>
      <c r="B312" s="538"/>
      <c r="C312" s="538" t="str">
        <f>IF(C248="","",C248)</f>
        <v>6851022030037</v>
      </c>
      <c r="D312" s="538"/>
      <c r="E312" s="539">
        <f>IF('TC FORM'!P31="","",'TC FORM'!P31)</f>
        <v>45474</v>
      </c>
      <c r="F312" s="539"/>
      <c r="G312" s="355">
        <f>IF('TC FORM'!Q31="","",'TC FORM'!Q31)</f>
        <v>45839</v>
      </c>
      <c r="H312" s="535" t="str">
        <f>'TC FORM'!S34</f>
        <v/>
      </c>
      <c r="I312" s="536"/>
      <c r="J312" s="537"/>
    </row>
    <row r="313" spans="1:10" ht="15.75" x14ac:dyDescent="0.25">
      <c r="A313" s="538" t="str">
        <f>IF('TC FORM'!N32="","",'TC FORM'!N32)</f>
        <v/>
      </c>
      <c r="B313" s="538"/>
      <c r="C313" s="538" t="str">
        <f>IF(C249="","",C249)</f>
        <v/>
      </c>
      <c r="D313" s="538"/>
      <c r="E313" s="539" t="str">
        <f>IF('TC FORM'!P32="","",'TC FORM'!P32)</f>
        <v/>
      </c>
      <c r="F313" s="539"/>
      <c r="G313" s="355" t="str">
        <f>IF('TC FORM'!Q32="","",'TC FORM'!Q32)</f>
        <v/>
      </c>
      <c r="H313" s="535" t="str">
        <f>'TC FORM'!S35</f>
        <v/>
      </c>
      <c r="I313" s="536"/>
      <c r="J313" s="537"/>
    </row>
    <row r="314" spans="1:10" ht="15.75" x14ac:dyDescent="0.25">
      <c r="A314" s="538" t="str">
        <f>IF('TC FORM'!N33="","",'TC FORM'!N33)</f>
        <v/>
      </c>
      <c r="B314" s="538"/>
      <c r="C314" s="538" t="str">
        <f>IF(C250="","",C250)</f>
        <v/>
      </c>
      <c r="D314" s="538"/>
      <c r="E314" s="539" t="str">
        <f>IF('TC FORM'!P33="","",'TC FORM'!P33)</f>
        <v/>
      </c>
      <c r="F314" s="539"/>
      <c r="G314" s="355" t="str">
        <f>IF('TC FORM'!Q33="","",'TC FORM'!Q33)</f>
        <v/>
      </c>
      <c r="H314" s="535" t="str">
        <f>'TC FORM'!S36</f>
        <v/>
      </c>
      <c r="I314" s="536"/>
      <c r="J314" s="537"/>
    </row>
    <row r="315" spans="1:10" ht="15.75" x14ac:dyDescent="0.25">
      <c r="A315" s="538" t="str">
        <f>IF('TC FORM'!N34="","",'TC FORM'!N34)</f>
        <v/>
      </c>
      <c r="B315" s="538"/>
      <c r="C315" s="538" t="str">
        <f>IF(C251="","",C251)</f>
        <v/>
      </c>
      <c r="D315" s="538"/>
      <c r="E315" s="539" t="str">
        <f>IF('TC FORM'!P34="","",'TC FORM'!P34)</f>
        <v/>
      </c>
      <c r="F315" s="539"/>
      <c r="G315" s="355" t="str">
        <f>IF('TC FORM'!Q34="","",'TC FORM'!Q34)</f>
        <v/>
      </c>
      <c r="H315" s="535" t="str">
        <f>'TC FORM'!S37</f>
        <v/>
      </c>
      <c r="I315" s="536"/>
      <c r="J315" s="537"/>
    </row>
    <row r="316" spans="1:10" ht="15.75" x14ac:dyDescent="0.25">
      <c r="A316" s="538" t="str">
        <f>IF('TC FORM'!N35="","",'TC FORM'!N35)</f>
        <v/>
      </c>
      <c r="B316" s="538"/>
      <c r="C316" s="538" t="str">
        <f>IF(C252="","",C252)</f>
        <v/>
      </c>
      <c r="D316" s="538"/>
      <c r="E316" s="539" t="str">
        <f>IF('TC FORM'!P35="","",'TC FORM'!P35)</f>
        <v/>
      </c>
      <c r="F316" s="539"/>
      <c r="G316" s="355" t="str">
        <f>IF('TC FORM'!Q35="","",'TC FORM'!Q35)</f>
        <v/>
      </c>
      <c r="H316" s="535" t="str">
        <f>'TC FORM'!S38</f>
        <v/>
      </c>
      <c r="I316" s="536"/>
      <c r="J316" s="537"/>
    </row>
    <row r="317" spans="1:10" ht="15.75" x14ac:dyDescent="0.25">
      <c r="A317" s="321"/>
      <c r="B317" s="321"/>
      <c r="C317" s="321"/>
      <c r="D317" s="321"/>
      <c r="F317" s="321"/>
      <c r="G317" s="321"/>
      <c r="H317" s="321"/>
      <c r="I317" s="321"/>
    </row>
    <row r="318" spans="1:10" ht="15.75" x14ac:dyDescent="0.25">
      <c r="E318" s="321"/>
    </row>
    <row r="321" spans="1:20" ht="31.5" x14ac:dyDescent="0.5">
      <c r="B321" s="531" t="s">
        <v>245</v>
      </c>
      <c r="C321" s="531"/>
      <c r="D321" s="531"/>
      <c r="E321" s="531"/>
      <c r="F321" s="531"/>
      <c r="G321" s="531"/>
      <c r="H321" s="531"/>
      <c r="I321" s="329"/>
      <c r="J321" s="329"/>
    </row>
    <row r="322" spans="1:20" ht="18.75" x14ac:dyDescent="0.3">
      <c r="B322" s="530" t="s">
        <v>251</v>
      </c>
      <c r="C322" s="530"/>
      <c r="D322" s="530"/>
      <c r="E322" s="530"/>
      <c r="F322" s="530"/>
      <c r="G322" s="530"/>
      <c r="H322" s="530"/>
      <c r="I322" s="330"/>
      <c r="J322" s="330"/>
    </row>
    <row r="323" spans="1:20" ht="18.75" x14ac:dyDescent="0.3">
      <c r="B323" s="530" t="s">
        <v>263</v>
      </c>
      <c r="C323" s="530"/>
      <c r="D323" s="530"/>
      <c r="E323" s="530"/>
      <c r="F323" s="530"/>
      <c r="G323" s="530"/>
      <c r="H323" s="530"/>
      <c r="I323" s="330"/>
      <c r="J323" s="330"/>
    </row>
    <row r="324" spans="1:20" ht="23.25" x14ac:dyDescent="0.35">
      <c r="C324" s="307"/>
      <c r="D324" s="308"/>
      <c r="E324" s="529"/>
      <c r="F324" s="529"/>
      <c r="G324" s="529"/>
      <c r="H324" s="529"/>
      <c r="I324" s="307"/>
      <c r="J324" s="307"/>
    </row>
    <row r="325" spans="1:20" ht="24.95" customHeight="1" x14ac:dyDescent="0.4">
      <c r="B325" s="525" t="s">
        <v>270</v>
      </c>
      <c r="C325" s="525"/>
      <c r="D325" s="525"/>
      <c r="E325" s="525"/>
      <c r="F325" s="525"/>
      <c r="G325" s="525"/>
      <c r="H325" s="525"/>
      <c r="M325" s="5" t="s">
        <v>271</v>
      </c>
    </row>
    <row r="326" spans="1:20" ht="18" x14ac:dyDescent="0.25">
      <c r="A326" s="365" t="s">
        <v>1</v>
      </c>
      <c r="B326" s="523">
        <f>'CERTIFICATION WORKSHEET'!F$1</f>
        <v>0</v>
      </c>
      <c r="C326" s="523"/>
      <c r="D326" s="523"/>
      <c r="E326" s="523"/>
      <c r="F326" s="532" t="str">
        <f>CONCATENATE("Page 6 of ",M326)</f>
        <v>Page 6 of 1</v>
      </c>
      <c r="G326" s="532"/>
      <c r="H326" s="367"/>
      <c r="I326" s="366" t="s">
        <v>279</v>
      </c>
      <c r="J326" s="368"/>
      <c r="M326">
        <f>MAX(N$6:T$6)</f>
        <v>1</v>
      </c>
      <c r="N326">
        <f>IF(CT!C$12="",1,2)</f>
        <v>1</v>
      </c>
      <c r="O326" t="str">
        <f>IF(CT!C$17="","",3)</f>
        <v/>
      </c>
      <c r="P326" t="str">
        <f>IF(CT!C$22="","",4)</f>
        <v/>
      </c>
      <c r="Q326" t="str">
        <f>IF(CT!AS$7="","",5)</f>
        <v/>
      </c>
      <c r="R326" t="str">
        <f>IF(CT!AQ$12="","",6)</f>
        <v/>
      </c>
      <c r="S326" t="str">
        <f>IF(CT!AQ$17="","",7)</f>
        <v/>
      </c>
      <c r="T326" t="str">
        <f>IF(CT!AQ$22="","",8)</f>
        <v/>
      </c>
    </row>
    <row r="327" spans="1:20" ht="18" x14ac:dyDescent="0.25">
      <c r="A327" s="365" t="s">
        <v>282</v>
      </c>
      <c r="B327" s="523" t="str">
        <f>Customers!$I$2</f>
        <v>JOHNSON GAGE &amp; INSPECTION, INC.</v>
      </c>
      <c r="C327" s="523"/>
      <c r="D327" s="523"/>
      <c r="E327" s="523"/>
      <c r="F327" s="523"/>
      <c r="G327" s="367"/>
      <c r="H327" s="367"/>
      <c r="I327" s="366" t="s">
        <v>283</v>
      </c>
      <c r="J327" s="368"/>
    </row>
    <row r="328" spans="1:20" ht="18" x14ac:dyDescent="0.25">
      <c r="A328" s="365"/>
      <c r="B328" s="523" t="str">
        <f>Customers!$I$3</f>
        <v>5920 W. 21st ST. N.</v>
      </c>
      <c r="C328" s="523"/>
      <c r="D328" s="523"/>
      <c r="E328" s="523"/>
      <c r="F328" s="523"/>
      <c r="G328" s="367"/>
      <c r="H328" s="367"/>
      <c r="I328" s="367"/>
      <c r="J328" s="367"/>
    </row>
    <row r="329" spans="1:20" ht="18" x14ac:dyDescent="0.25">
      <c r="A329" s="365"/>
      <c r="B329" s="523" t="str">
        <f>Customers!$I$10</f>
        <v>WICHITA, KS 67205</v>
      </c>
      <c r="C329" s="523"/>
      <c r="D329" s="523"/>
      <c r="E329" s="523"/>
      <c r="F329" s="523"/>
      <c r="G329" s="367"/>
      <c r="H329" s="367"/>
      <c r="I329" s="367"/>
      <c r="J329" s="367"/>
    </row>
    <row r="330" spans="1:20" ht="18" x14ac:dyDescent="0.25">
      <c r="A330" s="365"/>
      <c r="B330" s="367"/>
      <c r="C330" s="367"/>
      <c r="D330" s="367"/>
      <c r="E330" s="367"/>
      <c r="F330" s="367"/>
      <c r="G330" s="367"/>
      <c r="H330" s="367"/>
      <c r="I330" s="367"/>
      <c r="J330" s="367"/>
    </row>
    <row r="331" spans="1:20" ht="18" x14ac:dyDescent="0.25">
      <c r="A331" s="365" t="s">
        <v>295</v>
      </c>
      <c r="B331" s="523" t="str">
        <f>'TC FORM'!B$3</f>
        <v>Thermocouple Wire</v>
      </c>
      <c r="C331" s="523"/>
      <c r="D331" s="523"/>
      <c r="E331" s="523"/>
      <c r="F331" s="367"/>
      <c r="G331" s="365" t="s">
        <v>296</v>
      </c>
      <c r="H331" s="523" t="str">
        <f>'TC FORM'!G$3</f>
        <v>KF</v>
      </c>
      <c r="I331" s="523"/>
      <c r="J331" s="367"/>
    </row>
    <row r="332" spans="1:20" ht="18" x14ac:dyDescent="0.25">
      <c r="A332" s="365" t="s">
        <v>298</v>
      </c>
      <c r="B332" s="523" t="str">
        <f>'TC FORM'!B$4</f>
        <v>"0"</v>
      </c>
      <c r="C332" s="523"/>
      <c r="D332" s="523"/>
      <c r="E332" s="523"/>
      <c r="F332" s="367"/>
      <c r="G332" s="365" t="s">
        <v>299</v>
      </c>
      <c r="H332" s="524">
        <f ca="1">'TC FORM'!G$4</f>
        <v>45778</v>
      </c>
      <c r="I332" s="524"/>
      <c r="J332" s="367"/>
    </row>
    <row r="333" spans="1:20" ht="18" x14ac:dyDescent="0.25">
      <c r="A333" s="365" t="s">
        <v>301</v>
      </c>
      <c r="B333" s="523" t="str">
        <f>'TC FORM'!B$5</f>
        <v>N/A</v>
      </c>
      <c r="C333" s="523"/>
      <c r="D333" s="523"/>
      <c r="E333" s="523"/>
      <c r="F333" s="367"/>
      <c r="G333" s="365" t="s">
        <v>302</v>
      </c>
      <c r="H333" s="524" t="str">
        <f>'TC FORM'!G$5</f>
        <v>N/A</v>
      </c>
      <c r="I333" s="524"/>
      <c r="J333" s="367"/>
    </row>
    <row r="334" spans="1:20" ht="18" x14ac:dyDescent="0.25">
      <c r="A334" s="365" t="s">
        <v>305</v>
      </c>
      <c r="B334" s="534">
        <f>'TC FORM'!B$6</f>
        <v>68</v>
      </c>
      <c r="C334" s="534"/>
      <c r="D334" s="534"/>
      <c r="E334" s="534"/>
      <c r="F334" s="367"/>
      <c r="G334" s="365" t="s">
        <v>306</v>
      </c>
      <c r="H334" s="370">
        <f>('TC FORM'!G$6)/100</f>
        <v>0.46</v>
      </c>
      <c r="I334" s="367"/>
      <c r="J334" s="367"/>
    </row>
    <row r="335" spans="1:20" ht="5.25" customHeight="1" x14ac:dyDescent="0.3">
      <c r="A335" s="371"/>
      <c r="B335" s="372"/>
      <c r="C335" s="371"/>
      <c r="D335" s="371"/>
      <c r="E335" s="371"/>
      <c r="F335" s="371"/>
      <c r="G335" s="371"/>
      <c r="H335" s="371"/>
      <c r="I335" s="371"/>
      <c r="J335" s="373"/>
    </row>
    <row r="336" spans="1:20" ht="18" x14ac:dyDescent="0.25">
      <c r="A336" s="374"/>
      <c r="B336" s="375" t="s">
        <v>310</v>
      </c>
      <c r="C336" s="374" t="s">
        <v>311</v>
      </c>
      <c r="D336" s="367"/>
      <c r="E336" s="374"/>
      <c r="F336" s="374"/>
      <c r="G336" s="375" t="s">
        <v>312</v>
      </c>
      <c r="H336" s="374" t="str">
        <f>'TC FORM'!AR$23</f>
        <v>Greater of ±2.0°F or ±0.4% of Reading</v>
      </c>
      <c r="I336" s="367"/>
      <c r="J336" s="367"/>
    </row>
    <row r="337" spans="1:28" ht="18" x14ac:dyDescent="0.25">
      <c r="A337" s="374"/>
      <c r="B337" s="375" t="s">
        <v>314</v>
      </c>
      <c r="C337" s="533" t="str">
        <f>'TC FORM'!AR$24</f>
        <v>AMS2750H, ASTM E220-19</v>
      </c>
      <c r="D337" s="533"/>
      <c r="E337" s="533"/>
      <c r="F337" s="533"/>
      <c r="G337" s="375" t="s">
        <v>315</v>
      </c>
      <c r="H337" s="374" t="str">
        <f>'TC FORM'!G$49</f>
        <v>Specification</v>
      </c>
      <c r="I337" s="367"/>
      <c r="J337" s="367"/>
      <c r="W337" s="29" t="s">
        <v>316</v>
      </c>
      <c r="X337" s="343" t="str">
        <f>IF(CT!$AR$7="E",X342,IF(CT!$AR$7="J",X343,IF(CT!$AR$7="K",X344,IF(CT!$AR$7="N",X345,IF(CT!$AR$7="R",X346,IF(CT!$AR$7="S",X347,IF(CT!$AR$7="T",X348,"")))))))</f>
        <v/>
      </c>
      <c r="Y337" s="343" t="str">
        <f>IF(CT!$AR$7="E",Y342,IF(CT!$AR$7="J",Y343,IF(CT!$AR$7="K",Y344,IF(CT!$AR$7="N",Y345,IF(CT!$AR$7="R",Y346,IF(CT!$AR$7="S",Y347,IF(CT!$AR$7="T",Y348,"")))))))</f>
        <v/>
      </c>
      <c r="Z337" s="343" t="str">
        <f>IF(CT!$AR$7="E",Z342,IF(CT!$AR$7="J",Z343,IF(CT!$AR$7="K",Z344,IF(CT!$AR$7="N",Z345,IF(CT!$AR$7="R",Z346,IF(CT!$AR$7="S",Z347,IF(CT!$AR$7="T",Z348,"")))))))</f>
        <v/>
      </c>
      <c r="AA337" s="343" t="str">
        <f>IF(CT!$AR$7="E",AA342,IF(CT!$AR$7="J",AA343,IF(CT!$AR$7="K",AA344,IF(CT!$AR$7="N",AA345,IF(CT!$AR$7="R",AA346,IF(CT!$AR$7="S",AA347,IF(CT!$AR$7="T",AA348,"")))))))</f>
        <v/>
      </c>
      <c r="AB337" s="343" t="str">
        <f>IF(CT!$AR$7="E",AB342,IF(CT!$AR$7="J",AB343,IF(CT!$AR$7="K",AB344,IF(CT!$AR$7="N",AB345,IF(CT!$AR$7="R",AB346,IF(CT!$AR$7="S",AB347,IF(CT!$AR$7="T",AB348,"")))))))</f>
        <v/>
      </c>
    </row>
    <row r="338" spans="1:28" ht="18" x14ac:dyDescent="0.25">
      <c r="A338" s="374"/>
      <c r="B338" s="374"/>
      <c r="C338" s="533"/>
      <c r="D338" s="533"/>
      <c r="E338" s="533"/>
      <c r="F338" s="533"/>
      <c r="G338" s="375" t="s">
        <v>319</v>
      </c>
      <c r="H338" s="374" t="str">
        <f>'TC FORM'!B$34</f>
        <v>New</v>
      </c>
      <c r="I338" s="367"/>
      <c r="J338" s="367"/>
      <c r="X338" s="82">
        <f>CT!$AS$3</f>
        <v>0</v>
      </c>
      <c r="Y338" s="82">
        <f>CT!$BA$3</f>
        <v>0</v>
      </c>
      <c r="Z338" s="82">
        <f>CT!$BI$3</f>
        <v>0</v>
      </c>
      <c r="AA338" s="82">
        <f>CT!$BQ$3</f>
        <v>0</v>
      </c>
      <c r="AB338" s="82">
        <f>CT!$BY$3</f>
        <v>0</v>
      </c>
    </row>
    <row r="339" spans="1:28" ht="5.25" customHeight="1" x14ac:dyDescent="0.3">
      <c r="A339" s="371"/>
      <c r="B339" s="372"/>
      <c r="C339" s="371"/>
      <c r="D339" s="371"/>
      <c r="E339" s="371"/>
      <c r="F339" s="371"/>
      <c r="G339" s="371"/>
      <c r="H339" s="371"/>
      <c r="I339" s="371"/>
      <c r="J339" s="373"/>
      <c r="X339" s="82"/>
      <c r="Y339" s="82"/>
      <c r="Z339" s="82"/>
      <c r="AA339" s="82"/>
      <c r="AB339" s="82"/>
    </row>
    <row r="340" spans="1:28" ht="18.75" x14ac:dyDescent="0.3">
      <c r="A340" s="523" t="s">
        <v>322</v>
      </c>
      <c r="B340" s="523"/>
      <c r="C340" s="526" t="e">
        <f>IF(X340="","",CONCATENATE(X340,"°F"))</f>
        <v>#VALUE!</v>
      </c>
      <c r="D340" s="526"/>
      <c r="E340" s="526" t="e">
        <f>IF(Y340="","",CONCATENATE(Y340,"°F"))</f>
        <v>#VALUE!</v>
      </c>
      <c r="F340" s="526"/>
      <c r="G340" s="395" t="e">
        <f>IF(Z340="","",CONCATENATE(Z340,"°F"))</f>
        <v>#VALUE!</v>
      </c>
      <c r="H340" s="395" t="e">
        <f>IF(AA340="","",CONCATENATE(AA340,"°F"))</f>
        <v>#VALUE!</v>
      </c>
      <c r="I340" s="526" t="e">
        <f>IF(AB340="","",CONCATENATE(AB340,"°F"))</f>
        <v>#VALUE!</v>
      </c>
      <c r="J340" s="526"/>
      <c r="W340" s="29" t="s">
        <v>323</v>
      </c>
      <c r="X340" s="333" t="e">
        <f>IF(X337=0,"",ROUND(X337,2-(1+INT(LOG10(ABS(X337))))))</f>
        <v>#VALUE!</v>
      </c>
      <c r="Y340" s="333" t="e">
        <f>IF(Y337=0,"",ROUND(Y337,2-(1+INT(LOG10(ABS(Y337))))))</f>
        <v>#VALUE!</v>
      </c>
      <c r="Z340" s="333" t="e">
        <f>IF(Z337=0,"",ROUND(Z337,2-(1+INT(LOG10(ABS(Z337))))))</f>
        <v>#VALUE!</v>
      </c>
      <c r="AA340" s="333" t="e">
        <f>IF(AA337=0,"",ROUND(AA337,2-(1+INT(LOG10(ABS(AA337))))))</f>
        <v>#VALUE!</v>
      </c>
      <c r="AB340" s="333" t="e">
        <f>IF(AB337=0,"",ROUND(AB337,2-(1+INT(LOG10(ABS(AB337))))))</f>
        <v>#VALUE!</v>
      </c>
    </row>
    <row r="341" spans="1:28" ht="18.75" thickBot="1" x14ac:dyDescent="0.3">
      <c r="A341" s="522" t="s">
        <v>326</v>
      </c>
      <c r="B341" s="522"/>
      <c r="C341" s="521" t="str">
        <f>IF('TC FORM'!D210="","",'TC FORM'!D210)</f>
        <v/>
      </c>
      <c r="D341" s="521"/>
      <c r="E341" s="521" t="str">
        <f>IF('TC FORM'!E210="","",'TC FORM'!E210)</f>
        <v/>
      </c>
      <c r="F341" s="521"/>
      <c r="G341" s="396" t="str">
        <f>IF('TC FORM'!F210="","",'TC FORM'!F210)</f>
        <v/>
      </c>
      <c r="H341" s="396" t="str">
        <f>IF('TC FORM'!G210="","",'TC FORM'!G210)</f>
        <v/>
      </c>
      <c r="I341" s="521" t="str">
        <f>IF('TC FORM'!H210="","",'TC FORM'!H210)</f>
        <v/>
      </c>
      <c r="J341" s="521"/>
      <c r="W341" s="29" t="s">
        <v>327</v>
      </c>
      <c r="X341" s="349" t="str">
        <f>'TC FORM'!$D$170</f>
        <v/>
      </c>
      <c r="Y341" s="350" t="str">
        <f>'TC FORM'!$E$170</f>
        <v/>
      </c>
      <c r="Z341" s="350" t="str">
        <f>'TC FORM'!$F$170</f>
        <v/>
      </c>
      <c r="AA341" s="350" t="str">
        <f>'TC FORM'!$G$170</f>
        <v/>
      </c>
      <c r="AB341" s="350" t="str">
        <f>'TC FORM'!$H$170</f>
        <v/>
      </c>
    </row>
    <row r="342" spans="1:28" ht="18" x14ac:dyDescent="0.25">
      <c r="A342" s="365" t="str">
        <f>IF('TC FORM'!B211="","",'TC FORM'!B211)</f>
        <v/>
      </c>
      <c r="B342" s="365" t="str">
        <f>IF('TC FORM'!C211="","",'TC FORM'!C211)</f>
        <v/>
      </c>
      <c r="C342" s="526" t="str">
        <f>IF('TC FORM'!D211="","",'TC FORM'!D211)</f>
        <v/>
      </c>
      <c r="D342" s="526"/>
      <c r="E342" s="526" t="str">
        <f>IF('TC FORM'!E211="","",'TC FORM'!E211)</f>
        <v/>
      </c>
      <c r="F342" s="526"/>
      <c r="G342" s="395" t="str">
        <f>IF('TC FORM'!F211="","",'TC FORM'!F211)</f>
        <v/>
      </c>
      <c r="H342" s="395" t="str">
        <f>IF('TC FORM'!G211="","",'TC FORM'!G211)</f>
        <v/>
      </c>
      <c r="I342" s="526" t="str">
        <f>IF('TC FORM'!H211="","",'TC FORM'!H211)</f>
        <v/>
      </c>
      <c r="J342" s="526"/>
      <c r="W342" s="333" t="s">
        <v>205</v>
      </c>
      <c r="X342" s="82">
        <f>IF(X338="PRT",AD$264,AD$265)</f>
        <v>0</v>
      </c>
      <c r="Y342" s="82">
        <f>IF(Y338="PRT",AE$264,AE$265)</f>
        <v>0</v>
      </c>
      <c r="Z342" s="82">
        <f>IF(Z338="PRT",AF$264,AF$265)</f>
        <v>0</v>
      </c>
      <c r="AA342" s="82">
        <f>IF(AA338="PRT",AG$264,AG$265)</f>
        <v>0</v>
      </c>
      <c r="AB342" s="82">
        <f>IF(AB338="PRT",AH$264,AH$265)</f>
        <v>0</v>
      </c>
    </row>
    <row r="343" spans="1:28" ht="18" x14ac:dyDescent="0.25">
      <c r="A343" s="365" t="str">
        <f>IF('TC FORM'!B212="","",'TC FORM'!B212)</f>
        <v/>
      </c>
      <c r="B343" s="365" t="str">
        <f>IF('TC FORM'!C212="","",'TC FORM'!C212)</f>
        <v/>
      </c>
      <c r="C343" s="526" t="str">
        <f>IF('TC FORM'!D212="","",'TC FORM'!D212)</f>
        <v/>
      </c>
      <c r="D343" s="526"/>
      <c r="E343" s="526" t="str">
        <f>IF('TC FORM'!E212="","",'TC FORM'!E212)</f>
        <v/>
      </c>
      <c r="F343" s="526"/>
      <c r="G343" s="395" t="str">
        <f>IF('TC FORM'!F212="","",'TC FORM'!F212)</f>
        <v/>
      </c>
      <c r="H343" s="395" t="str">
        <f>IF('TC FORM'!G212="","",'TC FORM'!G212)</f>
        <v/>
      </c>
      <c r="I343" s="526" t="str">
        <f>IF('TC FORM'!H212="","",'TC FORM'!H212)</f>
        <v/>
      </c>
      <c r="J343" s="526"/>
      <c r="W343" s="333" t="s">
        <v>189</v>
      </c>
      <c r="X343" s="82">
        <f>IF(X338="PRT",AJ$265,AJ$266)</f>
        <v>0</v>
      </c>
      <c r="Y343" s="82">
        <f>IF(Y338="PRT",AK$265,AK$266)</f>
        <v>0</v>
      </c>
      <c r="Z343" s="82">
        <f>IF(Z338="PRT",AL$265,AL$266)</f>
        <v>0</v>
      </c>
      <c r="AA343" s="82">
        <f>IF(AA338="PRT",AM$265,AM$266)</f>
        <v>0</v>
      </c>
      <c r="AB343" s="82">
        <f>IF(AB338="PRT",AN$265,AN$266)</f>
        <v>0</v>
      </c>
    </row>
    <row r="344" spans="1:28" ht="18" x14ac:dyDescent="0.25">
      <c r="A344" s="365" t="str">
        <f>IF('TC FORM'!B213="","",'TC FORM'!B213)</f>
        <v/>
      </c>
      <c r="B344" s="365" t="str">
        <f>IF('TC FORM'!C213="","",'TC FORM'!C213)</f>
        <v/>
      </c>
      <c r="C344" s="526" t="str">
        <f>IF('TC FORM'!D213="","",'TC FORM'!D213)</f>
        <v/>
      </c>
      <c r="D344" s="526"/>
      <c r="E344" s="526" t="str">
        <f>IF('TC FORM'!E213="","",'TC FORM'!E213)</f>
        <v/>
      </c>
      <c r="F344" s="526"/>
      <c r="G344" s="395" t="str">
        <f>IF('TC FORM'!F213="","",'TC FORM'!F213)</f>
        <v/>
      </c>
      <c r="H344" s="395" t="str">
        <f>IF('TC FORM'!G213="","",'TC FORM'!G213)</f>
        <v/>
      </c>
      <c r="I344" s="526" t="str">
        <f>IF('TC FORM'!H213="","",'TC FORM'!H213)</f>
        <v/>
      </c>
      <c r="J344" s="526"/>
      <c r="W344" s="333" t="s">
        <v>186</v>
      </c>
      <c r="X344" s="82">
        <f>IF(X338="PRT",AP$265,AP$266)</f>
        <v>0</v>
      </c>
      <c r="Y344" s="82">
        <f>IF(Y338="PRT",AQ$265,AQ$266)</f>
        <v>0</v>
      </c>
      <c r="Z344" s="82">
        <f>IF(Z338="PRT",AR$265,AR$266)</f>
        <v>0</v>
      </c>
      <c r="AA344" s="82">
        <f>IF(AA338="PRT",AS$265,AS$266)</f>
        <v>0</v>
      </c>
      <c r="AB344" s="82">
        <f>IF(AB338="PRT",AT$265,AT$266)</f>
        <v>0</v>
      </c>
    </row>
    <row r="345" spans="1:28" ht="18" x14ac:dyDescent="0.25">
      <c r="A345" s="365" t="str">
        <f>IF('TC FORM'!B214="","",'TC FORM'!B214)</f>
        <v/>
      </c>
      <c r="B345" s="365" t="str">
        <f>IF('TC FORM'!C214="","",'TC FORM'!C214)</f>
        <v/>
      </c>
      <c r="C345" s="526" t="str">
        <f>IF('TC FORM'!D214="","",'TC FORM'!D214)</f>
        <v/>
      </c>
      <c r="D345" s="526"/>
      <c r="E345" s="526" t="str">
        <f>IF('TC FORM'!E214="","",'TC FORM'!E214)</f>
        <v/>
      </c>
      <c r="F345" s="526"/>
      <c r="G345" s="395" t="str">
        <f>IF('TC FORM'!F214="","",'TC FORM'!F214)</f>
        <v/>
      </c>
      <c r="H345" s="395" t="str">
        <f>IF('TC FORM'!G214="","",'TC FORM'!G214)</f>
        <v/>
      </c>
      <c r="I345" s="526" t="str">
        <f>IF('TC FORM'!H214="","",'TC FORM'!H214)</f>
        <v/>
      </c>
      <c r="J345" s="526"/>
      <c r="W345" s="333" t="s">
        <v>190</v>
      </c>
      <c r="X345" s="82">
        <f>IF(X338="PRT",AV$265,AV$266)</f>
        <v>0</v>
      </c>
      <c r="Y345" s="82">
        <f>IF(Y338="PRT",AW$265,AW$266)</f>
        <v>0</v>
      </c>
      <c r="Z345" s="82">
        <f>IF(Z338="PRT",AX$265,AX$266)</f>
        <v>0</v>
      </c>
      <c r="AA345" s="82">
        <f>IF(AA338="PRT",AY$265,AY$266)</f>
        <v>0</v>
      </c>
      <c r="AB345" s="82">
        <f>IF(AB338="PRT",AZ$265,AZ$266)</f>
        <v>0</v>
      </c>
    </row>
    <row r="346" spans="1:28" ht="18" x14ac:dyDescent="0.25">
      <c r="A346" s="365" t="str">
        <f>IF('TC FORM'!B215="","",'TC FORM'!B215)</f>
        <v/>
      </c>
      <c r="B346" s="365" t="str">
        <f>IF('TC FORM'!C215="","",'TC FORM'!C215)</f>
        <v/>
      </c>
      <c r="C346" s="526" t="str">
        <f>IF('TC FORM'!D215="","",'TC FORM'!D215)</f>
        <v/>
      </c>
      <c r="D346" s="526"/>
      <c r="E346" s="526" t="str">
        <f>IF('TC FORM'!E215="","",'TC FORM'!E215)</f>
        <v/>
      </c>
      <c r="F346" s="526"/>
      <c r="G346" s="395" t="str">
        <f>IF('TC FORM'!F215="","",'TC FORM'!F215)</f>
        <v/>
      </c>
      <c r="H346" s="395" t="str">
        <f>IF('TC FORM'!G215="","",'TC FORM'!G215)</f>
        <v/>
      </c>
      <c r="I346" s="526" t="str">
        <f>IF('TC FORM'!H215="","",'TC FORM'!H215)</f>
        <v/>
      </c>
      <c r="J346" s="526"/>
      <c r="W346" s="333" t="s">
        <v>196</v>
      </c>
      <c r="X346" s="82">
        <f>IF(X338="PRT",BB$264,IF(X338="ST7",BB$266,BB$265))</f>
        <v>0</v>
      </c>
      <c r="Y346" s="82">
        <f>IF(Y338="PRT",BC$264,IF(Y338="ST7",BC$266,BC$265))</f>
        <v>0</v>
      </c>
      <c r="Z346" s="82">
        <f>IF(Z338="PRT",BD$264,IF(Z338="ST7",BD$266,BD$265))</f>
        <v>0</v>
      </c>
      <c r="AA346" s="82">
        <f>IF(AA338="PRT",BE$264,IF(AA338="ST7",BE$266,BE$265))</f>
        <v>0</v>
      </c>
      <c r="AB346" s="82">
        <f>IF(AB338="PRT",BF$264,IF(AB338="ST7",BF$266,BF$265))</f>
        <v>0</v>
      </c>
    </row>
    <row r="347" spans="1:28" ht="18" x14ac:dyDescent="0.25">
      <c r="A347" s="365" t="str">
        <f>IF('TC FORM'!B216="","",'TC FORM'!B216)</f>
        <v/>
      </c>
      <c r="B347" s="365" t="str">
        <f>IF('TC FORM'!C216="","",'TC FORM'!C216)</f>
        <v/>
      </c>
      <c r="C347" s="526" t="str">
        <f>IF('TC FORM'!D216="","",'TC FORM'!D216)</f>
        <v/>
      </c>
      <c r="D347" s="526"/>
      <c r="E347" s="526" t="str">
        <f>IF('TC FORM'!E216="","",'TC FORM'!E216)</f>
        <v/>
      </c>
      <c r="F347" s="526"/>
      <c r="G347" s="395" t="str">
        <f>IF('TC FORM'!F216="","",'TC FORM'!F216)</f>
        <v/>
      </c>
      <c r="H347" s="395" t="str">
        <f>IF('TC FORM'!G216="","",'TC FORM'!G216)</f>
        <v/>
      </c>
      <c r="I347" s="526" t="str">
        <f>IF('TC FORM'!H216="","",'TC FORM'!H216)</f>
        <v/>
      </c>
      <c r="J347" s="526"/>
      <c r="W347" s="333" t="s">
        <v>201</v>
      </c>
      <c r="X347" s="82">
        <f>IF(X338="PRT",BN$264,IF(X338="ST7",BN$266,BN$265))</f>
        <v>0</v>
      </c>
      <c r="Y347" s="82">
        <f>IF(Y338="PRT",BO$264,IF(Y338="ST7",BO$266,BO$265))</f>
        <v>0</v>
      </c>
      <c r="Z347" s="82">
        <f>IF(Z338="PRT",BP$264,IF(Z338="ST7",BP$266,BP$265))</f>
        <v>0</v>
      </c>
      <c r="AA347" s="82">
        <f>IF(AA338="PRT",BQ$264,IF(AA338="ST7",BQ$266,BQ$265))</f>
        <v>0</v>
      </c>
      <c r="AB347" s="82">
        <f>IF(AB338="PRT",BR$264,IF(AB338="ST7",BR$266,BR$265))</f>
        <v>0</v>
      </c>
    </row>
    <row r="348" spans="1:28" ht="18" x14ac:dyDescent="0.25">
      <c r="A348" s="365" t="str">
        <f>IF('TC FORM'!B217="","",'TC FORM'!B217)</f>
        <v/>
      </c>
      <c r="B348" s="365" t="str">
        <f>IF('TC FORM'!C217="","",'TC FORM'!C217)</f>
        <v/>
      </c>
      <c r="C348" s="526" t="str">
        <f>IF('TC FORM'!D217="","",'TC FORM'!D217)</f>
        <v/>
      </c>
      <c r="D348" s="526"/>
      <c r="E348" s="526" t="str">
        <f>IF('TC FORM'!E217="","",'TC FORM'!E217)</f>
        <v/>
      </c>
      <c r="F348" s="526"/>
      <c r="G348" s="395" t="str">
        <f>IF('TC FORM'!F217="","",'TC FORM'!F217)</f>
        <v/>
      </c>
      <c r="H348" s="395" t="str">
        <f>IF('TC FORM'!G217="","",'TC FORM'!G217)</f>
        <v/>
      </c>
      <c r="I348" s="526" t="str">
        <f>IF('TC FORM'!H217="","",'TC FORM'!H217)</f>
        <v/>
      </c>
      <c r="J348" s="526"/>
      <c r="W348" s="333" t="s">
        <v>193</v>
      </c>
      <c r="X348" s="82">
        <f>IF(X338="PRT",BZ$263,BZ$264)</f>
        <v>0</v>
      </c>
      <c r="Y348" s="82">
        <f>IF(Y338="PRT",CA$263,CA$264)</f>
        <v>0</v>
      </c>
      <c r="Z348" s="82">
        <f>IF(Z338="PRT",CB$263,CB$264)</f>
        <v>0</v>
      </c>
      <c r="AA348" s="82">
        <f>IF(AA338="PRT",CC$263,CC$264)</f>
        <v>0</v>
      </c>
      <c r="AB348" s="82">
        <f>IF(AB338="PRT",CD$263,CD$264)</f>
        <v>0</v>
      </c>
    </row>
    <row r="349" spans="1:28" ht="18" x14ac:dyDescent="0.25">
      <c r="A349" s="365" t="str">
        <f>IF('TC FORM'!B218="","",'TC FORM'!B218)</f>
        <v/>
      </c>
      <c r="B349" s="365" t="str">
        <f>IF('TC FORM'!C218="","",'TC FORM'!C218)</f>
        <v/>
      </c>
      <c r="C349" s="526" t="str">
        <f>IF('TC FORM'!D218="","",'TC FORM'!D218)</f>
        <v/>
      </c>
      <c r="D349" s="526"/>
      <c r="E349" s="526" t="str">
        <f>IF('TC FORM'!E218="","",'TC FORM'!E218)</f>
        <v/>
      </c>
      <c r="F349" s="526"/>
      <c r="G349" s="395" t="str">
        <f>IF('TC FORM'!F218="","",'TC FORM'!F218)</f>
        <v/>
      </c>
      <c r="H349" s="395" t="str">
        <f>IF('TC FORM'!G218="","",'TC FORM'!G218)</f>
        <v/>
      </c>
      <c r="I349" s="526" t="str">
        <f>IF('TC FORM'!H218="","",'TC FORM'!H218)</f>
        <v/>
      </c>
      <c r="J349" s="526"/>
    </row>
    <row r="350" spans="1:28" ht="18" x14ac:dyDescent="0.25">
      <c r="A350" s="365" t="str">
        <f>IF('TC FORM'!B219="","",'TC FORM'!B219)</f>
        <v/>
      </c>
      <c r="B350" s="365" t="str">
        <f>IF('TC FORM'!C219="","",'TC FORM'!C219)</f>
        <v/>
      </c>
      <c r="C350" s="526" t="str">
        <f>IF('TC FORM'!D219="","",'TC FORM'!D219)</f>
        <v/>
      </c>
      <c r="D350" s="526"/>
      <c r="E350" s="526" t="str">
        <f>IF('TC FORM'!E219="","",'TC FORM'!E219)</f>
        <v/>
      </c>
      <c r="F350" s="526"/>
      <c r="G350" s="395" t="str">
        <f>IF('TC FORM'!F219="","",'TC FORM'!F219)</f>
        <v/>
      </c>
      <c r="H350" s="395" t="str">
        <f>IF('TC FORM'!G219="","",'TC FORM'!G219)</f>
        <v/>
      </c>
      <c r="I350" s="526" t="str">
        <f>IF('TC FORM'!H219="","",'TC FORM'!H219)</f>
        <v/>
      </c>
      <c r="J350" s="526"/>
    </row>
    <row r="351" spans="1:28" ht="18" x14ac:dyDescent="0.25">
      <c r="A351" s="365" t="str">
        <f>IF('TC FORM'!B220="","",'TC FORM'!B220)</f>
        <v/>
      </c>
      <c r="B351" s="365" t="str">
        <f>IF('TC FORM'!C220="","",'TC FORM'!C220)</f>
        <v/>
      </c>
      <c r="C351" s="526" t="str">
        <f>IF('TC FORM'!D220="","",'TC FORM'!D220)</f>
        <v/>
      </c>
      <c r="D351" s="526"/>
      <c r="E351" s="526" t="str">
        <f>IF('TC FORM'!E220="","",'TC FORM'!E220)</f>
        <v/>
      </c>
      <c r="F351" s="526"/>
      <c r="G351" s="395" t="str">
        <f>IF('TC FORM'!F220="","",'TC FORM'!F220)</f>
        <v/>
      </c>
      <c r="H351" s="395" t="str">
        <f>IF('TC FORM'!G220="","",'TC FORM'!G220)</f>
        <v/>
      </c>
      <c r="I351" s="526" t="str">
        <f>IF('TC FORM'!H220="","",'TC FORM'!H220)</f>
        <v/>
      </c>
      <c r="J351" s="526"/>
    </row>
    <row r="352" spans="1:28" ht="18" x14ac:dyDescent="0.25">
      <c r="A352" s="365" t="str">
        <f>IF('TC FORM'!B221="","",'TC FORM'!B221)</f>
        <v/>
      </c>
      <c r="B352" s="365" t="str">
        <f>IF('TC FORM'!C221="","",'TC FORM'!C221)</f>
        <v/>
      </c>
      <c r="C352" s="526" t="str">
        <f>IF('TC FORM'!D221="","",'TC FORM'!D221)</f>
        <v/>
      </c>
      <c r="D352" s="526"/>
      <c r="E352" s="526" t="str">
        <f>IF('TC FORM'!E221="","",'TC FORM'!E221)</f>
        <v/>
      </c>
      <c r="F352" s="526"/>
      <c r="G352" s="395" t="str">
        <f>IF('TC FORM'!F221="","",'TC FORM'!F221)</f>
        <v/>
      </c>
      <c r="H352" s="395" t="str">
        <f>IF('TC FORM'!G221="","",'TC FORM'!G221)</f>
        <v/>
      </c>
      <c r="I352" s="526" t="str">
        <f>IF('TC FORM'!H221="","",'TC FORM'!H221)</f>
        <v/>
      </c>
      <c r="J352" s="526"/>
    </row>
    <row r="353" spans="1:10" ht="18" x14ac:dyDescent="0.25">
      <c r="A353" s="365" t="str">
        <f>IF('TC FORM'!B222="","",'TC FORM'!B222)</f>
        <v/>
      </c>
      <c r="B353" s="365" t="str">
        <f>IF('TC FORM'!C222="","",'TC FORM'!C222)</f>
        <v/>
      </c>
      <c r="C353" s="526" t="str">
        <f>IF('TC FORM'!D222="","",'TC FORM'!D222)</f>
        <v/>
      </c>
      <c r="D353" s="526"/>
      <c r="E353" s="526" t="str">
        <f>IF('TC FORM'!E222="","",'TC FORM'!E222)</f>
        <v/>
      </c>
      <c r="F353" s="526"/>
      <c r="G353" s="395" t="str">
        <f>IF('TC FORM'!F222="","",'TC FORM'!F222)</f>
        <v/>
      </c>
      <c r="H353" s="395" t="str">
        <f>IF('TC FORM'!G222="","",'TC FORM'!G222)</f>
        <v/>
      </c>
      <c r="I353" s="526" t="str">
        <f>IF('TC FORM'!H222="","",'TC FORM'!H222)</f>
        <v/>
      </c>
      <c r="J353" s="526"/>
    </row>
    <row r="354" spans="1:10" ht="18" x14ac:dyDescent="0.25">
      <c r="A354" s="365" t="str">
        <f>IF('TC FORM'!B223="","",'TC FORM'!B223)</f>
        <v/>
      </c>
      <c r="B354" s="365" t="str">
        <f>IF('TC FORM'!C223="","",'TC FORM'!C223)</f>
        <v/>
      </c>
      <c r="C354" s="526" t="str">
        <f>IF('TC FORM'!D223="","",'TC FORM'!D223)</f>
        <v/>
      </c>
      <c r="D354" s="526"/>
      <c r="E354" s="526" t="str">
        <f>IF('TC FORM'!E223="","",'TC FORM'!E223)</f>
        <v/>
      </c>
      <c r="F354" s="526"/>
      <c r="G354" s="395" t="str">
        <f>IF('TC FORM'!F223="","",'TC FORM'!F223)</f>
        <v/>
      </c>
      <c r="H354" s="395" t="str">
        <f>IF('TC FORM'!G223="","",'TC FORM'!G223)</f>
        <v/>
      </c>
      <c r="I354" s="526" t="str">
        <f>IF('TC FORM'!H223="","",'TC FORM'!H223)</f>
        <v/>
      </c>
      <c r="J354" s="526"/>
    </row>
    <row r="355" spans="1:10" ht="18" x14ac:dyDescent="0.25">
      <c r="A355" s="365" t="str">
        <f>IF('TC FORM'!B224="","",'TC FORM'!B224)</f>
        <v/>
      </c>
      <c r="B355" s="365" t="str">
        <f>IF('TC FORM'!C224="","",'TC FORM'!C224)</f>
        <v/>
      </c>
      <c r="C355" s="526" t="str">
        <f>IF('TC FORM'!D224="","",'TC FORM'!D224)</f>
        <v/>
      </c>
      <c r="D355" s="526"/>
      <c r="E355" s="526" t="str">
        <f>IF('TC FORM'!E224="","",'TC FORM'!E224)</f>
        <v/>
      </c>
      <c r="F355" s="526"/>
      <c r="G355" s="395" t="str">
        <f>IF('TC FORM'!F224="","",'TC FORM'!F224)</f>
        <v/>
      </c>
      <c r="H355" s="395" t="str">
        <f>IF('TC FORM'!G224="","",'TC FORM'!G224)</f>
        <v/>
      </c>
      <c r="I355" s="526" t="str">
        <f>IF('TC FORM'!H224="","",'TC FORM'!H224)</f>
        <v/>
      </c>
      <c r="J355" s="526"/>
    </row>
    <row r="356" spans="1:10" ht="18" x14ac:dyDescent="0.25">
      <c r="A356" s="365" t="str">
        <f>IF('TC FORM'!B225="","",'TC FORM'!B225)</f>
        <v/>
      </c>
      <c r="B356" s="365" t="str">
        <f>IF('TC FORM'!C225="","",'TC FORM'!C225)</f>
        <v/>
      </c>
      <c r="C356" s="526" t="str">
        <f>IF('TC FORM'!D225="","",'TC FORM'!D225)</f>
        <v/>
      </c>
      <c r="D356" s="526"/>
      <c r="E356" s="526" t="str">
        <f>IF('TC FORM'!E225="","",'TC FORM'!E225)</f>
        <v/>
      </c>
      <c r="F356" s="526"/>
      <c r="G356" s="395" t="str">
        <f>IF('TC FORM'!F225="","",'TC FORM'!F225)</f>
        <v/>
      </c>
      <c r="H356" s="395" t="str">
        <f>IF('TC FORM'!G225="","",'TC FORM'!G225)</f>
        <v/>
      </c>
      <c r="I356" s="526" t="str">
        <f>IF('TC FORM'!H225="","",'TC FORM'!H225)</f>
        <v/>
      </c>
      <c r="J356" s="526"/>
    </row>
    <row r="357" spans="1:10" ht="15.75" x14ac:dyDescent="0.25">
      <c r="A357" s="328" t="s">
        <v>334</v>
      </c>
      <c r="B357" s="321"/>
      <c r="C357" s="321"/>
      <c r="D357" s="321"/>
      <c r="E357" s="321"/>
      <c r="F357" s="321"/>
      <c r="G357" s="321"/>
      <c r="H357" s="321"/>
      <c r="I357" s="321"/>
    </row>
    <row r="358" spans="1:10" ht="5.25" customHeight="1" x14ac:dyDescent="0.25">
      <c r="A358" s="323"/>
      <c r="B358" s="323"/>
      <c r="C358" s="323"/>
      <c r="D358" s="323"/>
      <c r="E358" s="323"/>
      <c r="F358" s="323"/>
      <c r="G358" s="323"/>
      <c r="H358" s="323"/>
      <c r="I358" s="323"/>
      <c r="J358" s="323"/>
    </row>
    <row r="359" spans="1:10" x14ac:dyDescent="0.2">
      <c r="A359" s="540" t="s">
        <v>335</v>
      </c>
      <c r="B359" s="540"/>
      <c r="C359" s="540"/>
      <c r="D359" s="540"/>
      <c r="E359" s="540"/>
      <c r="F359" s="540"/>
      <c r="G359" s="540"/>
      <c r="H359" s="540"/>
      <c r="I359" s="540"/>
      <c r="J359" s="540"/>
    </row>
    <row r="360" spans="1:10" x14ac:dyDescent="0.2">
      <c r="A360" s="540"/>
      <c r="B360" s="540"/>
      <c r="C360" s="540"/>
      <c r="D360" s="540"/>
      <c r="E360" s="540"/>
      <c r="F360" s="540"/>
      <c r="G360" s="540"/>
      <c r="H360" s="540"/>
      <c r="I360" s="540"/>
      <c r="J360" s="540"/>
    </row>
    <row r="361" spans="1:10" x14ac:dyDescent="0.2">
      <c r="A361" s="540"/>
      <c r="B361" s="540"/>
      <c r="C361" s="540"/>
      <c r="D361" s="540"/>
      <c r="E361" s="540"/>
      <c r="F361" s="540"/>
      <c r="G361" s="540"/>
      <c r="H361" s="540"/>
      <c r="I361" s="540"/>
      <c r="J361" s="540"/>
    </row>
    <row r="362" spans="1:10" x14ac:dyDescent="0.2">
      <c r="A362" s="540"/>
      <c r="B362" s="540"/>
      <c r="C362" s="540"/>
      <c r="D362" s="540"/>
      <c r="E362" s="540"/>
      <c r="F362" s="540"/>
      <c r="G362" s="540"/>
      <c r="H362" s="540"/>
      <c r="I362" s="540"/>
      <c r="J362" s="540"/>
    </row>
    <row r="363" spans="1:10" x14ac:dyDescent="0.2">
      <c r="A363" s="540"/>
      <c r="B363" s="540"/>
      <c r="C363" s="540"/>
      <c r="D363" s="540"/>
      <c r="E363" s="540"/>
      <c r="F363" s="540"/>
      <c r="G363" s="540"/>
      <c r="H363" s="540"/>
      <c r="I363" s="540"/>
      <c r="J363" s="540"/>
    </row>
    <row r="364" spans="1:10" ht="5.25" customHeight="1" x14ac:dyDescent="0.2">
      <c r="A364" s="320"/>
      <c r="B364" s="320"/>
      <c r="C364" s="320"/>
      <c r="D364" s="320"/>
      <c r="E364" s="320"/>
      <c r="F364" s="320"/>
      <c r="G364" s="320"/>
      <c r="H364" s="320"/>
      <c r="I364" s="320"/>
      <c r="J364" s="320"/>
    </row>
    <row r="365" spans="1:10" ht="15.75" x14ac:dyDescent="0.25">
      <c r="A365" s="321" t="s">
        <v>194</v>
      </c>
      <c r="B365" s="321"/>
      <c r="C365" s="321"/>
      <c r="D365" s="321"/>
      <c r="E365" s="321"/>
      <c r="F365" s="321"/>
      <c r="G365" s="321"/>
      <c r="H365" s="321"/>
      <c r="I365" s="321"/>
    </row>
    <row r="366" spans="1:10" x14ac:dyDescent="0.2">
      <c r="A366" s="545" t="str">
        <f>'TC FORM'!B$32</f>
        <v>Found in tolerance.  No action required.  "C.F" = "Correction Factor."</v>
      </c>
      <c r="B366" s="545"/>
      <c r="C366" s="545"/>
      <c r="D366" s="545"/>
      <c r="E366" s="545"/>
      <c r="F366" s="545"/>
      <c r="G366" s="545"/>
      <c r="H366" s="545"/>
      <c r="I366" s="545"/>
      <c r="J366" s="545"/>
    </row>
    <row r="367" spans="1:10" x14ac:dyDescent="0.2">
      <c r="A367" s="545"/>
      <c r="B367" s="545"/>
      <c r="C367" s="545"/>
      <c r="D367" s="545"/>
      <c r="E367" s="545"/>
      <c r="F367" s="545"/>
      <c r="G367" s="545"/>
      <c r="H367" s="545"/>
      <c r="I367" s="545"/>
      <c r="J367" s="545"/>
    </row>
    <row r="368" spans="1:10" x14ac:dyDescent="0.2">
      <c r="A368" s="545"/>
      <c r="B368" s="545"/>
      <c r="C368" s="545"/>
      <c r="D368" s="545"/>
      <c r="E368" s="545"/>
      <c r="F368" s="545"/>
      <c r="G368" s="545"/>
      <c r="H368" s="545"/>
      <c r="I368" s="545"/>
      <c r="J368" s="545"/>
    </row>
    <row r="369" spans="1:10" x14ac:dyDescent="0.2">
      <c r="A369" s="545"/>
      <c r="B369" s="545"/>
      <c r="C369" s="545"/>
      <c r="D369" s="545"/>
      <c r="E369" s="545"/>
      <c r="F369" s="545"/>
      <c r="G369" s="545"/>
      <c r="H369" s="545"/>
      <c r="I369" s="545"/>
      <c r="J369" s="545"/>
    </row>
    <row r="370" spans="1:10" x14ac:dyDescent="0.2">
      <c r="A370" s="545"/>
      <c r="B370" s="545"/>
      <c r="C370" s="545"/>
      <c r="D370" s="545"/>
      <c r="E370" s="545"/>
      <c r="F370" s="545"/>
      <c r="G370" s="545"/>
      <c r="H370" s="545"/>
      <c r="I370" s="545"/>
      <c r="J370" s="545"/>
    </row>
    <row r="371" spans="1:10" ht="15.75" x14ac:dyDescent="0.25">
      <c r="A371" s="322" t="s">
        <v>336</v>
      </c>
      <c r="B371" s="544" t="str">
        <f>'TC FORM'!B$35</f>
        <v>ACCEPTED</v>
      </c>
      <c r="C371" s="544"/>
      <c r="D371" s="544"/>
      <c r="E371" s="544"/>
      <c r="F371" s="544"/>
      <c r="G371" s="544"/>
      <c r="H371" s="544"/>
      <c r="I371" s="321"/>
    </row>
    <row r="372" spans="1:10" ht="15.75" x14ac:dyDescent="0.25">
      <c r="A372" s="321"/>
      <c r="B372" s="321"/>
      <c r="C372" s="321"/>
      <c r="D372" s="321"/>
      <c r="E372" s="321"/>
      <c r="F372" s="321"/>
      <c r="G372" s="321"/>
      <c r="H372" s="321"/>
      <c r="I372" s="321"/>
    </row>
    <row r="373" spans="1:10" ht="5.25" customHeight="1" x14ac:dyDescent="0.2">
      <c r="A373" s="320"/>
      <c r="B373" s="320"/>
      <c r="C373" s="320"/>
      <c r="D373" s="320"/>
      <c r="E373" s="320"/>
      <c r="F373" s="320"/>
      <c r="G373" s="320"/>
      <c r="H373" s="320"/>
      <c r="I373" s="320"/>
      <c r="J373" s="320"/>
    </row>
    <row r="374" spans="1:10" ht="15.75" x14ac:dyDescent="0.25">
      <c r="A374" s="321"/>
      <c r="B374" s="321"/>
      <c r="C374" s="321"/>
      <c r="D374" s="542" t="s">
        <v>337</v>
      </c>
      <c r="E374" s="542"/>
      <c r="F374" s="321"/>
      <c r="G374" s="321"/>
      <c r="H374" s="321"/>
      <c r="I374" s="321"/>
    </row>
    <row r="375" spans="1:10" ht="15.75" x14ac:dyDescent="0.25">
      <c r="A375" s="541" t="s">
        <v>338</v>
      </c>
      <c r="B375" s="541"/>
      <c r="C375" s="541" t="s">
        <v>179</v>
      </c>
      <c r="D375" s="541"/>
      <c r="E375" s="541" t="s">
        <v>339</v>
      </c>
      <c r="F375" s="541"/>
      <c r="G375" s="331" t="s">
        <v>199</v>
      </c>
      <c r="H375" s="541" t="s">
        <v>340</v>
      </c>
      <c r="I375" s="541"/>
      <c r="J375" s="541"/>
    </row>
    <row r="376" spans="1:10" ht="15.75" x14ac:dyDescent="0.25">
      <c r="A376" s="538" t="str">
        <f>IF(A312="","",A312)</f>
        <v>Additel 286</v>
      </c>
      <c r="B376" s="538"/>
      <c r="C376" s="538" t="str">
        <f>IF(C312="","",C312)</f>
        <v>6851022030037</v>
      </c>
      <c r="D376" s="538"/>
      <c r="E376" s="539">
        <f>IF(E312="","",E312)</f>
        <v>45474</v>
      </c>
      <c r="F376" s="539"/>
      <c r="G376" s="353">
        <f t="shared" ref="G376:H380" si="8">IF(G312="","",G312)</f>
        <v>45839</v>
      </c>
      <c r="H376" s="535" t="str">
        <f t="shared" si="8"/>
        <v/>
      </c>
      <c r="I376" s="536"/>
      <c r="J376" s="537"/>
    </row>
    <row r="377" spans="1:10" ht="15.75" x14ac:dyDescent="0.25">
      <c r="A377" s="538" t="str">
        <f>IF(A313="","",A313)</f>
        <v/>
      </c>
      <c r="B377" s="538"/>
      <c r="C377" s="538" t="str">
        <f>IF(C313="","",C313)</f>
        <v/>
      </c>
      <c r="D377" s="538"/>
      <c r="E377" s="539" t="str">
        <f>IF(E313="","",E313)</f>
        <v/>
      </c>
      <c r="F377" s="539"/>
      <c r="G377" s="353" t="str">
        <f t="shared" si="8"/>
        <v/>
      </c>
      <c r="H377" s="535" t="str">
        <f t="shared" si="8"/>
        <v/>
      </c>
      <c r="I377" s="536"/>
      <c r="J377" s="537"/>
    </row>
    <row r="378" spans="1:10" ht="15.75" x14ac:dyDescent="0.25">
      <c r="A378" s="538" t="str">
        <f>IF(A314="","",A314)</f>
        <v/>
      </c>
      <c r="B378" s="538"/>
      <c r="C378" s="538" t="str">
        <f>IF(C314="","",C314)</f>
        <v/>
      </c>
      <c r="D378" s="538"/>
      <c r="E378" s="539" t="str">
        <f>IF(E314="","",E314)</f>
        <v/>
      </c>
      <c r="F378" s="539"/>
      <c r="G378" s="353" t="str">
        <f t="shared" si="8"/>
        <v/>
      </c>
      <c r="H378" s="535" t="str">
        <f t="shared" si="8"/>
        <v/>
      </c>
      <c r="I378" s="536"/>
      <c r="J378" s="537"/>
    </row>
    <row r="379" spans="1:10" ht="15.75" x14ac:dyDescent="0.25">
      <c r="A379" s="538" t="str">
        <f>IF(A315="","",A315)</f>
        <v/>
      </c>
      <c r="B379" s="538"/>
      <c r="C379" s="538" t="str">
        <f>IF(C315="","",C315)</f>
        <v/>
      </c>
      <c r="D379" s="538"/>
      <c r="E379" s="539" t="str">
        <f>IF(E315="","",E315)</f>
        <v/>
      </c>
      <c r="F379" s="539"/>
      <c r="G379" s="353" t="str">
        <f t="shared" si="8"/>
        <v/>
      </c>
      <c r="H379" s="535" t="str">
        <f t="shared" si="8"/>
        <v/>
      </c>
      <c r="I379" s="536"/>
      <c r="J379" s="537"/>
    </row>
    <row r="380" spans="1:10" ht="15.75" x14ac:dyDescent="0.25">
      <c r="A380" s="538" t="str">
        <f>IF(A316="","",A316)</f>
        <v/>
      </c>
      <c r="B380" s="538"/>
      <c r="C380" s="538" t="str">
        <f>IF(C316="","",C316)</f>
        <v/>
      </c>
      <c r="D380" s="538"/>
      <c r="E380" s="539" t="str">
        <f>IF(E316="","",E316)</f>
        <v/>
      </c>
      <c r="F380" s="539"/>
      <c r="G380" s="353" t="str">
        <f t="shared" si="8"/>
        <v/>
      </c>
      <c r="H380" s="535" t="str">
        <f t="shared" si="8"/>
        <v/>
      </c>
      <c r="I380" s="536"/>
      <c r="J380" s="537"/>
    </row>
    <row r="381" spans="1:10" ht="15.75" x14ac:dyDescent="0.25">
      <c r="A381" s="321"/>
      <c r="B381" s="321"/>
      <c r="C381" s="321"/>
      <c r="D381" s="321"/>
      <c r="F381" s="321"/>
      <c r="G381" s="321"/>
      <c r="H381" s="321"/>
      <c r="I381" s="321"/>
    </row>
    <row r="382" spans="1:10" ht="15.75" x14ac:dyDescent="0.25">
      <c r="E382" s="321"/>
    </row>
    <row r="385" spans="1:20" ht="31.5" x14ac:dyDescent="0.5">
      <c r="B385" s="531" t="s">
        <v>245</v>
      </c>
      <c r="C385" s="531"/>
      <c r="D385" s="531"/>
      <c r="E385" s="531"/>
      <c r="F385" s="531"/>
      <c r="G385" s="531"/>
      <c r="H385" s="531"/>
      <c r="I385" s="329"/>
      <c r="J385" s="329"/>
    </row>
    <row r="386" spans="1:20" ht="18.75" x14ac:dyDescent="0.3">
      <c r="B386" s="530" t="s">
        <v>251</v>
      </c>
      <c r="C386" s="530"/>
      <c r="D386" s="530"/>
      <c r="E386" s="530"/>
      <c r="F386" s="530"/>
      <c r="G386" s="530"/>
      <c r="H386" s="530"/>
      <c r="I386" s="330"/>
      <c r="J386" s="330"/>
    </row>
    <row r="387" spans="1:20" ht="18.75" x14ac:dyDescent="0.3">
      <c r="B387" s="530" t="s">
        <v>263</v>
      </c>
      <c r="C387" s="530"/>
      <c r="D387" s="530"/>
      <c r="E387" s="530"/>
      <c r="F387" s="530"/>
      <c r="G387" s="530"/>
      <c r="H387" s="530"/>
      <c r="I387" s="330"/>
      <c r="J387" s="330"/>
    </row>
    <row r="388" spans="1:20" ht="23.25" x14ac:dyDescent="0.35">
      <c r="C388" s="307"/>
      <c r="D388" s="308"/>
      <c r="E388" s="529"/>
      <c r="F388" s="529"/>
      <c r="G388" s="529"/>
      <c r="H388" s="529"/>
      <c r="I388" s="307"/>
      <c r="J388" s="307"/>
    </row>
    <row r="389" spans="1:20" ht="24.95" customHeight="1" x14ac:dyDescent="0.4">
      <c r="B389" s="525" t="s">
        <v>270</v>
      </c>
      <c r="C389" s="525"/>
      <c r="D389" s="525"/>
      <c r="E389" s="525"/>
      <c r="F389" s="525"/>
      <c r="G389" s="525"/>
      <c r="H389" s="525"/>
      <c r="M389" s="5" t="s">
        <v>271</v>
      </c>
    </row>
    <row r="390" spans="1:20" ht="18" x14ac:dyDescent="0.25">
      <c r="A390" s="365" t="s">
        <v>1</v>
      </c>
      <c r="B390" s="523">
        <f>'CERTIFICATION WORKSHEET'!F$1</f>
        <v>0</v>
      </c>
      <c r="C390" s="523"/>
      <c r="D390" s="523"/>
      <c r="E390" s="523"/>
      <c r="F390" s="532" t="str">
        <f>CONCATENATE("Page 7 of ",M390)</f>
        <v>Page 7 of 1</v>
      </c>
      <c r="G390" s="532"/>
      <c r="H390" s="367"/>
      <c r="I390" s="366" t="s">
        <v>279</v>
      </c>
      <c r="J390" s="368"/>
      <c r="M390">
        <f>MAX(N$6:T$6)</f>
        <v>1</v>
      </c>
      <c r="N390">
        <f>IF(CT!C$12="",1,2)</f>
        <v>1</v>
      </c>
      <c r="O390" t="str">
        <f>IF(CT!C$17="","",3)</f>
        <v/>
      </c>
      <c r="P390" t="str">
        <f>IF(CT!C$22="","",4)</f>
        <v/>
      </c>
      <c r="Q390" t="str">
        <f>IF(CT!AS$7="","",5)</f>
        <v/>
      </c>
      <c r="R390" t="str">
        <f>IF(CT!AQ$12="","",6)</f>
        <v/>
      </c>
      <c r="S390" t="str">
        <f>IF(CT!AQ$17="","",7)</f>
        <v/>
      </c>
      <c r="T390" t="str">
        <f>IF(CT!AQ$22="","",8)</f>
        <v/>
      </c>
    </row>
    <row r="391" spans="1:20" ht="18" x14ac:dyDescent="0.25">
      <c r="A391" s="365" t="s">
        <v>282</v>
      </c>
      <c r="B391" s="523" t="str">
        <f>Customers!$I$2</f>
        <v>JOHNSON GAGE &amp; INSPECTION, INC.</v>
      </c>
      <c r="C391" s="523"/>
      <c r="D391" s="523"/>
      <c r="E391" s="523"/>
      <c r="F391" s="367"/>
      <c r="G391" s="367"/>
      <c r="H391" s="367"/>
      <c r="I391" s="366" t="s">
        <v>283</v>
      </c>
      <c r="J391" s="368"/>
    </row>
    <row r="392" spans="1:20" ht="18" x14ac:dyDescent="0.25">
      <c r="A392" s="365"/>
      <c r="B392" s="523" t="str">
        <f>Customers!$I$3</f>
        <v>5920 W. 21st ST. N.</v>
      </c>
      <c r="C392" s="523"/>
      <c r="D392" s="523"/>
      <c r="E392" s="523"/>
      <c r="F392" s="367"/>
      <c r="G392" s="367"/>
      <c r="H392" s="367"/>
      <c r="I392" s="367"/>
      <c r="J392" s="367"/>
    </row>
    <row r="393" spans="1:20" ht="18" x14ac:dyDescent="0.25">
      <c r="A393" s="365"/>
      <c r="B393" s="523" t="str">
        <f>Customers!$I$10</f>
        <v>WICHITA, KS 67205</v>
      </c>
      <c r="C393" s="523"/>
      <c r="D393" s="523"/>
      <c r="E393" s="523"/>
      <c r="F393" s="367"/>
      <c r="G393" s="367"/>
      <c r="H393" s="367"/>
      <c r="I393" s="367"/>
      <c r="J393" s="367"/>
    </row>
    <row r="394" spans="1:20" ht="18" x14ac:dyDescent="0.25">
      <c r="A394" s="365"/>
      <c r="B394" s="367"/>
      <c r="C394" s="367"/>
      <c r="D394" s="367"/>
      <c r="E394" s="367"/>
      <c r="F394" s="367"/>
      <c r="G394" s="367"/>
      <c r="H394" s="367"/>
      <c r="I394" s="367"/>
      <c r="J394" s="367"/>
    </row>
    <row r="395" spans="1:20" ht="18" x14ac:dyDescent="0.25">
      <c r="A395" s="365" t="s">
        <v>295</v>
      </c>
      <c r="B395" s="523" t="str">
        <f>'TC FORM'!B$3</f>
        <v>Thermocouple Wire</v>
      </c>
      <c r="C395" s="523"/>
      <c r="D395" s="523"/>
      <c r="E395" s="523"/>
      <c r="F395" s="367"/>
      <c r="G395" s="365" t="s">
        <v>296</v>
      </c>
      <c r="H395" s="523" t="str">
        <f>'TC FORM'!G$3</f>
        <v>KF</v>
      </c>
      <c r="I395" s="523"/>
      <c r="J395" s="367"/>
    </row>
    <row r="396" spans="1:20" ht="18" x14ac:dyDescent="0.25">
      <c r="A396" s="365" t="s">
        <v>298</v>
      </c>
      <c r="B396" s="523" t="str">
        <f>'TC FORM'!B$4</f>
        <v>"0"</v>
      </c>
      <c r="C396" s="523"/>
      <c r="D396" s="523"/>
      <c r="E396" s="523"/>
      <c r="F396" s="367"/>
      <c r="G396" s="365" t="s">
        <v>299</v>
      </c>
      <c r="H396" s="524">
        <f ca="1">'TC FORM'!G$4</f>
        <v>45778</v>
      </c>
      <c r="I396" s="524"/>
      <c r="J396" s="367"/>
    </row>
    <row r="397" spans="1:20" ht="18" x14ac:dyDescent="0.25">
      <c r="A397" s="365" t="s">
        <v>301</v>
      </c>
      <c r="B397" s="523" t="str">
        <f>'TC FORM'!B$5</f>
        <v>N/A</v>
      </c>
      <c r="C397" s="523"/>
      <c r="D397" s="523"/>
      <c r="E397" s="523"/>
      <c r="F397" s="367"/>
      <c r="G397" s="365" t="s">
        <v>302</v>
      </c>
      <c r="H397" s="524" t="str">
        <f>'TC FORM'!G$5</f>
        <v>N/A</v>
      </c>
      <c r="I397" s="524"/>
      <c r="J397" s="367"/>
    </row>
    <row r="398" spans="1:20" ht="18" x14ac:dyDescent="0.25">
      <c r="A398" s="365" t="s">
        <v>305</v>
      </c>
      <c r="B398" s="534">
        <f>'TC FORM'!B$6</f>
        <v>68</v>
      </c>
      <c r="C398" s="534"/>
      <c r="D398" s="534"/>
      <c r="E398" s="534"/>
      <c r="F398" s="367"/>
      <c r="G398" s="365" t="s">
        <v>306</v>
      </c>
      <c r="H398" s="370">
        <f>('TC FORM'!G$6)/100</f>
        <v>0.46</v>
      </c>
      <c r="I398" s="367"/>
      <c r="J398" s="367"/>
    </row>
    <row r="399" spans="1:20" ht="5.25" customHeight="1" x14ac:dyDescent="0.3">
      <c r="A399" s="371"/>
      <c r="B399" s="372"/>
      <c r="C399" s="371"/>
      <c r="D399" s="371"/>
      <c r="E399" s="371"/>
      <c r="F399" s="371"/>
      <c r="G399" s="371"/>
      <c r="H399" s="371"/>
      <c r="I399" s="371"/>
      <c r="J399" s="373"/>
    </row>
    <row r="400" spans="1:20" ht="18" x14ac:dyDescent="0.25">
      <c r="A400" s="374"/>
      <c r="B400" s="375" t="s">
        <v>310</v>
      </c>
      <c r="C400" s="374" t="s">
        <v>311</v>
      </c>
      <c r="D400" s="367"/>
      <c r="E400" s="374"/>
      <c r="F400" s="374"/>
      <c r="G400" s="375" t="s">
        <v>312</v>
      </c>
      <c r="H400" s="374" t="str">
        <f>'TC FORM'!AR$23</f>
        <v>Greater of ±2.0°F or ±0.4% of Reading</v>
      </c>
      <c r="I400" s="367"/>
      <c r="J400" s="367"/>
    </row>
    <row r="401" spans="1:28" ht="18" x14ac:dyDescent="0.25">
      <c r="A401" s="374"/>
      <c r="B401" s="375" t="s">
        <v>314</v>
      </c>
      <c r="C401" s="533" t="str">
        <f>'TC FORM'!AR$24</f>
        <v>AMS2750H, ASTM E220-19</v>
      </c>
      <c r="D401" s="533"/>
      <c r="E401" s="533"/>
      <c r="F401" s="533"/>
      <c r="G401" s="375" t="s">
        <v>315</v>
      </c>
      <c r="H401" s="374" t="str">
        <f>'TC FORM'!G$49</f>
        <v>Specification</v>
      </c>
      <c r="I401" s="367"/>
      <c r="J401" s="367"/>
      <c r="W401" s="29" t="s">
        <v>316</v>
      </c>
      <c r="X401" s="343" t="str">
        <f>IF(CT!$AR$7="E",X406,IF(CT!$AR$7="J",X407,IF(CT!$AR$7="K",X408,IF(CT!$AR$7="N",X409,IF(CT!$AR$7="R",X410,IF(CT!$AR$7="S",X411,IF(CT!$AR$7="T",X412,"")))))))</f>
        <v/>
      </c>
      <c r="Y401" s="343" t="str">
        <f>IF(CT!$AR$7="E",Y406,IF(CT!$AR$7="J",Y407,IF(CT!$AR$7="K",Y408,IF(CT!$AR$7="N",Y409,IF(CT!$AR$7="R",Y410,IF(CT!$AR$7="S",Y411,IF(CT!$AR$7="T",Y412,"")))))))</f>
        <v/>
      </c>
      <c r="Z401" s="343" t="str">
        <f>IF(CT!$AR$7="E",Z406,IF(CT!$AR$7="J",Z407,IF(CT!$AR$7="K",Z408,IF(CT!$AR$7="N",Z409,IF(CT!$AR$7="R",Z410,IF(CT!$AR$7="S",Z411,IF(CT!$AR$7="T",Z412,"")))))))</f>
        <v/>
      </c>
      <c r="AA401" s="343" t="str">
        <f>IF(CT!$AR$7="E",AA406,IF(CT!$AR$7="J",AA407,IF(CT!$AR$7="K",AA408,IF(CT!$AR$7="N",AA409,IF(CT!$AR$7="R",AA410,IF(CT!$AR$7="S",AA411,IF(CT!$AR$7="T",AA412,"")))))))</f>
        <v/>
      </c>
      <c r="AB401" s="343" t="str">
        <f>IF(CT!$AR$7="E",AB406,IF(CT!$AR$7="J",AB407,IF(CT!$AR$7="K",AB408,IF(CT!$AR$7="N",AB409,IF(CT!$AR$7="R",AB410,IF(CT!$AR$7="S",AB411,IF(CT!$AR$7="T",AB412,"")))))))</f>
        <v/>
      </c>
    </row>
    <row r="402" spans="1:28" ht="18" x14ac:dyDescent="0.25">
      <c r="A402" s="374"/>
      <c r="B402" s="374"/>
      <c r="C402" s="533"/>
      <c r="D402" s="533"/>
      <c r="E402" s="533"/>
      <c r="F402" s="533"/>
      <c r="G402" s="375" t="s">
        <v>319</v>
      </c>
      <c r="H402" s="374" t="str">
        <f>'TC FORM'!B$34</f>
        <v>New</v>
      </c>
      <c r="I402" s="367"/>
      <c r="J402" s="367"/>
      <c r="X402" s="82">
        <f>CT!$AS$3</f>
        <v>0</v>
      </c>
      <c r="Y402" s="82">
        <f>CT!$BA$3</f>
        <v>0</v>
      </c>
      <c r="Z402" s="82">
        <f>CT!$BI$3</f>
        <v>0</v>
      </c>
      <c r="AA402" s="82">
        <f>CT!$BQ$3</f>
        <v>0</v>
      </c>
      <c r="AB402" s="82">
        <f>CT!$BY$3</f>
        <v>0</v>
      </c>
    </row>
    <row r="403" spans="1:28" ht="5.25" customHeight="1" x14ac:dyDescent="0.3">
      <c r="A403" s="371"/>
      <c r="B403" s="372"/>
      <c r="C403" s="371"/>
      <c r="D403" s="371"/>
      <c r="E403" s="371"/>
      <c r="F403" s="371"/>
      <c r="G403" s="371"/>
      <c r="H403" s="371"/>
      <c r="I403" s="371"/>
      <c r="J403" s="373"/>
      <c r="X403" s="82"/>
      <c r="Y403" s="82"/>
      <c r="Z403" s="82"/>
      <c r="AA403" s="82"/>
      <c r="AB403" s="82"/>
    </row>
    <row r="404" spans="1:28" ht="18.75" x14ac:dyDescent="0.3">
      <c r="A404" s="523" t="s">
        <v>322</v>
      </c>
      <c r="B404" s="523"/>
      <c r="C404" s="526" t="e">
        <f>IF(X404="","",CONCATENATE(X404,"°F"))</f>
        <v>#VALUE!</v>
      </c>
      <c r="D404" s="526"/>
      <c r="E404" s="526" t="e">
        <f>IF(Y404="","",CONCATENATE(Y404,"°F"))</f>
        <v>#VALUE!</v>
      </c>
      <c r="F404" s="526"/>
      <c r="G404" s="395" t="e">
        <f>IF(Z404="","",CONCATENATE(Z404,"°F"))</f>
        <v>#VALUE!</v>
      </c>
      <c r="H404" s="395" t="e">
        <f>IF(AA404="","",CONCATENATE(AA404,"°F"))</f>
        <v>#VALUE!</v>
      </c>
      <c r="I404" s="526" t="e">
        <f>IF(AB404="","",CONCATENATE(AB404,"°F"))</f>
        <v>#VALUE!</v>
      </c>
      <c r="J404" s="526"/>
      <c r="W404" s="29" t="s">
        <v>323</v>
      </c>
      <c r="X404" s="333" t="e">
        <f>IF(X401=0,"",ROUND(X401,2-(1+INT(LOG10(ABS(X401))))))</f>
        <v>#VALUE!</v>
      </c>
      <c r="Y404" s="333" t="e">
        <f>IF(Y401=0,"",ROUND(Y401,2-(1+INT(LOG10(ABS(Y401))))))</f>
        <v>#VALUE!</v>
      </c>
      <c r="Z404" s="333" t="e">
        <f>IF(Z401=0,"",ROUND(Z401,2-(1+INT(LOG10(ABS(Z401))))))</f>
        <v>#VALUE!</v>
      </c>
      <c r="AA404" s="333" t="e">
        <f>IF(AA401=0,"",ROUND(AA401,2-(1+INT(LOG10(ABS(AA401))))))</f>
        <v>#VALUE!</v>
      </c>
      <c r="AB404" s="333" t="e">
        <f>IF(AB401=0,"",ROUND(AB401,2-(1+INT(LOG10(ABS(AB401))))))</f>
        <v>#VALUE!</v>
      </c>
    </row>
    <row r="405" spans="1:28" ht="18.75" thickBot="1" x14ac:dyDescent="0.3">
      <c r="A405" s="522" t="s">
        <v>326</v>
      </c>
      <c r="B405" s="522"/>
      <c r="C405" s="521" t="str">
        <f>IF('TC FORM'!D250="","",'TC FORM'!D250)</f>
        <v/>
      </c>
      <c r="D405" s="521"/>
      <c r="E405" s="521" t="str">
        <f>IF('TC FORM'!E250="","",'TC FORM'!E250)</f>
        <v/>
      </c>
      <c r="F405" s="521"/>
      <c r="G405" s="396" t="str">
        <f>IF('TC FORM'!F250="","",'TC FORM'!F250)</f>
        <v/>
      </c>
      <c r="H405" s="398" t="str">
        <f>IF('TC FORM'!G250="","",'TC FORM'!G250)</f>
        <v/>
      </c>
      <c r="I405" s="521" t="str">
        <f>IF('TC FORM'!H250="","",'TC FORM'!H250)</f>
        <v/>
      </c>
      <c r="J405" s="521"/>
      <c r="W405" s="29" t="s">
        <v>327</v>
      </c>
      <c r="X405" s="349" t="str">
        <f>'TC FORM'!$D$170</f>
        <v/>
      </c>
      <c r="Y405" s="350" t="str">
        <f>'TC FORM'!$E$170</f>
        <v/>
      </c>
      <c r="Z405" s="350" t="str">
        <f>'TC FORM'!$F$170</f>
        <v/>
      </c>
      <c r="AA405" s="350" t="str">
        <f>'TC FORM'!$G$170</f>
        <v/>
      </c>
      <c r="AB405" s="350" t="str">
        <f>'TC FORM'!$H$170</f>
        <v/>
      </c>
    </row>
    <row r="406" spans="1:28" ht="18" x14ac:dyDescent="0.25">
      <c r="A406" s="395" t="str">
        <f>IF('TC FORM'!B251="","",'TC FORM'!B251)</f>
        <v/>
      </c>
      <c r="B406" s="395" t="str">
        <f>IF('TC FORM'!C251="","",'TC FORM'!C251)</f>
        <v/>
      </c>
      <c r="C406" s="528" t="str">
        <f>IF('TC FORM'!D251="","",'TC FORM'!D251)</f>
        <v/>
      </c>
      <c r="D406" s="528"/>
      <c r="E406" s="526" t="str">
        <f>IF('TC FORM'!E251="","",'TC FORM'!E251)</f>
        <v/>
      </c>
      <c r="F406" s="526"/>
      <c r="G406" s="395" t="str">
        <f>IF('TC FORM'!F251="","",'TC FORM'!F251)</f>
        <v/>
      </c>
      <c r="H406" s="379" t="str">
        <f>IF('TC FORM'!G251="","",'TC FORM'!G251)</f>
        <v/>
      </c>
      <c r="I406" s="526" t="str">
        <f>IF('TC FORM'!H251="","",'TC FORM'!H251)</f>
        <v/>
      </c>
      <c r="J406" s="526"/>
      <c r="W406" s="333" t="s">
        <v>205</v>
      </c>
      <c r="X406" s="82">
        <f>IF(X402="PRT",AD$264,AD$265)</f>
        <v>0</v>
      </c>
      <c r="Y406" s="82">
        <f>IF(Y402="PRT",AE$264,AE$265)</f>
        <v>0</v>
      </c>
      <c r="Z406" s="82">
        <f>IF(Z402="PRT",AF$264,AF$265)</f>
        <v>0</v>
      </c>
      <c r="AA406" s="82">
        <f>IF(AA402="PRT",AG$264,AG$265)</f>
        <v>0</v>
      </c>
      <c r="AB406" s="82">
        <f>IF(AB402="PRT",AH$264,AH$265)</f>
        <v>0</v>
      </c>
    </row>
    <row r="407" spans="1:28" ht="18" x14ac:dyDescent="0.25">
      <c r="A407" s="395" t="str">
        <f>IF('TC FORM'!B252="","",'TC FORM'!B252)</f>
        <v/>
      </c>
      <c r="B407" s="395" t="str">
        <f>IF('TC FORM'!C252="","",'TC FORM'!C252)</f>
        <v/>
      </c>
      <c r="C407" s="527" t="str">
        <f>IF('TC FORM'!D252="","",'TC FORM'!D252)</f>
        <v/>
      </c>
      <c r="D407" s="527"/>
      <c r="E407" s="526" t="str">
        <f>IF('TC FORM'!E252="","",'TC FORM'!E252)</f>
        <v/>
      </c>
      <c r="F407" s="526"/>
      <c r="G407" s="395" t="str">
        <f>IF('TC FORM'!F252="","",'TC FORM'!F252)</f>
        <v/>
      </c>
      <c r="H407" s="379" t="str">
        <f>IF('TC FORM'!G252="","",'TC FORM'!G252)</f>
        <v/>
      </c>
      <c r="I407" s="526" t="str">
        <f>IF('TC FORM'!H252="","",'TC FORM'!H252)</f>
        <v/>
      </c>
      <c r="J407" s="526"/>
      <c r="W407" s="333" t="s">
        <v>189</v>
      </c>
      <c r="X407" s="82">
        <f>IF(X402="PRT",AJ$265,AJ$266)</f>
        <v>0</v>
      </c>
      <c r="Y407" s="82">
        <f>IF(Y402="PRT",AK$265,AK$266)</f>
        <v>0</v>
      </c>
      <c r="Z407" s="82">
        <f>IF(Z402="PRT",AL$265,AL$266)</f>
        <v>0</v>
      </c>
      <c r="AA407" s="82">
        <f>IF(AA402="PRT",AM$265,AM$266)</f>
        <v>0</v>
      </c>
      <c r="AB407" s="82">
        <f>IF(AB402="PRT",AN$265,AN$266)</f>
        <v>0</v>
      </c>
    </row>
    <row r="408" spans="1:28" ht="18" x14ac:dyDescent="0.25">
      <c r="A408" s="395" t="str">
        <f>IF('TC FORM'!B253="","",'TC FORM'!B253)</f>
        <v/>
      </c>
      <c r="B408" s="395" t="str">
        <f>IF('TC FORM'!C253="","",'TC FORM'!C253)</f>
        <v/>
      </c>
      <c r="C408" s="527" t="str">
        <f>IF('TC FORM'!D253="","",'TC FORM'!D253)</f>
        <v/>
      </c>
      <c r="D408" s="527"/>
      <c r="E408" s="526" t="str">
        <f>IF('TC FORM'!E253="","",'TC FORM'!E253)</f>
        <v/>
      </c>
      <c r="F408" s="526"/>
      <c r="G408" s="395" t="str">
        <f>IF('TC FORM'!F253="","",'TC FORM'!F253)</f>
        <v/>
      </c>
      <c r="H408" s="379" t="str">
        <f>IF('TC FORM'!G253="","",'TC FORM'!G253)</f>
        <v/>
      </c>
      <c r="I408" s="526" t="str">
        <f>IF('TC FORM'!H253="","",'TC FORM'!H253)</f>
        <v/>
      </c>
      <c r="J408" s="526"/>
      <c r="W408" s="333" t="s">
        <v>186</v>
      </c>
      <c r="X408" s="82">
        <f>IF(X402="PRT",AP$265,AP$266)</f>
        <v>0</v>
      </c>
      <c r="Y408" s="82">
        <f>IF(Y402="PRT",AQ$265,AQ$266)</f>
        <v>0</v>
      </c>
      <c r="Z408" s="82">
        <f>IF(Z402="PRT",AR$265,AR$266)</f>
        <v>0</v>
      </c>
      <c r="AA408" s="82">
        <f>IF(AA402="PRT",AS$265,AS$266)</f>
        <v>0</v>
      </c>
      <c r="AB408" s="82">
        <f>IF(AB402="PRT",AT$265,AT$266)</f>
        <v>0</v>
      </c>
    </row>
    <row r="409" spans="1:28" ht="18" x14ac:dyDescent="0.25">
      <c r="A409" s="395" t="str">
        <f>IF('TC FORM'!B254="","",'TC FORM'!B254)</f>
        <v/>
      </c>
      <c r="B409" s="395" t="str">
        <f>IF('TC FORM'!C254="","",'TC FORM'!C254)</f>
        <v/>
      </c>
      <c r="C409" s="527" t="str">
        <f>IF('TC FORM'!D254="","",'TC FORM'!D254)</f>
        <v/>
      </c>
      <c r="D409" s="527"/>
      <c r="E409" s="526" t="str">
        <f>IF('TC FORM'!E254="","",'TC FORM'!E254)</f>
        <v/>
      </c>
      <c r="F409" s="526"/>
      <c r="G409" s="395" t="str">
        <f>IF('TC FORM'!F254="","",'TC FORM'!F254)</f>
        <v/>
      </c>
      <c r="H409" s="379" t="str">
        <f>IF('TC FORM'!G254="","",'TC FORM'!G254)</f>
        <v/>
      </c>
      <c r="I409" s="526" t="str">
        <f>IF('TC FORM'!H254="","",'TC FORM'!H254)</f>
        <v/>
      </c>
      <c r="J409" s="526"/>
      <c r="W409" s="333" t="s">
        <v>190</v>
      </c>
      <c r="X409" s="82">
        <f>IF(X402="PRT",AV$265,AV$266)</f>
        <v>0</v>
      </c>
      <c r="Y409" s="82">
        <f>IF(Y402="PRT",AW$265,AW$266)</f>
        <v>0</v>
      </c>
      <c r="Z409" s="82">
        <f>IF(Z402="PRT",AX$265,AX$266)</f>
        <v>0</v>
      </c>
      <c r="AA409" s="82">
        <f>IF(AA402="PRT",AY$265,AY$266)</f>
        <v>0</v>
      </c>
      <c r="AB409" s="82">
        <f>IF(AB402="PRT",AZ$265,AZ$266)</f>
        <v>0</v>
      </c>
    </row>
    <row r="410" spans="1:28" ht="18" x14ac:dyDescent="0.25">
      <c r="A410" s="395" t="str">
        <f>IF('TC FORM'!B255="","",'TC FORM'!B255)</f>
        <v/>
      </c>
      <c r="B410" s="395" t="str">
        <f>IF('TC FORM'!C255="","",'TC FORM'!C255)</f>
        <v/>
      </c>
      <c r="C410" s="527" t="str">
        <f>IF('TC FORM'!D255="","",'TC FORM'!D255)</f>
        <v/>
      </c>
      <c r="D410" s="527"/>
      <c r="E410" s="526" t="str">
        <f>IF('TC FORM'!E255="","",'TC FORM'!E255)</f>
        <v/>
      </c>
      <c r="F410" s="526"/>
      <c r="G410" s="395" t="str">
        <f>IF('TC FORM'!F255="","",'TC FORM'!F255)</f>
        <v/>
      </c>
      <c r="H410" s="379" t="str">
        <f>IF('TC FORM'!G255="","",'TC FORM'!G255)</f>
        <v/>
      </c>
      <c r="I410" s="526" t="str">
        <f>IF('TC FORM'!H255="","",'TC FORM'!H255)</f>
        <v/>
      </c>
      <c r="J410" s="526"/>
      <c r="W410" s="333" t="s">
        <v>196</v>
      </c>
      <c r="X410" s="82">
        <f>IF(X402="PRT",BB$264,IF(X402="ST7",BB$266,BB$265))</f>
        <v>0</v>
      </c>
      <c r="Y410" s="82">
        <f>IF(Y402="PRT",BC$264,IF(Y402="ST7",BC$266,BC$265))</f>
        <v>0</v>
      </c>
      <c r="Z410" s="82">
        <f>IF(Z402="PRT",BD$264,IF(Z402="ST7",BD$266,BD$265))</f>
        <v>0</v>
      </c>
      <c r="AA410" s="82">
        <f>IF(AA402="PRT",BE$264,IF(AA402="ST7",BE$266,BE$265))</f>
        <v>0</v>
      </c>
      <c r="AB410" s="82">
        <f>IF(AB402="PRT",BF$264,IF(AB402="ST7",BF$266,BF$265))</f>
        <v>0</v>
      </c>
    </row>
    <row r="411" spans="1:28" ht="18" x14ac:dyDescent="0.25">
      <c r="A411" s="395" t="str">
        <f>IF('TC FORM'!B256="","",'TC FORM'!B256)</f>
        <v/>
      </c>
      <c r="B411" s="395" t="str">
        <f>IF('TC FORM'!C256="","",'TC FORM'!C256)</f>
        <v/>
      </c>
      <c r="C411" s="527" t="str">
        <f>IF('TC FORM'!D256="","",'TC FORM'!D256)</f>
        <v/>
      </c>
      <c r="D411" s="527"/>
      <c r="E411" s="526" t="str">
        <f>IF('TC FORM'!E256="","",'TC FORM'!E256)</f>
        <v/>
      </c>
      <c r="F411" s="526"/>
      <c r="G411" s="395" t="str">
        <f>IF('TC FORM'!F256="","",'TC FORM'!F256)</f>
        <v/>
      </c>
      <c r="H411" s="379" t="str">
        <f>IF('TC FORM'!G256="","",'TC FORM'!G256)</f>
        <v/>
      </c>
      <c r="I411" s="526" t="str">
        <f>IF('TC FORM'!H256="","",'TC FORM'!H256)</f>
        <v/>
      </c>
      <c r="J411" s="526"/>
      <c r="W411" s="333" t="s">
        <v>201</v>
      </c>
      <c r="X411" s="82">
        <f>IF(X402="PRT",BN$264,IF(X402="ST7",BN$266,BN$265))</f>
        <v>0</v>
      </c>
      <c r="Y411" s="82">
        <f>IF(Y402="PRT",BO$264,IF(Y402="ST7",BO$266,BO$265))</f>
        <v>0</v>
      </c>
      <c r="Z411" s="82">
        <f>IF(Z402="PRT",BP$264,IF(Z402="ST7",BP$266,BP$265))</f>
        <v>0</v>
      </c>
      <c r="AA411" s="82">
        <f>IF(AA402="PRT",BQ$264,IF(AA402="ST7",BQ$266,BQ$265))</f>
        <v>0</v>
      </c>
      <c r="AB411" s="82">
        <f>IF(AB402="PRT",BR$264,IF(AB402="ST7",BR$266,BR$265))</f>
        <v>0</v>
      </c>
    </row>
    <row r="412" spans="1:28" ht="18" x14ac:dyDescent="0.25">
      <c r="A412" s="395" t="str">
        <f>IF('TC FORM'!B257="","",'TC FORM'!B257)</f>
        <v/>
      </c>
      <c r="B412" s="395" t="str">
        <f>IF('TC FORM'!C257="","",'TC FORM'!C257)</f>
        <v/>
      </c>
      <c r="C412" s="527" t="str">
        <f>IF('TC FORM'!D257="","",'TC FORM'!D257)</f>
        <v/>
      </c>
      <c r="D412" s="527"/>
      <c r="E412" s="526" t="str">
        <f>IF('TC FORM'!E257="","",'TC FORM'!E257)</f>
        <v/>
      </c>
      <c r="F412" s="526"/>
      <c r="G412" s="395" t="str">
        <f>IF('TC FORM'!F257="","",'TC FORM'!F257)</f>
        <v/>
      </c>
      <c r="H412" s="379" t="str">
        <f>IF('TC FORM'!G257="","",'TC FORM'!G257)</f>
        <v/>
      </c>
      <c r="I412" s="526" t="str">
        <f>IF('TC FORM'!H257="","",'TC FORM'!H257)</f>
        <v/>
      </c>
      <c r="J412" s="526"/>
      <c r="W412" s="333" t="s">
        <v>193</v>
      </c>
      <c r="X412" s="82">
        <f>IF(X402="PRT",BZ$263,BZ$264)</f>
        <v>0</v>
      </c>
      <c r="Y412" s="82">
        <f>IF(Y402="PRT",CA$263,CA$264)</f>
        <v>0</v>
      </c>
      <c r="Z412" s="82">
        <f>IF(Z402="PRT",CB$263,CB$264)</f>
        <v>0</v>
      </c>
      <c r="AA412" s="82">
        <f>IF(AA402="PRT",CC$263,CC$264)</f>
        <v>0</v>
      </c>
      <c r="AB412" s="82">
        <f>IF(AB402="PRT",CD$263,CD$264)</f>
        <v>0</v>
      </c>
    </row>
    <row r="413" spans="1:28" ht="18" x14ac:dyDescent="0.25">
      <c r="A413" s="395" t="str">
        <f>IF('TC FORM'!B258="","",'TC FORM'!B258)</f>
        <v/>
      </c>
      <c r="B413" s="395" t="str">
        <f>IF('TC FORM'!C258="","",'TC FORM'!C258)</f>
        <v/>
      </c>
      <c r="C413" s="527" t="str">
        <f>IF('TC FORM'!D258="","",'TC FORM'!D258)</f>
        <v/>
      </c>
      <c r="D413" s="527"/>
      <c r="E413" s="526" t="str">
        <f>IF('TC FORM'!E258="","",'TC FORM'!E258)</f>
        <v/>
      </c>
      <c r="F413" s="526"/>
      <c r="G413" s="395" t="str">
        <f>IF('TC FORM'!F258="","",'TC FORM'!F258)</f>
        <v/>
      </c>
      <c r="H413" s="379" t="str">
        <f>IF('TC FORM'!G258="","",'TC FORM'!G258)</f>
        <v/>
      </c>
      <c r="I413" s="526" t="str">
        <f>IF('TC FORM'!H258="","",'TC FORM'!H258)</f>
        <v/>
      </c>
      <c r="J413" s="526"/>
    </row>
    <row r="414" spans="1:28" ht="18" x14ac:dyDescent="0.25">
      <c r="A414" s="395" t="str">
        <f>IF('TC FORM'!B259="","",'TC FORM'!B259)</f>
        <v/>
      </c>
      <c r="B414" s="395" t="str">
        <f>IF('TC FORM'!C259="","",'TC FORM'!C259)</f>
        <v/>
      </c>
      <c r="C414" s="527" t="str">
        <f>IF('TC FORM'!D259="","",'TC FORM'!D259)</f>
        <v/>
      </c>
      <c r="D414" s="527"/>
      <c r="E414" s="526" t="str">
        <f>IF('TC FORM'!E259="","",'TC FORM'!E259)</f>
        <v/>
      </c>
      <c r="F414" s="526"/>
      <c r="G414" s="395" t="str">
        <f>IF('TC FORM'!F259="","",'TC FORM'!F259)</f>
        <v/>
      </c>
      <c r="H414" s="379" t="str">
        <f>IF('TC FORM'!G259="","",'TC FORM'!G259)</f>
        <v/>
      </c>
      <c r="I414" s="526" t="str">
        <f>IF('TC FORM'!H259="","",'TC FORM'!H259)</f>
        <v/>
      </c>
      <c r="J414" s="526"/>
    </row>
    <row r="415" spans="1:28" ht="18" x14ac:dyDescent="0.25">
      <c r="A415" s="395" t="str">
        <f>IF('TC FORM'!B260="","",'TC FORM'!B260)</f>
        <v/>
      </c>
      <c r="B415" s="395" t="str">
        <f>IF('TC FORM'!C260="","",'TC FORM'!C260)</f>
        <v/>
      </c>
      <c r="C415" s="527" t="str">
        <f>IF('TC FORM'!D260="","",'TC FORM'!D260)</f>
        <v/>
      </c>
      <c r="D415" s="527"/>
      <c r="E415" s="526" t="str">
        <f>IF('TC FORM'!E260="","",'TC FORM'!E260)</f>
        <v/>
      </c>
      <c r="F415" s="526"/>
      <c r="G415" s="395" t="str">
        <f>IF('TC FORM'!F260="","",'TC FORM'!F260)</f>
        <v/>
      </c>
      <c r="H415" s="379" t="str">
        <f>IF('TC FORM'!G260="","",'TC FORM'!G260)</f>
        <v/>
      </c>
      <c r="I415" s="526" t="str">
        <f>IF('TC FORM'!H260="","",'TC FORM'!H260)</f>
        <v/>
      </c>
      <c r="J415" s="526"/>
    </row>
    <row r="416" spans="1:28" ht="18" x14ac:dyDescent="0.25">
      <c r="A416" s="395" t="str">
        <f>IF('TC FORM'!B261="","",'TC FORM'!B261)</f>
        <v/>
      </c>
      <c r="B416" s="395" t="str">
        <f>IF('TC FORM'!C261="","",'TC FORM'!C261)</f>
        <v/>
      </c>
      <c r="C416" s="527" t="str">
        <f>IF('TC FORM'!D261="","",'TC FORM'!D261)</f>
        <v/>
      </c>
      <c r="D416" s="527"/>
      <c r="E416" s="526" t="str">
        <f>IF('TC FORM'!E261="","",'TC FORM'!E261)</f>
        <v/>
      </c>
      <c r="F416" s="526"/>
      <c r="G416" s="395" t="str">
        <f>IF('TC FORM'!F261="","",'TC FORM'!F261)</f>
        <v/>
      </c>
      <c r="H416" s="379" t="str">
        <f>IF('TC FORM'!G261="","",'TC FORM'!G261)</f>
        <v/>
      </c>
      <c r="I416" s="526" t="str">
        <f>IF('TC FORM'!H261="","",'TC FORM'!H261)</f>
        <v/>
      </c>
      <c r="J416" s="526"/>
    </row>
    <row r="417" spans="1:10" ht="18" x14ac:dyDescent="0.25">
      <c r="A417" s="395" t="str">
        <f>IF('TC FORM'!B262="","",'TC FORM'!B262)</f>
        <v/>
      </c>
      <c r="B417" s="395" t="str">
        <f>IF('TC FORM'!C262="","",'TC FORM'!C262)</f>
        <v/>
      </c>
      <c r="C417" s="527" t="str">
        <f>IF('TC FORM'!D262="","",'TC FORM'!D262)</f>
        <v/>
      </c>
      <c r="D417" s="527"/>
      <c r="E417" s="526" t="str">
        <f>IF('TC FORM'!E262="","",'TC FORM'!E262)</f>
        <v/>
      </c>
      <c r="F417" s="526"/>
      <c r="G417" s="395" t="str">
        <f>IF('TC FORM'!F262="","",'TC FORM'!F262)</f>
        <v/>
      </c>
      <c r="H417" s="379" t="str">
        <f>IF('TC FORM'!G262="","",'TC FORM'!G262)</f>
        <v/>
      </c>
      <c r="I417" s="526" t="str">
        <f>IF('TC FORM'!H262="","",'TC FORM'!H262)</f>
        <v/>
      </c>
      <c r="J417" s="526"/>
    </row>
    <row r="418" spans="1:10" ht="18" x14ac:dyDescent="0.25">
      <c r="A418" s="395" t="str">
        <f>IF('TC FORM'!B263="","",'TC FORM'!B263)</f>
        <v/>
      </c>
      <c r="B418" s="395" t="str">
        <f>IF('TC FORM'!C263="","",'TC FORM'!C263)</f>
        <v/>
      </c>
      <c r="C418" s="527" t="str">
        <f>IF('TC FORM'!D263="","",'TC FORM'!D263)</f>
        <v/>
      </c>
      <c r="D418" s="527"/>
      <c r="E418" s="526" t="str">
        <f>IF('TC FORM'!E263="","",'TC FORM'!E263)</f>
        <v/>
      </c>
      <c r="F418" s="526"/>
      <c r="G418" s="395" t="str">
        <f>IF('TC FORM'!F263="","",'TC FORM'!F263)</f>
        <v/>
      </c>
      <c r="H418" s="379" t="str">
        <f>IF('TC FORM'!G263="","",'TC FORM'!G263)</f>
        <v/>
      </c>
      <c r="I418" s="526" t="str">
        <f>IF('TC FORM'!H263="","",'TC FORM'!H263)</f>
        <v/>
      </c>
      <c r="J418" s="526"/>
    </row>
    <row r="419" spans="1:10" ht="18" x14ac:dyDescent="0.25">
      <c r="A419" s="395" t="str">
        <f>IF('TC FORM'!B264="","",'TC FORM'!B264)</f>
        <v/>
      </c>
      <c r="B419" s="395" t="str">
        <f>IF('TC FORM'!C264="","",'TC FORM'!C264)</f>
        <v/>
      </c>
      <c r="C419" s="527" t="str">
        <f>IF('TC FORM'!D264="","",'TC FORM'!D264)</f>
        <v/>
      </c>
      <c r="D419" s="527"/>
      <c r="E419" s="526" t="str">
        <f>IF('TC FORM'!E264="","",'TC FORM'!E264)</f>
        <v/>
      </c>
      <c r="F419" s="526"/>
      <c r="G419" s="395" t="str">
        <f>IF('TC FORM'!F264="","",'TC FORM'!F264)</f>
        <v/>
      </c>
      <c r="H419" s="379" t="str">
        <f>IF('TC FORM'!G264="","",'TC FORM'!G264)</f>
        <v/>
      </c>
      <c r="I419" s="526" t="str">
        <f>IF('TC FORM'!H264="","",'TC FORM'!H264)</f>
        <v/>
      </c>
      <c r="J419" s="526"/>
    </row>
    <row r="420" spans="1:10" ht="18" x14ac:dyDescent="0.25">
      <c r="A420" s="395" t="str">
        <f>IF('TC FORM'!B265="","",'TC FORM'!B265)</f>
        <v/>
      </c>
      <c r="B420" s="395" t="str">
        <f>IF('TC FORM'!C265="","",'TC FORM'!C265)</f>
        <v/>
      </c>
      <c r="C420" s="527" t="str">
        <f>IF('TC FORM'!D265="","",'TC FORM'!D265)</f>
        <v/>
      </c>
      <c r="D420" s="527"/>
      <c r="E420" s="526" t="str">
        <f>IF('TC FORM'!E265="","",'TC FORM'!E265)</f>
        <v/>
      </c>
      <c r="F420" s="526"/>
      <c r="G420" s="395" t="str">
        <f>IF('TC FORM'!F265="","",'TC FORM'!F265)</f>
        <v/>
      </c>
      <c r="H420" s="379" t="str">
        <f>IF('TC FORM'!G265="","",'TC FORM'!G265)</f>
        <v/>
      </c>
      <c r="I420" s="526" t="str">
        <f>IF('TC FORM'!H265="","",'TC FORM'!H265)</f>
        <v/>
      </c>
      <c r="J420" s="526"/>
    </row>
    <row r="421" spans="1:10" ht="15.75" x14ac:dyDescent="0.25">
      <c r="A421" s="328" t="s">
        <v>334</v>
      </c>
      <c r="B421" s="321"/>
      <c r="C421" s="321"/>
      <c r="D421" s="321"/>
      <c r="E421" s="321"/>
      <c r="F421" s="321"/>
      <c r="G421" s="321"/>
      <c r="H421" s="321"/>
      <c r="I421" s="321"/>
    </row>
    <row r="422" spans="1:10" ht="5.25" customHeight="1" x14ac:dyDescent="0.25">
      <c r="A422" s="323"/>
      <c r="B422" s="323"/>
      <c r="C422" s="323"/>
      <c r="D422" s="323"/>
      <c r="E422" s="323"/>
      <c r="F422" s="323"/>
      <c r="G422" s="323"/>
      <c r="H422" s="323"/>
      <c r="I422" s="323"/>
      <c r="J422" s="323"/>
    </row>
    <row r="423" spans="1:10" x14ac:dyDescent="0.2">
      <c r="A423" s="540" t="s">
        <v>335</v>
      </c>
      <c r="B423" s="540"/>
      <c r="C423" s="540"/>
      <c r="D423" s="540"/>
      <c r="E423" s="540"/>
      <c r="F423" s="540"/>
      <c r="G423" s="540"/>
      <c r="H423" s="540"/>
      <c r="I423" s="540"/>
      <c r="J423" s="540"/>
    </row>
    <row r="424" spans="1:10" x14ac:dyDescent="0.2">
      <c r="A424" s="540"/>
      <c r="B424" s="540"/>
      <c r="C424" s="540"/>
      <c r="D424" s="540"/>
      <c r="E424" s="540"/>
      <c r="F424" s="540"/>
      <c r="G424" s="540"/>
      <c r="H424" s="540"/>
      <c r="I424" s="540"/>
      <c r="J424" s="540"/>
    </row>
    <row r="425" spans="1:10" x14ac:dyDescent="0.2">
      <c r="A425" s="540"/>
      <c r="B425" s="540"/>
      <c r="C425" s="540"/>
      <c r="D425" s="540"/>
      <c r="E425" s="540"/>
      <c r="F425" s="540"/>
      <c r="G425" s="540"/>
      <c r="H425" s="540"/>
      <c r="I425" s="540"/>
      <c r="J425" s="540"/>
    </row>
    <row r="426" spans="1:10" x14ac:dyDescent="0.2">
      <c r="A426" s="540"/>
      <c r="B426" s="540"/>
      <c r="C426" s="540"/>
      <c r="D426" s="540"/>
      <c r="E426" s="540"/>
      <c r="F426" s="540"/>
      <c r="G426" s="540"/>
      <c r="H426" s="540"/>
      <c r="I426" s="540"/>
      <c r="J426" s="540"/>
    </row>
    <row r="427" spans="1:10" x14ac:dyDescent="0.2">
      <c r="A427" s="540"/>
      <c r="B427" s="540"/>
      <c r="C427" s="540"/>
      <c r="D427" s="540"/>
      <c r="E427" s="540"/>
      <c r="F427" s="540"/>
      <c r="G427" s="540"/>
      <c r="H427" s="540"/>
      <c r="I427" s="540"/>
      <c r="J427" s="540"/>
    </row>
    <row r="428" spans="1:10" ht="5.25" customHeight="1" x14ac:dyDescent="0.2">
      <c r="A428" s="320"/>
      <c r="B428" s="320"/>
      <c r="C428" s="320"/>
      <c r="D428" s="320"/>
      <c r="E428" s="320"/>
      <c r="F428" s="320"/>
      <c r="G428" s="320"/>
      <c r="H428" s="320"/>
      <c r="I428" s="320"/>
      <c r="J428" s="320"/>
    </row>
    <row r="429" spans="1:10" ht="18" x14ac:dyDescent="0.25">
      <c r="A429" s="374" t="s">
        <v>194</v>
      </c>
      <c r="B429" s="374"/>
      <c r="C429" s="374"/>
      <c r="D429" s="374"/>
      <c r="E429" s="374"/>
      <c r="F429" s="374"/>
      <c r="G429" s="374"/>
      <c r="H429" s="374"/>
      <c r="I429" s="374"/>
      <c r="J429" s="367"/>
    </row>
    <row r="430" spans="1:10" x14ac:dyDescent="0.2">
      <c r="A430" s="533" t="str">
        <f>'TC FORM'!B$32</f>
        <v>Found in tolerance.  No action required.  "C.F" = "Correction Factor."</v>
      </c>
      <c r="B430" s="533"/>
      <c r="C430" s="533"/>
      <c r="D430" s="533"/>
      <c r="E430" s="533"/>
      <c r="F430" s="533"/>
      <c r="G430" s="533"/>
      <c r="H430" s="533"/>
      <c r="I430" s="533"/>
      <c r="J430" s="533"/>
    </row>
    <row r="431" spans="1:10" x14ac:dyDescent="0.2">
      <c r="A431" s="533"/>
      <c r="B431" s="533"/>
      <c r="C431" s="533"/>
      <c r="D431" s="533"/>
      <c r="E431" s="533"/>
      <c r="F431" s="533"/>
      <c r="G431" s="533"/>
      <c r="H431" s="533"/>
      <c r="I431" s="533"/>
      <c r="J431" s="533"/>
    </row>
    <row r="432" spans="1:10" x14ac:dyDescent="0.2">
      <c r="A432" s="533"/>
      <c r="B432" s="533"/>
      <c r="C432" s="533"/>
      <c r="D432" s="533"/>
      <c r="E432" s="533"/>
      <c r="F432" s="533"/>
      <c r="G432" s="533"/>
      <c r="H432" s="533"/>
      <c r="I432" s="533"/>
      <c r="J432" s="533"/>
    </row>
    <row r="433" spans="1:10" x14ac:dyDescent="0.2">
      <c r="A433" s="533"/>
      <c r="B433" s="533"/>
      <c r="C433" s="533"/>
      <c r="D433" s="533"/>
      <c r="E433" s="533"/>
      <c r="F433" s="533"/>
      <c r="G433" s="533"/>
      <c r="H433" s="533"/>
      <c r="I433" s="533"/>
      <c r="J433" s="533"/>
    </row>
    <row r="434" spans="1:10" x14ac:dyDescent="0.2">
      <c r="A434" s="533"/>
      <c r="B434" s="533"/>
      <c r="C434" s="533"/>
      <c r="D434" s="533"/>
      <c r="E434" s="533"/>
      <c r="F434" s="533"/>
      <c r="G434" s="533"/>
      <c r="H434" s="533"/>
      <c r="I434" s="533"/>
      <c r="J434" s="533"/>
    </row>
    <row r="435" spans="1:10" ht="18" x14ac:dyDescent="0.25">
      <c r="A435" s="375" t="s">
        <v>336</v>
      </c>
      <c r="B435" s="543" t="str">
        <f>'TC FORM'!B$35</f>
        <v>ACCEPTED</v>
      </c>
      <c r="C435" s="543"/>
      <c r="D435" s="543"/>
      <c r="E435" s="543"/>
      <c r="F435" s="543"/>
      <c r="G435" s="543"/>
      <c r="H435" s="543"/>
      <c r="I435" s="374"/>
      <c r="J435" s="367"/>
    </row>
    <row r="436" spans="1:10" ht="18" x14ac:dyDescent="0.25">
      <c r="A436" s="374"/>
      <c r="B436" s="374"/>
      <c r="C436" s="374"/>
      <c r="D436" s="374"/>
      <c r="E436" s="374"/>
      <c r="F436" s="374"/>
      <c r="G436" s="374"/>
      <c r="H436" s="374"/>
      <c r="I436" s="374"/>
      <c r="J436" s="367"/>
    </row>
    <row r="437" spans="1:10" ht="5.25" customHeight="1" x14ac:dyDescent="0.2">
      <c r="A437" s="320"/>
      <c r="B437" s="320"/>
      <c r="C437" s="320"/>
      <c r="D437" s="320"/>
      <c r="E437" s="320"/>
      <c r="F437" s="320"/>
      <c r="G437" s="320"/>
      <c r="H437" s="320"/>
      <c r="I437" s="320"/>
      <c r="J437" s="320"/>
    </row>
    <row r="438" spans="1:10" ht="15.75" x14ac:dyDescent="0.25">
      <c r="A438" s="321"/>
      <c r="B438" s="321"/>
      <c r="C438" s="321"/>
      <c r="D438" s="542" t="s">
        <v>337</v>
      </c>
      <c r="E438" s="542"/>
      <c r="F438" s="321"/>
      <c r="G438" s="321"/>
      <c r="H438" s="321"/>
      <c r="I438" s="321"/>
    </row>
    <row r="439" spans="1:10" ht="15.75" x14ac:dyDescent="0.25">
      <c r="A439" s="541" t="s">
        <v>338</v>
      </c>
      <c r="B439" s="541"/>
      <c r="C439" s="541" t="s">
        <v>179</v>
      </c>
      <c r="D439" s="541"/>
      <c r="E439" s="541" t="s">
        <v>339</v>
      </c>
      <c r="F439" s="541"/>
      <c r="G439" s="331" t="s">
        <v>199</v>
      </c>
      <c r="H439" s="541" t="s">
        <v>340</v>
      </c>
      <c r="I439" s="541"/>
      <c r="J439" s="541"/>
    </row>
    <row r="440" spans="1:10" ht="15.75" x14ac:dyDescent="0.25">
      <c r="A440" s="538" t="str">
        <f>IF(A376="","",A376)</f>
        <v>Additel 286</v>
      </c>
      <c r="B440" s="538"/>
      <c r="C440" s="538" t="str">
        <f>IF(C376="","",C376)</f>
        <v>6851022030037</v>
      </c>
      <c r="D440" s="538"/>
      <c r="E440" s="539">
        <f>IF(E376="","",E376)</f>
        <v>45474</v>
      </c>
      <c r="F440" s="539"/>
      <c r="G440" s="353">
        <f t="shared" ref="G440:H444" si="9">IF(G376="","",G376)</f>
        <v>45839</v>
      </c>
      <c r="H440" s="535" t="str">
        <f t="shared" si="9"/>
        <v/>
      </c>
      <c r="I440" s="536"/>
      <c r="J440" s="537"/>
    </row>
    <row r="441" spans="1:10" ht="15.75" x14ac:dyDescent="0.25">
      <c r="A441" s="538" t="str">
        <f>IF(A377="","",A377)</f>
        <v/>
      </c>
      <c r="B441" s="538"/>
      <c r="C441" s="538" t="str">
        <f>IF(C377="","",C377)</f>
        <v/>
      </c>
      <c r="D441" s="538"/>
      <c r="E441" s="539" t="str">
        <f>IF(E377="","",E377)</f>
        <v/>
      </c>
      <c r="F441" s="539"/>
      <c r="G441" s="353" t="str">
        <f t="shared" si="9"/>
        <v/>
      </c>
      <c r="H441" s="535" t="str">
        <f t="shared" si="9"/>
        <v/>
      </c>
      <c r="I441" s="536"/>
      <c r="J441" s="537"/>
    </row>
    <row r="442" spans="1:10" ht="15.75" x14ac:dyDescent="0.25">
      <c r="A442" s="538" t="str">
        <f>IF(A378="","",A378)</f>
        <v/>
      </c>
      <c r="B442" s="538"/>
      <c r="C442" s="538" t="str">
        <f>IF(C378="","",C378)</f>
        <v/>
      </c>
      <c r="D442" s="538"/>
      <c r="E442" s="539" t="str">
        <f>IF(E378="","",E378)</f>
        <v/>
      </c>
      <c r="F442" s="539"/>
      <c r="G442" s="353" t="str">
        <f t="shared" si="9"/>
        <v/>
      </c>
      <c r="H442" s="535" t="str">
        <f t="shared" si="9"/>
        <v/>
      </c>
      <c r="I442" s="536"/>
      <c r="J442" s="537"/>
    </row>
    <row r="443" spans="1:10" ht="15.75" x14ac:dyDescent="0.25">
      <c r="A443" s="538" t="str">
        <f>IF(A379="","",A379)</f>
        <v/>
      </c>
      <c r="B443" s="538"/>
      <c r="C443" s="538" t="str">
        <f>IF(C379="","",C379)</f>
        <v/>
      </c>
      <c r="D443" s="538"/>
      <c r="E443" s="539" t="str">
        <f>IF(E379="","",E379)</f>
        <v/>
      </c>
      <c r="F443" s="539"/>
      <c r="G443" s="353" t="str">
        <f t="shared" si="9"/>
        <v/>
      </c>
      <c r="H443" s="535" t="str">
        <f t="shared" si="9"/>
        <v/>
      </c>
      <c r="I443" s="536"/>
      <c r="J443" s="537"/>
    </row>
    <row r="444" spans="1:10" ht="15.75" x14ac:dyDescent="0.25">
      <c r="A444" s="538" t="str">
        <f>IF(A380="","",A380)</f>
        <v/>
      </c>
      <c r="B444" s="538"/>
      <c r="C444" s="538" t="str">
        <f>IF(C380="","",C380)</f>
        <v/>
      </c>
      <c r="D444" s="538"/>
      <c r="E444" s="539" t="str">
        <f>IF(E380="","",E380)</f>
        <v/>
      </c>
      <c r="F444" s="539"/>
      <c r="G444" s="353" t="str">
        <f t="shared" si="9"/>
        <v/>
      </c>
      <c r="H444" s="535" t="str">
        <f t="shared" si="9"/>
        <v/>
      </c>
      <c r="I444" s="536"/>
      <c r="J444" s="537"/>
    </row>
    <row r="445" spans="1:10" ht="15.75" x14ac:dyDescent="0.25">
      <c r="A445" s="321"/>
      <c r="B445" s="321"/>
      <c r="C445" s="321"/>
      <c r="D445" s="321"/>
      <c r="F445" s="321"/>
      <c r="G445" s="321"/>
      <c r="H445" s="321"/>
      <c r="I445" s="321"/>
    </row>
    <row r="446" spans="1:10" ht="15.75" x14ac:dyDescent="0.25">
      <c r="E446" s="321"/>
    </row>
    <row r="447" spans="1:10" ht="31.5" x14ac:dyDescent="0.5">
      <c r="B447" s="531" t="s">
        <v>245</v>
      </c>
      <c r="C447" s="531"/>
      <c r="D447" s="531"/>
      <c r="E447" s="531"/>
      <c r="F447" s="531"/>
      <c r="G447" s="531"/>
      <c r="H447" s="531"/>
      <c r="I447" s="329"/>
      <c r="J447" s="329"/>
    </row>
    <row r="448" spans="1:10" ht="18.75" x14ac:dyDescent="0.3">
      <c r="B448" s="530" t="s">
        <v>251</v>
      </c>
      <c r="C448" s="530"/>
      <c r="D448" s="530"/>
      <c r="E448" s="530"/>
      <c r="F448" s="530"/>
      <c r="G448" s="530"/>
      <c r="H448" s="530"/>
      <c r="I448" s="330"/>
      <c r="J448" s="330"/>
    </row>
    <row r="449" spans="1:28" ht="18.75" x14ac:dyDescent="0.3">
      <c r="B449" s="530" t="s">
        <v>263</v>
      </c>
      <c r="C449" s="530"/>
      <c r="D449" s="530"/>
      <c r="E449" s="530"/>
      <c r="F449" s="530"/>
      <c r="G449" s="530"/>
      <c r="H449" s="530"/>
      <c r="I449" s="330"/>
      <c r="J449" s="330"/>
    </row>
    <row r="450" spans="1:28" ht="23.25" x14ac:dyDescent="0.35">
      <c r="C450" s="307"/>
      <c r="D450" s="308"/>
      <c r="E450" s="529"/>
      <c r="F450" s="529"/>
      <c r="G450" s="529"/>
      <c r="H450" s="529"/>
      <c r="I450" s="307"/>
      <c r="J450" s="307"/>
    </row>
    <row r="451" spans="1:28" ht="24.95" customHeight="1" x14ac:dyDescent="0.4">
      <c r="B451" s="525" t="s">
        <v>270</v>
      </c>
      <c r="C451" s="525"/>
      <c r="D451" s="525"/>
      <c r="E451" s="525"/>
      <c r="F451" s="525"/>
      <c r="G451" s="525"/>
      <c r="H451" s="525"/>
      <c r="M451" s="5" t="s">
        <v>271</v>
      </c>
    </row>
    <row r="452" spans="1:28" ht="18" x14ac:dyDescent="0.25">
      <c r="A452" s="365" t="s">
        <v>1</v>
      </c>
      <c r="B452" s="523">
        <f>'CERTIFICATION WORKSHEET'!F$1</f>
        <v>0</v>
      </c>
      <c r="C452" s="523"/>
      <c r="D452" s="523"/>
      <c r="E452" s="523"/>
      <c r="F452" s="532" t="str">
        <f>CONCATENATE("Page 8 of ",M452)</f>
        <v>Page 8 of 1</v>
      </c>
      <c r="G452" s="532"/>
      <c r="H452" s="367"/>
      <c r="I452" s="366" t="s">
        <v>279</v>
      </c>
      <c r="J452" s="368"/>
      <c r="M452">
        <f>MAX(N$6:T$6)</f>
        <v>1</v>
      </c>
      <c r="N452">
        <f>IF(CT!C$12="",1,2)</f>
        <v>1</v>
      </c>
      <c r="O452" t="str">
        <f>IF(CT!C$17="","",3)</f>
        <v/>
      </c>
      <c r="P452" t="str">
        <f>IF(CT!C$22="","",4)</f>
        <v/>
      </c>
      <c r="Q452" t="str">
        <f>IF(CT!AS$7="","",5)</f>
        <v/>
      </c>
      <c r="R452" t="str">
        <f>IF(CT!AQ$12="","",6)</f>
        <v/>
      </c>
      <c r="S452" t="str">
        <f>IF(CT!AQ$17="","",7)</f>
        <v/>
      </c>
      <c r="T452" t="str">
        <f>IF(CT!AQ$22="","",8)</f>
        <v/>
      </c>
    </row>
    <row r="453" spans="1:28" ht="18" x14ac:dyDescent="0.25">
      <c r="A453" s="365" t="s">
        <v>282</v>
      </c>
      <c r="B453" s="523" t="str">
        <f>Customers!$I$2</f>
        <v>JOHNSON GAGE &amp; INSPECTION, INC.</v>
      </c>
      <c r="C453" s="523"/>
      <c r="D453" s="523"/>
      <c r="E453" s="523"/>
      <c r="F453" s="367"/>
      <c r="G453" s="367"/>
      <c r="H453" s="367"/>
      <c r="I453" s="366" t="s">
        <v>283</v>
      </c>
      <c r="J453" s="368"/>
    </row>
    <row r="454" spans="1:28" ht="18" x14ac:dyDescent="0.25">
      <c r="A454" s="365"/>
      <c r="B454" s="523" t="str">
        <f>Customers!$I$3</f>
        <v>5920 W. 21st ST. N.</v>
      </c>
      <c r="C454" s="523"/>
      <c r="D454" s="523"/>
      <c r="E454" s="523"/>
      <c r="F454" s="367"/>
      <c r="G454" s="367"/>
      <c r="H454" s="367"/>
      <c r="I454" s="367"/>
      <c r="J454" s="367"/>
    </row>
    <row r="455" spans="1:28" ht="18" x14ac:dyDescent="0.25">
      <c r="A455" s="365"/>
      <c r="B455" s="523" t="str">
        <f>Customers!$I$10</f>
        <v>WICHITA, KS 67205</v>
      </c>
      <c r="C455" s="523"/>
      <c r="D455" s="523"/>
      <c r="E455" s="523"/>
      <c r="F455" s="367"/>
      <c r="G455" s="367"/>
      <c r="H455" s="367"/>
      <c r="I455" s="367"/>
      <c r="J455" s="367"/>
    </row>
    <row r="456" spans="1:28" ht="18" x14ac:dyDescent="0.25">
      <c r="A456" s="365"/>
      <c r="B456" s="367"/>
      <c r="C456" s="367"/>
      <c r="D456" s="367"/>
      <c r="E456" s="367"/>
      <c r="F456" s="367"/>
      <c r="G456" s="367"/>
      <c r="H456" s="367"/>
      <c r="I456" s="367"/>
      <c r="J456" s="367"/>
    </row>
    <row r="457" spans="1:28" ht="18" x14ac:dyDescent="0.25">
      <c r="A457" s="365" t="s">
        <v>295</v>
      </c>
      <c r="B457" s="523" t="str">
        <f>'TC FORM'!B$3</f>
        <v>Thermocouple Wire</v>
      </c>
      <c r="C457" s="523"/>
      <c r="D457" s="523"/>
      <c r="E457" s="523"/>
      <c r="F457" s="367"/>
      <c r="G457" s="365" t="s">
        <v>296</v>
      </c>
      <c r="H457" s="523" t="str">
        <f>'TC FORM'!G$3</f>
        <v>KF</v>
      </c>
      <c r="I457" s="523"/>
      <c r="J457" s="367"/>
    </row>
    <row r="458" spans="1:28" ht="18" x14ac:dyDescent="0.25">
      <c r="A458" s="365" t="s">
        <v>298</v>
      </c>
      <c r="B458" s="523" t="str">
        <f>'TC FORM'!B$4</f>
        <v>"0"</v>
      </c>
      <c r="C458" s="523"/>
      <c r="D458" s="523"/>
      <c r="E458" s="523"/>
      <c r="F458" s="367"/>
      <c r="G458" s="365" t="s">
        <v>299</v>
      </c>
      <c r="H458" s="524">
        <f ca="1">'TC FORM'!G$4</f>
        <v>45778</v>
      </c>
      <c r="I458" s="524"/>
      <c r="J458" s="367"/>
    </row>
    <row r="459" spans="1:28" ht="18" x14ac:dyDescent="0.25">
      <c r="A459" s="365" t="s">
        <v>301</v>
      </c>
      <c r="B459" s="523" t="str">
        <f>'TC FORM'!B$5</f>
        <v>N/A</v>
      </c>
      <c r="C459" s="523"/>
      <c r="D459" s="523"/>
      <c r="E459" s="523"/>
      <c r="F459" s="367"/>
      <c r="G459" s="365" t="s">
        <v>302</v>
      </c>
      <c r="H459" s="524" t="str">
        <f>'TC FORM'!G$5</f>
        <v>N/A</v>
      </c>
      <c r="I459" s="524"/>
      <c r="J459" s="367"/>
    </row>
    <row r="460" spans="1:28" ht="18" x14ac:dyDescent="0.25">
      <c r="A460" s="365" t="s">
        <v>305</v>
      </c>
      <c r="B460" s="534">
        <f>'TC FORM'!B$6</f>
        <v>68</v>
      </c>
      <c r="C460" s="534"/>
      <c r="D460" s="534"/>
      <c r="E460" s="534"/>
      <c r="F460" s="367"/>
      <c r="G460" s="365" t="s">
        <v>306</v>
      </c>
      <c r="H460" s="370">
        <f>('TC FORM'!G$6)/100</f>
        <v>0.46</v>
      </c>
      <c r="I460" s="367"/>
      <c r="J460" s="367"/>
    </row>
    <row r="461" spans="1:28" ht="5.25" customHeight="1" x14ac:dyDescent="0.3">
      <c r="A461" s="371"/>
      <c r="B461" s="372"/>
      <c r="C461" s="371"/>
      <c r="D461" s="371"/>
      <c r="E461" s="371"/>
      <c r="F461" s="371"/>
      <c r="G461" s="371"/>
      <c r="H461" s="371"/>
      <c r="I461" s="371"/>
      <c r="J461" s="373"/>
    </row>
    <row r="462" spans="1:28" ht="18" x14ac:dyDescent="0.25">
      <c r="A462" s="374"/>
      <c r="B462" s="375" t="s">
        <v>310</v>
      </c>
      <c r="C462" s="374" t="s">
        <v>311</v>
      </c>
      <c r="D462" s="367"/>
      <c r="E462" s="374"/>
      <c r="F462" s="374"/>
      <c r="G462" s="375" t="s">
        <v>312</v>
      </c>
      <c r="H462" s="374" t="str">
        <f>'TC FORM'!AR$23</f>
        <v>Greater of ±2.0°F or ±0.4% of Reading</v>
      </c>
      <c r="I462" s="367"/>
      <c r="J462" s="367"/>
    </row>
    <row r="463" spans="1:28" ht="18" x14ac:dyDescent="0.25">
      <c r="A463" s="374"/>
      <c r="B463" s="375" t="s">
        <v>314</v>
      </c>
      <c r="C463" s="533" t="str">
        <f>'TC FORM'!AR$24</f>
        <v>AMS2750H, ASTM E220-19</v>
      </c>
      <c r="D463" s="533"/>
      <c r="E463" s="533"/>
      <c r="F463" s="533"/>
      <c r="G463" s="375" t="s">
        <v>315</v>
      </c>
      <c r="H463" s="374" t="str">
        <f>'TC FORM'!G$49</f>
        <v>Specification</v>
      </c>
      <c r="I463" s="367"/>
      <c r="J463" s="367"/>
      <c r="W463" s="29" t="s">
        <v>316</v>
      </c>
      <c r="X463" s="343" t="str">
        <f>IF(CT!$AR$7="E",X468,IF(CT!$AR$7="J",X469,IF(CT!$AR$7="K",X470,IF(CT!$AR$7="N",X471,IF(CT!$AR$7="R",X472,IF(CT!$AR$7="S",X473,IF(CT!$AR$7="T",X474,"")))))))</f>
        <v/>
      </c>
      <c r="Y463" s="343" t="str">
        <f>IF(CT!$AR$7="E",Y468,IF(CT!$AR$7="J",Y469,IF(CT!$AR$7="K",Y470,IF(CT!$AR$7="N",Y471,IF(CT!$AR$7="R",Y472,IF(CT!$AR$7="S",Y473,IF(CT!$AR$7="T",Y474,"")))))))</f>
        <v/>
      </c>
      <c r="Z463" s="343" t="str">
        <f>IF(CT!$AR$7="E",Z468,IF(CT!$AR$7="J",Z469,IF(CT!$AR$7="K",Z470,IF(CT!$AR$7="N",Z471,IF(CT!$AR$7="R",Z472,IF(CT!$AR$7="S",Z473,IF(CT!$AR$7="T",Z474,"")))))))</f>
        <v/>
      </c>
      <c r="AA463" s="343" t="str">
        <f>IF(CT!$AR$7="E",AA468,IF(CT!$AR$7="J",AA469,IF(CT!$AR$7="K",AA470,IF(CT!$AR$7="N",AA471,IF(CT!$AR$7="R",AA472,IF(CT!$AR$7="S",AA473,IF(CT!$AR$7="T",AA474,"")))))))</f>
        <v/>
      </c>
      <c r="AB463" s="343" t="str">
        <f>IF(CT!$AR$7="E",AB468,IF(CT!$AR$7="J",AB469,IF(CT!$AR$7="K",AB470,IF(CT!$AR$7="N",AB471,IF(CT!$AR$7="R",AB472,IF(CT!$AR$7="S",AB473,IF(CT!$AR$7="T",AB474,"")))))))</f>
        <v/>
      </c>
    </row>
    <row r="464" spans="1:28" ht="18" x14ac:dyDescent="0.25">
      <c r="A464" s="374"/>
      <c r="B464" s="374"/>
      <c r="C464" s="533"/>
      <c r="D464" s="533"/>
      <c r="E464" s="533"/>
      <c r="F464" s="533"/>
      <c r="G464" s="375" t="s">
        <v>319</v>
      </c>
      <c r="H464" s="374" t="str">
        <f>'TC FORM'!B$34</f>
        <v>New</v>
      </c>
      <c r="I464" s="367"/>
      <c r="J464" s="367"/>
      <c r="X464" s="82">
        <f>CT!$AS$3</f>
        <v>0</v>
      </c>
      <c r="Y464" s="82">
        <f>CT!$BA$3</f>
        <v>0</v>
      </c>
      <c r="Z464" s="82">
        <f>CT!$BI$3</f>
        <v>0</v>
      </c>
      <c r="AA464" s="82">
        <f>CT!$BQ$3</f>
        <v>0</v>
      </c>
      <c r="AB464" s="82">
        <f>CT!$BY$3</f>
        <v>0</v>
      </c>
    </row>
    <row r="465" spans="1:28" ht="5.25" customHeight="1" x14ac:dyDescent="0.3">
      <c r="A465" s="371"/>
      <c r="B465" s="372"/>
      <c r="C465" s="371"/>
      <c r="D465" s="371"/>
      <c r="E465" s="371"/>
      <c r="F465" s="371"/>
      <c r="G465" s="371"/>
      <c r="H465" s="371"/>
      <c r="I465" s="371"/>
      <c r="J465" s="373"/>
      <c r="X465" s="82"/>
      <c r="Y465" s="82"/>
      <c r="Z465" s="82"/>
      <c r="AA465" s="82"/>
      <c r="AB465" s="82"/>
    </row>
    <row r="466" spans="1:28" ht="18.75" x14ac:dyDescent="0.3">
      <c r="A466" s="523" t="s">
        <v>322</v>
      </c>
      <c r="B466" s="523"/>
      <c r="C466" s="526" t="e">
        <f>IF(X466="","",CONCATENATE(X466,"°F"))</f>
        <v>#VALUE!</v>
      </c>
      <c r="D466" s="526"/>
      <c r="E466" s="526" t="e">
        <f>IF(Y466="","",CONCATENATE(Y466,"°F"))</f>
        <v>#VALUE!</v>
      </c>
      <c r="F466" s="526"/>
      <c r="G466" s="395" t="e">
        <f>IF(Z466="","",CONCATENATE(Z466,"°F"))</f>
        <v>#VALUE!</v>
      </c>
      <c r="H466" s="395" t="e">
        <f>IF(AA466="","",CONCATENATE(AA466,"°F"))</f>
        <v>#VALUE!</v>
      </c>
      <c r="I466" s="526" t="e">
        <f>IF(AB466="","",CONCATENATE(AB466,"°F"))</f>
        <v>#VALUE!</v>
      </c>
      <c r="J466" s="526"/>
      <c r="W466" s="29" t="s">
        <v>323</v>
      </c>
      <c r="X466" s="333" t="e">
        <f>IF(X463=0,"",ROUND(X463,2-(1+INT(LOG10(ABS(X463))))))</f>
        <v>#VALUE!</v>
      </c>
      <c r="Y466" s="333" t="e">
        <f>IF(Y463=0,"",ROUND(Y463,2-(1+INT(LOG10(ABS(Y463))))))</f>
        <v>#VALUE!</v>
      </c>
      <c r="Z466" s="333" t="e">
        <f>IF(Z463=0,"",ROUND(Z463,2-(1+INT(LOG10(ABS(Z463))))))</f>
        <v>#VALUE!</v>
      </c>
      <c r="AA466" s="333" t="e">
        <f>IF(AA463=0,"",ROUND(AA463,2-(1+INT(LOG10(ABS(AA463))))))</f>
        <v>#VALUE!</v>
      </c>
      <c r="AB466" s="333" t="e">
        <f>IF(AB463=0,"",ROUND(AB463,2-(1+INT(LOG10(ABS(AB463))))))</f>
        <v>#VALUE!</v>
      </c>
    </row>
    <row r="467" spans="1:28" ht="18.75" thickBot="1" x14ac:dyDescent="0.3">
      <c r="A467" s="522" t="s">
        <v>326</v>
      </c>
      <c r="B467" s="522"/>
      <c r="C467" s="546" t="str">
        <f>IF('TC FORM'!D290="","",'TC FORM'!D290)</f>
        <v/>
      </c>
      <c r="D467" s="546"/>
      <c r="E467" s="546" t="str">
        <f>IF('TC FORM'!E290="","",'TC FORM'!E290)</f>
        <v/>
      </c>
      <c r="F467" s="546"/>
      <c r="G467" s="399" t="str">
        <f>IF('TC FORM'!F290="","",'TC FORM'!F290)</f>
        <v/>
      </c>
      <c r="H467" s="400" t="str">
        <f>IF('TC FORM'!G290="","",'TC FORM'!G290)</f>
        <v/>
      </c>
      <c r="I467" s="546" t="str">
        <f>IF('TC FORM'!H290="","",'TC FORM'!H290)</f>
        <v/>
      </c>
      <c r="J467" s="546"/>
      <c r="W467" s="29" t="s">
        <v>327</v>
      </c>
      <c r="X467" s="349" t="str">
        <f>'TC FORM'!$D$170</f>
        <v/>
      </c>
      <c r="Y467" s="350" t="str">
        <f>'TC FORM'!$E$170</f>
        <v/>
      </c>
      <c r="Z467" s="350" t="str">
        <f>'TC FORM'!$F$170</f>
        <v/>
      </c>
      <c r="AA467" s="350" t="str">
        <f>'TC FORM'!$G$170</f>
        <v/>
      </c>
      <c r="AB467" s="350" t="str">
        <f>'TC FORM'!$H$170</f>
        <v/>
      </c>
    </row>
    <row r="468" spans="1:28" ht="18" x14ac:dyDescent="0.25">
      <c r="A468" s="397" t="str">
        <f>IF('TC FORM'!B291="","",'TC FORM'!B291)</f>
        <v/>
      </c>
      <c r="B468" s="397" t="str">
        <f>IF('TC FORM'!C291="","",'TC FORM'!C291)</f>
        <v/>
      </c>
      <c r="C468" s="548" t="str">
        <f>IF('TC FORM'!D291="","",'TC FORM'!D291)</f>
        <v/>
      </c>
      <c r="D468" s="548"/>
      <c r="E468" s="548" t="str">
        <f>IF('TC FORM'!E291="","",'TC FORM'!E291)</f>
        <v/>
      </c>
      <c r="F468" s="548"/>
      <c r="G468" s="376" t="str">
        <f>IF('TC FORM'!F291="","",'TC FORM'!F291)</f>
        <v/>
      </c>
      <c r="H468" s="386" t="str">
        <f>IF('TC FORM'!G291="","",'TC FORM'!G291)</f>
        <v/>
      </c>
      <c r="I468" s="547" t="str">
        <f>IF('TC FORM'!H291="","",'TC FORM'!H291)</f>
        <v/>
      </c>
      <c r="J468" s="547"/>
      <c r="W468" s="333" t="s">
        <v>205</v>
      </c>
      <c r="X468" s="82">
        <f>IF(X464="PRT",AD$264,AD$265)</f>
        <v>0</v>
      </c>
      <c r="Y468" s="82">
        <f>IF(Y464="PRT",AE$264,AE$265)</f>
        <v>0</v>
      </c>
      <c r="Z468" s="82">
        <f>IF(Z464="PRT",AF$264,AF$265)</f>
        <v>0</v>
      </c>
      <c r="AA468" s="82">
        <f>IF(AA464="PRT",AG$264,AG$265)</f>
        <v>0</v>
      </c>
      <c r="AB468" s="82">
        <f>IF(AB464="PRT",AH$264,AH$265)</f>
        <v>0</v>
      </c>
    </row>
    <row r="469" spans="1:28" ht="18" x14ac:dyDescent="0.25">
      <c r="A469" s="376" t="str">
        <f>IF('TC FORM'!B292="","",'TC FORM'!B292)</f>
        <v/>
      </c>
      <c r="B469" s="376" t="str">
        <f>IF('TC FORM'!C292="","",'TC FORM'!C292)</f>
        <v/>
      </c>
      <c r="C469" s="547" t="str">
        <f>IF('TC FORM'!D292="","",'TC FORM'!D292)</f>
        <v/>
      </c>
      <c r="D469" s="547"/>
      <c r="E469" s="547" t="str">
        <f>IF('TC FORM'!E292="","",'TC FORM'!E292)</f>
        <v/>
      </c>
      <c r="F469" s="547"/>
      <c r="G469" s="376" t="str">
        <f>IF('TC FORM'!F292="","",'TC FORM'!F292)</f>
        <v/>
      </c>
      <c r="H469" s="386" t="str">
        <f>IF('TC FORM'!G292="","",'TC FORM'!G292)</f>
        <v/>
      </c>
      <c r="I469" s="547" t="str">
        <f>IF('TC FORM'!H292="","",'TC FORM'!H292)</f>
        <v/>
      </c>
      <c r="J469" s="547"/>
      <c r="W469" s="333" t="s">
        <v>189</v>
      </c>
      <c r="X469" s="82">
        <f>IF(X464="PRT",AJ$265,AJ$266)</f>
        <v>0</v>
      </c>
      <c r="Y469" s="82">
        <f>IF(Y464="PRT",AK$265,AK$266)</f>
        <v>0</v>
      </c>
      <c r="Z469" s="82">
        <f>IF(Z464="PRT",AL$265,AL$266)</f>
        <v>0</v>
      </c>
      <c r="AA469" s="82">
        <f>IF(AA464="PRT",AM$265,AM$266)</f>
        <v>0</v>
      </c>
      <c r="AB469" s="82">
        <f>IF(AB464="PRT",AN$265,AN$266)</f>
        <v>0</v>
      </c>
    </row>
    <row r="470" spans="1:28" ht="18" x14ac:dyDescent="0.25">
      <c r="A470" s="376" t="str">
        <f>IF('TC FORM'!B293="","",'TC FORM'!B293)</f>
        <v/>
      </c>
      <c r="B470" s="376" t="str">
        <f>IF('TC FORM'!C293="","",'TC FORM'!C293)</f>
        <v/>
      </c>
      <c r="C470" s="547" t="str">
        <f>IF('TC FORM'!D293="","",'TC FORM'!D293)</f>
        <v/>
      </c>
      <c r="D470" s="547"/>
      <c r="E470" s="547" t="str">
        <f>IF('TC FORM'!E293="","",'TC FORM'!E293)</f>
        <v/>
      </c>
      <c r="F470" s="547"/>
      <c r="G470" s="376" t="str">
        <f>IF('TC FORM'!F293="","",'TC FORM'!F293)</f>
        <v/>
      </c>
      <c r="H470" s="386" t="str">
        <f>IF('TC FORM'!G293="","",'TC FORM'!G293)</f>
        <v/>
      </c>
      <c r="I470" s="547" t="str">
        <f>IF('TC FORM'!H293="","",'TC FORM'!H293)</f>
        <v/>
      </c>
      <c r="J470" s="547"/>
      <c r="W470" s="333" t="s">
        <v>186</v>
      </c>
      <c r="X470" s="82">
        <f>IF(X464="PRT",AP$265,AP$266)</f>
        <v>0</v>
      </c>
      <c r="Y470" s="82">
        <f>IF(Y464="PRT",AQ$265,AQ$266)</f>
        <v>0</v>
      </c>
      <c r="Z470" s="82">
        <f>IF(Z464="PRT",AR$265,AR$266)</f>
        <v>0</v>
      </c>
      <c r="AA470" s="82">
        <f>IF(AA464="PRT",AS$265,AS$266)</f>
        <v>0</v>
      </c>
      <c r="AB470" s="82">
        <f>IF(AB464="PRT",AT$265,AT$266)</f>
        <v>0</v>
      </c>
    </row>
    <row r="471" spans="1:28" ht="18" x14ac:dyDescent="0.25">
      <c r="A471" s="376" t="str">
        <f>IF('TC FORM'!B294="","",'TC FORM'!B294)</f>
        <v/>
      </c>
      <c r="B471" s="376" t="str">
        <f>IF('TC FORM'!C294="","",'TC FORM'!C294)</f>
        <v/>
      </c>
      <c r="C471" s="547" t="str">
        <f>IF('TC FORM'!D294="","",'TC FORM'!D294)</f>
        <v/>
      </c>
      <c r="D471" s="547"/>
      <c r="E471" s="547" t="str">
        <f>IF('TC FORM'!E294="","",'TC FORM'!E294)</f>
        <v/>
      </c>
      <c r="F471" s="547"/>
      <c r="G471" s="376" t="str">
        <f>IF('TC FORM'!F294="","",'TC FORM'!F294)</f>
        <v/>
      </c>
      <c r="H471" s="386" t="str">
        <f>IF('TC FORM'!G294="","",'TC FORM'!G294)</f>
        <v/>
      </c>
      <c r="I471" s="547" t="str">
        <f>IF('TC FORM'!H294="","",'TC FORM'!H294)</f>
        <v/>
      </c>
      <c r="J471" s="547"/>
      <c r="W471" s="333" t="s">
        <v>190</v>
      </c>
      <c r="X471" s="82">
        <f>IF(X464="PRT",AV$265,AV$266)</f>
        <v>0</v>
      </c>
      <c r="Y471" s="82">
        <f>IF(Y464="PRT",AW$265,AW$266)</f>
        <v>0</v>
      </c>
      <c r="Z471" s="82">
        <f>IF(Z464="PRT",AX$265,AX$266)</f>
        <v>0</v>
      </c>
      <c r="AA471" s="82">
        <f>IF(AA464="PRT",AY$265,AY$266)</f>
        <v>0</v>
      </c>
      <c r="AB471" s="82">
        <f>IF(AB464="PRT",AZ$265,AZ$266)</f>
        <v>0</v>
      </c>
    </row>
    <row r="472" spans="1:28" ht="18" x14ac:dyDescent="0.25">
      <c r="A472" s="376" t="str">
        <f>IF('TC FORM'!B295="","",'TC FORM'!B295)</f>
        <v/>
      </c>
      <c r="B472" s="376" t="str">
        <f>IF('TC FORM'!C295="","",'TC FORM'!C295)</f>
        <v/>
      </c>
      <c r="C472" s="547" t="str">
        <f>IF('TC FORM'!D295="","",'TC FORM'!D295)</f>
        <v/>
      </c>
      <c r="D472" s="547"/>
      <c r="E472" s="547" t="str">
        <f>IF('TC FORM'!E295="","",'TC FORM'!E295)</f>
        <v/>
      </c>
      <c r="F472" s="547"/>
      <c r="G472" s="376" t="str">
        <f>IF('TC FORM'!F295="","",'TC FORM'!F295)</f>
        <v/>
      </c>
      <c r="H472" s="386" t="str">
        <f>IF('TC FORM'!G295="","",'TC FORM'!G295)</f>
        <v/>
      </c>
      <c r="I472" s="547" t="str">
        <f>IF('TC FORM'!H295="","",'TC FORM'!H295)</f>
        <v/>
      </c>
      <c r="J472" s="547"/>
      <c r="W472" s="333" t="s">
        <v>196</v>
      </c>
      <c r="X472" s="82">
        <f>IF(X464="PRT",BB$264,IF(X464="ST7",BB$266,BB$265))</f>
        <v>0</v>
      </c>
      <c r="Y472" s="82">
        <f>IF(Y464="PRT",BC$264,IF(Y464="ST7",BC$266,BC$265))</f>
        <v>0</v>
      </c>
      <c r="Z472" s="82">
        <f>IF(Z464="PRT",BD$264,IF(Z464="ST7",BD$266,BD$265))</f>
        <v>0</v>
      </c>
      <c r="AA472" s="82">
        <f>IF(AA464="PRT",BE$264,IF(AA464="ST7",BE$266,BE$265))</f>
        <v>0</v>
      </c>
      <c r="AB472" s="82">
        <f>IF(AB464="PRT",BF$264,IF(AB464="ST7",BF$266,BF$265))</f>
        <v>0</v>
      </c>
    </row>
    <row r="473" spans="1:28" ht="18" x14ac:dyDescent="0.25">
      <c r="A473" s="376" t="str">
        <f>IF('TC FORM'!B296="","",'TC FORM'!B296)</f>
        <v/>
      </c>
      <c r="B473" s="376" t="str">
        <f>IF('TC FORM'!C296="","",'TC FORM'!C296)</f>
        <v/>
      </c>
      <c r="C473" s="547" t="str">
        <f>IF('TC FORM'!D296="","",'TC FORM'!D296)</f>
        <v/>
      </c>
      <c r="D473" s="547"/>
      <c r="E473" s="547" t="str">
        <f>IF('TC FORM'!E296="","",'TC FORM'!E296)</f>
        <v/>
      </c>
      <c r="F473" s="547"/>
      <c r="G473" s="376" t="str">
        <f>IF('TC FORM'!F296="","",'TC FORM'!F296)</f>
        <v/>
      </c>
      <c r="H473" s="386" t="str">
        <f>IF('TC FORM'!G296="","",'TC FORM'!G296)</f>
        <v/>
      </c>
      <c r="I473" s="547" t="str">
        <f>IF('TC FORM'!H296="","",'TC FORM'!H296)</f>
        <v/>
      </c>
      <c r="J473" s="547"/>
      <c r="W473" s="333" t="s">
        <v>201</v>
      </c>
      <c r="X473" s="82">
        <f>IF(X464="PRT",BN$264,IF(X464="ST7",BN$266,BN$265))</f>
        <v>0</v>
      </c>
      <c r="Y473" s="82">
        <f>IF(Y464="PRT",BO$264,IF(Y464="ST7",BO$266,BO$265))</f>
        <v>0</v>
      </c>
      <c r="Z473" s="82">
        <f>IF(Z464="PRT",BP$264,IF(Z464="ST7",BP$266,BP$265))</f>
        <v>0</v>
      </c>
      <c r="AA473" s="82">
        <f>IF(AA464="PRT",BQ$264,IF(AA464="ST7",BQ$266,BQ$265))</f>
        <v>0</v>
      </c>
      <c r="AB473" s="82">
        <f>IF(AB464="PRT",BR$264,IF(AB464="ST7",BR$266,BR$265))</f>
        <v>0</v>
      </c>
    </row>
    <row r="474" spans="1:28" ht="18" x14ac:dyDescent="0.25">
      <c r="A474" s="376" t="str">
        <f>IF('TC FORM'!B297="","",'TC FORM'!B297)</f>
        <v/>
      </c>
      <c r="B474" s="376" t="str">
        <f>IF('TC FORM'!C297="","",'TC FORM'!C297)</f>
        <v/>
      </c>
      <c r="C474" s="547" t="str">
        <f>IF('TC FORM'!D297="","",'TC FORM'!D297)</f>
        <v/>
      </c>
      <c r="D474" s="547"/>
      <c r="E474" s="547" t="str">
        <f>IF('TC FORM'!E297="","",'TC FORM'!E297)</f>
        <v/>
      </c>
      <c r="F474" s="547"/>
      <c r="G474" s="376" t="str">
        <f>IF('TC FORM'!F297="","",'TC FORM'!F297)</f>
        <v/>
      </c>
      <c r="H474" s="386" t="str">
        <f>IF('TC FORM'!G297="","",'TC FORM'!G297)</f>
        <v/>
      </c>
      <c r="I474" s="547" t="str">
        <f>IF('TC FORM'!H297="","",'TC FORM'!H297)</f>
        <v/>
      </c>
      <c r="J474" s="547"/>
      <c r="W474" s="333" t="s">
        <v>193</v>
      </c>
      <c r="X474" s="82">
        <f>IF(X464="PRT",BZ$263,BZ$264)</f>
        <v>0</v>
      </c>
      <c r="Y474" s="82">
        <f>IF(Y464="PRT",CA$263,CA$264)</f>
        <v>0</v>
      </c>
      <c r="Z474" s="82">
        <f>IF(Z464="PRT",CB$263,CB$264)</f>
        <v>0</v>
      </c>
      <c r="AA474" s="82">
        <f>IF(AA464="PRT",CC$263,CC$264)</f>
        <v>0</v>
      </c>
      <c r="AB474" s="82">
        <f>IF(AB464="PRT",CD$263,CD$264)</f>
        <v>0</v>
      </c>
    </row>
    <row r="475" spans="1:28" ht="18" x14ac:dyDescent="0.25">
      <c r="A475" s="376" t="str">
        <f>IF('TC FORM'!B298="","",'TC FORM'!B298)</f>
        <v/>
      </c>
      <c r="B475" s="376" t="str">
        <f>IF('TC FORM'!C298="","",'TC FORM'!C298)</f>
        <v/>
      </c>
      <c r="C475" s="547" t="str">
        <f>IF('TC FORM'!D298="","",'TC FORM'!D298)</f>
        <v/>
      </c>
      <c r="D475" s="547"/>
      <c r="E475" s="547" t="str">
        <f>IF('TC FORM'!E298="","",'TC FORM'!E298)</f>
        <v/>
      </c>
      <c r="F475" s="547"/>
      <c r="G475" s="376" t="str">
        <f>IF('TC FORM'!F298="","",'TC FORM'!F298)</f>
        <v/>
      </c>
      <c r="H475" s="386" t="str">
        <f>IF('TC FORM'!G298="","",'TC FORM'!G298)</f>
        <v/>
      </c>
      <c r="I475" s="547" t="str">
        <f>IF('TC FORM'!H298="","",'TC FORM'!H298)</f>
        <v/>
      </c>
      <c r="J475" s="547"/>
    </row>
    <row r="476" spans="1:28" ht="18" x14ac:dyDescent="0.25">
      <c r="A476" s="376" t="str">
        <f>IF('TC FORM'!B299="","",'TC FORM'!B299)</f>
        <v/>
      </c>
      <c r="B476" s="376" t="str">
        <f>IF('TC FORM'!C299="","",'TC FORM'!C299)</f>
        <v/>
      </c>
      <c r="C476" s="547" t="str">
        <f>IF('TC FORM'!D299="","",'TC FORM'!D299)</f>
        <v/>
      </c>
      <c r="D476" s="547"/>
      <c r="E476" s="547" t="str">
        <f>IF('TC FORM'!E299="","",'TC FORM'!E299)</f>
        <v/>
      </c>
      <c r="F476" s="547"/>
      <c r="G476" s="376" t="str">
        <f>IF('TC FORM'!F299="","",'TC FORM'!F299)</f>
        <v/>
      </c>
      <c r="H476" s="386" t="str">
        <f>IF('TC FORM'!G299="","",'TC FORM'!G299)</f>
        <v/>
      </c>
      <c r="I476" s="547" t="str">
        <f>IF('TC FORM'!H299="","",'TC FORM'!H299)</f>
        <v/>
      </c>
      <c r="J476" s="547"/>
    </row>
    <row r="477" spans="1:28" ht="18" x14ac:dyDescent="0.25">
      <c r="A477" s="376" t="str">
        <f>IF('TC FORM'!B300="","",'TC FORM'!B300)</f>
        <v/>
      </c>
      <c r="B477" s="376" t="str">
        <f>IF('TC FORM'!C300="","",'TC FORM'!C300)</f>
        <v/>
      </c>
      <c r="C477" s="547" t="str">
        <f>IF('TC FORM'!D300="","",'TC FORM'!D300)</f>
        <v/>
      </c>
      <c r="D477" s="547"/>
      <c r="E477" s="547" t="str">
        <f>IF('TC FORM'!E300="","",'TC FORM'!E300)</f>
        <v/>
      </c>
      <c r="F477" s="547"/>
      <c r="G477" s="376" t="str">
        <f>IF('TC FORM'!F300="","",'TC FORM'!F300)</f>
        <v/>
      </c>
      <c r="H477" s="386" t="str">
        <f>IF('TC FORM'!G300="","",'TC FORM'!G300)</f>
        <v/>
      </c>
      <c r="I477" s="547" t="str">
        <f>IF('TC FORM'!H300="","",'TC FORM'!H300)</f>
        <v/>
      </c>
      <c r="J477" s="547"/>
    </row>
    <row r="478" spans="1:28" ht="18" x14ac:dyDescent="0.25">
      <c r="A478" s="376" t="str">
        <f>IF('TC FORM'!B301="","",'TC FORM'!B301)</f>
        <v/>
      </c>
      <c r="B478" s="376" t="str">
        <f>IF('TC FORM'!C301="","",'TC FORM'!C301)</f>
        <v/>
      </c>
      <c r="C478" s="547" t="str">
        <f>IF('TC FORM'!D301="","",'TC FORM'!D301)</f>
        <v/>
      </c>
      <c r="D478" s="547"/>
      <c r="E478" s="547" t="str">
        <f>IF('TC FORM'!E301="","",'TC FORM'!E301)</f>
        <v/>
      </c>
      <c r="F478" s="547"/>
      <c r="G478" s="376" t="str">
        <f>IF('TC FORM'!F301="","",'TC FORM'!F301)</f>
        <v/>
      </c>
      <c r="H478" s="386" t="str">
        <f>IF('TC FORM'!G301="","",'TC FORM'!G301)</f>
        <v/>
      </c>
      <c r="I478" s="547" t="str">
        <f>IF('TC FORM'!H301="","",'TC FORM'!H301)</f>
        <v/>
      </c>
      <c r="J478" s="547"/>
    </row>
    <row r="479" spans="1:28" ht="18" x14ac:dyDescent="0.25">
      <c r="A479" s="376" t="str">
        <f>IF('TC FORM'!B302="","",'TC FORM'!B302)</f>
        <v/>
      </c>
      <c r="B479" s="376" t="str">
        <f>IF('TC FORM'!C302="","",'TC FORM'!C302)</f>
        <v/>
      </c>
      <c r="C479" s="547" t="str">
        <f>IF('TC FORM'!D302="","",'TC FORM'!D302)</f>
        <v/>
      </c>
      <c r="D479" s="547"/>
      <c r="E479" s="547" t="str">
        <f>IF('TC FORM'!E302="","",'TC FORM'!E302)</f>
        <v/>
      </c>
      <c r="F479" s="547"/>
      <c r="G479" s="376" t="str">
        <f>IF('TC FORM'!F302="","",'TC FORM'!F302)</f>
        <v/>
      </c>
      <c r="H479" s="386" t="str">
        <f>IF('TC FORM'!G302="","",'TC FORM'!G302)</f>
        <v/>
      </c>
      <c r="I479" s="547" t="str">
        <f>IF('TC FORM'!H302="","",'TC FORM'!H302)</f>
        <v/>
      </c>
      <c r="J479" s="547"/>
    </row>
    <row r="480" spans="1:28" ht="18" x14ac:dyDescent="0.25">
      <c r="A480" s="376" t="str">
        <f>IF('TC FORM'!B303="","",'TC FORM'!B303)</f>
        <v/>
      </c>
      <c r="B480" s="376" t="str">
        <f>IF('TC FORM'!C303="","",'TC FORM'!C303)</f>
        <v/>
      </c>
      <c r="C480" s="547" t="str">
        <f>IF('TC FORM'!D303="","",'TC FORM'!D303)</f>
        <v/>
      </c>
      <c r="D480" s="547"/>
      <c r="E480" s="547" t="str">
        <f>IF('TC FORM'!E303="","",'TC FORM'!E303)</f>
        <v/>
      </c>
      <c r="F480" s="547"/>
      <c r="G480" s="376" t="str">
        <f>IF('TC FORM'!F303="","",'TC FORM'!F303)</f>
        <v/>
      </c>
      <c r="H480" s="386" t="str">
        <f>IF('TC FORM'!G303="","",'TC FORM'!G303)</f>
        <v/>
      </c>
      <c r="I480" s="547" t="str">
        <f>IF('TC FORM'!H303="","",'TC FORM'!H303)</f>
        <v/>
      </c>
      <c r="J480" s="547"/>
    </row>
    <row r="481" spans="1:10" ht="18" x14ac:dyDescent="0.25">
      <c r="A481" s="376" t="str">
        <f>IF('TC FORM'!B304="","",'TC FORM'!B304)</f>
        <v/>
      </c>
      <c r="B481" s="376" t="str">
        <f>IF('TC FORM'!C304="","",'TC FORM'!C304)</f>
        <v/>
      </c>
      <c r="C481" s="547" t="str">
        <f>IF('TC FORM'!D304="","",'TC FORM'!D304)</f>
        <v/>
      </c>
      <c r="D481" s="547"/>
      <c r="E481" s="547" t="str">
        <f>IF('TC FORM'!E304="","",'TC FORM'!E304)</f>
        <v/>
      </c>
      <c r="F481" s="547"/>
      <c r="G481" s="376" t="str">
        <f>IF('TC FORM'!F304="","",'TC FORM'!F304)</f>
        <v/>
      </c>
      <c r="H481" s="386" t="str">
        <f>IF('TC FORM'!G304="","",'TC FORM'!G304)</f>
        <v/>
      </c>
      <c r="I481" s="547" t="str">
        <f>IF('TC FORM'!H304="","",'TC FORM'!H304)</f>
        <v/>
      </c>
      <c r="J481" s="547"/>
    </row>
    <row r="482" spans="1:10" ht="18" x14ac:dyDescent="0.25">
      <c r="A482" s="376" t="str">
        <f>IF('TC FORM'!B305="","",'TC FORM'!B305)</f>
        <v/>
      </c>
      <c r="B482" s="376" t="str">
        <f>IF('TC FORM'!C305="","",'TC FORM'!C305)</f>
        <v/>
      </c>
      <c r="C482" s="547" t="str">
        <f>IF('TC FORM'!D305="","",'TC FORM'!D305)</f>
        <v/>
      </c>
      <c r="D482" s="547"/>
      <c r="E482" s="547" t="str">
        <f>IF('TC FORM'!E305="","",'TC FORM'!E305)</f>
        <v/>
      </c>
      <c r="F482" s="547"/>
      <c r="G482" s="376" t="str">
        <f>IF('TC FORM'!F305="","",'TC FORM'!F305)</f>
        <v/>
      </c>
      <c r="H482" s="386" t="str">
        <f>IF('TC FORM'!G305="","",'TC FORM'!G305)</f>
        <v/>
      </c>
      <c r="I482" s="547" t="str">
        <f>IF('TC FORM'!H305="","",'TC FORM'!H305)</f>
        <v/>
      </c>
      <c r="J482" s="547"/>
    </row>
    <row r="483" spans="1:10" ht="15.75" x14ac:dyDescent="0.25">
      <c r="A483" s="328" t="s">
        <v>334</v>
      </c>
      <c r="B483" s="321"/>
      <c r="C483" s="321"/>
      <c r="D483" s="321"/>
      <c r="E483" s="321"/>
      <c r="F483" s="321"/>
      <c r="G483" s="321"/>
      <c r="H483" s="321"/>
      <c r="I483" s="321"/>
    </row>
    <row r="484" spans="1:10" ht="5.25" customHeight="1" x14ac:dyDescent="0.25">
      <c r="A484" s="323"/>
      <c r="B484" s="323"/>
      <c r="C484" s="323"/>
      <c r="D484" s="323"/>
      <c r="E484" s="323"/>
      <c r="F484" s="323"/>
      <c r="G484" s="323"/>
      <c r="H484" s="323"/>
      <c r="I484" s="323"/>
      <c r="J484" s="323"/>
    </row>
    <row r="485" spans="1:10" x14ac:dyDescent="0.2">
      <c r="A485" s="540" t="s">
        <v>335</v>
      </c>
      <c r="B485" s="540"/>
      <c r="C485" s="540"/>
      <c r="D485" s="540"/>
      <c r="E485" s="540"/>
      <c r="F485" s="540"/>
      <c r="G485" s="540"/>
      <c r="H485" s="540"/>
      <c r="I485" s="540"/>
      <c r="J485" s="540"/>
    </row>
    <row r="486" spans="1:10" x14ac:dyDescent="0.2">
      <c r="A486" s="540"/>
      <c r="B486" s="540"/>
      <c r="C486" s="540"/>
      <c r="D486" s="540"/>
      <c r="E486" s="540"/>
      <c r="F486" s="540"/>
      <c r="G486" s="540"/>
      <c r="H486" s="540"/>
      <c r="I486" s="540"/>
      <c r="J486" s="540"/>
    </row>
    <row r="487" spans="1:10" x14ac:dyDescent="0.2">
      <c r="A487" s="540"/>
      <c r="B487" s="540"/>
      <c r="C487" s="540"/>
      <c r="D487" s="540"/>
      <c r="E487" s="540"/>
      <c r="F487" s="540"/>
      <c r="G487" s="540"/>
      <c r="H487" s="540"/>
      <c r="I487" s="540"/>
      <c r="J487" s="540"/>
    </row>
    <row r="488" spans="1:10" x14ac:dyDescent="0.2">
      <c r="A488" s="540"/>
      <c r="B488" s="540"/>
      <c r="C488" s="540"/>
      <c r="D488" s="540"/>
      <c r="E488" s="540"/>
      <c r="F488" s="540"/>
      <c r="G488" s="540"/>
      <c r="H488" s="540"/>
      <c r="I488" s="540"/>
      <c r="J488" s="540"/>
    </row>
    <row r="489" spans="1:10" x14ac:dyDescent="0.2">
      <c r="A489" s="540"/>
      <c r="B489" s="540"/>
      <c r="C489" s="540"/>
      <c r="D489" s="540"/>
      <c r="E489" s="540"/>
      <c r="F489" s="540"/>
      <c r="G489" s="540"/>
      <c r="H489" s="540"/>
      <c r="I489" s="540"/>
      <c r="J489" s="540"/>
    </row>
    <row r="490" spans="1:10" ht="5.25" customHeight="1" x14ac:dyDescent="0.2">
      <c r="A490" s="320"/>
      <c r="B490" s="320"/>
      <c r="C490" s="320"/>
      <c r="D490" s="320"/>
      <c r="E490" s="320"/>
      <c r="F490" s="320"/>
      <c r="G490" s="320"/>
      <c r="H490" s="320"/>
      <c r="I490" s="320"/>
      <c r="J490" s="320"/>
    </row>
    <row r="491" spans="1:10" ht="18" x14ac:dyDescent="0.25">
      <c r="A491" s="374" t="s">
        <v>194</v>
      </c>
      <c r="B491" s="374"/>
      <c r="C491" s="374"/>
      <c r="D491" s="374"/>
      <c r="E491" s="374"/>
      <c r="F491" s="374"/>
      <c r="G491" s="374"/>
      <c r="H491" s="374"/>
      <c r="I491" s="374"/>
      <c r="J491" s="367"/>
    </row>
    <row r="492" spans="1:10" x14ac:dyDescent="0.2">
      <c r="A492" s="533" t="str">
        <f>'TC FORM'!B$32</f>
        <v>Found in tolerance.  No action required.  "C.F" = "Correction Factor."</v>
      </c>
      <c r="B492" s="533"/>
      <c r="C492" s="533"/>
      <c r="D492" s="533"/>
      <c r="E492" s="533"/>
      <c r="F492" s="533"/>
      <c r="G492" s="533"/>
      <c r="H492" s="533"/>
      <c r="I492" s="533"/>
      <c r="J492" s="533"/>
    </row>
    <row r="493" spans="1:10" x14ac:dyDescent="0.2">
      <c r="A493" s="533"/>
      <c r="B493" s="533"/>
      <c r="C493" s="533"/>
      <c r="D493" s="533"/>
      <c r="E493" s="533"/>
      <c r="F493" s="533"/>
      <c r="G493" s="533"/>
      <c r="H493" s="533"/>
      <c r="I493" s="533"/>
      <c r="J493" s="533"/>
    </row>
    <row r="494" spans="1:10" x14ac:dyDescent="0.2">
      <c r="A494" s="533"/>
      <c r="B494" s="533"/>
      <c r="C494" s="533"/>
      <c r="D494" s="533"/>
      <c r="E494" s="533"/>
      <c r="F494" s="533"/>
      <c r="G494" s="533"/>
      <c r="H494" s="533"/>
      <c r="I494" s="533"/>
      <c r="J494" s="533"/>
    </row>
    <row r="495" spans="1:10" x14ac:dyDescent="0.2">
      <c r="A495" s="533"/>
      <c r="B495" s="533"/>
      <c r="C495" s="533"/>
      <c r="D495" s="533"/>
      <c r="E495" s="533"/>
      <c r="F495" s="533"/>
      <c r="G495" s="533"/>
      <c r="H495" s="533"/>
      <c r="I495" s="533"/>
      <c r="J495" s="533"/>
    </row>
    <row r="496" spans="1:10" x14ac:dyDescent="0.2">
      <c r="A496" s="533"/>
      <c r="B496" s="533"/>
      <c r="C496" s="533"/>
      <c r="D496" s="533"/>
      <c r="E496" s="533"/>
      <c r="F496" s="533"/>
      <c r="G496" s="533"/>
      <c r="H496" s="533"/>
      <c r="I496" s="533"/>
      <c r="J496" s="533"/>
    </row>
    <row r="497" spans="1:10" ht="18" x14ac:dyDescent="0.25">
      <c r="A497" s="375" t="s">
        <v>336</v>
      </c>
      <c r="B497" s="543" t="str">
        <f>'TC FORM'!B$35</f>
        <v>ACCEPTED</v>
      </c>
      <c r="C497" s="543"/>
      <c r="D497" s="543"/>
      <c r="E497" s="543"/>
      <c r="F497" s="543"/>
      <c r="G497" s="543"/>
      <c r="H497" s="543"/>
      <c r="I497" s="374"/>
      <c r="J497" s="367"/>
    </row>
    <row r="498" spans="1:10" ht="18" x14ac:dyDescent="0.25">
      <c r="A498" s="374"/>
      <c r="B498" s="374"/>
      <c r="C498" s="374"/>
      <c r="D498" s="374"/>
      <c r="E498" s="374"/>
      <c r="F498" s="374"/>
      <c r="G498" s="374"/>
      <c r="H498" s="374"/>
      <c r="I498" s="374"/>
      <c r="J498" s="367"/>
    </row>
    <row r="499" spans="1:10" ht="5.25" customHeight="1" x14ac:dyDescent="0.2">
      <c r="A499" s="320"/>
      <c r="B499" s="320"/>
      <c r="C499" s="320"/>
      <c r="D499" s="320"/>
      <c r="E499" s="320"/>
      <c r="F499" s="320"/>
      <c r="G499" s="320"/>
      <c r="H499" s="320"/>
      <c r="I499" s="320"/>
      <c r="J499" s="320"/>
    </row>
    <row r="500" spans="1:10" ht="15.75" x14ac:dyDescent="0.25">
      <c r="A500" s="321"/>
      <c r="B500" s="321"/>
      <c r="C500" s="321"/>
      <c r="D500" s="542" t="s">
        <v>337</v>
      </c>
      <c r="E500" s="542"/>
      <c r="F500" s="321"/>
      <c r="G500" s="321"/>
      <c r="H500" s="321"/>
      <c r="I500" s="321"/>
    </row>
    <row r="501" spans="1:10" ht="15.75" x14ac:dyDescent="0.25">
      <c r="A501" s="541" t="s">
        <v>338</v>
      </c>
      <c r="B501" s="541"/>
      <c r="C501" s="541" t="s">
        <v>179</v>
      </c>
      <c r="D501" s="541"/>
      <c r="E501" s="541" t="s">
        <v>339</v>
      </c>
      <c r="F501" s="541"/>
      <c r="G501" s="331" t="s">
        <v>199</v>
      </c>
      <c r="H501" s="541" t="s">
        <v>340</v>
      </c>
      <c r="I501" s="541"/>
      <c r="J501" s="541"/>
    </row>
    <row r="502" spans="1:10" ht="15.75" x14ac:dyDescent="0.25">
      <c r="A502" s="538" t="str">
        <f>IF(A440="","",A440)</f>
        <v>Additel 286</v>
      </c>
      <c r="B502" s="538"/>
      <c r="C502" s="538" t="str">
        <f>IF(C440="","",C440)</f>
        <v>6851022030037</v>
      </c>
      <c r="D502" s="538"/>
      <c r="E502" s="539">
        <f>IF(E440="","",E440)</f>
        <v>45474</v>
      </c>
      <c r="F502" s="539"/>
      <c r="G502" s="353">
        <f t="shared" ref="G502:H506" si="10">IF(G440="","",G440)</f>
        <v>45839</v>
      </c>
      <c r="H502" s="535" t="str">
        <f t="shared" si="10"/>
        <v/>
      </c>
      <c r="I502" s="536"/>
      <c r="J502" s="537"/>
    </row>
    <row r="503" spans="1:10" ht="15.75" x14ac:dyDescent="0.25">
      <c r="A503" s="538" t="str">
        <f>IF(A441="","",A441)</f>
        <v/>
      </c>
      <c r="B503" s="538"/>
      <c r="C503" s="538" t="str">
        <f>IF(C441="","",C441)</f>
        <v/>
      </c>
      <c r="D503" s="538"/>
      <c r="E503" s="539" t="str">
        <f>IF(E441="","",E441)</f>
        <v/>
      </c>
      <c r="F503" s="539"/>
      <c r="G503" s="353" t="str">
        <f t="shared" si="10"/>
        <v/>
      </c>
      <c r="H503" s="535" t="str">
        <f t="shared" si="10"/>
        <v/>
      </c>
      <c r="I503" s="536"/>
      <c r="J503" s="537"/>
    </row>
    <row r="504" spans="1:10" ht="15.75" x14ac:dyDescent="0.25">
      <c r="A504" s="538" t="str">
        <f>IF(A442="","",A442)</f>
        <v/>
      </c>
      <c r="B504" s="538"/>
      <c r="C504" s="538" t="str">
        <f>IF(C442="","",C442)</f>
        <v/>
      </c>
      <c r="D504" s="538"/>
      <c r="E504" s="539" t="str">
        <f>IF(E442="","",E442)</f>
        <v/>
      </c>
      <c r="F504" s="539"/>
      <c r="G504" s="353" t="str">
        <f t="shared" si="10"/>
        <v/>
      </c>
      <c r="H504" s="535" t="str">
        <f t="shared" si="10"/>
        <v/>
      </c>
      <c r="I504" s="536"/>
      <c r="J504" s="537"/>
    </row>
    <row r="505" spans="1:10" ht="15.75" x14ac:dyDescent="0.25">
      <c r="A505" s="538" t="str">
        <f>IF(A443="","",A443)</f>
        <v/>
      </c>
      <c r="B505" s="538"/>
      <c r="C505" s="538" t="str">
        <f>IF(C443="","",C443)</f>
        <v/>
      </c>
      <c r="D505" s="538"/>
      <c r="E505" s="539" t="str">
        <f>IF(E443="","",E443)</f>
        <v/>
      </c>
      <c r="F505" s="539"/>
      <c r="G505" s="353" t="str">
        <f t="shared" si="10"/>
        <v/>
      </c>
      <c r="H505" s="535" t="str">
        <f t="shared" si="10"/>
        <v/>
      </c>
      <c r="I505" s="536"/>
      <c r="J505" s="537"/>
    </row>
    <row r="506" spans="1:10" ht="15.75" x14ac:dyDescent="0.25">
      <c r="A506" s="538" t="str">
        <f>IF(A444="","",A444)</f>
        <v/>
      </c>
      <c r="B506" s="538"/>
      <c r="C506" s="538" t="str">
        <f>IF(C444="","",C444)</f>
        <v/>
      </c>
      <c r="D506" s="538"/>
      <c r="E506" s="539" t="str">
        <f>IF(E444="","",E444)</f>
        <v/>
      </c>
      <c r="F506" s="539"/>
      <c r="G506" s="353" t="str">
        <f t="shared" si="10"/>
        <v/>
      </c>
      <c r="H506" s="535" t="str">
        <f t="shared" si="10"/>
        <v/>
      </c>
      <c r="I506" s="536"/>
      <c r="J506" s="537"/>
    </row>
    <row r="507" spans="1:10" ht="15.75" x14ac:dyDescent="0.25">
      <c r="A507" s="321"/>
      <c r="B507" s="321"/>
      <c r="C507" s="321"/>
      <c r="D507" s="321"/>
      <c r="F507" s="321"/>
      <c r="G507" s="321"/>
      <c r="H507" s="321"/>
      <c r="I507" s="321"/>
    </row>
    <row r="508" spans="1:10" ht="15.75" x14ac:dyDescent="0.25">
      <c r="E508" s="321"/>
    </row>
  </sheetData>
  <sheetProtection algorithmName="SHA-512" hashValue="hoAqX0xtdb8VqlkDaioLDKTxsUL3Q5WPO7v/MovykdojrAR98bXczYhYtH9JGPAGJmBPaQWM6iQ2gxnqgMGbCg==" saltValue="dwjC1L2YV5KZoWmVowjeeQ==" spinCount="100000" sheet="1" objects="1" scenarios="1"/>
  <protectedRanges>
    <protectedRange sqref="B45:J45" name="CustomCommentsIndivTCs"/>
  </protectedRanges>
  <mergeCells count="794">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E250:F250"/>
    <mergeCell ref="B74:F74"/>
    <mergeCell ref="B133:H133"/>
    <mergeCell ref="A84:B84"/>
    <mergeCell ref="A85:B85"/>
    <mergeCell ref="E132:H132"/>
    <mergeCell ref="B134:E134"/>
    <mergeCell ref="F134:G134"/>
    <mergeCell ref="B137:F137"/>
    <mergeCell ref="C100:D100"/>
    <mergeCell ref="E100:F100"/>
    <mergeCell ref="A120:B120"/>
    <mergeCell ref="C120:D120"/>
    <mergeCell ref="B10:F10"/>
    <mergeCell ref="B71:F71"/>
    <mergeCell ref="B72:F72"/>
    <mergeCell ref="B73:F73"/>
    <mergeCell ref="A21:B21"/>
    <mergeCell ref="A58:B58"/>
    <mergeCell ref="C58:D58"/>
    <mergeCell ref="A59:B59"/>
    <mergeCell ref="B69:H69"/>
    <mergeCell ref="H60:J60"/>
    <mergeCell ref="B45:J45"/>
    <mergeCell ref="B135:F135"/>
    <mergeCell ref="B136:F136"/>
    <mergeCell ref="A149:B149"/>
    <mergeCell ref="B197:H197"/>
    <mergeCell ref="A231:J235"/>
    <mergeCell ref="A238:J242"/>
    <mergeCell ref="B243:H243"/>
    <mergeCell ref="C247:D247"/>
    <mergeCell ref="E247:F247"/>
    <mergeCell ref="H247:J247"/>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B138:F138"/>
    <mergeCell ref="A248:B248"/>
    <mergeCell ref="C248:D248"/>
    <mergeCell ref="E248:F248"/>
    <mergeCell ref="H248:J248"/>
    <mergeCell ref="C226:D226"/>
    <mergeCell ref="E226:F226"/>
    <mergeCell ref="I226:J226"/>
    <mergeCell ref="C227:D227"/>
    <mergeCell ref="E227:F227"/>
    <mergeCell ref="I227:J227"/>
    <mergeCell ref="C228:D228"/>
    <mergeCell ref="D246:E246"/>
    <mergeCell ref="H250:J250"/>
    <mergeCell ref="E228:F228"/>
    <mergeCell ref="I228:J228"/>
    <mergeCell ref="C223:D223"/>
    <mergeCell ref="E223:F223"/>
    <mergeCell ref="I223:J223"/>
    <mergeCell ref="C224:D224"/>
    <mergeCell ref="E224:F224"/>
    <mergeCell ref="I224:J224"/>
    <mergeCell ref="C225:D225"/>
    <mergeCell ref="E225:F225"/>
    <mergeCell ref="I225:J225"/>
    <mergeCell ref="E218:F218"/>
    <mergeCell ref="I218:J218"/>
    <mergeCell ref="C219:D219"/>
    <mergeCell ref="E219:F219"/>
    <mergeCell ref="I219:J219"/>
    <mergeCell ref="C214:D214"/>
    <mergeCell ref="E214:F214"/>
    <mergeCell ref="I214:J214"/>
    <mergeCell ref="C215:D215"/>
    <mergeCell ref="E215:F215"/>
    <mergeCell ref="I215:J215"/>
    <mergeCell ref="C216:D216"/>
    <mergeCell ref="E216:F216"/>
    <mergeCell ref="I216:J21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A110:J114"/>
    <mergeCell ref="B115:H115"/>
    <mergeCell ref="D118:E118"/>
    <mergeCell ref="E123:F123"/>
    <mergeCell ref="H123:J123"/>
    <mergeCell ref="A121:B121"/>
    <mergeCell ref="C121:D121"/>
    <mergeCell ref="E121:F121"/>
    <mergeCell ref="A119:B119"/>
    <mergeCell ref="C119:D119"/>
    <mergeCell ref="E119:F119"/>
    <mergeCell ref="H119:J119"/>
    <mergeCell ref="E120:F1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17"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31" t="s">
        <v>245</v>
      </c>
      <c r="C1" s="531"/>
      <c r="D1" s="531"/>
      <c r="E1" s="531"/>
      <c r="F1" s="531"/>
      <c r="G1" s="531"/>
      <c r="H1" s="531"/>
      <c r="I1" s="329"/>
      <c r="J1" s="329"/>
      <c r="M1" s="5" t="s">
        <v>2</v>
      </c>
      <c r="AB1" s="5" t="s">
        <v>246</v>
      </c>
      <c r="AC1" s="63">
        <v>44350</v>
      </c>
      <c r="AD1" s="167" t="s">
        <v>65</v>
      </c>
      <c r="AE1" s="167" t="s">
        <v>247</v>
      </c>
      <c r="AF1" s="167" t="s">
        <v>248</v>
      </c>
      <c r="AG1" s="167" t="s">
        <v>249</v>
      </c>
      <c r="AH1" s="167" t="s">
        <v>250</v>
      </c>
      <c r="AI1" s="334"/>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98" ht="18.75" x14ac:dyDescent="0.3">
      <c r="B2" s="530" t="s">
        <v>251</v>
      </c>
      <c r="C2" s="530"/>
      <c r="D2" s="530"/>
      <c r="E2" s="530"/>
      <c r="F2" s="530"/>
      <c r="G2" s="530"/>
      <c r="H2" s="530"/>
      <c r="I2" s="330"/>
      <c r="J2" s="330"/>
      <c r="X2" s="5"/>
      <c r="Y2" s="5"/>
      <c r="Z2" s="5"/>
      <c r="AA2" s="5"/>
      <c r="AB2" s="5"/>
      <c r="AC2" s="5"/>
      <c r="AD2" s="387" t="s">
        <v>252</v>
      </c>
      <c r="AE2" s="442" t="s">
        <v>253</v>
      </c>
      <c r="AF2" s="388" t="s">
        <v>168</v>
      </c>
      <c r="AG2" s="388" t="s">
        <v>168</v>
      </c>
      <c r="AH2" s="388">
        <v>0.19</v>
      </c>
      <c r="AI2" s="334"/>
      <c r="AJ2" s="82" t="s">
        <v>254</v>
      </c>
      <c r="AK2" s="82" t="s">
        <v>253</v>
      </c>
      <c r="AL2" s="82" t="s">
        <v>168</v>
      </c>
      <c r="AM2" s="82" t="s">
        <v>168</v>
      </c>
      <c r="AN2" s="82">
        <v>0.2</v>
      </c>
      <c r="AP2" s="340" t="s">
        <v>255</v>
      </c>
      <c r="AQ2" s="336" t="s">
        <v>253</v>
      </c>
      <c r="AR2" s="82" t="s">
        <v>168</v>
      </c>
      <c r="AS2" s="82" t="s">
        <v>168</v>
      </c>
      <c r="AT2" s="82">
        <v>0.22</v>
      </c>
      <c r="AV2" s="82" t="s">
        <v>256</v>
      </c>
      <c r="AW2" s="82" t="s">
        <v>253</v>
      </c>
      <c r="AX2" s="82" t="s">
        <v>168</v>
      </c>
      <c r="AY2" s="82" t="s">
        <v>168</v>
      </c>
      <c r="AZ2" s="82">
        <v>0.28000000000000003</v>
      </c>
      <c r="BB2" s="82" t="s">
        <v>257</v>
      </c>
      <c r="BC2" s="82" t="s">
        <v>258</v>
      </c>
      <c r="BD2" s="82" t="s">
        <v>168</v>
      </c>
      <c r="BE2" s="82" t="s">
        <v>168</v>
      </c>
      <c r="BF2" s="82">
        <v>0.81</v>
      </c>
      <c r="BH2" s="82" t="s">
        <v>259</v>
      </c>
      <c r="BI2" s="82" t="s">
        <v>258</v>
      </c>
      <c r="BJ2" s="82" t="s">
        <v>168</v>
      </c>
      <c r="BK2" s="82" t="s">
        <v>168</v>
      </c>
      <c r="BL2" s="82">
        <v>1.02</v>
      </c>
      <c r="BN2" s="82" t="s">
        <v>260</v>
      </c>
      <c r="BO2" s="338" t="s">
        <v>258</v>
      </c>
      <c r="BP2" s="82" t="s">
        <v>168</v>
      </c>
      <c r="BQ2" s="82" t="s">
        <v>168</v>
      </c>
      <c r="BR2">
        <v>0.81</v>
      </c>
      <c r="BT2" s="82" t="s">
        <v>261</v>
      </c>
      <c r="BU2" s="82" t="s">
        <v>258</v>
      </c>
      <c r="BV2" s="82" t="s">
        <v>168</v>
      </c>
      <c r="BW2" s="82" t="s">
        <v>168</v>
      </c>
      <c r="BX2" s="82">
        <v>1.01</v>
      </c>
      <c r="BZ2" s="82" t="s">
        <v>262</v>
      </c>
      <c r="CA2" s="82" t="s">
        <v>253</v>
      </c>
      <c r="CB2" s="82" t="s">
        <v>168</v>
      </c>
      <c r="CC2" s="82" t="s">
        <v>168</v>
      </c>
      <c r="CD2" s="82">
        <v>0.23</v>
      </c>
    </row>
    <row r="3" spans="1:98" ht="18.75" x14ac:dyDescent="0.3">
      <c r="B3" s="530" t="s">
        <v>263</v>
      </c>
      <c r="C3" s="530"/>
      <c r="D3" s="530"/>
      <c r="E3" s="530"/>
      <c r="F3" s="530"/>
      <c r="G3" s="530"/>
      <c r="H3" s="530"/>
      <c r="I3" s="330"/>
      <c r="J3" s="330"/>
      <c r="W3" s="5"/>
      <c r="AD3" s="388" t="s">
        <v>252</v>
      </c>
      <c r="AE3" s="389" t="s">
        <v>264</v>
      </c>
      <c r="AF3" s="388" t="s">
        <v>168</v>
      </c>
      <c r="AG3" s="388" t="s">
        <v>168</v>
      </c>
      <c r="AH3" s="388">
        <v>0.19</v>
      </c>
      <c r="AI3" s="334"/>
      <c r="AJ3" s="82" t="s">
        <v>254</v>
      </c>
      <c r="AK3" s="82" t="s">
        <v>264</v>
      </c>
      <c r="AL3" s="82" t="s">
        <v>168</v>
      </c>
      <c r="AM3" s="82" t="s">
        <v>168</v>
      </c>
      <c r="AN3" s="82">
        <v>0.21</v>
      </c>
      <c r="AP3" s="82" t="s">
        <v>255</v>
      </c>
      <c r="AQ3" s="337" t="s">
        <v>264</v>
      </c>
      <c r="AR3" s="82" t="s">
        <v>168</v>
      </c>
      <c r="AS3" s="82" t="s">
        <v>168</v>
      </c>
      <c r="AT3" s="82">
        <v>0.24</v>
      </c>
      <c r="AV3" s="82" t="s">
        <v>256</v>
      </c>
      <c r="AW3" s="82" t="s">
        <v>264</v>
      </c>
      <c r="AX3" s="82" t="s">
        <v>168</v>
      </c>
      <c r="AY3" s="82" t="s">
        <v>168</v>
      </c>
      <c r="AZ3" s="82">
        <v>0.26</v>
      </c>
      <c r="BB3" s="82" t="s">
        <v>257</v>
      </c>
      <c r="BC3" s="82" t="s">
        <v>265</v>
      </c>
      <c r="BD3" s="82" t="s">
        <v>168</v>
      </c>
      <c r="BE3" s="82" t="s">
        <v>168</v>
      </c>
      <c r="BF3" s="82">
        <v>0.81</v>
      </c>
      <c r="BH3" s="82" t="s">
        <v>259</v>
      </c>
      <c r="BI3" s="82" t="s">
        <v>266</v>
      </c>
      <c r="BJ3" s="82" t="s">
        <v>168</v>
      </c>
      <c r="BK3" s="82" t="s">
        <v>168</v>
      </c>
      <c r="BL3" s="82">
        <v>1.02</v>
      </c>
      <c r="BN3" s="338" t="s">
        <v>260</v>
      </c>
      <c r="BO3" s="338" t="s">
        <v>265</v>
      </c>
      <c r="BP3" s="82" t="s">
        <v>168</v>
      </c>
      <c r="BQ3" s="82" t="s">
        <v>168</v>
      </c>
      <c r="BR3">
        <v>0.81</v>
      </c>
      <c r="BT3" s="82" t="s">
        <v>261</v>
      </c>
      <c r="BU3" s="82" t="s">
        <v>266</v>
      </c>
      <c r="BV3" s="82" t="s">
        <v>168</v>
      </c>
      <c r="BW3" s="82" t="s">
        <v>168</v>
      </c>
      <c r="BX3" s="82">
        <v>1.01</v>
      </c>
      <c r="BZ3" s="82" t="s">
        <v>262</v>
      </c>
      <c r="CA3" s="82" t="s">
        <v>264</v>
      </c>
      <c r="CB3" s="82" t="s">
        <v>168</v>
      </c>
      <c r="CC3" s="82" t="s">
        <v>168</v>
      </c>
      <c r="CD3" s="82">
        <v>0.2</v>
      </c>
    </row>
    <row r="4" spans="1:98" ht="23.25" x14ac:dyDescent="0.35">
      <c r="C4" s="307"/>
      <c r="D4" s="308"/>
      <c r="E4" s="529"/>
      <c r="F4" s="529"/>
      <c r="G4" s="529"/>
      <c r="H4" s="529"/>
      <c r="I4" s="307"/>
      <c r="J4" s="307"/>
      <c r="W4" s="5"/>
      <c r="AD4" s="388" t="s">
        <v>252</v>
      </c>
      <c r="AE4" s="389" t="s">
        <v>265</v>
      </c>
      <c r="AF4" s="388" t="s">
        <v>168</v>
      </c>
      <c r="AG4" s="388" t="s">
        <v>168</v>
      </c>
      <c r="AH4" s="388">
        <v>0.18</v>
      </c>
      <c r="AI4" s="334"/>
      <c r="AJ4" s="82" t="s">
        <v>254</v>
      </c>
      <c r="AK4" s="82" t="s">
        <v>265</v>
      </c>
      <c r="AL4" s="82" t="s">
        <v>168</v>
      </c>
      <c r="AM4" s="82" t="s">
        <v>168</v>
      </c>
      <c r="AN4" s="82">
        <v>0.21</v>
      </c>
      <c r="AP4" s="338" t="s">
        <v>255</v>
      </c>
      <c r="AQ4" s="338" t="s">
        <v>265</v>
      </c>
      <c r="AR4" s="82" t="s">
        <v>168</v>
      </c>
      <c r="AS4" s="82" t="s">
        <v>168</v>
      </c>
      <c r="AT4" s="82">
        <v>0.24</v>
      </c>
      <c r="AV4" s="82" t="s">
        <v>256</v>
      </c>
      <c r="AW4" s="82" t="s">
        <v>265</v>
      </c>
      <c r="AX4" s="82" t="s">
        <v>168</v>
      </c>
      <c r="AY4" s="82" t="s">
        <v>168</v>
      </c>
      <c r="AZ4" s="82">
        <v>0.26</v>
      </c>
      <c r="BB4" s="82" t="s">
        <v>267</v>
      </c>
      <c r="BC4" s="82" t="s">
        <v>258</v>
      </c>
      <c r="BD4" s="82" t="s">
        <v>168</v>
      </c>
      <c r="BE4" s="82" t="s">
        <v>168</v>
      </c>
      <c r="BF4" s="82">
        <v>1.3</v>
      </c>
      <c r="BH4" s="82" t="s">
        <v>259</v>
      </c>
      <c r="BI4" s="82" t="s">
        <v>268</v>
      </c>
      <c r="BJ4" s="82" t="s">
        <v>168</v>
      </c>
      <c r="BK4" s="82" t="s">
        <v>168</v>
      </c>
      <c r="BL4" s="82">
        <v>1.2</v>
      </c>
      <c r="BN4" s="338" t="s">
        <v>269</v>
      </c>
      <c r="BO4" s="338" t="s">
        <v>258</v>
      </c>
      <c r="BP4" s="82" t="s">
        <v>168</v>
      </c>
      <c r="BQ4" s="82" t="s">
        <v>168</v>
      </c>
      <c r="BR4">
        <v>1.3</v>
      </c>
      <c r="BT4" s="82" t="s">
        <v>261</v>
      </c>
      <c r="BU4" s="82" t="s">
        <v>268</v>
      </c>
      <c r="BV4" s="82" t="s">
        <v>168</v>
      </c>
      <c r="BW4" s="82" t="s">
        <v>168</v>
      </c>
      <c r="BX4" s="82">
        <v>1.2</v>
      </c>
      <c r="BZ4" s="82" t="s">
        <v>262</v>
      </c>
      <c r="CA4" s="82" t="s">
        <v>265</v>
      </c>
      <c r="CB4" s="82" t="s">
        <v>168</v>
      </c>
      <c r="CC4" s="82" t="s">
        <v>168</v>
      </c>
      <c r="CD4" s="82">
        <v>0.2</v>
      </c>
    </row>
    <row r="5" spans="1:98" ht="24.95" customHeight="1" x14ac:dyDescent="0.4">
      <c r="B5" s="525" t="s">
        <v>270</v>
      </c>
      <c r="C5" s="525"/>
      <c r="D5" s="525"/>
      <c r="E5" s="525"/>
      <c r="F5" s="525"/>
      <c r="G5" s="525"/>
      <c r="H5" s="525"/>
      <c r="M5" s="5"/>
      <c r="W5" s="5"/>
      <c r="AD5" s="390" t="s">
        <v>272</v>
      </c>
      <c r="AE5" s="390" t="s">
        <v>258</v>
      </c>
      <c r="AF5" s="388" t="s">
        <v>168</v>
      </c>
      <c r="AG5" s="388" t="s">
        <v>168</v>
      </c>
      <c r="AH5" s="388">
        <v>1.3068415751374713</v>
      </c>
      <c r="AI5" s="334"/>
      <c r="AJ5" s="82" t="s">
        <v>273</v>
      </c>
      <c r="AK5" s="82" t="s">
        <v>258</v>
      </c>
      <c r="AL5" s="82" t="s">
        <v>168</v>
      </c>
      <c r="AM5" s="82" t="s">
        <v>168</v>
      </c>
      <c r="AN5" s="82">
        <v>1.0165731786879313</v>
      </c>
      <c r="AP5" s="338" t="s">
        <v>274</v>
      </c>
      <c r="AQ5" s="338" t="s">
        <v>258</v>
      </c>
      <c r="AR5" s="82" t="s">
        <v>168</v>
      </c>
      <c r="AS5" s="82" t="s">
        <v>168</v>
      </c>
      <c r="AT5" s="82">
        <v>1.31</v>
      </c>
      <c r="AV5" s="82" t="s">
        <v>275</v>
      </c>
      <c r="AW5" s="82" t="s">
        <v>258</v>
      </c>
      <c r="AX5" s="82" t="s">
        <v>168</v>
      </c>
      <c r="AY5" s="82" t="s">
        <v>168</v>
      </c>
      <c r="AZ5" s="82">
        <v>1.31</v>
      </c>
      <c r="BB5" s="82" t="s">
        <v>267</v>
      </c>
      <c r="BC5" s="82" t="s">
        <v>266</v>
      </c>
      <c r="BD5" s="82" t="s">
        <v>168</v>
      </c>
      <c r="BE5" s="82" t="s">
        <v>168</v>
      </c>
      <c r="BF5" s="82">
        <v>1.6</v>
      </c>
      <c r="BH5" s="82" t="s">
        <v>259</v>
      </c>
      <c r="BI5" s="82" t="s">
        <v>276</v>
      </c>
      <c r="BJ5" s="82" t="s">
        <v>168</v>
      </c>
      <c r="BK5" s="82" t="s">
        <v>168</v>
      </c>
      <c r="BL5" s="82">
        <v>3.2</v>
      </c>
      <c r="BN5" s="338" t="s">
        <v>269</v>
      </c>
      <c r="BO5" s="338" t="s">
        <v>266</v>
      </c>
      <c r="BP5" s="82" t="s">
        <v>168</v>
      </c>
      <c r="BQ5" s="82" t="s">
        <v>168</v>
      </c>
      <c r="BR5">
        <v>1.3</v>
      </c>
      <c r="BT5" s="82" t="s">
        <v>261</v>
      </c>
      <c r="BU5" s="82" t="s">
        <v>276</v>
      </c>
      <c r="BV5" s="82" t="s">
        <v>168</v>
      </c>
      <c r="BW5" s="82" t="s">
        <v>168</v>
      </c>
      <c r="BX5" s="82">
        <v>3.2</v>
      </c>
      <c r="BZ5" s="82" t="s">
        <v>278</v>
      </c>
      <c r="CA5" s="82" t="s">
        <v>258</v>
      </c>
      <c r="CB5" s="82" t="s">
        <v>168</v>
      </c>
      <c r="CC5" s="82" t="s">
        <v>168</v>
      </c>
      <c r="CD5" s="82">
        <v>1.31</v>
      </c>
    </row>
    <row r="6" spans="1:98" ht="18" customHeight="1" x14ac:dyDescent="0.25">
      <c r="A6" s="365" t="s">
        <v>1</v>
      </c>
      <c r="B6" s="523">
        <f>'CERTIFICATION WORKSHEET'!F1</f>
        <v>0</v>
      </c>
      <c r="C6" s="523"/>
      <c r="D6" s="523"/>
      <c r="E6" s="523"/>
      <c r="F6" s="532" t="s">
        <v>341</v>
      </c>
      <c r="G6" s="532"/>
      <c r="H6" s="367"/>
      <c r="I6" s="366" t="s">
        <v>279</v>
      </c>
      <c r="J6" s="368"/>
      <c r="L6" s="6"/>
      <c r="W6" s="5"/>
      <c r="AD6" s="390" t="s">
        <v>272</v>
      </c>
      <c r="AE6" s="390" t="s">
        <v>266</v>
      </c>
      <c r="AF6" s="388" t="s">
        <v>168</v>
      </c>
      <c r="AG6" s="388" t="s">
        <v>168</v>
      </c>
      <c r="AH6" s="388">
        <v>2</v>
      </c>
      <c r="AI6" s="334"/>
      <c r="AJ6" s="82" t="s">
        <v>273</v>
      </c>
      <c r="AK6" s="82" t="s">
        <v>266</v>
      </c>
      <c r="AL6" s="82" t="s">
        <v>168</v>
      </c>
      <c r="AM6" s="82" t="s">
        <v>168</v>
      </c>
      <c r="AN6" s="82">
        <v>1.5</v>
      </c>
      <c r="AP6" s="338" t="s">
        <v>280</v>
      </c>
      <c r="AQ6" s="338" t="s">
        <v>266</v>
      </c>
      <c r="AR6" s="82" t="s">
        <v>168</v>
      </c>
      <c r="AS6" s="82" t="s">
        <v>168</v>
      </c>
      <c r="AT6" s="82">
        <v>1.5</v>
      </c>
      <c r="AV6" s="82" t="s">
        <v>275</v>
      </c>
      <c r="AW6" s="82" t="s">
        <v>266</v>
      </c>
      <c r="AX6" s="82" t="s">
        <v>168</v>
      </c>
      <c r="AY6" s="82" t="s">
        <v>168</v>
      </c>
      <c r="AZ6" s="82">
        <v>1.6</v>
      </c>
      <c r="BB6" s="82" t="s">
        <v>267</v>
      </c>
      <c r="BC6" s="82" t="s">
        <v>268</v>
      </c>
      <c r="BD6" s="82" t="s">
        <v>168</v>
      </c>
      <c r="BE6" s="82" t="s">
        <v>168</v>
      </c>
      <c r="BF6" s="82">
        <v>2</v>
      </c>
      <c r="BN6" s="338" t="s">
        <v>269</v>
      </c>
      <c r="BO6" s="338" t="s">
        <v>268</v>
      </c>
      <c r="BP6" s="82" t="s">
        <v>168</v>
      </c>
      <c r="BQ6" s="82" t="s">
        <v>168</v>
      </c>
      <c r="BR6">
        <v>1.6</v>
      </c>
      <c r="BZ6" s="58" t="s">
        <v>278</v>
      </c>
      <c r="CA6" s="58" t="s">
        <v>265</v>
      </c>
      <c r="CB6" s="58" t="s">
        <v>168</v>
      </c>
      <c r="CC6" s="58" t="s">
        <v>168</v>
      </c>
      <c r="CD6" s="58">
        <v>1.44</v>
      </c>
    </row>
    <row r="7" spans="1:98" ht="18" customHeight="1" x14ac:dyDescent="0.25">
      <c r="A7" s="365" t="s">
        <v>282</v>
      </c>
      <c r="B7" s="523" t="str">
        <f>Customers!$I$2</f>
        <v>JOHNSON GAGE &amp; INSPECTION, INC.</v>
      </c>
      <c r="C7" s="523"/>
      <c r="D7" s="523"/>
      <c r="E7" s="523"/>
      <c r="F7" s="523"/>
      <c r="G7" s="367"/>
      <c r="H7" s="367"/>
      <c r="I7" s="366" t="s">
        <v>283</v>
      </c>
      <c r="J7" s="368"/>
      <c r="L7" s="6"/>
      <c r="W7" s="5"/>
      <c r="AD7" s="391" t="s">
        <v>272</v>
      </c>
      <c r="AE7" s="391" t="s">
        <v>284</v>
      </c>
      <c r="AF7" s="392" t="s">
        <v>168</v>
      </c>
      <c r="AG7" s="392" t="s">
        <v>168</v>
      </c>
      <c r="AH7" s="392">
        <v>2.2000000000000002</v>
      </c>
      <c r="AI7" s="334"/>
      <c r="AJ7" s="82" t="s">
        <v>273</v>
      </c>
      <c r="AK7" s="82" t="s">
        <v>268</v>
      </c>
      <c r="AL7" s="82" t="s">
        <v>168</v>
      </c>
      <c r="AM7" s="82" t="s">
        <v>168</v>
      </c>
      <c r="AN7" s="82">
        <v>2.0018054334577453</v>
      </c>
      <c r="AP7" s="338" t="s">
        <v>280</v>
      </c>
      <c r="AQ7" s="338" t="s">
        <v>268</v>
      </c>
      <c r="AR7" s="82" t="s">
        <v>168</v>
      </c>
      <c r="AS7" s="82" t="s">
        <v>168</v>
      </c>
      <c r="AT7" s="82">
        <v>2</v>
      </c>
      <c r="AV7" s="82" t="s">
        <v>275</v>
      </c>
      <c r="AW7" s="82" t="s">
        <v>268</v>
      </c>
      <c r="AX7" s="82" t="s">
        <v>168</v>
      </c>
      <c r="AY7" s="82" t="s">
        <v>168</v>
      </c>
      <c r="AZ7" s="82">
        <v>2.1</v>
      </c>
      <c r="BB7" s="82" t="s">
        <v>267</v>
      </c>
      <c r="BC7" s="82" t="s">
        <v>276</v>
      </c>
      <c r="BD7" s="82" t="s">
        <v>168</v>
      </c>
      <c r="BE7" s="82" t="s">
        <v>168</v>
      </c>
      <c r="BF7" s="82">
        <v>3.23</v>
      </c>
      <c r="BN7" s="341" t="s">
        <v>269</v>
      </c>
      <c r="BO7" s="341" t="s">
        <v>276</v>
      </c>
      <c r="BP7" s="58" t="s">
        <v>168</v>
      </c>
      <c r="BQ7" s="58" t="s">
        <v>168</v>
      </c>
      <c r="BR7">
        <v>2</v>
      </c>
      <c r="BY7" s="344" t="s">
        <v>286</v>
      </c>
      <c r="BZ7" s="338">
        <f>MAX(BZ9:BZ11)</f>
        <v>0</v>
      </c>
      <c r="CA7" s="338">
        <f>MAX(CA9:CA11)</f>
        <v>0</v>
      </c>
      <c r="CB7" s="338">
        <f>MAX(CB9:CB11)</f>
        <v>0</v>
      </c>
      <c r="CC7" s="338">
        <f>MAX(CC9:CC11)</f>
        <v>0</v>
      </c>
      <c r="CD7" s="338">
        <f>MAX(CD9:CD11)</f>
        <v>0</v>
      </c>
    </row>
    <row r="8" spans="1:98" ht="18" customHeight="1" x14ac:dyDescent="0.25">
      <c r="A8" s="365"/>
      <c r="B8" s="523" t="str">
        <f>Customers!$I$3</f>
        <v>5920 W. 21st ST. N.</v>
      </c>
      <c r="C8" s="523"/>
      <c r="D8" s="523"/>
      <c r="E8" s="523"/>
      <c r="F8" s="523"/>
      <c r="G8" s="367"/>
      <c r="H8" s="367"/>
      <c r="I8" s="367"/>
      <c r="J8" s="367"/>
      <c r="K8" s="6"/>
      <c r="L8" s="6"/>
      <c r="W8" s="5"/>
      <c r="AC8" s="344" t="s">
        <v>286</v>
      </c>
      <c r="AD8" s="338">
        <f>MAX(AD10:AD12)</f>
        <v>0</v>
      </c>
      <c r="AE8" s="338">
        <f>MAX(AE10:AE12)</f>
        <v>0</v>
      </c>
      <c r="AF8" s="338">
        <f>MAX(AF10:AF12)</f>
        <v>0</v>
      </c>
      <c r="AG8" s="338">
        <f>MAX(AG10:AG12)</f>
        <v>0</v>
      </c>
      <c r="AH8" s="338">
        <f>MAX(AH10:AH12)</f>
        <v>0</v>
      </c>
      <c r="AI8" s="334"/>
      <c r="AJ8" s="58" t="s">
        <v>273</v>
      </c>
      <c r="AK8" s="58" t="s">
        <v>287</v>
      </c>
      <c r="AL8" s="58" t="s">
        <v>168</v>
      </c>
      <c r="AM8" s="58" t="s">
        <v>168</v>
      </c>
      <c r="AN8" s="58">
        <v>2.7</v>
      </c>
      <c r="AP8" s="338" t="s">
        <v>280</v>
      </c>
      <c r="AQ8" s="338" t="s">
        <v>276</v>
      </c>
      <c r="AR8" s="82" t="s">
        <v>168</v>
      </c>
      <c r="AS8" s="82" t="s">
        <v>168</v>
      </c>
      <c r="AT8" s="82">
        <v>3.2</v>
      </c>
      <c r="AV8" s="58" t="s">
        <v>275</v>
      </c>
      <c r="AW8" s="58" t="s">
        <v>289</v>
      </c>
      <c r="AX8" s="58" t="s">
        <v>168</v>
      </c>
      <c r="AY8" s="58" t="s">
        <v>168</v>
      </c>
      <c r="AZ8" s="58">
        <v>2.9</v>
      </c>
      <c r="BA8" s="344" t="s">
        <v>286</v>
      </c>
      <c r="BB8" s="338">
        <f>MAX(BB11:BB12)</f>
        <v>0</v>
      </c>
      <c r="BC8" s="338">
        <f>MAX(BC11:BC12)</f>
        <v>0</v>
      </c>
      <c r="BD8" s="338">
        <f>MAX(BD11:BD12)</f>
        <v>0</v>
      </c>
      <c r="BE8" s="338">
        <f>MAX(BE11:BE12)</f>
        <v>0</v>
      </c>
      <c r="BF8" s="338">
        <f>MAX(BF11:BF12)</f>
        <v>0</v>
      </c>
      <c r="BM8" s="344" t="s">
        <v>286</v>
      </c>
      <c r="BN8" s="338">
        <f>MAX(BN11:BN12)</f>
        <v>0</v>
      </c>
      <c r="BO8" s="338">
        <f>MAX(BO11:BO12)</f>
        <v>0.81</v>
      </c>
      <c r="BP8" s="338">
        <f>MAX(BP11:BP12)</f>
        <v>0.81</v>
      </c>
      <c r="BQ8" s="338">
        <f>MAX(BQ11:BQ12)</f>
        <v>0.81</v>
      </c>
      <c r="BR8">
        <v>3.2</v>
      </c>
      <c r="BY8" s="344" t="s">
        <v>290</v>
      </c>
      <c r="BZ8" s="335">
        <f>MAX(BZ12:BZ13)</f>
        <v>0</v>
      </c>
      <c r="CA8" s="335">
        <f>MAX(CA12:CA13)</f>
        <v>0</v>
      </c>
      <c r="CB8" s="335">
        <f>MAX(CB12:CB13)</f>
        <v>0</v>
      </c>
      <c r="CC8" s="335">
        <f>MAX(CC12:CC13)</f>
        <v>0</v>
      </c>
      <c r="CD8" s="335">
        <f>MAX(CD12:CD13)</f>
        <v>0</v>
      </c>
    </row>
    <row r="9" spans="1:98" ht="18" customHeight="1" x14ac:dyDescent="0.25">
      <c r="A9" s="365"/>
      <c r="B9" s="366" t="str">
        <f>Customers!$I$10</f>
        <v>WICHITA, KS 67205</v>
      </c>
      <c r="C9" s="366"/>
      <c r="D9" s="366"/>
      <c r="E9" s="366"/>
      <c r="F9" s="366"/>
      <c r="G9" s="367"/>
      <c r="H9" s="367"/>
      <c r="I9" s="367"/>
      <c r="J9" s="367"/>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MAX(BN13:BN16)</f>
        <v>0</v>
      </c>
      <c r="BO9" s="335">
        <f>MAX(BO13:BO16)</f>
        <v>0</v>
      </c>
      <c r="BP9" s="335">
        <f>MAX(BP13:BP16)</f>
        <v>0</v>
      </c>
      <c r="BQ9" s="335">
        <f>MAX(BQ13:BQ16)</f>
        <v>0</v>
      </c>
      <c r="BR9" s="335">
        <f>MAX(BR13:BR16)</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98" ht="18" customHeight="1" x14ac:dyDescent="0.25">
      <c r="A10" s="365"/>
      <c r="B10" s="367"/>
      <c r="C10" s="367"/>
      <c r="D10" s="367"/>
      <c r="E10" s="367"/>
      <c r="F10" s="367"/>
      <c r="G10" s="367"/>
      <c r="H10" s="367"/>
      <c r="I10" s="367"/>
      <c r="J10" s="367"/>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MAX(BN17:BN20)</f>
        <v>0</v>
      </c>
      <c r="BO10" s="82">
        <f>MAX(BO17:BO20)</f>
        <v>0</v>
      </c>
      <c r="BP10" s="82">
        <f>MAX(BP17:BP20)</f>
        <v>0</v>
      </c>
      <c r="BQ10" s="82">
        <f>MAX(BQ17:BQ20)</f>
        <v>0</v>
      </c>
      <c r="BR10" s="82">
        <f>MAX(BR17:BR20)</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98" ht="18" customHeight="1" x14ac:dyDescent="0.25">
      <c r="A11" s="365" t="s">
        <v>295</v>
      </c>
      <c r="B11" s="523" t="str">
        <f>'TC FORM'!B$3</f>
        <v>Thermocouple Wire</v>
      </c>
      <c r="C11" s="523"/>
      <c r="D11" s="523"/>
      <c r="E11" s="523"/>
      <c r="F11" s="367"/>
      <c r="G11" s="365" t="s">
        <v>296</v>
      </c>
      <c r="H11" s="523" t="str">
        <f>'TC FORM'!G$3</f>
        <v>KF</v>
      </c>
      <c r="I11" s="523"/>
      <c r="J11" s="367"/>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f>IF(AND(Y$21&gt;31.9,AK$21&lt;392.1),$BR2,"0")</f>
        <v>0.81</v>
      </c>
      <c r="BP11" s="82">
        <f>IF(AND(Z$21&gt;31.9,AL$21&lt;392.1),$BR2,"0")</f>
        <v>0.81</v>
      </c>
      <c r="BQ11" s="82">
        <f>IF(AND(AA$21&gt;31.9,AM$21&lt;392.1),$BR2,"0")</f>
        <v>0.81</v>
      </c>
      <c r="BR11" s="82">
        <f>IF(AND(AB$21&gt;31.9,AN$21&lt;392.1),$BR2,"0")</f>
        <v>0.81</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98" ht="18" customHeight="1" x14ac:dyDescent="0.25">
      <c r="A12" s="365" t="s">
        <v>298</v>
      </c>
      <c r="B12" s="523" t="str">
        <f>'TC FORM'!B$4</f>
        <v>"0"</v>
      </c>
      <c r="C12" s="523"/>
      <c r="D12" s="523"/>
      <c r="E12" s="523"/>
      <c r="F12" s="367"/>
      <c r="G12" s="365" t="s">
        <v>299</v>
      </c>
      <c r="H12" s="524">
        <f ca="1">'TC FORM'!G$4</f>
        <v>45778</v>
      </c>
      <c r="I12" s="524"/>
      <c r="J12" s="367"/>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98" ht="18" customHeight="1" x14ac:dyDescent="0.25">
      <c r="A13" s="365" t="s">
        <v>301</v>
      </c>
      <c r="B13" s="523" t="str">
        <f>'TC FORM'!B$5</f>
        <v>N/A</v>
      </c>
      <c r="C13" s="523"/>
      <c r="D13" s="523"/>
      <c r="E13" s="523"/>
      <c r="F13" s="367"/>
      <c r="G13" s="365" t="s">
        <v>302</v>
      </c>
      <c r="H13" s="524" t="str">
        <f>'TC FORM'!G$5</f>
        <v>N/A</v>
      </c>
      <c r="I13" s="524"/>
      <c r="J13" s="367"/>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98" ht="18" customHeight="1" x14ac:dyDescent="0.25">
      <c r="A14" s="365" t="s">
        <v>305</v>
      </c>
      <c r="B14" s="534">
        <f>'TC FORM'!B$6</f>
        <v>68</v>
      </c>
      <c r="C14" s="534"/>
      <c r="D14" s="534"/>
      <c r="E14" s="534"/>
      <c r="F14" s="367"/>
      <c r="G14" s="365" t="s">
        <v>306</v>
      </c>
      <c r="H14" s="370">
        <f>('TC FORM'!G$6)/100</f>
        <v>0.46</v>
      </c>
      <c r="I14" s="367"/>
      <c r="J14" s="367"/>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IF(AND(X$21&gt;392,X$21&lt;1200.1),$BR5,"0")</f>
        <v>0</v>
      </c>
      <c r="BO14" s="82" t="str">
        <f>IF(AND(Y$21&gt;392,Y$21&lt;1200.1),$BR5,"0")</f>
        <v>0</v>
      </c>
      <c r="BP14" s="82" t="str">
        <f>IF(AND(Z$21&gt;392,Z$21&lt;1200.1),$BR5,"0")</f>
        <v>0</v>
      </c>
      <c r="BQ14" s="82" t="str">
        <f>IF(AND(AA$21&gt;392,AA$21&lt;1200.1),$BR5,"0")</f>
        <v>0</v>
      </c>
      <c r="BR14" s="82" t="str">
        <f>IF(AND(AB$21&gt;392,AB$21&lt;1200.1),$BR5,"0")</f>
        <v>0</v>
      </c>
      <c r="BY14" s="347"/>
    </row>
    <row r="15" spans="1:98" ht="5.25" customHeight="1" x14ac:dyDescent="0.3">
      <c r="A15" s="371"/>
      <c r="B15" s="372"/>
      <c r="C15" s="371"/>
      <c r="D15" s="371"/>
      <c r="E15" s="371"/>
      <c r="F15" s="371"/>
      <c r="G15" s="371"/>
      <c r="H15" s="371"/>
      <c r="I15" s="371"/>
      <c r="J15" s="373"/>
      <c r="K15" s="320"/>
      <c r="L15" s="323"/>
      <c r="M15" s="324"/>
      <c r="N15" s="323"/>
      <c r="O15" s="323"/>
      <c r="P15" s="323"/>
      <c r="Q15" s="323"/>
      <c r="R15" s="323"/>
      <c r="S15" s="323"/>
      <c r="T15" s="323"/>
      <c r="U15" s="323"/>
      <c r="V15" s="320"/>
      <c r="W15" s="320"/>
      <c r="X15" s="312"/>
      <c r="Y15" s="312"/>
      <c r="Z15" s="312"/>
      <c r="AA15" s="312"/>
      <c r="AB15" s="312"/>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G15" s="312"/>
      <c r="BH15" s="312"/>
      <c r="BI15" s="312"/>
      <c r="BJ15" s="312"/>
      <c r="BK15" s="312"/>
      <c r="BL15" s="312"/>
      <c r="BM15" s="346" t="s">
        <v>309</v>
      </c>
      <c r="BN15" s="82" t="str">
        <f>IF(AND(X$21&gt;1200,X$21&lt;2000.1),$BR6,"0")</f>
        <v>0</v>
      </c>
      <c r="BO15" s="82" t="str">
        <f>IF(AND(Y$21&gt;1200,Y$21&lt;2000.1),$BR6,"0")</f>
        <v>0</v>
      </c>
      <c r="BP15" s="82" t="str">
        <f>IF(AND(Z$21&gt;1200,Z$21&lt;2000.1),$BR6,"0")</f>
        <v>0</v>
      </c>
      <c r="BQ15" s="82" t="str">
        <f>IF(AND(AA$21&gt;1200,AA$21&lt;2000.1),$BR6,"0")</f>
        <v>0</v>
      </c>
      <c r="BR15" s="82" t="str">
        <f>IF(AND(AB$21&gt;1200,AB$21&lt;2000.1),$BR6,"0")</f>
        <v>0</v>
      </c>
      <c r="BS15" s="312"/>
      <c r="BT15" s="312"/>
      <c r="BU15" s="312"/>
      <c r="BV15" s="312"/>
      <c r="BW15" s="312"/>
      <c r="BX15" s="312"/>
      <c r="BY15" s="29"/>
      <c r="CE15" s="312"/>
      <c r="CF15" s="312"/>
      <c r="CG15" s="312"/>
      <c r="CH15" s="312"/>
      <c r="CI15" s="312"/>
      <c r="CJ15" s="312"/>
      <c r="CK15" s="312"/>
      <c r="CL15" s="312"/>
      <c r="CM15" s="312"/>
      <c r="CN15" s="312"/>
      <c r="CO15" s="312"/>
      <c r="CP15" s="312"/>
      <c r="CQ15" s="312"/>
      <c r="CR15" s="312"/>
      <c r="CS15" s="312"/>
      <c r="CT15" s="312"/>
    </row>
    <row r="16" spans="1:98" ht="18" customHeight="1" x14ac:dyDescent="0.25">
      <c r="A16" s="374"/>
      <c r="B16" s="375" t="s">
        <v>310</v>
      </c>
      <c r="C16" s="374" t="s">
        <v>311</v>
      </c>
      <c r="D16" s="367"/>
      <c r="E16" s="374"/>
      <c r="F16" s="374"/>
      <c r="G16" s="375" t="s">
        <v>312</v>
      </c>
      <c r="H16" s="374" t="str">
        <f>'TC FORM'!AR$23</f>
        <v>Greater of ±2.0°F or ±0.4% of Reading</v>
      </c>
      <c r="I16" s="367"/>
      <c r="J16" s="367"/>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IF(AND(X$21&gt;2000,X$21&lt;2500.1),$BR7,"0")</f>
        <v>0</v>
      </c>
      <c r="BO16" s="82" t="str">
        <f>IF(AND(Y$21&gt;2000,Y$21&lt;2500.1),$BR7,"0")</f>
        <v>0</v>
      </c>
      <c r="BP16" s="82" t="str">
        <f>IF(AND(Z$21&gt;2000,Z$21&lt;2500.1),$BR7,"0")</f>
        <v>0</v>
      </c>
      <c r="BQ16" s="82" t="str">
        <f>IF(AND(AA$21&gt;2000,AA$21&lt;2500.1),$BR7,"0")</f>
        <v>0</v>
      </c>
      <c r="BR16" s="82" t="str">
        <f>IF(AND(AB$21&gt;2000,AB$21&lt;2500.1),$BR7,"0")</f>
        <v>0</v>
      </c>
    </row>
    <row r="17" spans="1:82" ht="18" customHeight="1" x14ac:dyDescent="0.25">
      <c r="A17" s="374"/>
      <c r="B17" s="375" t="s">
        <v>314</v>
      </c>
      <c r="C17" s="533" t="str">
        <f>'TC FORM'!AR$24</f>
        <v>AMS2750H, ASTM E220-19</v>
      </c>
      <c r="D17" s="533"/>
      <c r="E17" s="533"/>
      <c r="F17" s="533"/>
      <c r="G17" s="375" t="s">
        <v>315</v>
      </c>
      <c r="H17" s="374" t="str">
        <f>'TC FORM'!G$49</f>
        <v>Specification</v>
      </c>
      <c r="I17" s="367"/>
      <c r="J17" s="367"/>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IF(AND(X$21&gt;2000,X$21&lt;2500.1),$AT8,"0")</f>
        <v>0</v>
      </c>
      <c r="AQ17" s="82" t="str">
        <f>IF(AND(Y$21&gt;2000,Y$21&lt;2500.1),$AT8,"0")</f>
        <v>0</v>
      </c>
      <c r="AR17" s="82" t="str">
        <f>IF(AND(Z$21&gt;2000,Z$21&lt;2500.1),$AT8,"0")</f>
        <v>0</v>
      </c>
      <c r="AS17" s="82" t="str">
        <f>IF(AND(AA$21&gt;2000,AA$21&lt;2500.1),$AT8,"0")</f>
        <v>0</v>
      </c>
      <c r="AT17" s="82" t="str">
        <f>IF(AND(AB$21&gt;2000,AB$21&lt;2500.1),$AT8,"0")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4" t="s">
        <v>317</v>
      </c>
      <c r="BN17" s="82" t="str">
        <f>IF(AND(X$21&gt;31.9,X$21&lt;392.1),$BX2,"0")</f>
        <v>0</v>
      </c>
      <c r="BO17" s="82" t="str">
        <f>IF(AND(Y$21&gt;31.9,Y$21&lt;392.1),$BX2,"0")</f>
        <v>0</v>
      </c>
      <c r="BP17" s="82" t="str">
        <f>IF(AND(Z$21&gt;31.9,Z$21&lt;392.1),$BX2,"0")</f>
        <v>0</v>
      </c>
      <c r="BQ17" s="82" t="str">
        <f>IF(AND(AA$21&gt;31.9,AA$21&lt;392.1),$BX2,"0")</f>
        <v>0</v>
      </c>
      <c r="BR17" s="82" t="str">
        <f>IF(AND(AB$21&gt;31.9,AB$21&lt;392.1),$BX2,"0")</f>
        <v>0</v>
      </c>
    </row>
    <row r="18" spans="1:82" ht="18" customHeight="1" x14ac:dyDescent="0.25">
      <c r="A18" s="374"/>
      <c r="B18" s="374"/>
      <c r="C18" s="533"/>
      <c r="D18" s="533"/>
      <c r="E18" s="533"/>
      <c r="F18" s="533"/>
      <c r="G18" s="375" t="s">
        <v>319</v>
      </c>
      <c r="H18" s="374" t="str">
        <f>'TC FORM'!B$34</f>
        <v>New</v>
      </c>
      <c r="I18" s="367"/>
      <c r="J18" s="367"/>
      <c r="K18" s="5"/>
      <c r="X18" s="82" t="str">
        <f>IF(CT!$E$3="",CT!$D$3,CT!$E$3)</f>
        <v/>
      </c>
      <c r="Y18" s="82">
        <f>CT!$M$3</f>
        <v>0</v>
      </c>
      <c r="Z18" s="82">
        <f>CT!$U$3</f>
        <v>0</v>
      </c>
      <c r="AA18" s="82">
        <f>CT!$AC$3</f>
        <v>0</v>
      </c>
      <c r="AB18" s="82">
        <f>CT!$AK$3</f>
        <v>0</v>
      </c>
      <c r="AD18" s="5"/>
      <c r="AE18" s="5"/>
      <c r="AJ18" s="5"/>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4" t="s">
        <v>320</v>
      </c>
      <c r="BN18" s="82" t="str">
        <f>IF(AND(X$21&gt;392,X$21&lt;1200.1),$BX3,"0")</f>
        <v>0</v>
      </c>
      <c r="BO18" s="82" t="str">
        <f>IF(AND(Y$21&gt;392,Y$21&lt;1200.1),$BX3,"0")</f>
        <v>0</v>
      </c>
      <c r="BP18" s="82" t="str">
        <f>IF(AND(Z$21&gt;392,Z$21&lt;1200.1),$BX3,"0")</f>
        <v>0</v>
      </c>
      <c r="BQ18" s="82" t="str">
        <f>IF(AND(AA$21&gt;392,AA$21&lt;1200.1),$BX3,"0")</f>
        <v>0</v>
      </c>
      <c r="BR18" s="82" t="str">
        <f>IF(AND(AB$21&gt;392,AB$21&lt;1200.1),$BX3,"0")</f>
        <v>0</v>
      </c>
    </row>
    <row r="19" spans="1:82" ht="5.25" customHeight="1" x14ac:dyDescent="0.3">
      <c r="A19" s="371"/>
      <c r="B19" s="372"/>
      <c r="C19" s="371"/>
      <c r="D19" s="371"/>
      <c r="E19" s="371"/>
      <c r="F19" s="371"/>
      <c r="G19" s="371"/>
      <c r="H19" s="371"/>
      <c r="I19" s="371"/>
      <c r="J19" s="373"/>
      <c r="K19" s="320"/>
      <c r="X19" s="82"/>
      <c r="Y19" s="82"/>
      <c r="Z19" s="82"/>
      <c r="AA19" s="82"/>
      <c r="AB19" s="82"/>
      <c r="AD19" s="5"/>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4" t="s">
        <v>321</v>
      </c>
      <c r="BN19" s="82" t="str">
        <f>IF(AND(X$21&gt;1200,X$21&lt;2000.1),$BX4,"0")</f>
        <v>0</v>
      </c>
      <c r="BO19" s="82" t="str">
        <f>IF(AND(Y$21&gt;1200,Y$21&lt;2000.1),$BX4,"0")</f>
        <v>0</v>
      </c>
      <c r="BP19" s="82" t="str">
        <f>IF(AND(Z$21&gt;1200,Z$21&lt;2000.1),$BX4,"0")</f>
        <v>0</v>
      </c>
      <c r="BQ19" s="82" t="str">
        <f>IF(AND(AA$21&gt;1200,AA$21&lt;2000.1),$BX4,"0")</f>
        <v>0</v>
      </c>
      <c r="BR19" s="82" t="str">
        <f>IF(AND(AB$21&gt;1200,AB$21&lt;2000.1),$BX4,"0")</f>
        <v>0</v>
      </c>
    </row>
    <row r="20" spans="1:82" ht="18" customHeight="1" x14ac:dyDescent="0.3">
      <c r="A20" s="523" t="s">
        <v>322</v>
      </c>
      <c r="B20" s="523"/>
      <c r="C20" s="526" t="e">
        <f>X20</f>
        <v>#VALUE!</v>
      </c>
      <c r="D20" s="526"/>
      <c r="E20" s="526" t="e">
        <f>Y20</f>
        <v>#VALUE!</v>
      </c>
      <c r="F20" s="526"/>
      <c r="G20" s="376" t="e">
        <f>Z20</f>
        <v>#VALUE!</v>
      </c>
      <c r="H20" s="376" t="e">
        <f>IF(AA20="","",AA20)</f>
        <v>#VALUE!</v>
      </c>
      <c r="I20" s="526" t="e">
        <f>AB20</f>
        <v>#VALUE!</v>
      </c>
      <c r="J20" s="526"/>
      <c r="W20" s="29" t="s">
        <v>323</v>
      </c>
      <c r="X20" s="333" t="e">
        <f>IF(X17=0,"",ROUND(X17,2-(1+INT(LOG10(ABS(X17))))))</f>
        <v>#VALUE!</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4" t="s">
        <v>324</v>
      </c>
      <c r="BN20" s="82" t="str">
        <f>IF(AND(X$21&gt;2000,X$21&lt;2500.1),$BX5,"0")</f>
        <v>0</v>
      </c>
      <c r="BO20" s="82" t="str">
        <f>IF(AND(Y$21&gt;2000,Y$21&lt;2500.1),$BX5,"0")</f>
        <v>0</v>
      </c>
      <c r="BP20" s="82" t="str">
        <f>IF(AND(Z$21&gt;2000,Z$21&lt;2500.1),$BX5,"0")</f>
        <v>0</v>
      </c>
      <c r="BQ20" s="82" t="str">
        <f>IF(AND(AA$21&gt;2000,AA$21&lt;2500.1),$BX5,"0")</f>
        <v>0</v>
      </c>
      <c r="BR20" s="82" t="str">
        <f>IF(AND(AB$21&gt;2000,AB$21&lt;2500.1),$BX5,"0")</f>
        <v>0</v>
      </c>
      <c r="BT20" s="5"/>
      <c r="BU20" s="5"/>
      <c r="BV20" s="5"/>
      <c r="BW20" s="5"/>
      <c r="BX20" s="5"/>
    </row>
    <row r="21" spans="1:82" ht="18" customHeight="1" thickBot="1" x14ac:dyDescent="0.3">
      <c r="A21" s="522" t="s">
        <v>326</v>
      </c>
      <c r="B21" s="522"/>
      <c r="C21" s="555" t="str">
        <f>'TC FORM'!D10</f>
        <v/>
      </c>
      <c r="D21" s="555"/>
      <c r="E21" s="555" t="str">
        <f>'TC FORM'!E10</f>
        <v/>
      </c>
      <c r="F21" s="555"/>
      <c r="G21" s="378" t="str">
        <f>'TC FORM'!F10</f>
        <v/>
      </c>
      <c r="H21" s="378" t="str">
        <f>'TC FORM'!G10</f>
        <v/>
      </c>
      <c r="I21" s="555" t="str">
        <f>'TC FORM'!H10</f>
        <v/>
      </c>
      <c r="J21" s="555"/>
      <c r="W21" s="29" t="s">
        <v>327</v>
      </c>
      <c r="X21" s="349" t="str">
        <f>'TC FORM'!$D$10</f>
        <v/>
      </c>
      <c r="Y21" s="350" t="str">
        <f>'TC FORM'!$E$10</f>
        <v/>
      </c>
      <c r="Z21" s="350" t="str">
        <f>'TC FORM'!$F$10</f>
        <v/>
      </c>
      <c r="AA21" s="350" t="str">
        <f>'TC FORM'!$G$10</f>
        <v/>
      </c>
      <c r="AB21" s="350" t="str">
        <f>'TC FORM'!$H$10</f>
        <v/>
      </c>
      <c r="AD21" s="5"/>
      <c r="AE21" s="343"/>
      <c r="AJ21" s="5"/>
    </row>
    <row r="22" spans="1:82" ht="18" customHeight="1" x14ac:dyDescent="0.25">
      <c r="A22" s="365" t="str">
        <f>IF('TC FORM'!B11="","",'TC FORM'!B11)</f>
        <v/>
      </c>
      <c r="B22" s="365" t="s">
        <v>342</v>
      </c>
      <c r="C22" s="556" t="str">
        <f>IF('TC FORM'!D651="","",'TC FORM'!D651)</f>
        <v/>
      </c>
      <c r="D22" s="556"/>
      <c r="E22" s="556" t="str">
        <f>IF('TC FORM'!E651="","",'TC FORM'!E651)</f>
        <v/>
      </c>
      <c r="F22" s="556"/>
      <c r="G22" s="379" t="str">
        <f>IF('TC FORM'!F651="","",'TC FORM'!F651)</f>
        <v/>
      </c>
      <c r="H22" s="379" t="str">
        <f>IF('TC FORM'!G651="","",'TC FORM'!G651)</f>
        <v/>
      </c>
      <c r="I22" s="556" t="str">
        <f>IF('TC FORM'!H651="","",'TC FORM'!H651)</f>
        <v/>
      </c>
      <c r="J22" s="556"/>
      <c r="K22" s="6"/>
      <c r="W22" s="333" t="s">
        <v>205</v>
      </c>
      <c r="X22" s="82">
        <f>IF(X18="PRT",AD$8,AD$9)</f>
        <v>0</v>
      </c>
      <c r="Y22" s="82">
        <f>IF(Y18="PRT",AE$8,AE$9)</f>
        <v>0</v>
      </c>
      <c r="Z22" s="82">
        <f>IF(Z18="PRT",AF$8,AF$9)</f>
        <v>0</v>
      </c>
      <c r="AA22" s="82">
        <f>IF(AA18="PRT",AG$8,AG$9)</f>
        <v>0</v>
      </c>
      <c r="AB22" s="82">
        <f>IF(AB18="PRT",AH$8,AH$9)</f>
        <v>0</v>
      </c>
      <c r="AD22" s="5"/>
      <c r="AE22" s="343"/>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5"/>
      <c r="B23" s="365" t="s">
        <v>343</v>
      </c>
      <c r="C23" s="556" t="str">
        <f>IF('TC FORM'!D652="","",'TC FORM'!D652)</f>
        <v/>
      </c>
      <c r="D23" s="556"/>
      <c r="E23" s="556" t="str">
        <f>IF('TC FORM'!E652="","",'TC FORM'!E652)</f>
        <v/>
      </c>
      <c r="F23" s="556"/>
      <c r="G23" s="379" t="str">
        <f>IF('TC FORM'!F652="","",'TC FORM'!F652)</f>
        <v/>
      </c>
      <c r="H23" s="379" t="str">
        <f>IF('TC FORM'!G652="","",'TC FORM'!G652)</f>
        <v/>
      </c>
      <c r="I23" s="556" t="str">
        <f>IF('TC FORM'!H652="","",'TC FORM'!H652)</f>
        <v/>
      </c>
      <c r="J23" s="556"/>
      <c r="K23" s="6"/>
      <c r="W23" s="333" t="s">
        <v>189</v>
      </c>
      <c r="X23" s="82">
        <f>IF(X18="PRT",AJ$9,AJ$10)</f>
        <v>0</v>
      </c>
      <c r="Y23" s="82">
        <f>IF(Y18="PRT",AK$9,AK$10)</f>
        <v>0</v>
      </c>
      <c r="Z23" s="82">
        <f>IF(Z18="PRT",AL$9,AL$10)</f>
        <v>0</v>
      </c>
      <c r="AA23" s="82">
        <f>IF(AA$18="PRT",AM$9,AM$10)</f>
        <v>0</v>
      </c>
      <c r="AB23" s="82">
        <f>IF(AB$18="PRT",AN$9,AN$10)</f>
        <v>0</v>
      </c>
      <c r="AD23" s="5"/>
      <c r="AJ23" s="5"/>
    </row>
    <row r="24" spans="1:82" ht="18" customHeight="1" x14ac:dyDescent="0.25">
      <c r="A24" s="365"/>
      <c r="B24" s="365" t="s">
        <v>218</v>
      </c>
      <c r="C24" s="556">
        <f>IF('TC FORM'!D653="","",'TC FORM'!D653)</f>
        <v>0</v>
      </c>
      <c r="D24" s="556"/>
      <c r="E24" s="556" t="str">
        <f>IF('TC FORM'!E653="","",'TC FORM'!E653)</f>
        <v/>
      </c>
      <c r="F24" s="556"/>
      <c r="G24" s="379" t="str">
        <f>IF('TC FORM'!F653="","",'TC FORM'!F653)</f>
        <v/>
      </c>
      <c r="H24" s="379" t="str">
        <f>IF('TC FORM'!G653="","",'TC FORM'!G653)</f>
        <v/>
      </c>
      <c r="I24" s="556" t="str">
        <f>IF('TC FORM'!H653="","",'TC FORM'!H653)</f>
        <v/>
      </c>
      <c r="J24" s="556"/>
      <c r="K24" s="6"/>
      <c r="W24" s="333" t="s">
        <v>186</v>
      </c>
      <c r="X24" s="82">
        <f>IF(X18="PRT",AP$9,AP$10)</f>
        <v>0</v>
      </c>
      <c r="Y24" s="82">
        <f>IF(Y$18="PRT",AQ$9,AQ$10)</f>
        <v>0</v>
      </c>
      <c r="Z24" s="82">
        <f>IF(Z$18="PRT",AR$9,AR$10)</f>
        <v>0</v>
      </c>
      <c r="AA24" s="82">
        <f>IF(AA18="PRT",AS$9,AS$10)</f>
        <v>0</v>
      </c>
      <c r="AB24" s="82">
        <f>IF(AB18="PRT",AT$9,AT$10)</f>
        <v>0</v>
      </c>
      <c r="AD24" s="167" t="s">
        <v>65</v>
      </c>
      <c r="AE24" s="167" t="s">
        <v>247</v>
      </c>
      <c r="AF24" s="167" t="s">
        <v>248</v>
      </c>
      <c r="AG24" s="167" t="s">
        <v>249</v>
      </c>
      <c r="AH24" s="167" t="s">
        <v>250</v>
      </c>
      <c r="AJ24" s="167" t="s">
        <v>65</v>
      </c>
      <c r="AK24" s="167" t="s">
        <v>247</v>
      </c>
      <c r="AL24" s="167" t="s">
        <v>248</v>
      </c>
      <c r="AM24" s="167" t="s">
        <v>249</v>
      </c>
      <c r="AN24" s="167" t="s">
        <v>250</v>
      </c>
      <c r="AP24" s="167" t="s">
        <v>65</v>
      </c>
      <c r="AQ24" s="167" t="s">
        <v>247</v>
      </c>
      <c r="AR24" s="167" t="s">
        <v>248</v>
      </c>
      <c r="AS24" s="167" t="s">
        <v>249</v>
      </c>
      <c r="AT24" s="167" t="s">
        <v>250</v>
      </c>
      <c r="AV24" s="167" t="s">
        <v>65</v>
      </c>
      <c r="AW24" s="167" t="s">
        <v>247</v>
      </c>
      <c r="AX24" s="167" t="s">
        <v>248</v>
      </c>
      <c r="AY24" s="167" t="s">
        <v>249</v>
      </c>
      <c r="AZ24" s="167" t="s">
        <v>250</v>
      </c>
      <c r="BB24" s="167" t="s">
        <v>65</v>
      </c>
      <c r="BC24" s="167" t="s">
        <v>247</v>
      </c>
      <c r="BD24" s="167" t="s">
        <v>248</v>
      </c>
      <c r="BE24" s="167" t="s">
        <v>249</v>
      </c>
      <c r="BF24" s="167" t="s">
        <v>250</v>
      </c>
      <c r="BH24" s="167" t="s">
        <v>65</v>
      </c>
      <c r="BI24" s="167" t="s">
        <v>247</v>
      </c>
      <c r="BJ24" s="167" t="s">
        <v>248</v>
      </c>
      <c r="BK24" s="167" t="s">
        <v>249</v>
      </c>
      <c r="BL24" s="167" t="s">
        <v>250</v>
      </c>
      <c r="BN24" s="167" t="s">
        <v>65</v>
      </c>
      <c r="BO24" s="167" t="s">
        <v>247</v>
      </c>
      <c r="BP24" s="167" t="s">
        <v>248</v>
      </c>
      <c r="BQ24" s="167" t="s">
        <v>249</v>
      </c>
      <c r="BR24" s="167" t="s">
        <v>250</v>
      </c>
      <c r="BT24" s="167" t="s">
        <v>65</v>
      </c>
      <c r="BU24" s="167" t="s">
        <v>247</v>
      </c>
      <c r="BV24" s="167" t="s">
        <v>248</v>
      </c>
      <c r="BW24" s="167" t="s">
        <v>249</v>
      </c>
      <c r="BX24" s="167" t="s">
        <v>250</v>
      </c>
      <c r="BZ24" s="167" t="s">
        <v>65</v>
      </c>
      <c r="CA24" s="167" t="s">
        <v>247</v>
      </c>
      <c r="CB24" s="167" t="s">
        <v>248</v>
      </c>
      <c r="CC24" s="167" t="s">
        <v>249</v>
      </c>
      <c r="CD24" s="167" t="s">
        <v>250</v>
      </c>
    </row>
    <row r="25" spans="1:82" ht="18" customHeight="1" x14ac:dyDescent="0.25">
      <c r="A25" s="365" t="str">
        <f>IF('TC FORM'!B14="","",'TC FORM'!B14)</f>
        <v/>
      </c>
      <c r="B25" s="365"/>
      <c r="C25" s="526"/>
      <c r="D25" s="526"/>
      <c r="E25" s="526"/>
      <c r="F25" s="526"/>
      <c r="G25" s="376"/>
      <c r="H25" s="376"/>
      <c r="I25" s="526"/>
      <c r="J25" s="526"/>
      <c r="K25" s="6"/>
      <c r="W25" s="333" t="s">
        <v>190</v>
      </c>
      <c r="X25" s="82">
        <f>IF(X18="PRT",AV$9,AV$10)</f>
        <v>0</v>
      </c>
      <c r="Y25" s="82">
        <f>IF(Y18="PRT",AW$9,AW$10)</f>
        <v>0</v>
      </c>
      <c r="Z25" s="82">
        <f>IF(Z18="PRT",AX$9,AX$10)</f>
        <v>0</v>
      </c>
      <c r="AA25" s="82">
        <f>IF(AA18="PRT",AY$9,AY$10)</f>
        <v>0</v>
      </c>
      <c r="AB25" s="82">
        <f>IF(AB18="PRT",AZ$9,AZ$10)</f>
        <v>0</v>
      </c>
      <c r="AD25" s="333" t="str">
        <f t="shared" ref="AD25:AH30" si="0">AD2</f>
        <v>TC E with PRT</v>
      </c>
      <c r="AE25" s="333" t="str">
        <f t="shared" si="0"/>
        <v>-112 to -22</v>
      </c>
      <c r="AF25" s="333" t="str">
        <f t="shared" si="0"/>
        <v>°F</v>
      </c>
      <c r="AG25" s="333" t="str">
        <f t="shared" si="0"/>
        <v>°F</v>
      </c>
      <c r="AH25" s="333">
        <f t="shared" si="0"/>
        <v>0.19</v>
      </c>
      <c r="AJ25" s="333" t="str">
        <f t="shared" ref="AJ25:AN31" si="1">AJ2</f>
        <v>TC J with PRT</v>
      </c>
      <c r="AK25" s="333" t="str">
        <f t="shared" si="1"/>
        <v>-112 to -22</v>
      </c>
      <c r="AL25" s="333" t="str">
        <f t="shared" si="1"/>
        <v>°F</v>
      </c>
      <c r="AM25" s="333" t="str">
        <f t="shared" si="1"/>
        <v>°F</v>
      </c>
      <c r="AN25" s="333">
        <f t="shared" si="1"/>
        <v>0.2</v>
      </c>
      <c r="AP25" s="333" t="str">
        <f t="shared" ref="AP25:AT31" si="2">AP2</f>
        <v>TC K with PRT</v>
      </c>
      <c r="AQ25" s="333" t="str">
        <f t="shared" si="2"/>
        <v>-112 to -22</v>
      </c>
      <c r="AR25" s="333" t="str">
        <f t="shared" si="2"/>
        <v>°F</v>
      </c>
      <c r="AS25" s="333" t="str">
        <f t="shared" si="2"/>
        <v>°F</v>
      </c>
      <c r="AT25" s="333">
        <f t="shared" si="2"/>
        <v>0.22</v>
      </c>
      <c r="AV25" s="333" t="str">
        <f t="shared" ref="AV25:AZ31" si="3">AV2</f>
        <v>TC N with PRT</v>
      </c>
      <c r="AW25" s="333" t="str">
        <f t="shared" si="3"/>
        <v>-112 to -22</v>
      </c>
      <c r="AX25" s="333" t="str">
        <f t="shared" si="3"/>
        <v>°F</v>
      </c>
      <c r="AY25" s="333" t="str">
        <f t="shared" si="3"/>
        <v>°F</v>
      </c>
      <c r="AZ25" s="333">
        <f t="shared" si="3"/>
        <v>0.28000000000000003</v>
      </c>
      <c r="BB25" s="333" t="str">
        <f t="shared" ref="BB25:BF31" si="4">BB2</f>
        <v>TC R with PRT</v>
      </c>
      <c r="BC25" s="333" t="str">
        <f t="shared" si="4"/>
        <v>32 to 392</v>
      </c>
      <c r="BD25" s="333" t="str">
        <f t="shared" si="4"/>
        <v>°F</v>
      </c>
      <c r="BE25" s="333" t="str">
        <f t="shared" si="4"/>
        <v>°F</v>
      </c>
      <c r="BF25" s="333">
        <f t="shared" si="4"/>
        <v>0.81</v>
      </c>
      <c r="BH25" s="333" t="str">
        <f t="shared" ref="BH25:BL28" si="5">BH2</f>
        <v>TC R with S ref</v>
      </c>
      <c r="BI25" s="333" t="str">
        <f t="shared" si="5"/>
        <v>32 to 392</v>
      </c>
      <c r="BJ25" s="333" t="str">
        <f t="shared" si="5"/>
        <v>°F</v>
      </c>
      <c r="BK25" s="333" t="str">
        <f t="shared" si="5"/>
        <v>°F</v>
      </c>
      <c r="BL25" s="333">
        <f t="shared" si="5"/>
        <v>1.02</v>
      </c>
      <c r="BN25" s="333" t="str">
        <f t="shared" ref="BN25:BR30" si="6">BN2</f>
        <v>TC S with PRT</v>
      </c>
      <c r="BO25" s="333" t="str">
        <f t="shared" si="6"/>
        <v>32 to 392</v>
      </c>
      <c r="BP25" s="333" t="str">
        <f t="shared" si="6"/>
        <v>°F</v>
      </c>
      <c r="BQ25" s="333" t="str">
        <f t="shared" si="6"/>
        <v>°F</v>
      </c>
      <c r="BR25" s="333">
        <f t="shared" si="6"/>
        <v>0.81</v>
      </c>
      <c r="BT25" s="333" t="str">
        <f t="shared" ref="BT25:BX28" si="7">BT2</f>
        <v>TC S with S ref</v>
      </c>
      <c r="BU25" s="333" t="str">
        <f t="shared" si="7"/>
        <v>32 to 392</v>
      </c>
      <c r="BV25" s="333" t="str">
        <f t="shared" si="7"/>
        <v>°F</v>
      </c>
      <c r="BW25" s="333" t="str">
        <f t="shared" si="7"/>
        <v>°F</v>
      </c>
      <c r="BX25" s="333">
        <f t="shared" si="7"/>
        <v>1.01</v>
      </c>
      <c r="BZ25" s="333" t="str">
        <f t="shared" ref="BZ25:CD29" si="8">BZ2</f>
        <v>TC T with PRT</v>
      </c>
      <c r="CA25" s="333" t="str">
        <f t="shared" si="8"/>
        <v>-112 to -22</v>
      </c>
      <c r="CB25" s="333" t="str">
        <f t="shared" si="8"/>
        <v>°F</v>
      </c>
      <c r="CC25" s="333" t="str">
        <f t="shared" si="8"/>
        <v>°F</v>
      </c>
      <c r="CD25" s="333">
        <f t="shared" si="8"/>
        <v>0.23</v>
      </c>
    </row>
    <row r="26" spans="1:82" ht="18" customHeight="1" x14ac:dyDescent="0.25">
      <c r="A26" s="365"/>
      <c r="B26" s="365" t="str">
        <f>IF('TC FORM'!C15="","",'TC FORM'!C15)</f>
        <v/>
      </c>
      <c r="C26" s="526" t="e">
        <f>X33</f>
        <v>#VALUE!</v>
      </c>
      <c r="D26" s="526"/>
      <c r="E26" s="526" t="e">
        <f>Y33</f>
        <v>#VALUE!</v>
      </c>
      <c r="F26" s="526"/>
      <c r="G26" s="376" t="e">
        <f>Z33</f>
        <v>#VALUE!</v>
      </c>
      <c r="H26" s="376" t="e">
        <f>AA33</f>
        <v>#VALUE!</v>
      </c>
      <c r="I26" s="526" t="e">
        <f>AB33</f>
        <v>#VALUE!</v>
      </c>
      <c r="J26" s="526"/>
      <c r="K26" s="6"/>
      <c r="W26" s="333" t="s">
        <v>196</v>
      </c>
      <c r="X26" s="82">
        <f>IF(X18="PRT",BB$8,IF(X18="ST7",BB$10,BB$9))</f>
        <v>0</v>
      </c>
      <c r="Y26" s="82">
        <f>IF(Y18="PRT",BC$8,IF(Y18="ST7",BC$10,BC$9))</f>
        <v>0</v>
      </c>
      <c r="Z26" s="82">
        <f>IF(Z18="PRT",BD8,IF(Z18="ST7",BD$10,BD$9))</f>
        <v>0</v>
      </c>
      <c r="AA26" s="82">
        <f>IF(AA18="PRT",BE$8,IF(AA18="ST7",BE$10,BE$9))</f>
        <v>0</v>
      </c>
      <c r="AB26" s="82">
        <f>IF(AB18="PRT",BF$8,IF(AB18="ST7",BF$10,BF$9))</f>
        <v>0</v>
      </c>
      <c r="AD26" s="333" t="str">
        <f t="shared" si="0"/>
        <v>TC E with PRT</v>
      </c>
      <c r="AE26" s="333" t="str">
        <f t="shared" si="0"/>
        <v>-22 to 392</v>
      </c>
      <c r="AF26" s="333" t="str">
        <f t="shared" si="0"/>
        <v>°F</v>
      </c>
      <c r="AG26" s="333" t="str">
        <f t="shared" si="0"/>
        <v>°F</v>
      </c>
      <c r="AH26" s="333">
        <f t="shared" si="0"/>
        <v>0.19</v>
      </c>
      <c r="AJ26" s="333" t="str">
        <f t="shared" si="1"/>
        <v>TC J with PRT</v>
      </c>
      <c r="AK26" s="333" t="str">
        <f t="shared" si="1"/>
        <v>-22 to 392</v>
      </c>
      <c r="AL26" s="333" t="str">
        <f t="shared" si="1"/>
        <v>°F</v>
      </c>
      <c r="AM26" s="333" t="str">
        <f t="shared" si="1"/>
        <v>°F</v>
      </c>
      <c r="AN26" s="333">
        <f t="shared" si="1"/>
        <v>0.21</v>
      </c>
      <c r="AP26" s="333" t="str">
        <f t="shared" si="2"/>
        <v>TC K with PRT</v>
      </c>
      <c r="AQ26" s="333" t="str">
        <f t="shared" si="2"/>
        <v>-22 to 392</v>
      </c>
      <c r="AR26" s="333" t="str">
        <f t="shared" si="2"/>
        <v>°F</v>
      </c>
      <c r="AS26" s="333" t="str">
        <f t="shared" si="2"/>
        <v>°F</v>
      </c>
      <c r="AT26" s="333">
        <f t="shared" si="2"/>
        <v>0.24</v>
      </c>
      <c r="AV26" s="333" t="str">
        <f t="shared" si="3"/>
        <v>TC N with PRT</v>
      </c>
      <c r="AW26" s="333" t="str">
        <f t="shared" si="3"/>
        <v>-22 to 392</v>
      </c>
      <c r="AX26" s="333" t="str">
        <f t="shared" si="3"/>
        <v>°F</v>
      </c>
      <c r="AY26" s="333" t="str">
        <f t="shared" si="3"/>
        <v>°F</v>
      </c>
      <c r="AZ26" s="333">
        <f t="shared" si="3"/>
        <v>0.26</v>
      </c>
      <c r="BA26" s="29"/>
      <c r="BB26" s="333" t="str">
        <f t="shared" si="4"/>
        <v>TC R with PRT</v>
      </c>
      <c r="BC26" s="333" t="str">
        <f t="shared" si="4"/>
        <v>392 to 752</v>
      </c>
      <c r="BD26" s="333" t="str">
        <f t="shared" si="4"/>
        <v>°F</v>
      </c>
      <c r="BE26" s="333" t="str">
        <f t="shared" si="4"/>
        <v>°F</v>
      </c>
      <c r="BF26" s="333">
        <f t="shared" si="4"/>
        <v>0.81</v>
      </c>
      <c r="BH26" s="333" t="str">
        <f t="shared" si="5"/>
        <v>TC R with S ref</v>
      </c>
      <c r="BI26" s="333" t="str">
        <f t="shared" si="5"/>
        <v>392 to 1200</v>
      </c>
      <c r="BJ26" s="333" t="str">
        <f t="shared" si="5"/>
        <v>°F</v>
      </c>
      <c r="BK26" s="333" t="str">
        <f t="shared" si="5"/>
        <v>°F</v>
      </c>
      <c r="BL26" s="333">
        <f t="shared" si="5"/>
        <v>1.02</v>
      </c>
      <c r="BN26" s="333" t="str">
        <f t="shared" si="6"/>
        <v>TC S with PRT</v>
      </c>
      <c r="BO26" s="333" t="str">
        <f t="shared" si="6"/>
        <v>392 to 752</v>
      </c>
      <c r="BP26" s="333" t="str">
        <f t="shared" si="6"/>
        <v>°F</v>
      </c>
      <c r="BQ26" s="333" t="str">
        <f t="shared" si="6"/>
        <v>°F</v>
      </c>
      <c r="BR26" s="333">
        <f t="shared" si="6"/>
        <v>0.81</v>
      </c>
      <c r="BT26" s="333" t="str">
        <f t="shared" si="7"/>
        <v>TC S with S ref</v>
      </c>
      <c r="BU26" s="333" t="str">
        <f t="shared" si="7"/>
        <v>392 to 1200</v>
      </c>
      <c r="BV26" s="333" t="str">
        <f t="shared" si="7"/>
        <v>°F</v>
      </c>
      <c r="BW26" s="333" t="str">
        <f t="shared" si="7"/>
        <v>°F</v>
      </c>
      <c r="BX26" s="333">
        <f t="shared" si="7"/>
        <v>1.01</v>
      </c>
      <c r="BZ26" s="333" t="str">
        <f t="shared" si="8"/>
        <v>TC T with PRT</v>
      </c>
      <c r="CA26" s="333" t="str">
        <f t="shared" si="8"/>
        <v>-22 to 392</v>
      </c>
      <c r="CB26" s="333" t="str">
        <f t="shared" si="8"/>
        <v>°F</v>
      </c>
      <c r="CC26" s="333" t="str">
        <f t="shared" si="8"/>
        <v>°F</v>
      </c>
      <c r="CD26" s="333">
        <f t="shared" si="8"/>
        <v>0.2</v>
      </c>
    </row>
    <row r="27" spans="1:82" ht="18" customHeight="1" x14ac:dyDescent="0.25">
      <c r="A27" s="365"/>
      <c r="B27" s="365"/>
      <c r="C27" s="557" t="str">
        <f>IF('TC FORM'!D656="","",'TC FORM'!D656)</f>
        <v/>
      </c>
      <c r="D27" s="557"/>
      <c r="E27" s="557" t="str">
        <f>IF('TC FORM'!E656="","",'TC FORM'!E656)</f>
        <v/>
      </c>
      <c r="F27" s="557"/>
      <c r="G27" s="380" t="str">
        <f>IF('TC FORM'!F656="","",'TC FORM'!F656)</f>
        <v/>
      </c>
      <c r="H27" s="380" t="str">
        <f>IF('TC FORM'!G656="","",'TC FORM'!G656)</f>
        <v/>
      </c>
      <c r="I27" s="557" t="str">
        <f>IF('TC FORM'!H656="","",'TC FORM'!H656)</f>
        <v/>
      </c>
      <c r="J27" s="557"/>
      <c r="K27" s="6"/>
      <c r="W27" s="333" t="s">
        <v>201</v>
      </c>
      <c r="X27" s="82">
        <f>IF(X18="PRT",BN$8,IF(X18="ST7",BN$10,BN$9))</f>
        <v>0</v>
      </c>
      <c r="Y27" s="82">
        <f>IF(Y18="PRT",BO$8,IF(Y18="ST7",BO$10,BO$9))</f>
        <v>0</v>
      </c>
      <c r="Z27" s="82">
        <f>IF(Z18="PRT",BP$8,IF(Z18="ST7",BP$10,BP$9))</f>
        <v>0</v>
      </c>
      <c r="AA27" s="82">
        <f>IF(AA18="PRT",BQ$8,IF(AA18="ST7",BQ$10,BQ$9))</f>
        <v>0</v>
      </c>
      <c r="AB27" s="82">
        <f>IF(AB18="PRT",BR$8,IF(AB18="ST7",BR$10,BR$9))</f>
        <v>0</v>
      </c>
      <c r="AD27" s="333" t="str">
        <f t="shared" si="0"/>
        <v>TC E with PRT</v>
      </c>
      <c r="AE27" s="333" t="str">
        <f t="shared" si="0"/>
        <v>392 to 752</v>
      </c>
      <c r="AF27" s="333" t="str">
        <f t="shared" si="0"/>
        <v>°F</v>
      </c>
      <c r="AG27" s="333" t="str">
        <f t="shared" si="0"/>
        <v>°F</v>
      </c>
      <c r="AH27" s="333">
        <f t="shared" si="0"/>
        <v>0.18</v>
      </c>
      <c r="AJ27" s="333" t="str">
        <f t="shared" si="1"/>
        <v>TC J with PRT</v>
      </c>
      <c r="AK27" s="333" t="str">
        <f t="shared" si="1"/>
        <v>392 to 752</v>
      </c>
      <c r="AL27" s="333" t="str">
        <f t="shared" si="1"/>
        <v>°F</v>
      </c>
      <c r="AM27" s="333" t="str">
        <f t="shared" si="1"/>
        <v>°F</v>
      </c>
      <c r="AN27" s="333">
        <f t="shared" si="1"/>
        <v>0.21</v>
      </c>
      <c r="AP27" s="333" t="str">
        <f t="shared" si="2"/>
        <v>TC K with PRT</v>
      </c>
      <c r="AQ27" s="333" t="str">
        <f t="shared" si="2"/>
        <v>392 to 752</v>
      </c>
      <c r="AR27" s="333" t="str">
        <f t="shared" si="2"/>
        <v>°F</v>
      </c>
      <c r="AS27" s="333" t="str">
        <f t="shared" si="2"/>
        <v>°F</v>
      </c>
      <c r="AT27" s="333">
        <f t="shared" si="2"/>
        <v>0.24</v>
      </c>
      <c r="AV27" s="333" t="str">
        <f t="shared" si="3"/>
        <v>TC N with PRT</v>
      </c>
      <c r="AW27" s="333" t="str">
        <f t="shared" si="3"/>
        <v>392 to 752</v>
      </c>
      <c r="AX27" s="333" t="str">
        <f t="shared" si="3"/>
        <v>°F</v>
      </c>
      <c r="AY27" s="333" t="str">
        <f t="shared" si="3"/>
        <v>°F</v>
      </c>
      <c r="AZ27" s="333">
        <f t="shared" si="3"/>
        <v>0.26</v>
      </c>
      <c r="BA27" s="29"/>
      <c r="BB27" s="333" t="str">
        <f t="shared" si="4"/>
        <v>TC R with S std</v>
      </c>
      <c r="BC27" s="333" t="str">
        <f t="shared" si="4"/>
        <v>32 to 392</v>
      </c>
      <c r="BD27" s="333" t="str">
        <f t="shared" si="4"/>
        <v>°F</v>
      </c>
      <c r="BE27" s="333" t="str">
        <f t="shared" si="4"/>
        <v>°F</v>
      </c>
      <c r="BF27" s="333">
        <f t="shared" si="4"/>
        <v>1.3</v>
      </c>
      <c r="BH27" s="333" t="str">
        <f t="shared" si="5"/>
        <v>TC R with S ref</v>
      </c>
      <c r="BI27" s="333" t="str">
        <f t="shared" si="5"/>
        <v>1200 to 2000</v>
      </c>
      <c r="BJ27" s="333" t="str">
        <f t="shared" si="5"/>
        <v>°F</v>
      </c>
      <c r="BK27" s="333" t="str">
        <f t="shared" si="5"/>
        <v>°F</v>
      </c>
      <c r="BL27" s="333">
        <f t="shared" si="5"/>
        <v>1.2</v>
      </c>
      <c r="BN27" s="333" t="str">
        <f t="shared" si="6"/>
        <v>TC S with S std</v>
      </c>
      <c r="BO27" s="333" t="str">
        <f t="shared" si="6"/>
        <v>32 to 392</v>
      </c>
      <c r="BP27" s="333" t="str">
        <f t="shared" si="6"/>
        <v>°F</v>
      </c>
      <c r="BQ27" s="333" t="str">
        <f t="shared" si="6"/>
        <v>°F</v>
      </c>
      <c r="BR27" s="333">
        <f t="shared" si="6"/>
        <v>1.3</v>
      </c>
      <c r="BT27" s="333" t="str">
        <f t="shared" si="7"/>
        <v>TC S with S ref</v>
      </c>
      <c r="BU27" s="333" t="str">
        <f t="shared" si="7"/>
        <v>1200 to 2000</v>
      </c>
      <c r="BV27" s="333" t="str">
        <f t="shared" si="7"/>
        <v>°F</v>
      </c>
      <c r="BW27" s="333" t="str">
        <f t="shared" si="7"/>
        <v>°F</v>
      </c>
      <c r="BX27" s="333">
        <f t="shared" si="7"/>
        <v>1.2</v>
      </c>
      <c r="BZ27" s="333" t="str">
        <f t="shared" si="8"/>
        <v>TC T with PRT</v>
      </c>
      <c r="CA27" s="333" t="str">
        <f t="shared" si="8"/>
        <v>392 to 752</v>
      </c>
      <c r="CB27" s="333" t="str">
        <f t="shared" si="8"/>
        <v>°F</v>
      </c>
      <c r="CC27" s="333" t="str">
        <f t="shared" si="8"/>
        <v>°F</v>
      </c>
      <c r="CD27" s="333">
        <f t="shared" si="8"/>
        <v>0.2</v>
      </c>
    </row>
    <row r="28" spans="1:82" ht="18" customHeight="1" x14ac:dyDescent="0.25">
      <c r="A28" s="365" t="str">
        <f>IF('TC FORM'!B17="","",'TC FORM'!B17)</f>
        <v/>
      </c>
      <c r="B28" s="365" t="str">
        <f>IF('TC FORM'!C658="","",'TC FORM'!C658)</f>
        <v/>
      </c>
      <c r="C28" s="556" t="str">
        <f>IF('TC FORM'!D658="","",'TC FORM'!D658)</f>
        <v/>
      </c>
      <c r="D28" s="556"/>
      <c r="E28" s="556" t="str">
        <f>IF('TC FORM'!E658="","",'TC FORM'!E658)</f>
        <v/>
      </c>
      <c r="F28" s="556"/>
      <c r="G28" s="386" t="str">
        <f>IF('TC FORM'!F658="","",'TC FORM'!F658)</f>
        <v/>
      </c>
      <c r="H28" s="386" t="str">
        <f>IF('TC FORM'!G658="","",'TC FORM'!G658)</f>
        <v/>
      </c>
      <c r="I28" s="556" t="str">
        <f>IF('TC FORM'!H658="","",'TC FORM'!H658)</f>
        <v/>
      </c>
      <c r="J28" s="556"/>
      <c r="K28" s="6"/>
      <c r="W28" s="333" t="s">
        <v>193</v>
      </c>
      <c r="X28" s="82">
        <f>IF(X18="PRT",BZ$7,BZ$8)</f>
        <v>0</v>
      </c>
      <c r="Y28" s="82">
        <f>IF(Y18="PRT",CA$7,CA$8)</f>
        <v>0</v>
      </c>
      <c r="Z28" s="82">
        <f>IF(Z18="PRT",CB$7,CB$8)</f>
        <v>0</v>
      </c>
      <c r="AA28" s="82">
        <f>IF(AA18="PRT",CC$7,CC$8)</f>
        <v>0</v>
      </c>
      <c r="AB28" s="82">
        <f>IF(AB18="PRT",CD$7,CD$8)</f>
        <v>0</v>
      </c>
      <c r="AD28" s="333" t="str">
        <f t="shared" si="0"/>
        <v>TC E with S</v>
      </c>
      <c r="AE28" s="333" t="str">
        <f t="shared" si="0"/>
        <v>32 to 392</v>
      </c>
      <c r="AF28" s="333" t="str">
        <f t="shared" si="0"/>
        <v>°F</v>
      </c>
      <c r="AG28" s="333" t="str">
        <f t="shared" si="0"/>
        <v>°F</v>
      </c>
      <c r="AH28" s="333">
        <f t="shared" si="0"/>
        <v>1.3068415751374713</v>
      </c>
      <c r="AJ28" s="333" t="str">
        <f t="shared" si="1"/>
        <v>TC J with S</v>
      </c>
      <c r="AK28" s="333" t="str">
        <f t="shared" si="1"/>
        <v>32 to 392</v>
      </c>
      <c r="AL28" s="333" t="str">
        <f t="shared" si="1"/>
        <v>°F</v>
      </c>
      <c r="AM28" s="333" t="str">
        <f t="shared" si="1"/>
        <v>°F</v>
      </c>
      <c r="AN28" s="333">
        <f t="shared" si="1"/>
        <v>1.0165731786879313</v>
      </c>
      <c r="AP28" s="333" t="str">
        <f t="shared" si="2"/>
        <v>TC K with S</v>
      </c>
      <c r="AQ28" s="333" t="str">
        <f t="shared" si="2"/>
        <v>32 to 392</v>
      </c>
      <c r="AR28" s="333" t="str">
        <f t="shared" si="2"/>
        <v>°F</v>
      </c>
      <c r="AS28" s="333" t="str">
        <f t="shared" si="2"/>
        <v>°F</v>
      </c>
      <c r="AT28" s="333">
        <f t="shared" si="2"/>
        <v>1.31</v>
      </c>
      <c r="AV28" s="333" t="str">
        <f t="shared" si="3"/>
        <v>TC N with S std</v>
      </c>
      <c r="AW28" s="333" t="str">
        <f t="shared" si="3"/>
        <v>32 to 392</v>
      </c>
      <c r="AX28" s="333" t="str">
        <f t="shared" si="3"/>
        <v>°F</v>
      </c>
      <c r="AY28" s="333" t="str">
        <f t="shared" si="3"/>
        <v>°F</v>
      </c>
      <c r="AZ28" s="333">
        <f t="shared" si="3"/>
        <v>1.31</v>
      </c>
      <c r="BA28" s="29"/>
      <c r="BB28" s="333" t="str">
        <f t="shared" si="4"/>
        <v>TC R with S std</v>
      </c>
      <c r="BC28" s="333" t="str">
        <f t="shared" si="4"/>
        <v>392 to 1200</v>
      </c>
      <c r="BD28" s="333" t="str">
        <f t="shared" si="4"/>
        <v>°F</v>
      </c>
      <c r="BE28" s="333" t="str">
        <f t="shared" si="4"/>
        <v>°F</v>
      </c>
      <c r="BF28" s="333">
        <f t="shared" si="4"/>
        <v>1.6</v>
      </c>
      <c r="BH28" s="333" t="str">
        <f t="shared" si="5"/>
        <v>TC R with S ref</v>
      </c>
      <c r="BI28" s="333" t="str">
        <f t="shared" si="5"/>
        <v>2000 to 2500</v>
      </c>
      <c r="BJ28" s="333" t="str">
        <f t="shared" si="5"/>
        <v>°F</v>
      </c>
      <c r="BK28" s="333" t="str">
        <f t="shared" si="5"/>
        <v>°F</v>
      </c>
      <c r="BL28" s="333">
        <f t="shared" si="5"/>
        <v>3.2</v>
      </c>
      <c r="BN28" s="333" t="str">
        <f t="shared" si="6"/>
        <v>TC S with S std</v>
      </c>
      <c r="BO28" s="333" t="str">
        <f t="shared" si="6"/>
        <v>392 to 1200</v>
      </c>
      <c r="BP28" s="333" t="str">
        <f t="shared" si="6"/>
        <v>°F</v>
      </c>
      <c r="BQ28" s="333" t="str">
        <f t="shared" si="6"/>
        <v>°F</v>
      </c>
      <c r="BR28" s="333">
        <f t="shared" si="6"/>
        <v>1.3</v>
      </c>
      <c r="BT28" s="333" t="str">
        <f t="shared" si="7"/>
        <v>TC S with S ref</v>
      </c>
      <c r="BU28" s="333" t="str">
        <f t="shared" si="7"/>
        <v>2000 to 2500</v>
      </c>
      <c r="BV28" s="333" t="str">
        <f t="shared" si="7"/>
        <v>°F</v>
      </c>
      <c r="BW28" s="333" t="str">
        <f t="shared" si="7"/>
        <v>°F</v>
      </c>
      <c r="BX28" s="333">
        <f t="shared" si="7"/>
        <v>3.2</v>
      </c>
      <c r="BZ28" s="333" t="str">
        <f t="shared" si="8"/>
        <v>TC T with S std</v>
      </c>
      <c r="CA28" s="333" t="str">
        <f t="shared" si="8"/>
        <v>32 to 392</v>
      </c>
      <c r="CB28" s="333" t="str">
        <f t="shared" si="8"/>
        <v>°F</v>
      </c>
      <c r="CC28" s="333" t="str">
        <f t="shared" si="8"/>
        <v>°F</v>
      </c>
      <c r="CD28" s="333">
        <f t="shared" si="8"/>
        <v>1.31</v>
      </c>
    </row>
    <row r="29" spans="1:82" ht="18" customHeight="1" x14ac:dyDescent="0.25">
      <c r="A29" s="365"/>
      <c r="B29" s="365" t="str">
        <f>IF('TC FORM'!C659="","",'TC FORM'!C659)</f>
        <v/>
      </c>
      <c r="C29" s="556" t="str">
        <f>IF('TC FORM'!D659="","",'TC FORM'!D659)</f>
        <v/>
      </c>
      <c r="D29" s="556"/>
      <c r="E29" s="556" t="str">
        <f>IF('TC FORM'!E659="","",'TC FORM'!E659)</f>
        <v/>
      </c>
      <c r="F29" s="556"/>
      <c r="G29" s="386" t="str">
        <f>IF('TC FORM'!F659="","",'TC FORM'!F659)</f>
        <v/>
      </c>
      <c r="H29" s="386" t="str">
        <f>IF('TC FORM'!G659="","",'TC FORM'!G659)</f>
        <v/>
      </c>
      <c r="I29" s="556" t="str">
        <f>IF('TC FORM'!H659="","",'TC FORM'!H659)</f>
        <v/>
      </c>
      <c r="J29" s="556"/>
      <c r="K29" s="6"/>
      <c r="W29" s="5"/>
      <c r="AD29" s="333" t="str">
        <f t="shared" si="0"/>
        <v>TC E with S</v>
      </c>
      <c r="AE29" s="333" t="str">
        <f t="shared" si="0"/>
        <v>392 to 1200</v>
      </c>
      <c r="AF29" s="333" t="str">
        <f t="shared" si="0"/>
        <v>°F</v>
      </c>
      <c r="AG29" s="333" t="str">
        <f t="shared" si="0"/>
        <v>°F</v>
      </c>
      <c r="AH29" s="333">
        <f t="shared" si="0"/>
        <v>2</v>
      </c>
      <c r="AJ29" s="333" t="str">
        <f t="shared" si="1"/>
        <v>TC J with S</v>
      </c>
      <c r="AK29" s="333" t="str">
        <f t="shared" si="1"/>
        <v>392 to 1200</v>
      </c>
      <c r="AL29" s="333" t="str">
        <f t="shared" si="1"/>
        <v>°F</v>
      </c>
      <c r="AM29" s="333" t="str">
        <f t="shared" si="1"/>
        <v>°F</v>
      </c>
      <c r="AN29" s="333">
        <f t="shared" si="1"/>
        <v>1.5</v>
      </c>
      <c r="AP29" s="333" t="str">
        <f t="shared" si="2"/>
        <v>TC K with S std</v>
      </c>
      <c r="AQ29" s="333" t="str">
        <f t="shared" si="2"/>
        <v>392 to 1200</v>
      </c>
      <c r="AR29" s="333" t="str">
        <f t="shared" si="2"/>
        <v>°F</v>
      </c>
      <c r="AS29" s="333" t="str">
        <f t="shared" si="2"/>
        <v>°F</v>
      </c>
      <c r="AT29" s="333">
        <f t="shared" si="2"/>
        <v>1.5</v>
      </c>
      <c r="AV29" s="333" t="str">
        <f t="shared" si="3"/>
        <v>TC N with S std</v>
      </c>
      <c r="AW29" s="333" t="str">
        <f t="shared" si="3"/>
        <v>392 to 1200</v>
      </c>
      <c r="AX29" s="333" t="str">
        <f t="shared" si="3"/>
        <v>°F</v>
      </c>
      <c r="AY29" s="333" t="str">
        <f t="shared" si="3"/>
        <v>°F</v>
      </c>
      <c r="AZ29" s="333">
        <f t="shared" si="3"/>
        <v>1.6</v>
      </c>
      <c r="BA29" s="310"/>
      <c r="BB29" s="333" t="str">
        <f t="shared" si="4"/>
        <v>TC R with S std</v>
      </c>
      <c r="BC29" s="333" t="str">
        <f t="shared" si="4"/>
        <v>1200 to 2000</v>
      </c>
      <c r="BD29" s="333" t="str">
        <f t="shared" si="4"/>
        <v>°F</v>
      </c>
      <c r="BE29" s="333" t="str">
        <f t="shared" si="4"/>
        <v>°F</v>
      </c>
      <c r="BF29" s="333">
        <f t="shared" si="4"/>
        <v>2</v>
      </c>
      <c r="BN29" s="333" t="str">
        <f t="shared" si="6"/>
        <v>TC S with S std</v>
      </c>
      <c r="BO29" s="333" t="str">
        <f t="shared" si="6"/>
        <v>1200 to 2000</v>
      </c>
      <c r="BP29" s="333" t="str">
        <f t="shared" si="6"/>
        <v>°F</v>
      </c>
      <c r="BQ29" s="333" t="str">
        <f t="shared" si="6"/>
        <v>°F</v>
      </c>
      <c r="BR29" s="333">
        <f t="shared" si="6"/>
        <v>1.6</v>
      </c>
      <c r="BZ29" s="333" t="str">
        <f t="shared" si="8"/>
        <v>TC T with S std</v>
      </c>
      <c r="CA29" s="333" t="str">
        <f t="shared" si="8"/>
        <v>392 to 752</v>
      </c>
      <c r="CB29" s="333" t="str">
        <f t="shared" si="8"/>
        <v>°F</v>
      </c>
      <c r="CC29" s="333" t="str">
        <f t="shared" si="8"/>
        <v>°F</v>
      </c>
      <c r="CD29" s="333">
        <f t="shared" si="8"/>
        <v>1.44</v>
      </c>
    </row>
    <row r="30" spans="1:82" ht="18" customHeight="1" x14ac:dyDescent="0.25">
      <c r="A30" s="365"/>
      <c r="B30" s="365" t="str">
        <f>IF('TC FORM'!C660="","",'TC FORM'!C660)</f>
        <v/>
      </c>
      <c r="C30" s="556" t="str">
        <f>IF('TC FORM'!D660="","",'TC FORM'!D660)</f>
        <v/>
      </c>
      <c r="D30" s="556"/>
      <c r="E30" s="556" t="str">
        <f>IF('TC FORM'!E660="","",'TC FORM'!E660)</f>
        <v/>
      </c>
      <c r="F30" s="556"/>
      <c r="G30" s="386" t="str">
        <f>IF('TC FORM'!F660="","",'TC FORM'!F660)</f>
        <v/>
      </c>
      <c r="H30" s="386" t="str">
        <f>IF('TC FORM'!G660="","",'TC FORM'!G660)</f>
        <v/>
      </c>
      <c r="I30" s="556" t="str">
        <f>IF('TC FORM'!H660="","",'TC FORM'!H660)</f>
        <v/>
      </c>
      <c r="J30" s="556"/>
      <c r="K30" s="6"/>
      <c r="W30" s="29" t="s">
        <v>316</v>
      </c>
      <c r="X30" s="343" t="str">
        <f>IF(CT!$D$7="E",X35,IF(CT!$D$7="J",X36,IF(CT!$D$7="K",X37,IF(CT!$D$7="N",X38,IF(CT!$D$7="R",X39,IF(CT!$D$7="S",X40,IF(CT!$D$7="T",X41,"")))))))</f>
        <v/>
      </c>
      <c r="Y30" s="343" t="str">
        <f>IF(CT!$D$7="E",Y35,IF(CT!$D$7="J",Y36,IF(CT!$D$7="K",Y37,IF(CT!$D$7="N",Y38,IF(CT!$D$7="R",Y39,IF(CT!$D$7="S",Y40,IF(CT!$D$7="T",Y41,"")))))))</f>
        <v/>
      </c>
      <c r="Z30" s="343" t="str">
        <f>IF(CT!$D$7="E",Z35,IF(CT!$D$7="J",Z36,IF(CT!$D$7="K",Z37,IF(CT!$D$7="N",Z38,IF(CT!$D$7="R",Z39,IF(CT!$D$7="S",Z40,IF(CT!$D$7="T",Z41,"")))))))</f>
        <v/>
      </c>
      <c r="AA30" s="343" t="str">
        <f>IF(CT!$D$7="E",AA35,IF(CT!$D$7="J",AA36,IF(CT!$D$7="K",AA37,IF(CT!$D$7="N",AA38,IF(CT!$D$7="R",AA39,IF(CT!$D$7="S",AA40,IF(CT!$D$7="T",AA41,"")))))))</f>
        <v/>
      </c>
      <c r="AB30" s="343" t="str">
        <f>IF(CT!$D$7="E",AB35,IF(CT!$D$7="J",AB36,IF(CT!$D$7="K",AB37,IF(CT!$D$7="N",AB38,IF(CT!$D$7="R",AB39,IF(CT!$D$7="S",AB40,IF(CT!$D$7="T",AB41,"")))))))</f>
        <v/>
      </c>
      <c r="AD30" s="393" t="str">
        <f t="shared" si="0"/>
        <v>TC E with S</v>
      </c>
      <c r="AE30" s="393" t="str">
        <f t="shared" si="0"/>
        <v>1200 to 1832</v>
      </c>
      <c r="AF30" s="393" t="str">
        <f t="shared" si="0"/>
        <v>°F</v>
      </c>
      <c r="AG30" s="393" t="str">
        <f t="shared" si="0"/>
        <v>°F</v>
      </c>
      <c r="AH30" s="393">
        <f t="shared" si="0"/>
        <v>2.2000000000000002</v>
      </c>
      <c r="AJ30" s="393" t="str">
        <f t="shared" si="1"/>
        <v>TC J with S</v>
      </c>
      <c r="AK30" s="393" t="str">
        <f t="shared" si="1"/>
        <v>1200 to 2000</v>
      </c>
      <c r="AL30" s="393" t="str">
        <f t="shared" si="1"/>
        <v>°F</v>
      </c>
      <c r="AM30" s="393" t="str">
        <f t="shared" si="1"/>
        <v>°F</v>
      </c>
      <c r="AN30" s="393">
        <f t="shared" si="1"/>
        <v>2.0018054334577453</v>
      </c>
      <c r="AP30" s="393" t="str">
        <f t="shared" si="2"/>
        <v>TC K with S std</v>
      </c>
      <c r="AQ30" s="393" t="str">
        <f t="shared" si="2"/>
        <v>1200 to 2000</v>
      </c>
      <c r="AR30" s="393" t="str">
        <f t="shared" si="2"/>
        <v>°F</v>
      </c>
      <c r="AS30" s="393" t="str">
        <f t="shared" si="2"/>
        <v>°F</v>
      </c>
      <c r="AT30" s="393">
        <f t="shared" si="2"/>
        <v>2</v>
      </c>
      <c r="AV30" s="393" t="str">
        <f t="shared" si="3"/>
        <v>TC N with S std</v>
      </c>
      <c r="AW30" s="393" t="str">
        <f t="shared" si="3"/>
        <v>1200 to 2000</v>
      </c>
      <c r="AX30" s="393" t="str">
        <f t="shared" si="3"/>
        <v>°F</v>
      </c>
      <c r="AY30" s="393" t="str">
        <f t="shared" si="3"/>
        <v>°F</v>
      </c>
      <c r="AZ30" s="393">
        <f t="shared" si="3"/>
        <v>2.1</v>
      </c>
      <c r="BA30" s="29"/>
      <c r="BB30" s="393" t="str">
        <f t="shared" si="4"/>
        <v>TC R with S std</v>
      </c>
      <c r="BC30" s="393" t="str">
        <f t="shared" si="4"/>
        <v>2000 to 2500</v>
      </c>
      <c r="BD30" s="393" t="str">
        <f t="shared" si="4"/>
        <v>°F</v>
      </c>
      <c r="BE30" s="393" t="str">
        <f t="shared" si="4"/>
        <v>°F</v>
      </c>
      <c r="BF30" s="393">
        <f t="shared" si="4"/>
        <v>3.23</v>
      </c>
      <c r="BN30" s="393" t="str">
        <f t="shared" si="6"/>
        <v>TC S with S std</v>
      </c>
      <c r="BO30" s="393" t="str">
        <f t="shared" si="6"/>
        <v>2000 to 2500</v>
      </c>
      <c r="BP30" s="393" t="str">
        <f t="shared" si="6"/>
        <v>°F</v>
      </c>
      <c r="BQ30" s="393" t="str">
        <f t="shared" si="6"/>
        <v>°F</v>
      </c>
      <c r="BR30" s="393">
        <f t="shared" si="6"/>
        <v>2</v>
      </c>
      <c r="BY30" s="344" t="s">
        <v>286</v>
      </c>
      <c r="BZ30" s="338">
        <f>MAX(BZ32:BZ34)</f>
        <v>0</v>
      </c>
      <c r="CA30" s="338">
        <f>MAX(CA32:CA34)</f>
        <v>0</v>
      </c>
      <c r="CB30" s="338">
        <f>MAX(CB32:CB34)</f>
        <v>0</v>
      </c>
      <c r="CC30" s="338">
        <f>MAX(CC32:CC34)</f>
        <v>0</v>
      </c>
      <c r="CD30" s="338">
        <f>MAX(CD32:CD34)</f>
        <v>0</v>
      </c>
    </row>
    <row r="31" spans="1:82" ht="18" customHeight="1" x14ac:dyDescent="0.25">
      <c r="A31" s="365" t="str">
        <f>IF('TC FORM'!B20="","",'TC FORM'!B20)</f>
        <v/>
      </c>
      <c r="B31" s="365"/>
      <c r="C31" s="526" t="str">
        <f>IF('TC FORM'!D20="","",'TC FORM'!D20)</f>
        <v/>
      </c>
      <c r="D31" s="526"/>
      <c r="E31" s="526" t="str">
        <f>IF('TC FORM'!E20="","",'TC FORM'!E20)</f>
        <v/>
      </c>
      <c r="F31" s="526"/>
      <c r="G31" s="376" t="str">
        <f>IF('TC FORM'!F20="","",'TC FORM'!F20)</f>
        <v/>
      </c>
      <c r="H31" s="376" t="str">
        <f>IF('TC FORM'!G20="","",'TC FORM'!G20)</f>
        <v/>
      </c>
      <c r="I31" s="526" t="str">
        <f>IF('TC FORM'!H20="","",'TC FORM'!H20)</f>
        <v/>
      </c>
      <c r="J31" s="526"/>
      <c r="K31" s="6"/>
      <c r="X31" s="82">
        <f>CT!AS3</f>
        <v>0</v>
      </c>
      <c r="Y31" s="82">
        <f>CT!$BA$3</f>
        <v>0</v>
      </c>
      <c r="Z31" s="82">
        <f>CT!$BI$3</f>
        <v>0</v>
      </c>
      <c r="AA31" s="82">
        <f>CT!$BQ$3</f>
        <v>0</v>
      </c>
      <c r="AB31" s="82">
        <f>CT!$BY$3</f>
        <v>0</v>
      </c>
      <c r="AC31" s="82" t="str">
        <f>AC8</f>
        <v xml:space="preserve">PRT </v>
      </c>
      <c r="AD31" s="82">
        <f>MAX(AD33:AD35)</f>
        <v>0</v>
      </c>
      <c r="AE31" s="82">
        <f>AE8</f>
        <v>0</v>
      </c>
      <c r="AF31" s="82">
        <f>AF8</f>
        <v>0</v>
      </c>
      <c r="AG31" s="82">
        <f>AG8</f>
        <v>0</v>
      </c>
      <c r="AH31" s="82">
        <f>AH8</f>
        <v>0</v>
      </c>
      <c r="AJ31" s="394" t="str">
        <f t="shared" si="1"/>
        <v>TC J with S</v>
      </c>
      <c r="AK31" s="394" t="str">
        <f t="shared" si="1"/>
        <v>2000 to 2192</v>
      </c>
      <c r="AL31" s="394" t="str">
        <f t="shared" si="1"/>
        <v>°F</v>
      </c>
      <c r="AM31" s="394" t="str">
        <f t="shared" si="1"/>
        <v>°F</v>
      </c>
      <c r="AN31" s="394">
        <f t="shared" si="1"/>
        <v>2.7</v>
      </c>
      <c r="AP31" s="394" t="str">
        <f t="shared" si="2"/>
        <v>TC K with S std</v>
      </c>
      <c r="AQ31" s="394" t="str">
        <f t="shared" si="2"/>
        <v>2000 to 2500</v>
      </c>
      <c r="AR31" s="394" t="str">
        <f t="shared" si="2"/>
        <v>°F</v>
      </c>
      <c r="AS31" s="394" t="str">
        <f t="shared" si="2"/>
        <v>°F</v>
      </c>
      <c r="AT31" s="394">
        <f t="shared" si="2"/>
        <v>3.2</v>
      </c>
      <c r="AV31" s="394" t="str">
        <f t="shared" si="3"/>
        <v>TC N with S std</v>
      </c>
      <c r="AW31" s="394" t="str">
        <f t="shared" si="3"/>
        <v>2000 to 2372</v>
      </c>
      <c r="AX31" s="394" t="str">
        <f t="shared" si="3"/>
        <v>°F</v>
      </c>
      <c r="AY31" s="394" t="str">
        <f t="shared" si="3"/>
        <v>°F</v>
      </c>
      <c r="AZ31" s="394">
        <f t="shared" si="3"/>
        <v>2.9</v>
      </c>
      <c r="BA31" s="29"/>
      <c r="BB31" s="394">
        <f t="shared" si="4"/>
        <v>0</v>
      </c>
      <c r="BC31" s="394">
        <f t="shared" si="4"/>
        <v>0</v>
      </c>
      <c r="BD31" s="394">
        <f t="shared" si="4"/>
        <v>0</v>
      </c>
      <c r="BE31" s="394">
        <f t="shared" si="4"/>
        <v>0</v>
      </c>
      <c r="BF31" s="394">
        <f t="shared" si="4"/>
        <v>0</v>
      </c>
      <c r="BM31" s="344" t="s">
        <v>286</v>
      </c>
      <c r="BN31" s="338">
        <f>MAX(BN34:BN35)</f>
        <v>0</v>
      </c>
      <c r="BO31" s="338">
        <f>MAX(BO34:BO35)</f>
        <v>0</v>
      </c>
      <c r="BP31" s="338">
        <f>MAX(BP34:BP35)</f>
        <v>0</v>
      </c>
      <c r="BQ31" s="338">
        <f>MAX(BQ34:BQ35)</f>
        <v>0</v>
      </c>
      <c r="BR31">
        <v>3.2</v>
      </c>
      <c r="BY31" s="344" t="s">
        <v>290</v>
      </c>
      <c r="BZ31" s="335">
        <f>MAX(BZ35:BZ36)</f>
        <v>0</v>
      </c>
      <c r="CA31" s="335">
        <f>MAX(CA35:CA36)</f>
        <v>0</v>
      </c>
      <c r="CB31" s="335">
        <f>MAX(CB35:CB36)</f>
        <v>0</v>
      </c>
      <c r="CC31" s="335">
        <f>MAX(CC35:CC36)</f>
        <v>0</v>
      </c>
      <c r="CD31" s="335">
        <f>MAX(CD35:CD36)</f>
        <v>0</v>
      </c>
    </row>
    <row r="32" spans="1:82" ht="18" customHeight="1" x14ac:dyDescent="0.25">
      <c r="A32" s="365"/>
      <c r="B32" s="365" t="str">
        <f>IF('TC FORM'!C21="","",'TC FORM'!C21)</f>
        <v/>
      </c>
      <c r="C32" s="526" t="str">
        <f>IF('TC FORM'!D21="","",'TC FORM'!D21)</f>
        <v/>
      </c>
      <c r="D32" s="526"/>
      <c r="E32" s="526" t="str">
        <f>IF('TC FORM'!E21="","",'TC FORM'!E21)</f>
        <v/>
      </c>
      <c r="F32" s="526"/>
      <c r="G32" s="376" t="str">
        <f>IF('TC FORM'!F21="","",'TC FORM'!F21)</f>
        <v/>
      </c>
      <c r="H32" s="376" t="str">
        <f>IF('TC FORM'!G21="","",'TC FORM'!G21)</f>
        <v/>
      </c>
      <c r="I32" s="526" t="str">
        <f>IF('TC FORM'!H21="","",'TC FORM'!H21)</f>
        <v/>
      </c>
      <c r="J32" s="526"/>
      <c r="K32" s="6"/>
      <c r="X32" s="82"/>
      <c r="Y32" s="82"/>
      <c r="Z32" s="82"/>
      <c r="AA32" s="82"/>
      <c r="AB32" s="82"/>
      <c r="AC32" s="82" t="str">
        <f>AC9</f>
        <v xml:space="preserve">S </v>
      </c>
      <c r="AD32" s="335">
        <f>MAX(AD36:AD38)</f>
        <v>0</v>
      </c>
      <c r="AE32" s="335">
        <f>MAX(AE36:AE38)</f>
        <v>0</v>
      </c>
      <c r="AF32" s="335">
        <f>MAX(AF36:AF38)</f>
        <v>0</v>
      </c>
      <c r="AG32" s="335">
        <f>MAX(AG36:AG38)</f>
        <v>0</v>
      </c>
      <c r="AH32" s="335">
        <f>MAX(AH36:AH38)</f>
        <v>0</v>
      </c>
      <c r="AI32" s="344" t="s">
        <v>286</v>
      </c>
      <c r="AJ32" s="338">
        <f>MAX(AJ34:AJ36)</f>
        <v>0</v>
      </c>
      <c r="AK32" s="338">
        <f>MAX(AK34:AK36)</f>
        <v>0</v>
      </c>
      <c r="AL32" s="338">
        <f>MAX(AL34:AL36)</f>
        <v>0</v>
      </c>
      <c r="AM32" s="338">
        <f>MAX(AM34:AM36)</f>
        <v>0</v>
      </c>
      <c r="AN32" s="338">
        <f>MAX(AN34:AN36)</f>
        <v>0</v>
      </c>
      <c r="AO32" s="344" t="s">
        <v>286</v>
      </c>
      <c r="AP32" s="338">
        <f>MAX(AP34:AP36)</f>
        <v>0</v>
      </c>
      <c r="AQ32" s="338">
        <f>MAX(AQ34:AQ36)</f>
        <v>0</v>
      </c>
      <c r="AR32" s="338">
        <f>MAX(AR34:AR36)</f>
        <v>0</v>
      </c>
      <c r="AS32" s="338">
        <f>MAX(AS34:AS36)</f>
        <v>0</v>
      </c>
      <c r="AT32" s="338">
        <f>MAX(AT34:AT36)</f>
        <v>0</v>
      </c>
      <c r="AU32" s="344" t="s">
        <v>286</v>
      </c>
      <c r="AV32" s="338">
        <f>MAX(AV34:AV36)</f>
        <v>0</v>
      </c>
      <c r="AW32" s="338">
        <f>MAX(AW34:AW36)</f>
        <v>0</v>
      </c>
      <c r="AX32" s="338">
        <f>MAX(AX34:AX36)</f>
        <v>0</v>
      </c>
      <c r="AY32" s="338">
        <f>MAX(AY34:AY36)</f>
        <v>0</v>
      </c>
      <c r="AZ32" s="338">
        <f>MAX(AZ34:AZ36)</f>
        <v>0</v>
      </c>
      <c r="BA32" s="344" t="s">
        <v>286</v>
      </c>
      <c r="BB32" s="338">
        <f>MAX(BB35:BB36)</f>
        <v>0</v>
      </c>
      <c r="BC32" s="338">
        <f>MAX(BC35:BC36)</f>
        <v>0</v>
      </c>
      <c r="BD32" s="338">
        <f>MAX(BD35:BD36)</f>
        <v>0</v>
      </c>
      <c r="BE32" s="338">
        <f>MAX(BE35:BE36)</f>
        <v>0</v>
      </c>
      <c r="BF32" s="338">
        <f>MAX(BF35:BF36)</f>
        <v>0</v>
      </c>
      <c r="BM32" s="348" t="s">
        <v>291</v>
      </c>
      <c r="BN32" s="335">
        <f>MAX(BN36:BN39)</f>
        <v>0</v>
      </c>
      <c r="BO32" s="335">
        <f>MAX(BO36:BO39)</f>
        <v>0</v>
      </c>
      <c r="BP32" s="335">
        <f>MAX(BP36:BP39)</f>
        <v>0</v>
      </c>
      <c r="BQ32" s="335">
        <f>MAX(BQ36:BQ39)</f>
        <v>0</v>
      </c>
      <c r="BR32" s="335">
        <f>MAX(BR36:BR39)</f>
        <v>0</v>
      </c>
      <c r="BY32" s="344" t="s">
        <v>292</v>
      </c>
      <c r="BZ32" s="82" t="str">
        <f>IF(AND(X$34&gt;-111.9,X$34&lt;-21.9),CD25,"0")</f>
        <v>0</v>
      </c>
      <c r="CA32" s="82" t="str">
        <f>IF(AND(Y$34&gt;-111.9,Y$34&lt;-21.9),CE25,"0")</f>
        <v>0</v>
      </c>
      <c r="CB32" s="82" t="str">
        <f>IF(AND(Z$34&gt;-111.9,Z$34&lt;-21.9),CF25,"0")</f>
        <v>0</v>
      </c>
      <c r="CC32" s="82" t="str">
        <f>IF(AND(AA$34&gt;-111.9,AA$34&lt;-21.9),CG25,"0")</f>
        <v>0</v>
      </c>
      <c r="CD32" s="82" t="str">
        <f>IF(AND(AB$34&gt;-111.9,AB$34&lt;-21.9),CH25,"0")</f>
        <v>0</v>
      </c>
    </row>
    <row r="33" spans="1:82" ht="18" customHeight="1" x14ac:dyDescent="0.25">
      <c r="A33" s="365"/>
      <c r="B33" s="365"/>
      <c r="C33" s="550"/>
      <c r="D33" s="550"/>
      <c r="E33" s="550"/>
      <c r="F33" s="550"/>
      <c r="G33" s="367"/>
      <c r="H33" s="367"/>
      <c r="I33" s="550"/>
      <c r="J33" s="550"/>
      <c r="K33" s="6"/>
      <c r="W33" s="29" t="s">
        <v>323</v>
      </c>
      <c r="X33" s="333" t="e">
        <f>IF(X30=0,"",ROUND(X30,2-(1+INT(LOG10(ABS(X30))))))</f>
        <v>#VALUE!</v>
      </c>
      <c r="Y33" s="333" t="e">
        <f>IF(Y30=0,"",ROUND(Y30,2-(1+INT(LOG10(ABS(Y30))))))</f>
        <v>#VALUE!</v>
      </c>
      <c r="Z33" s="333" t="e">
        <f>IF(Z30=0,"",ROUND(Z30,2-(1+INT(LOG10(ABS(Z30))))))</f>
        <v>#VALUE!</v>
      </c>
      <c r="AA33" s="333" t="e">
        <f>IF(AA30=0,"",ROUND(AA30,2-(1+INT(LOG10(ABS(AA30))))))</f>
        <v>#VALUE!</v>
      </c>
      <c r="AB33" s="333" t="e">
        <f>IF(AB30=0,"",ROUND(AB30,2-(1+INT(LOG10(ABS(AB30))))))</f>
        <v>#VALUE!</v>
      </c>
      <c r="AC33" s="82" t="str">
        <f t="shared" ref="AC33:AC38" si="9">AC10</f>
        <v>PRT rng 1</v>
      </c>
      <c r="AD33" s="82" t="str">
        <f>IF(AND(X$34&gt;-111.9,X$34&lt;-21.9),$AH25,"0")</f>
        <v>0</v>
      </c>
      <c r="AE33" s="82" t="str">
        <f>IF(AND(Y$34&gt;-111.9,Y$34&lt;-21.9),$AH25,"0")</f>
        <v>0</v>
      </c>
      <c r="AF33" s="82" t="str">
        <f>IF(AND(Z$34&gt;-111.9,Z$34&lt;-21.9),$AH25,"0")</f>
        <v>0</v>
      </c>
      <c r="AG33" s="82" t="str">
        <f>IF(AND(AA$34&gt;-111.9,AA$34&lt;-21.9),$AH25,"0")</f>
        <v>0</v>
      </c>
      <c r="AH33" s="82" t="str">
        <f>IF(AND(AB$34&gt;-111.9,AB$34&lt;-21.9),$AH25,"0")</f>
        <v>0</v>
      </c>
      <c r="AI33" s="344" t="s">
        <v>290</v>
      </c>
      <c r="AJ33" s="335">
        <f>MAX(AJ37:AJ40)</f>
        <v>0</v>
      </c>
      <c r="AK33" s="335">
        <f>MAX(AK37:AK40)</f>
        <v>0</v>
      </c>
      <c r="AL33" s="335">
        <f>MAX(AL37:AL40)</f>
        <v>0</v>
      </c>
      <c r="AM33" s="335">
        <f>MAX(AM37:AM40)</f>
        <v>0</v>
      </c>
      <c r="AN33" s="335">
        <f>MAX(AN37:AN40)</f>
        <v>0</v>
      </c>
      <c r="AO33" s="344" t="s">
        <v>290</v>
      </c>
      <c r="AP33" s="335">
        <f>MAX(AP37:AP40)</f>
        <v>0</v>
      </c>
      <c r="AQ33" s="335">
        <f>MAX(AQ37:AQ40)</f>
        <v>0</v>
      </c>
      <c r="AR33" s="335">
        <f>MAX(AR37:AR40)</f>
        <v>0</v>
      </c>
      <c r="AS33" s="335">
        <f>MAX(AS37:AS40)</f>
        <v>0</v>
      </c>
      <c r="AT33" s="335">
        <f>MAX(AT37:AT40)</f>
        <v>0</v>
      </c>
      <c r="AU33" s="344" t="s">
        <v>290</v>
      </c>
      <c r="AV33" s="335">
        <f>MAX(AV37:AV40)</f>
        <v>0</v>
      </c>
      <c r="AW33" s="335">
        <f>MAX(AW37:AW40)</f>
        <v>0</v>
      </c>
      <c r="AX33" s="335">
        <f>MAX(AX37:AX40)</f>
        <v>0</v>
      </c>
      <c r="AY33" s="335">
        <f>MAX(AY37:AY40)</f>
        <v>0</v>
      </c>
      <c r="AZ33" s="335">
        <f>MAX(AZ37:AZ40)</f>
        <v>0</v>
      </c>
      <c r="BA33" s="348" t="s">
        <v>291</v>
      </c>
      <c r="BB33" s="335">
        <f>MAX(BB37:BB40)</f>
        <v>0</v>
      </c>
      <c r="BC33" s="335">
        <f>MAX(BC37:BC40)</f>
        <v>0</v>
      </c>
      <c r="BD33" s="335">
        <f>MAX(BD37:BD40)</f>
        <v>0</v>
      </c>
      <c r="BE33" s="335">
        <f>MAX(BE37:BE40)</f>
        <v>0</v>
      </c>
      <c r="BF33" s="335">
        <f>MAX(BF37:BF40)</f>
        <v>0</v>
      </c>
      <c r="BM33" s="348" t="s">
        <v>293</v>
      </c>
      <c r="BN33" s="82">
        <f>MAX(BN40:BN43)</f>
        <v>0</v>
      </c>
      <c r="BO33" s="82">
        <f>MAX(BO40:BO43)</f>
        <v>0</v>
      </c>
      <c r="BP33" s="82">
        <f>MAX(BP40:BP43)</f>
        <v>0</v>
      </c>
      <c r="BQ33" s="82">
        <f>MAX(BQ40:BQ43)</f>
        <v>0</v>
      </c>
      <c r="BR33" s="82">
        <f>MAX(BR40:BR43)</f>
        <v>0</v>
      </c>
      <c r="BY33" s="344" t="s">
        <v>294</v>
      </c>
      <c r="BZ33" s="82" t="str">
        <f>IF(AND(X$34&gt;-22,X$34&lt;392.1),$CD26,"0")</f>
        <v>0</v>
      </c>
      <c r="CA33" s="82" t="str">
        <f>IF(AND(Y$34&gt;-22,Y$34&lt;392.1),$CD26,"0")</f>
        <v>0</v>
      </c>
      <c r="CB33" s="82" t="str">
        <f>IF(AND(Z$34&gt;-22,Z$34&lt;392.1),$CD26,"0")</f>
        <v>0</v>
      </c>
      <c r="CC33" s="82" t="str">
        <f>IF(AND(AA$34&gt;-22,AA$34&lt;392.1),$CD26,"0")</f>
        <v>0</v>
      </c>
      <c r="CD33" s="82" t="str">
        <f>IF(AND(AB$34&gt;-22,AB$34&lt;392.1),$CD26,"0")</f>
        <v>0</v>
      </c>
    </row>
    <row r="34" spans="1:82" ht="18" customHeight="1" x14ac:dyDescent="0.25">
      <c r="A34" s="365" t="str">
        <f>IF('TC FORM'!B23="","",'TC FORM'!B23)</f>
        <v/>
      </c>
      <c r="B34" s="365"/>
      <c r="C34" s="526" t="str">
        <f>IF('TC FORM'!D23="","",'TC FORM'!D23)</f>
        <v/>
      </c>
      <c r="D34" s="526"/>
      <c r="E34" s="526" t="str">
        <f>IF('TC FORM'!E23="","",'TC FORM'!E23)</f>
        <v/>
      </c>
      <c r="F34" s="526"/>
      <c r="G34" s="376" t="str">
        <f>IF('TC FORM'!F23="","",'TC FORM'!F23)</f>
        <v/>
      </c>
      <c r="H34" s="376" t="str">
        <f>IF('TC FORM'!G23="","",'TC FORM'!G23)</f>
        <v/>
      </c>
      <c r="I34" s="526" t="str">
        <f>IF('TC FORM'!H23="","",'TC FORM'!H23)</f>
        <v/>
      </c>
      <c r="J34" s="526"/>
      <c r="K34" s="6"/>
      <c r="W34" s="29" t="s">
        <v>327</v>
      </c>
      <c r="X34" s="349" t="str">
        <f>'TC FORM'!$D$656</f>
        <v/>
      </c>
      <c r="Y34" s="350" t="str">
        <f>'TC FORM'!$E$656</f>
        <v/>
      </c>
      <c r="Z34" s="350" t="str">
        <f>'TC FORM'!$F$656</f>
        <v/>
      </c>
      <c r="AA34" s="350" t="str">
        <f>'TC FORM'!$G$656</f>
        <v/>
      </c>
      <c r="AB34" s="350" t="str">
        <f>'TC FORM'!$H$656</f>
        <v/>
      </c>
      <c r="AC34" s="82" t="str">
        <f t="shared" si="9"/>
        <v>PRT rng 2</v>
      </c>
      <c r="AD34" s="82" t="str">
        <f>IF(AND(X$34&gt;-22,X$34&lt;392.1),$AH26,"0")</f>
        <v>0</v>
      </c>
      <c r="AE34" s="82" t="str">
        <f>IF(AND(Y$34&gt;-22,Y$34&lt;392.1),$AH26,"0")</f>
        <v>0</v>
      </c>
      <c r="AF34" s="82" t="str">
        <f>IF(AND(Z$34&gt;-22,Z$34&lt;392.1),$AH26,"0")</f>
        <v>0</v>
      </c>
      <c r="AG34" s="82" t="str">
        <f>IF(AND(AA$34&gt;-22,AA$34&lt;392.1),$AH26,"0")</f>
        <v>0</v>
      </c>
      <c r="AH34" s="82" t="str">
        <f>IF(AND(AB$34&gt;-22,AB$34&lt;392.1),$AH26,"0")</f>
        <v>0</v>
      </c>
      <c r="AI34" s="344" t="s">
        <v>292</v>
      </c>
      <c r="AJ34" s="82" t="str">
        <f>IF(AND(X34&gt;-111.9,X34&lt;-21.9),$AN25,"0")</f>
        <v>0</v>
      </c>
      <c r="AK34" s="82" t="str">
        <f>IF(AND(Y34&gt;-111.9,Y34&lt;-21.9),$AN25,"0")</f>
        <v>0</v>
      </c>
      <c r="AL34" s="82" t="str">
        <f>IF(AND(Z34&gt;-111.9,Z34&lt;-21.9),$AN25,"0")</f>
        <v>0</v>
      </c>
      <c r="AM34" s="82" t="str">
        <f>IF(AND(AA34&gt;-111.9,AA34&lt;-21.9),$AN25,"0")</f>
        <v>0</v>
      </c>
      <c r="AN34" s="82" t="str">
        <f>IF(AND(AB34&gt;-111.9,AB34&lt;-21.9),$AN25,"0")</f>
        <v>0</v>
      </c>
      <c r="AO34" s="344" t="s">
        <v>292</v>
      </c>
      <c r="AP34" s="82" t="str">
        <f>IF(AND(X$34&gt;-111.9,X$34&lt;-21.9),$AT25,"0")</f>
        <v>0</v>
      </c>
      <c r="AQ34" s="82" t="str">
        <f>IF(AND(Y$34&gt;-111.9,Y$34&lt;-21.9),$AT25,"0")</f>
        <v>0</v>
      </c>
      <c r="AR34" s="82" t="str">
        <f>IF(AND(Z$34&gt;-111.9,Z$34&lt;-21.9),$AT25,"0")</f>
        <v>0</v>
      </c>
      <c r="AS34" s="82" t="str">
        <f>IF(AND(AA$34&gt;-111.9,AA$34&lt;-21.9),$AT25,"0")</f>
        <v>0</v>
      </c>
      <c r="AT34" s="82" t="str">
        <f>IF(AND(AB$34&gt;-111.9,AB$34&lt;-21.9),$AT25,"0")</f>
        <v>0</v>
      </c>
      <c r="AU34" s="344" t="s">
        <v>292</v>
      </c>
      <c r="AV34" s="82" t="str">
        <f>IF(AND(X$34&gt;-111.9,X$34&lt;-21.9),$AZ25,"0")</f>
        <v>0</v>
      </c>
      <c r="AW34" s="82" t="str">
        <f>IF(AND(Y$34&gt;-111.9,Y$34&lt;-21.9),$AZ25,"0")</f>
        <v>0</v>
      </c>
      <c r="AX34" s="82" t="str">
        <f>IF(AND(Z$34&gt;-111.9,Z$34&lt;-21.9),$AZ25,"0")</f>
        <v>0</v>
      </c>
      <c r="AY34" s="82" t="str">
        <f>IF(AND(AA$34&gt;-111.9,AA$34&lt;-21.9),$AZ25,"0")</f>
        <v>0</v>
      </c>
      <c r="AZ34" s="82" t="str">
        <f>IF(AND(AB$34&gt;-111.9,AB$34&lt;-21.9),$AZ25,"0")</f>
        <v>0</v>
      </c>
      <c r="BA34" s="348" t="s">
        <v>293</v>
      </c>
      <c r="BB34" s="82">
        <f>MAX(BB41:BB44)</f>
        <v>0</v>
      </c>
      <c r="BC34" s="82">
        <f>MAX(BC41:BC44)</f>
        <v>0</v>
      </c>
      <c r="BD34" s="82">
        <f>MAX(BD41:BD44)</f>
        <v>0</v>
      </c>
      <c r="BE34" s="82">
        <f>MAX(BE41:BE44)</f>
        <v>0</v>
      </c>
      <c r="BF34" s="82">
        <f>MAX(BF41:BF44)</f>
        <v>0</v>
      </c>
      <c r="BM34" s="344" t="s">
        <v>292</v>
      </c>
      <c r="BN34" s="82" t="str">
        <f>IF(AND(X$34&gt;31.9,X$34&lt;392.1),$BR25,"0")</f>
        <v>0</v>
      </c>
      <c r="BO34" s="82" t="str">
        <f>IF(AND(Y$34&gt;31.9,Y$34&lt;392.1),$BR25,"0")</f>
        <v>0</v>
      </c>
      <c r="BP34" s="82" t="str">
        <f>IF(AND(Z$34&gt;31.9,Z$34&lt;392.1),$BR25,"0")</f>
        <v>0</v>
      </c>
      <c r="BQ34" s="82" t="str">
        <f>IF(AND(AA$34&gt;31.9,AA$34&lt;392.1),$BR25,"0")</f>
        <v>0</v>
      </c>
      <c r="BR34" s="82" t="str">
        <f>IF(AND(AB$34&gt;31.9,AB$34&lt;392.1),$BR25,"0")</f>
        <v>0</v>
      </c>
      <c r="BY34" s="344" t="s">
        <v>297</v>
      </c>
      <c r="BZ34" s="82" t="str">
        <f>IF(AND(X$34&gt;392,X$34&lt;752.1),$CD27,"0")</f>
        <v>0</v>
      </c>
      <c r="CA34" s="82" t="str">
        <f>IF(AND(Y$34&gt;392,Y$34&lt;752.1),$CD27,"0")</f>
        <v>0</v>
      </c>
      <c r="CB34" s="82" t="str">
        <f>IF(AND(Z$34&gt;392,Z$34&lt;752.1),$CD27,"0")</f>
        <v>0</v>
      </c>
      <c r="CC34" s="82" t="str">
        <f>IF(AND(AA$34&gt;392,AA$34&lt;752.1),$CD27,"0")</f>
        <v>0</v>
      </c>
      <c r="CD34" s="82" t="str">
        <f>IF(AND(AB$34&gt;392,AB$34&lt;752.1),$CD27,"0")</f>
        <v>0</v>
      </c>
    </row>
    <row r="35" spans="1:82" ht="18" customHeight="1" x14ac:dyDescent="0.25">
      <c r="A35" s="365"/>
      <c r="B35" s="365" t="str">
        <f>IF('TC FORM'!C24="","",'TC FORM'!C24)</f>
        <v/>
      </c>
      <c r="C35" s="526" t="str">
        <f>IF('TC FORM'!D24="","",'TC FORM'!D24)</f>
        <v/>
      </c>
      <c r="D35" s="526"/>
      <c r="E35" s="526" t="str">
        <f>IF('TC FORM'!E24="","",'TC FORM'!E24)</f>
        <v/>
      </c>
      <c r="F35" s="526"/>
      <c r="G35" s="376" t="str">
        <f>IF('TC FORM'!F24="","",'TC FORM'!F24)</f>
        <v/>
      </c>
      <c r="H35" s="376" t="str">
        <f>IF('TC FORM'!G24="","",'TC FORM'!G24)</f>
        <v/>
      </c>
      <c r="I35" s="526" t="str">
        <f>IF('TC FORM'!H24="","",'TC FORM'!H24)</f>
        <v/>
      </c>
      <c r="J35" s="526"/>
      <c r="K35" s="6"/>
      <c r="W35" s="333" t="s">
        <v>205</v>
      </c>
      <c r="X35" s="82">
        <f>IF(X$31="PRT",AD$31,AD$32)</f>
        <v>0</v>
      </c>
      <c r="Y35" s="82">
        <f>IF(Y31="PRT",AE$31,AE$32)</f>
        <v>0</v>
      </c>
      <c r="Z35" s="82">
        <f>IF(Z31="PRT",AF$31,AF$32)</f>
        <v>0</v>
      </c>
      <c r="AA35" s="82">
        <f>IF(AA31="PRT",AG$31,AG$32)</f>
        <v>0</v>
      </c>
      <c r="AB35" s="82">
        <f>IF(AB31="PRT",AH$31,AH$32)</f>
        <v>0</v>
      </c>
      <c r="AC35" s="82" t="str">
        <f t="shared" si="9"/>
        <v>PRT rng 3</v>
      </c>
      <c r="AD35" s="82" t="str">
        <f>IF(AND(X$34&gt;392,X$34&lt;752.1),$AH27,"0")</f>
        <v>0</v>
      </c>
      <c r="AE35" s="82" t="str">
        <f>IF(AND(Y$34&gt;-392,Y$34&lt;752.1),$AH27,"0")</f>
        <v>0</v>
      </c>
      <c r="AF35" s="82" t="str">
        <f>IF(AND(Z$34&gt;-392,Z$34&lt;752.1),$AH27,"0")</f>
        <v>0</v>
      </c>
      <c r="AG35" s="82" t="str">
        <f>IF(AND(AA$34&gt;-392,AA$34&lt;752.1),$AH27,"0")</f>
        <v>0</v>
      </c>
      <c r="AH35" s="82" t="str">
        <f>IF(AND(AB$34&gt;-392,AB$34&lt;752.1),$AH27,"0")</f>
        <v>0</v>
      </c>
      <c r="AI35" s="344" t="s">
        <v>294</v>
      </c>
      <c r="AJ35" s="82" t="str">
        <f>IF(AND(X$34&gt;-22,X34&lt;392.1),$AN26,"0")</f>
        <v>0</v>
      </c>
      <c r="AK35" s="82" t="str">
        <f>IF(AND(Y$34&gt;-22,Y34&lt;392.1),$AN26,"0")</f>
        <v>0</v>
      </c>
      <c r="AL35" s="82" t="str">
        <f>IF(AND(Z$34&gt;-22,Z34&lt;392.1),$AN26,"0")</f>
        <v>0</v>
      </c>
      <c r="AM35" s="82" t="str">
        <f>IF(AND(AA$34&gt;-22,AA34&lt;392.1),$AN26,"0")</f>
        <v>0</v>
      </c>
      <c r="AN35" s="82" t="str">
        <f>IF(AND(AB$34&gt;-22,AB34&lt;392.1),$AN26,"0")</f>
        <v>0</v>
      </c>
      <c r="AO35" s="344" t="s">
        <v>294</v>
      </c>
      <c r="AP35" s="82" t="str">
        <f>IF(AND(X$34&gt;-22,X$34&lt;392.1),$AT26,"0")</f>
        <v>0</v>
      </c>
      <c r="AQ35" s="82" t="str">
        <f>IF(AND(Y$34&gt;-22,Y$34&lt;392.1),$AT26,"0")</f>
        <v>0</v>
      </c>
      <c r="AR35" s="82" t="str">
        <f>IF(AND(Z$34&gt;-22,Z$34&lt;392.1),$AT26,"0")</f>
        <v>0</v>
      </c>
      <c r="AS35" s="82" t="str">
        <f>IF(AND(AA$34&gt;-22,AA$34&lt;392.1),$AT26,"0")</f>
        <v>0</v>
      </c>
      <c r="AT35" s="82" t="str">
        <f>IF(AND(AB$34&gt;-22,AB$34&lt;392.1),$AT26,"0")</f>
        <v>0</v>
      </c>
      <c r="AU35" s="344" t="s">
        <v>294</v>
      </c>
      <c r="AV35" s="82" t="str">
        <f>IF(AND(X$34&gt;-22,X$34&lt;392.1),$AZ26,"0")</f>
        <v>0</v>
      </c>
      <c r="AW35" s="82" t="str">
        <f>IF(AND(Y$34&gt;-22,Y$34&lt;392.1),$AZ26,"0")</f>
        <v>0</v>
      </c>
      <c r="AX35" s="82" t="str">
        <f>IF(AND(Z$34&gt;-22,Z$34&lt;392.1),$AZ26,"0")</f>
        <v>0</v>
      </c>
      <c r="AY35" s="82" t="str">
        <f>IF(AND(AA$34&gt;-22,AA$34&lt;392.1),$AZ26,"0")</f>
        <v>0</v>
      </c>
      <c r="AZ35" s="82" t="str">
        <f>IF(AND(AB$34&gt;-22,AB$34&lt;392.1),$AZ26,"0")</f>
        <v>0</v>
      </c>
      <c r="BA35" s="344" t="s">
        <v>292</v>
      </c>
      <c r="BB35" s="82" t="str">
        <f>IF(AND(X$34&gt;31.9,X$34&lt;392.1),$BF25,"0")</f>
        <v>0</v>
      </c>
      <c r="BC35" s="82" t="str">
        <f>IF(AND(Y$34&gt;31.9,Y$34&lt;392.1),$BF25,"0")</f>
        <v>0</v>
      </c>
      <c r="BD35" s="82" t="str">
        <f>IF(AND(Z$34&gt;31.9,Z$34&lt;392.1),$BF25,"0")</f>
        <v>0</v>
      </c>
      <c r="BE35" s="82" t="str">
        <f>IF(AND(AA$34&gt;31.9,AA$34&lt;392.1),$BF25,"0")</f>
        <v>0</v>
      </c>
      <c r="BF35" s="82" t="str">
        <f>IF(AND(AB$34&gt;31.9,AB$34&lt;392.1),$BF25,"0")</f>
        <v>0</v>
      </c>
      <c r="BM35" s="348" t="s">
        <v>294</v>
      </c>
      <c r="BN35" s="82" t="str">
        <f>IF(AND(X$34&gt;392,X$34&lt;752.1),$BR26,"0")</f>
        <v>0</v>
      </c>
      <c r="BO35" s="82" t="str">
        <f>IF(AND(Y$34&gt;392,Y$34&lt;752.1),$BR26,"0")</f>
        <v>0</v>
      </c>
      <c r="BP35" s="82" t="str">
        <f>IF(AND(Z$34&gt;392,Z$34&lt;752.1),$BR26,"0")</f>
        <v>0</v>
      </c>
      <c r="BQ35" s="82" t="str">
        <f>IF(AND(AA$34&gt;392,AA$34&lt;752.1),$BR26,"0")</f>
        <v>0</v>
      </c>
      <c r="BR35" s="82" t="str">
        <f>IF(AND(AB$34&gt;392,AB$34&lt;752.1),$BR26,"0")</f>
        <v>0</v>
      </c>
      <c r="BY35" s="344" t="s">
        <v>300</v>
      </c>
      <c r="BZ35" s="82" t="str">
        <f>IF(AND(X$34&gt;31.9,X$34&lt;392.1),$CD28,"0")</f>
        <v>0</v>
      </c>
      <c r="CA35" s="82" t="str">
        <f>IF(AND(Y$34&gt;31.9,Y$34&lt;392.1),$CD28,"0")</f>
        <v>0</v>
      </c>
      <c r="CB35" s="82" t="str">
        <f>IF(AND(Z$34&gt;31.9,Z$34&lt;392.1),$CD28,"0")</f>
        <v>0</v>
      </c>
      <c r="CC35" s="82" t="str">
        <f>IF(AND(AA$34&gt;31.9,AA$34&lt;392.1),$CD28,"0")</f>
        <v>0</v>
      </c>
      <c r="CD35" s="82" t="str">
        <f>IF(AND(AB$34&gt;31.9,AB$34&lt;392.1),$CD28,"0")</f>
        <v>0</v>
      </c>
    </row>
    <row r="36" spans="1:82" ht="18" x14ac:dyDescent="0.25">
      <c r="A36" s="365"/>
      <c r="B36" s="365"/>
      <c r="C36" s="367"/>
      <c r="D36" s="367"/>
      <c r="E36" s="367"/>
      <c r="F36" s="367"/>
      <c r="G36" s="367"/>
      <c r="H36" s="367"/>
      <c r="I36" s="367"/>
      <c r="J36" s="367"/>
      <c r="K36" s="6"/>
      <c r="W36" s="333" t="s">
        <v>189</v>
      </c>
      <c r="X36" s="82">
        <f>IF(X$31="PRT",AJ$32,AJ$33)</f>
        <v>0</v>
      </c>
      <c r="Y36" s="82">
        <f>IF(Y$31="PRT",AK$32,AK$33)</f>
        <v>0</v>
      </c>
      <c r="Z36" s="82">
        <f>IF(Z$31="PRT",AL$32,AL$33)</f>
        <v>0</v>
      </c>
      <c r="AA36" s="82">
        <f>IF(AA$31="PRT",AM$32,AM$33)</f>
        <v>0</v>
      </c>
      <c r="AB36" s="82">
        <f>IF(AB$31="PRT",AN$32,AN$33)</f>
        <v>0</v>
      </c>
      <c r="AC36" s="82" t="str">
        <f t="shared" si="9"/>
        <v>S rng 1</v>
      </c>
      <c r="AD36" s="82" t="str">
        <f>IF(AND(X34&gt;31.9,X34&lt;392.1),$AH28,"0")</f>
        <v>0</v>
      </c>
      <c r="AE36" s="82" t="str">
        <f>IF(AND(Y34&gt;31.9,Y34&lt;392.1),$AH28,"0")</f>
        <v>0</v>
      </c>
      <c r="AF36" s="82" t="str">
        <f>IF(AND(Z34&gt;31.9,Z34&lt;392.1),$AH28,"0")</f>
        <v>0</v>
      </c>
      <c r="AG36" s="82" t="str">
        <f>IF(AND(AA34&gt;31.9,AA34&lt;392.1),$AH28,"0")</f>
        <v>0</v>
      </c>
      <c r="AH36" s="82" t="str">
        <f>IF(AND(AB34&gt;31.9,AB34&lt;392.1),$AH28,"0")</f>
        <v>0</v>
      </c>
      <c r="AI36" s="344" t="s">
        <v>297</v>
      </c>
      <c r="AJ36" s="82" t="str">
        <f>IF(AND(X34&gt;392,X34&lt;752.1),$AN27,"0")</f>
        <v>0</v>
      </c>
      <c r="AK36" s="82" t="str">
        <f>IF(AND(Y34&gt;392,Y34&lt;752.1),$AN27,"0")</f>
        <v>0</v>
      </c>
      <c r="AL36" s="82" t="str">
        <f>IF(AND(Z34&gt;392,Z34&lt;752.1),$AN27,"0")</f>
        <v>0</v>
      </c>
      <c r="AM36" s="82" t="str">
        <f>IF(AND(AA34&gt;392,AA34&lt;752.1),$AN27,"0")</f>
        <v>0</v>
      </c>
      <c r="AN36" s="82" t="str">
        <f>IF(AND(AB34&gt;392,AB34&lt;752.1),$AN27,"0")</f>
        <v>0</v>
      </c>
      <c r="AO36" s="344" t="s">
        <v>297</v>
      </c>
      <c r="AP36" s="82" t="str">
        <f>IF(AND(X$34&gt;392,X$34&lt;752.1),$AT27,"0")</f>
        <v>0</v>
      </c>
      <c r="AQ36" s="82" t="str">
        <f>IF(AND(Y$34&gt;392,Y$34&lt;752.1),$AT27,"0")</f>
        <v>0</v>
      </c>
      <c r="AR36" s="82" t="str">
        <f>IF(AND(Z$34&gt;392,Z$34&lt;752.1),$AT27,"0")</f>
        <v>0</v>
      </c>
      <c r="AS36" s="82" t="str">
        <f>IF(AND(AA$34&gt;392,AA$34&lt;752.1),$AT27,"0")</f>
        <v>0</v>
      </c>
      <c r="AT36" s="82" t="str">
        <f>IF(AND(AB$34&gt;392,AB$34&lt;752.1),$AT27,"0")</f>
        <v>0</v>
      </c>
      <c r="AU36" s="344" t="s">
        <v>297</v>
      </c>
      <c r="AV36" s="82" t="str">
        <f>IF(AND(X$34&gt;392,X$34&lt;752.1),$AZ27,"0")</f>
        <v>0</v>
      </c>
      <c r="AW36" s="82" t="str">
        <f>IF(AND(Y$34&gt;392,Y$34&lt;752.1),$AZ27,"0")</f>
        <v>0</v>
      </c>
      <c r="AX36" s="82" t="str">
        <f>IF(AND(Z$34&gt;392,Z$34&lt;752.1),$AZ27,"0")</f>
        <v>0</v>
      </c>
      <c r="AY36" s="82" t="str">
        <f>IF(AND(AA$34&gt;392,AA$34&lt;752.1),$AZ27,"0")</f>
        <v>0</v>
      </c>
      <c r="AZ36" s="82" t="str">
        <f>IF(AND(AB$34&gt;392,AB$34&lt;752.1),$AZ27,"0")</f>
        <v>0</v>
      </c>
      <c r="BA36" s="348" t="s">
        <v>294</v>
      </c>
      <c r="BB36" s="82" t="str">
        <f>IF(AND(X$34&gt;392,X$34&lt;752.1),$BF26,"0")</f>
        <v>0</v>
      </c>
      <c r="BC36" s="82" t="str">
        <f>IF(AND(Y$34&gt;392,Y$34&lt;752.1),$BF26,"0")</f>
        <v>0</v>
      </c>
      <c r="BD36" s="82" t="str">
        <f>IF(AND(Z$34&gt;392,Z$34&lt;752.1),$BF26,"0")</f>
        <v>0</v>
      </c>
      <c r="BE36" s="82" t="str">
        <f>IF(AND(AA$34&gt;392,AA$34&lt;752.1),$BF26,"0")</f>
        <v>0</v>
      </c>
      <c r="BF36" s="82" t="str">
        <f>IF(AND(AB$34&gt;392,AB$34&lt;752.1),$BF26,"0")</f>
        <v>0</v>
      </c>
      <c r="BM36" s="344" t="s">
        <v>300</v>
      </c>
      <c r="BN36" s="82" t="str">
        <f>IF(AND(X$34&gt;31.9,X$34&lt;392.1),$BR27,"0")</f>
        <v>0</v>
      </c>
      <c r="BO36" s="82" t="str">
        <f>IF(AND(Y$34&gt;31.9,Y$34&lt;392.1),$BR27,"0")</f>
        <v>0</v>
      </c>
      <c r="BP36" s="82" t="str">
        <f>IF(AND(Z$34&gt;31.9,Z$34&lt;392.1),$BR27,"0")</f>
        <v>0</v>
      </c>
      <c r="BQ36" s="82" t="str">
        <f>IF(AND(AA$34&gt;31.9,AA$34&lt;392.1),$BR27,"0")</f>
        <v>0</v>
      </c>
      <c r="BR36" s="82" t="str">
        <f>IF(AND(AB$34&gt;31.9,AB$34&lt;392.1),$BR27,"0")</f>
        <v>0</v>
      </c>
      <c r="BY36" s="344" t="s">
        <v>304</v>
      </c>
      <c r="BZ36" s="82" t="str">
        <f>IF(AND(X$34&gt;392,X$34&lt;752.1),$CD29,"0")</f>
        <v>0</v>
      </c>
      <c r="CA36" s="82" t="str">
        <f>IF(AND(Y$34&gt;392,Y$34&lt;752.1),$CD29,"0")</f>
        <v>0</v>
      </c>
      <c r="CB36" s="82" t="str">
        <f>IF(AND(Z$34&gt;392,Z$34&lt;752.1),$CD29,"0")</f>
        <v>0</v>
      </c>
      <c r="CC36" s="82" t="str">
        <f>IF(AND(AA$34&gt;392,AA$34&lt;752.1),$CD29,"0")</f>
        <v>0</v>
      </c>
      <c r="CD36" s="82" t="str">
        <f>IF(AND(AB$34&gt;392,AB$34&lt;752.1),$CD29,"0")</f>
        <v>0</v>
      </c>
    </row>
    <row r="37" spans="1:82" ht="15.75" customHeight="1" x14ac:dyDescent="0.2">
      <c r="A37" s="558" t="s">
        <v>334</v>
      </c>
      <c r="B37" s="558"/>
      <c r="C37" s="558"/>
      <c r="D37" s="558"/>
      <c r="E37" s="558"/>
      <c r="F37" s="558"/>
      <c r="G37" s="558"/>
      <c r="H37" s="558"/>
      <c r="I37" s="558"/>
      <c r="J37" s="558"/>
      <c r="W37" s="333" t="s">
        <v>186</v>
      </c>
      <c r="X37" s="82">
        <f>IF(X31="PRT",AP$32,AP$33)</f>
        <v>0</v>
      </c>
      <c r="Y37" s="82">
        <f>IF(Y31="PRT",AQ$32,AQ$33)</f>
        <v>0</v>
      </c>
      <c r="Z37" s="82">
        <f>IF(Z31="PRT",AR$32,AR$33)</f>
        <v>0</v>
      </c>
      <c r="AA37" s="82">
        <f>IF(AA31="PRT",AS$32,AS$33)</f>
        <v>0</v>
      </c>
      <c r="AB37" s="82">
        <f>IF(AB31="PRT",AT$32,AT$33)</f>
        <v>0</v>
      </c>
      <c r="AC37" s="82" t="str">
        <f t="shared" si="9"/>
        <v>S rng 2</v>
      </c>
      <c r="AD37" s="82" t="str">
        <f>IF(AND(X34&gt;392,X34&lt;1200.1),$AH29,"0")</f>
        <v>0</v>
      </c>
      <c r="AE37" s="82" t="str">
        <f>IF(AND(Y34&gt;392,Y34&lt;1200.1),$AH29,"0")</f>
        <v>0</v>
      </c>
      <c r="AF37" s="82" t="str">
        <f>IF(AND(Z34&gt;392,Z34&lt;1200.1),$AH29,"0")</f>
        <v>0</v>
      </c>
      <c r="AG37" s="82" t="str">
        <f>IF(AND(AA34&gt;392,AA34&lt;1200.1),$AH29,"0")</f>
        <v>0</v>
      </c>
      <c r="AH37" s="82" t="str">
        <f>IF(AND(AB34&gt;392,AB34&lt;1200.1),$AH29,"0")</f>
        <v>0</v>
      </c>
      <c r="AI37" s="344" t="s">
        <v>300</v>
      </c>
      <c r="AJ37" s="82" t="str">
        <f>IF(AND(X34&gt;31.9,X34&lt;392.1),$AN28,"0")</f>
        <v>0</v>
      </c>
      <c r="AK37" s="82" t="str">
        <f>IF(AND(Y34&gt;31.9,Y34&lt;392.1),$AN28,"0")</f>
        <v>0</v>
      </c>
      <c r="AL37" s="82" t="str">
        <f>IF(AND(Z34&gt;31.9,Z34&lt;392.1),$AN28,"0")</f>
        <v>0</v>
      </c>
      <c r="AM37" s="82" t="str">
        <f>IF(AND(AA34&gt;31.9,AA34&lt;392.1),$AN28,"0")</f>
        <v>0</v>
      </c>
      <c r="AN37" s="82" t="str">
        <f>IF(AND(AB34&gt;31.9,AB34&lt;392.1),$AN28,"0")</f>
        <v>0</v>
      </c>
      <c r="AO37" s="344" t="s">
        <v>300</v>
      </c>
      <c r="AP37" s="82" t="str">
        <f>IF(AND(X$34&gt;31.9,X$34&lt;392.1),$AT28,"0")</f>
        <v>0</v>
      </c>
      <c r="AQ37" s="82" t="str">
        <f>IF(AND(Y$34&gt;31.9,Y$34&lt;392.1),$AT28,"0")</f>
        <v>0</v>
      </c>
      <c r="AR37" s="82" t="str">
        <f>IF(AND(Z$34&gt;31.9,Z$34&lt;392.1),$AT28,"0")</f>
        <v>0</v>
      </c>
      <c r="AS37" s="82" t="str">
        <f>IF(AND(AA$34&gt;31.9,AA$34&lt;392.1),$AT28,"0")</f>
        <v>0</v>
      </c>
      <c r="AT37" s="82" t="str">
        <f>IF(AND(AB$34&gt;31.9,AB$34&lt;392.1),$AT28,"0")</f>
        <v>0</v>
      </c>
      <c r="AU37" s="344" t="s">
        <v>300</v>
      </c>
      <c r="AV37" s="82" t="str">
        <f>IF(AND(X$34&gt;31.9,X$34&lt;392.1),$AZ28,"0")</f>
        <v>0</v>
      </c>
      <c r="AW37" s="82" t="str">
        <f>IF(AND(Y$34&gt;31.9,Y$34&lt;392.1),$AZ28,"0")</f>
        <v>0</v>
      </c>
      <c r="AX37" s="82" t="str">
        <f>IF(AND(Z$34&gt;31.9,Z$34&lt;392.1),$AZ28,"0")</f>
        <v>0</v>
      </c>
      <c r="AY37" s="82" t="str">
        <f>IF(AND(AA$34&gt;31.9,AA$34&lt;392.1),$AZ28,"0")</f>
        <v>0</v>
      </c>
      <c r="AZ37" s="82" t="str">
        <f>IF(AND(AB$34&gt;31.9,AB$34&lt;392.1),$AZ28,"0")</f>
        <v>0</v>
      </c>
      <c r="BA37" s="344" t="s">
        <v>300</v>
      </c>
      <c r="BB37" s="82" t="str">
        <f>IF(AND(X$34&gt;31.9,X$34&lt;392.1),$BF27,"0")</f>
        <v>0</v>
      </c>
      <c r="BC37" s="82" t="str">
        <f>IF(AND(Y$34&gt;31.9,Y$34&lt;392.1),$BF27,"0")</f>
        <v>0</v>
      </c>
      <c r="BD37" s="82" t="str">
        <f>IF(AND(Z$34&gt;31.9,Z$34&lt;392.1),$BF27,"0")</f>
        <v>0</v>
      </c>
      <c r="BE37" s="82" t="str">
        <f>IF(AND(AA$34&gt;31.9,AA$34&lt;392.1),$BF27,"0")</f>
        <v>0</v>
      </c>
      <c r="BF37" s="82" t="str">
        <f>IF(AND(AB$34&gt;31.9,AB$34&lt;392.1),$BF27,"0")</f>
        <v>0</v>
      </c>
      <c r="BM37" s="344" t="s">
        <v>304</v>
      </c>
      <c r="BN37" s="82" t="str">
        <f>IF(AND(X$34&gt;392,X$34&lt;1200.1),$BR28,"0")</f>
        <v>0</v>
      </c>
      <c r="BO37" s="82" t="str">
        <f>IF(AND(Y$34&gt;392,Y$34&lt;1200.1),$BR28,"0")</f>
        <v>0</v>
      </c>
      <c r="BP37" s="82" t="str">
        <f>IF(AND(Z$34&gt;392,Z$34&lt;1200.1),$BR28,"0")</f>
        <v>0</v>
      </c>
      <c r="BQ37" s="82" t="str">
        <f>IF(AND(AA$34&gt;392,AA$34&lt;1200.1),$BR28,"0")</f>
        <v>0</v>
      </c>
      <c r="BR37" s="82" t="str">
        <f>IF(AND(AB$34&gt;392,AB$34&lt;1200.1),$BR28,"0")</f>
        <v>0</v>
      </c>
    </row>
    <row r="38" spans="1:82" ht="5.25" customHeight="1" x14ac:dyDescent="0.25">
      <c r="A38" s="323"/>
      <c r="B38" s="323"/>
      <c r="C38" s="323"/>
      <c r="D38" s="323"/>
      <c r="E38" s="323"/>
      <c r="F38" s="323"/>
      <c r="G38" s="323"/>
      <c r="H38" s="323"/>
      <c r="I38" s="323"/>
      <c r="J38" s="323"/>
      <c r="W38" s="333" t="s">
        <v>190</v>
      </c>
      <c r="X38" s="82">
        <f>IF(X31="PRT",AV$32,AV$33)</f>
        <v>0</v>
      </c>
      <c r="Y38" s="82">
        <f>IF(Y31="PRT",AW$32,AW$33)</f>
        <v>0</v>
      </c>
      <c r="Z38" s="82">
        <f>IF(Z31="PRT",AX$32,AX$33)</f>
        <v>0</v>
      </c>
      <c r="AA38" s="82">
        <f>IF(AA31="PRT",AY$32,AY$33)</f>
        <v>0</v>
      </c>
      <c r="AB38" s="82">
        <f>IF(AB31="PRT",AZ$32,AZ$33)</f>
        <v>0</v>
      </c>
      <c r="AC38" s="82" t="str">
        <f t="shared" si="9"/>
        <v>S rng 3</v>
      </c>
      <c r="AD38" s="82" t="str">
        <f>IF(AND(X34&gt;1200,X34&lt;1832.1),$AH30,"0")</f>
        <v>0</v>
      </c>
      <c r="AE38" s="82" t="str">
        <f>IF(AND(Y34&gt;1200,Y34&lt;1832.1),$AH30,"0")</f>
        <v>0</v>
      </c>
      <c r="AF38" s="82" t="str">
        <f>IF(AND(Z34&gt;1200,Z34&lt;1832.1),$AH30,"0")</f>
        <v>0</v>
      </c>
      <c r="AG38" s="82" t="str">
        <f>IF(AND(AA34&gt;1200,AA34&lt;1832.1),$AH30,"0")</f>
        <v>0</v>
      </c>
      <c r="AH38" s="82" t="str">
        <f>IF(AND(AB34&gt;1200,AB34&lt;1832.1),$AH30,"0")</f>
        <v>0</v>
      </c>
      <c r="AI38" s="344" t="s">
        <v>304</v>
      </c>
      <c r="AJ38" s="82" t="str">
        <f>IF(AND(X34&gt;392,X34&lt;1200.1),$AN29,"0")</f>
        <v>0</v>
      </c>
      <c r="AK38" s="82" t="str">
        <f>IF(AND(Y34&gt;392,Y34&lt;1200.1),$AN29,"0")</f>
        <v>0</v>
      </c>
      <c r="AL38" s="82" t="str">
        <f>IF(AND(Z34&gt;392,Z34&lt;1200.1),$AN29,"0")</f>
        <v>0</v>
      </c>
      <c r="AM38" s="82" t="str">
        <f>IF(AND(AA34&gt;392,AA34&lt;1200.1),$AN29,"0")</f>
        <v>0</v>
      </c>
      <c r="AN38" s="82" t="str">
        <f>IF(AND(AB34&gt;392,AB34&lt;1200.1),$AN29,"0")</f>
        <v>0</v>
      </c>
      <c r="AO38" s="344" t="s">
        <v>304</v>
      </c>
      <c r="AP38" s="82" t="str">
        <f>IF(AND(X$34&gt;392,X$34&lt;1200.1),$AT29,"0")</f>
        <v>0</v>
      </c>
      <c r="AQ38" s="82" t="str">
        <f>IF(AND(Y$34&gt;392,Y$34&lt;1200.1),$AT29,"0")</f>
        <v>0</v>
      </c>
      <c r="AR38" s="82" t="str">
        <f>IF(AND(Z$34&gt;392,Z$34&lt;1200.1),$AT29,"0")</f>
        <v>0</v>
      </c>
      <c r="AS38" s="82" t="str">
        <f>IF(AND(AA$34&gt;392,AA$34&lt;1200.1),$AT29,"0")</f>
        <v>0</v>
      </c>
      <c r="AT38" s="82" t="str">
        <f>IF(AND(AB$34&gt;392,AB$34&lt;1200.1),$AT29,"0")</f>
        <v>0</v>
      </c>
      <c r="AU38" s="344" t="s">
        <v>304</v>
      </c>
      <c r="AV38" s="82" t="str">
        <f>IF(AND(X$34&gt;392,X$34&lt;1200.1),$AZ29,"0")</f>
        <v>0</v>
      </c>
      <c r="AW38" s="82" t="str">
        <f>IF(AND(Y$34&gt;392,Y$34&lt;1200.1),$AZ29,"0")</f>
        <v>0</v>
      </c>
      <c r="AX38" s="82" t="str">
        <f>IF(AND(Z$34&gt;392,Z$34&lt;1200.1),$AZ29,"0")</f>
        <v>0</v>
      </c>
      <c r="AY38" s="82" t="str">
        <f>IF(AND(AA$34&gt;392,AA$34&lt;1200.1),$AZ29,"0")</f>
        <v>0</v>
      </c>
      <c r="AZ38" s="82" t="str">
        <f>IF(AND(AB$34&gt;392,AB$34&lt;1200.1),$AZ29,"0")</f>
        <v>0</v>
      </c>
      <c r="BA38" s="344" t="s">
        <v>304</v>
      </c>
      <c r="BB38" s="82" t="str">
        <f>IF(AND(X$34&gt;392,X$34&lt;1200.1),$BF28,"0")</f>
        <v>0</v>
      </c>
      <c r="BC38" s="82" t="str">
        <f>IF(AND(Y$34&gt;392,Y$34&lt;1200.1),$BF28,"0")</f>
        <v>0</v>
      </c>
      <c r="BD38" s="82" t="str">
        <f>IF(AND(Z$34&gt;392,Z$34&lt;1200.1),$BF28,"0")</f>
        <v>0</v>
      </c>
      <c r="BE38" s="82" t="str">
        <f>IF(AND(AA$34&gt;392,AA$34&lt;1200.1),$BF28,"0")</f>
        <v>0</v>
      </c>
      <c r="BF38" s="82" t="str">
        <f>IF(AND(AB$34&gt;392,AB$34&lt;1200.1),$BF28,"0")</f>
        <v>0</v>
      </c>
      <c r="BM38" s="346" t="s">
        <v>309</v>
      </c>
      <c r="BN38" s="82" t="str">
        <f>IF(AND(X$34&gt;1200,X$34&lt;2000.1),$BR29,"0")</f>
        <v>0</v>
      </c>
      <c r="BO38" s="82" t="str">
        <f>IF(AND(Y$34&gt;1200,Y$34&lt;2000.1),$BR29,"0")</f>
        <v>0</v>
      </c>
      <c r="BP38" s="82" t="str">
        <f>IF(AND(Z$34&gt;1200,Z$34&lt;2000.1),$BR29,"0")</f>
        <v>0</v>
      </c>
      <c r="BQ38" s="82" t="str">
        <f>IF(AND(AA$34&gt;1200,AA$34&lt;2000.1),$BR29,"0")</f>
        <v>0</v>
      </c>
      <c r="BR38" s="82" t="str">
        <f>IF(AND(AB$34&gt;1200,AB$34&lt;2000.1),$BR29,"0")</f>
        <v>0</v>
      </c>
    </row>
    <row r="39" spans="1:82" ht="12.75" customHeight="1" x14ac:dyDescent="0.2">
      <c r="A39" s="540" t="s">
        <v>335</v>
      </c>
      <c r="B39" s="540"/>
      <c r="C39" s="540"/>
      <c r="D39" s="540"/>
      <c r="E39" s="540"/>
      <c r="F39" s="540"/>
      <c r="G39" s="540"/>
      <c r="H39" s="540"/>
      <c r="I39" s="540"/>
      <c r="J39" s="540"/>
      <c r="W39" s="333" t="s">
        <v>196</v>
      </c>
      <c r="X39" s="82">
        <f>IF(X31="PRT",BB$32,IF(X31="ST7",BB$33,BB$34))</f>
        <v>0</v>
      </c>
      <c r="Y39" s="82">
        <f>IF(Y31="PRT",BC$32,IF(Y31="ST7",BC$33,BC$34))</f>
        <v>0</v>
      </c>
      <c r="Z39" s="82">
        <f>IF(Z31="PRT",BD$32,IF(Z31="ST7",BD$33,BD$34))</f>
        <v>0</v>
      </c>
      <c r="AA39" s="82">
        <f>IF(AA31="PRT",BE$32,IF(AA31="ST7",BE$33,BE$34))</f>
        <v>0</v>
      </c>
      <c r="AB39" s="82">
        <f>IF(AB31="PRT",BF$32,IF(AB31="ST7",BF$33,BF$34))</f>
        <v>0</v>
      </c>
      <c r="AI39" s="346" t="s">
        <v>309</v>
      </c>
      <c r="AJ39" s="82" t="str">
        <f>IF(AND(X34&gt;1200,X34&lt;2000.1),$AN30,"0")</f>
        <v>0</v>
      </c>
      <c r="AK39" s="82" t="str">
        <f>IF(AND(Y34&gt;1200,Y34&lt;2000.1),$AN30,"0")</f>
        <v>0</v>
      </c>
      <c r="AL39" s="82" t="str">
        <f>IF(AND(Z34&gt;1200,Z34&lt;2000.1),$AN30,"0")</f>
        <v>0</v>
      </c>
      <c r="AM39" s="82" t="str">
        <f>IF(AND(AA34&gt;1200,AA34&lt;2000.1),$AN30,"0")</f>
        <v>0</v>
      </c>
      <c r="AN39" s="82" t="str">
        <f>IF(AND(AB34&gt;1200,AB34&lt;2000.1),$AN30,"0")</f>
        <v>0</v>
      </c>
      <c r="AO39" s="346" t="s">
        <v>309</v>
      </c>
      <c r="AP39" s="82" t="str">
        <f>IF(AND(X$34&gt;1200,X$34&lt;2000.1),$AT30,"0")</f>
        <v>0</v>
      </c>
      <c r="AQ39" s="82" t="str">
        <f>IF(AND(Y$34&gt;1200,Y$34&lt;2000.1),$AT30,"0")</f>
        <v>0</v>
      </c>
      <c r="AR39" s="82" t="str">
        <f>IF(AND(Z$34&gt;1200,Z$34&lt;2000.1),$AT30,"0")</f>
        <v>0</v>
      </c>
      <c r="AS39" s="82" t="str">
        <f>IF(AND(AA$34&gt;1200,AA$34&lt;2000.1),$AT30,"0")</f>
        <v>0</v>
      </c>
      <c r="AT39" s="82" t="str">
        <f>IF(AND(AB$34&gt;1200,AB$34&lt;2000.1),$AT30,"0")</f>
        <v>0</v>
      </c>
      <c r="AU39" s="346" t="s">
        <v>309</v>
      </c>
      <c r="AV39" s="82" t="str">
        <f>IF(AND(X$34&gt;1200,X$34&lt;2000.1),$AZ30,"0")</f>
        <v>0</v>
      </c>
      <c r="AW39" s="82" t="str">
        <f>IF(AND(Y$34&gt;1200,Y$34&lt;2000.1),$AZ30,"0")</f>
        <v>0</v>
      </c>
      <c r="AX39" s="82" t="str">
        <f>IF(AND(Z$34&gt;1200,Z$34&lt;2000.1),$AZ30,"0")</f>
        <v>0</v>
      </c>
      <c r="AY39" s="82" t="str">
        <f>IF(AND(AA$34&gt;1200,AA$34&lt;2000.1),$AZ30,"0")</f>
        <v>0</v>
      </c>
      <c r="AZ39" s="82" t="str">
        <f>IF(AND(AB$34&gt;1200,AB$34&lt;2000.1),$AZ30,"0")</f>
        <v>0</v>
      </c>
      <c r="BA39" s="346" t="s">
        <v>309</v>
      </c>
      <c r="BB39" s="82" t="str">
        <f>IF(AND(X$34&gt;1200,X$34&lt;2000.1),$BF29,"0")</f>
        <v>0</v>
      </c>
      <c r="BC39" s="82" t="str">
        <f>IF(AND(Y$34&gt;1200,Y$34&lt;2000.1),$BF29,"0")</f>
        <v>0</v>
      </c>
      <c r="BD39" s="82" t="str">
        <f>IF(AND(Z$34&gt;1200,Z$34&lt;2000.1),$BF29,"0")</f>
        <v>0</v>
      </c>
      <c r="BE39" s="82" t="str">
        <f>IF(AND(AA$34&gt;1200,AA$34&lt;2000.1),$BF29,"0")</f>
        <v>0</v>
      </c>
      <c r="BF39" s="82" t="str">
        <f>IF(AND(AB$34&gt;1200,AB$34&lt;2000.1),$BF29,"0")</f>
        <v>0</v>
      </c>
      <c r="BM39" s="344" t="s">
        <v>313</v>
      </c>
      <c r="BN39" s="82" t="str">
        <f>IF(AND(X$34&gt;2000,X$34&lt;2500.1),$BR30,"0")</f>
        <v>0</v>
      </c>
      <c r="BO39" s="82" t="str">
        <f>IF(AND(Y$34&gt;2000,Y$34&lt;2500.1),$BR30,"0")</f>
        <v>0</v>
      </c>
      <c r="BP39" s="82" t="str">
        <f>IF(AND(Z$34&gt;2000,Z$34&lt;2500.1),$BR30,"0")</f>
        <v>0</v>
      </c>
      <c r="BQ39" s="82" t="str">
        <f>IF(AND(AA$34&gt;2000,AA$34&lt;2500.1),$BR30,"0")</f>
        <v>0</v>
      </c>
      <c r="BR39" s="82" t="str">
        <f>IF(AND(AB$34&gt;2000,AB$34&lt;2500.1),$BR30,"0")</f>
        <v>0</v>
      </c>
    </row>
    <row r="40" spans="1:82" ht="12.75" customHeight="1" x14ac:dyDescent="0.2">
      <c r="A40" s="540"/>
      <c r="B40" s="540"/>
      <c r="C40" s="540"/>
      <c r="D40" s="540"/>
      <c r="E40" s="540"/>
      <c r="F40" s="540"/>
      <c r="G40" s="540"/>
      <c r="H40" s="540"/>
      <c r="I40" s="540"/>
      <c r="J40" s="540"/>
      <c r="W40" s="333" t="s">
        <v>201</v>
      </c>
      <c r="X40" s="82">
        <f>IF(X31="PRT",BN$31,IF(X31="ST7",BN$33,BN$32))</f>
        <v>0</v>
      </c>
      <c r="Y40" s="82">
        <f>IF(Y31="PRT",BO$31,IF(Y31="ST7",BO$33,BO$32))</f>
        <v>0</v>
      </c>
      <c r="Z40" s="82">
        <f>IF(Z31="PRT",BP$31,IF(Z31="ST7",BP$33,BP$32))</f>
        <v>0</v>
      </c>
      <c r="AA40" s="82">
        <f>IF(AA31="PRT",BQ$31,IF(AA31="ST7",BQ$33,BQ$32))</f>
        <v>0</v>
      </c>
      <c r="AB40" s="82">
        <f>IF(AB31="PRT",BR$31,IF(AB31="ST7",BR$33,BR$32))</f>
        <v>0</v>
      </c>
      <c r="AI40" s="344" t="s">
        <v>313</v>
      </c>
      <c r="AJ40" s="82" t="str">
        <f>IF(AND(X34&gt;2000,X34&lt;2192.1),$AN31,"0")</f>
        <v>0</v>
      </c>
      <c r="AK40" s="82" t="str">
        <f>IF(AND(Y34&gt;2000,Y34&lt;2192.1),$AN31,"0")</f>
        <v>0</v>
      </c>
      <c r="AL40" s="82" t="str">
        <f>IF(AND(Z34&gt;2000,Z34&lt;2192.1),$AN31,"0")</f>
        <v>0</v>
      </c>
      <c r="AM40" s="82" t="str">
        <f>IF(AND(AA34&gt;2000,AA34&lt;2192.1),$AN31,"0")</f>
        <v>0</v>
      </c>
      <c r="AN40" s="82" t="str">
        <f>IF(AND(AB34&gt;2000,AB34&lt;2192.1),$AN31,"0")</f>
        <v>0</v>
      </c>
      <c r="AO40" s="344" t="s">
        <v>313</v>
      </c>
      <c r="AP40" s="82" t="str">
        <f>IF(AND(X$34&gt;2000,X$34&lt;2500.1),$AT31,"0")</f>
        <v>0</v>
      </c>
      <c r="AQ40" s="82" t="str">
        <f>IF(AND(Y$34&gt;2000,Y$34&lt;2500.1),$AT31,"0")</f>
        <v>0</v>
      </c>
      <c r="AR40" s="82" t="str">
        <f>IF(AND(Z$34&gt;2000,Z$34&lt;2500.1),$AT31,"0")</f>
        <v>0</v>
      </c>
      <c r="AS40" s="82" t="str">
        <f>IF(AND(AA$34&gt;2000,AA$34&lt;2500.1),$AT31,"0")</f>
        <v>0</v>
      </c>
      <c r="AT40" s="82" t="str">
        <f>IF(AND(AB$34&gt;2000,AB$34&lt;2500.1),$AT31,"0")</f>
        <v>0</v>
      </c>
      <c r="AU40" s="344" t="s">
        <v>313</v>
      </c>
      <c r="AV40" s="82" t="str">
        <f>IF(AND(X$34&gt;2000,X$34&lt;2372.1),$AZ31,"0")</f>
        <v>0</v>
      </c>
      <c r="AW40" s="82" t="str">
        <f>IF(AND(Y$34&gt;2000,Y$34&lt;2372.1),$AZ31,"0")</f>
        <v>0</v>
      </c>
      <c r="AX40" s="82" t="str">
        <f>IF(AND(Z$34&gt;2000,Z$34&lt;2372.1),$AZ31,"0")</f>
        <v>0</v>
      </c>
      <c r="AY40" s="82" t="str">
        <f>IF(AND(AA$34&gt;2000,AA$34&lt;2372.1),$AZ31,"0")</f>
        <v>0</v>
      </c>
      <c r="AZ40" s="82" t="str">
        <f>IF(AND(AB$34&gt;2000,AB$34&lt;2372.1),$AZ31,"0")</f>
        <v>0</v>
      </c>
      <c r="BA40" s="344" t="s">
        <v>313</v>
      </c>
      <c r="BB40" s="82" t="str">
        <f>IF(AND(X$34&gt;2000,X$34&lt;2500.1),$BF30,"0")</f>
        <v>0</v>
      </c>
      <c r="BC40" s="82" t="str">
        <f>IF(AND(Y$34&gt;2000,Y$34&lt;2500.1),$BF30,"0")</f>
        <v>0</v>
      </c>
      <c r="BD40" s="82" t="str">
        <f>IF(AND(Z$34&gt;2000,Z$34&lt;2500.1),$BF30,"0")</f>
        <v>0</v>
      </c>
      <c r="BE40" s="82" t="str">
        <f>IF(AND(AA$34&gt;2000,AA$34&lt;2500.1),$BF30,"0")</f>
        <v>0</v>
      </c>
      <c r="BF40" s="82" t="str">
        <f>IF(AND(AB$34&gt;2000,AB$34&lt;2500.1),$BF30,"0")</f>
        <v>0</v>
      </c>
      <c r="BM40" s="344" t="s">
        <v>317</v>
      </c>
      <c r="BN40" s="82" t="str">
        <f>IF(AND(X$34&gt;31.9,X$34&lt;392.1),$BX25,"0")</f>
        <v>0</v>
      </c>
      <c r="BO40" s="82" t="str">
        <f>IF(AND(Y$34&gt;31.9,Y$34&lt;392.1),$BX25,"0")</f>
        <v>0</v>
      </c>
      <c r="BP40" s="82" t="str">
        <f>IF(AND(Z$34&gt;31.9,Z$34&lt;392.1),$BX25,"0")</f>
        <v>0</v>
      </c>
      <c r="BQ40" s="82" t="str">
        <f>IF(AND(AA$34&gt;31.9,AA$34&lt;392.1),$BX25,"0")</f>
        <v>0</v>
      </c>
      <c r="BR40" s="82" t="str">
        <f>IF(AND(AB$34&gt;31.9,AB$34&lt;392.1),$BX25,"0")</f>
        <v>0</v>
      </c>
    </row>
    <row r="41" spans="1:82" ht="12.75" customHeight="1" x14ac:dyDescent="0.2">
      <c r="A41" s="540"/>
      <c r="B41" s="540"/>
      <c r="C41" s="540"/>
      <c r="D41" s="540"/>
      <c r="E41" s="540"/>
      <c r="F41" s="540"/>
      <c r="G41" s="540"/>
      <c r="H41" s="540"/>
      <c r="I41" s="540"/>
      <c r="J41" s="540"/>
      <c r="W41" s="333" t="s">
        <v>193</v>
      </c>
      <c r="X41" s="82">
        <f>IF(X31="PRT",BZ$30,BZ$31)</f>
        <v>0</v>
      </c>
      <c r="Y41" s="82">
        <f>IF(Y31="PRT",CA$30,CA$31)</f>
        <v>0</v>
      </c>
      <c r="Z41" s="82">
        <f>IF(Z31="PRT",CB$30,CB$31)</f>
        <v>0</v>
      </c>
      <c r="AA41" s="82">
        <f>IF(AA31="PRT",CC$30,CC$31)</f>
        <v>0</v>
      </c>
      <c r="AB41" s="82">
        <f>IF(AB31="PRT",CD$30,CD$31)</f>
        <v>0</v>
      </c>
      <c r="AJ41" s="5"/>
      <c r="BA41" s="344" t="s">
        <v>317</v>
      </c>
      <c r="BB41" s="82" t="str">
        <f>IF(AND(X$34&gt;31.9,X$34&lt;392.1),$BL25,"0")</f>
        <v>0</v>
      </c>
      <c r="BC41" s="82" t="str">
        <f>IF(AND(Y$34&gt;31.9,Y$34&lt;392.1),$BL25,"0")</f>
        <v>0</v>
      </c>
      <c r="BD41" s="82" t="str">
        <f>IF(AND(Z$34&gt;31.9,Z$34&lt;392.1),$BL25,"0")</f>
        <v>0</v>
      </c>
      <c r="BE41" s="82" t="str">
        <f>IF(AND(AA$34&gt;31.9,AA$34&lt;392.1),$BL25,"0")</f>
        <v>0</v>
      </c>
      <c r="BF41" s="82" t="str">
        <f>IF(AND(AB$34&gt;31.9,AB$34&lt;392.1),$BL25,"0")</f>
        <v>0</v>
      </c>
      <c r="BM41" s="344" t="s">
        <v>320</v>
      </c>
      <c r="BN41" s="82" t="str">
        <f>IF(AND(X$34&gt;392,X$34&lt;1200.1),$BX26,"0")</f>
        <v>0</v>
      </c>
      <c r="BO41" s="82" t="str">
        <f>IF(AND(Y$34&gt;392,Y$34&lt;1200.1),$BX26,"0")</f>
        <v>0</v>
      </c>
      <c r="BP41" s="82" t="str">
        <f>IF(AND(Z$34&gt;392,Z$34&lt;1200.1),$BX26,"0")</f>
        <v>0</v>
      </c>
      <c r="BQ41" s="82" t="str">
        <f>IF(AND(AA$34&gt;392,AA$34&lt;1200.1),$BX26,"0")</f>
        <v>0</v>
      </c>
      <c r="BR41" s="82" t="str">
        <f>IF(AND(AB$34&gt;392,AB$34&lt;1200.1),$BX26,"0")</f>
        <v>0</v>
      </c>
    </row>
    <row r="42" spans="1:82" ht="12.75" customHeight="1" x14ac:dyDescent="0.2">
      <c r="A42" s="540"/>
      <c r="B42" s="540"/>
      <c r="C42" s="540"/>
      <c r="D42" s="540"/>
      <c r="E42" s="540"/>
      <c r="F42" s="540"/>
      <c r="G42" s="540"/>
      <c r="H42" s="540"/>
      <c r="I42" s="540"/>
      <c r="J42" s="540"/>
      <c r="AJ42" s="5"/>
      <c r="BA42" s="344" t="s">
        <v>320</v>
      </c>
      <c r="BB42" s="82" t="str">
        <f>IF(AND(X$34&gt;392,X$34&lt;1200.1),$BL26,"0")</f>
        <v>0</v>
      </c>
      <c r="BC42" s="82" t="str">
        <f>IF(AND(Y$34&gt;392,Y$34&lt;1200.1),$BL26,"0")</f>
        <v>0</v>
      </c>
      <c r="BD42" s="82" t="str">
        <f>IF(AND(Z$34&gt;392,Z$34&lt;1200.1),$BL26,"0")</f>
        <v>0</v>
      </c>
      <c r="BE42" s="82" t="str">
        <f>IF(AND(AA$34&gt;392,AA$34&lt;1200.1),$BL26,"0")</f>
        <v>0</v>
      </c>
      <c r="BF42" s="82" t="str">
        <f>IF(AND(AB$34&gt;392,AB$34&lt;1200.1),$BL26,"0")</f>
        <v>0</v>
      </c>
      <c r="BM42" s="344" t="s">
        <v>321</v>
      </c>
      <c r="BN42" s="82" t="str">
        <f>IF(AND(X$34&gt;1200,X$34&lt;2000.1),$BX27,"0")</f>
        <v>0</v>
      </c>
      <c r="BO42" s="82" t="str">
        <f>IF(AND(Y$34&gt;1200,Y$34&lt;2000.1),$BX27,"0")</f>
        <v>0</v>
      </c>
      <c r="BP42" s="82" t="str">
        <f>IF(AND(Z$34&gt;1200,Z$34&lt;2000.1),$BX27,"0")</f>
        <v>0</v>
      </c>
      <c r="BQ42" s="82" t="str">
        <f>IF(AND(AA$34&gt;1200,AA$34&lt;2000.1),$BX27,"0")</f>
        <v>0</v>
      </c>
      <c r="BR42" s="82" t="str">
        <f>IF(AND(AB$34&gt;1200,AB$34&lt;2000.1),$BX27,"0")</f>
        <v>0</v>
      </c>
    </row>
    <row r="43" spans="1:82" ht="12.75" customHeight="1" x14ac:dyDescent="0.2">
      <c r="A43" s="540"/>
      <c r="B43" s="540"/>
      <c r="C43" s="540"/>
      <c r="D43" s="540"/>
      <c r="E43" s="540"/>
      <c r="F43" s="540"/>
      <c r="G43" s="540"/>
      <c r="H43" s="540"/>
      <c r="I43" s="540"/>
      <c r="J43" s="540"/>
      <c r="AJ43" s="5"/>
      <c r="AK43" s="5"/>
      <c r="BA43" s="344" t="s">
        <v>321</v>
      </c>
      <c r="BB43" s="82" t="str">
        <f>IF(AND(X$34&gt;1200,X$34&lt;2000.1),$BL27,"0")</f>
        <v>0</v>
      </c>
      <c r="BC43" s="82" t="str">
        <f>IF(AND(Y$34&gt;1200,Y$34&lt;2000.1),$BL27,"0")</f>
        <v>0</v>
      </c>
      <c r="BD43" s="82" t="str">
        <f>IF(AND(Z$34&gt;1200,Z$34&lt;2000.1),$BL27,"0")</f>
        <v>0</v>
      </c>
      <c r="BE43" s="82" t="str">
        <f>IF(AND(AA$34&gt;1200,AA$34&lt;2000.1),$BL27,"0")</f>
        <v>0</v>
      </c>
      <c r="BF43" s="82" t="str">
        <f>IF(AND(AB$34&gt;1200,AB$34&lt;2000.1),$BL27,"0")</f>
        <v>0</v>
      </c>
      <c r="BM43" s="344" t="s">
        <v>324</v>
      </c>
      <c r="BN43" s="82" t="str">
        <f>IF(AND(X$34&gt;2000,X$34&lt;2500.1),$BX28,"0")</f>
        <v>0</v>
      </c>
      <c r="BO43" s="82" t="str">
        <f>IF(AND(Y$34&gt;2000,Y$34&lt;2500.1),$BX28,"0")</f>
        <v>0</v>
      </c>
      <c r="BP43" s="82" t="str">
        <f>IF(AND(Z$34&gt;2000,Z$34&lt;2500.1),$BX28,"0")</f>
        <v>0</v>
      </c>
      <c r="BQ43" s="82" t="str">
        <f>IF(AND(AA$34&gt;2000,AA$34&lt;2500.1),$BX28,"0")</f>
        <v>0</v>
      </c>
      <c r="BR43" s="82" t="str">
        <f>IF(AND(AB$34&gt;2000,AB$34&lt;2500.1),$BX28,"0")</f>
        <v>0</v>
      </c>
    </row>
    <row r="44" spans="1:82" ht="5.25" customHeight="1" x14ac:dyDescent="0.2">
      <c r="A44" s="320"/>
      <c r="B44" s="320"/>
      <c r="C44" s="320"/>
      <c r="D44" s="320"/>
      <c r="E44" s="320"/>
      <c r="F44" s="320"/>
      <c r="G44" s="320"/>
      <c r="H44" s="320"/>
      <c r="I44" s="320"/>
      <c r="J44" s="320"/>
      <c r="BA44" s="344" t="s">
        <v>324</v>
      </c>
      <c r="BB44" s="82" t="str">
        <f>IF(AND(X$34&gt;2000,X$34&lt;2500.1),$BL28,"0")</f>
        <v>0</v>
      </c>
      <c r="BC44" s="82" t="str">
        <f>IF(AND(Y$34&gt;2000,Y$34&lt;2500.1),$BL28,"0")</f>
        <v>0</v>
      </c>
      <c r="BD44" s="82" t="str">
        <f>IF(AND(Z$34&gt;2000,Z$34&lt;2500.1),$BL28,"0")</f>
        <v>0</v>
      </c>
      <c r="BE44" s="82" t="str">
        <f>IF(AND(AA$34&gt;2000,AA$34&lt;2500.1),$BL28,"0")</f>
        <v>0</v>
      </c>
      <c r="BF44" s="82" t="str">
        <f>IF(AND(AB$34&gt;2000,AB$34&lt;2500.1),$BL28,"0")</f>
        <v>0</v>
      </c>
    </row>
    <row r="45" spans="1:82" ht="15.75" customHeight="1" x14ac:dyDescent="0.25">
      <c r="A45" s="374" t="s">
        <v>194</v>
      </c>
      <c r="B45" s="554"/>
      <c r="C45" s="554"/>
      <c r="D45" s="554"/>
      <c r="E45" s="554"/>
      <c r="F45" s="554"/>
      <c r="G45" s="554"/>
      <c r="H45" s="554"/>
      <c r="I45" s="554"/>
      <c r="J45" s="554"/>
    </row>
    <row r="46" spans="1:82" ht="12.75" customHeight="1" x14ac:dyDescent="0.2">
      <c r="A46" s="533" t="str">
        <f>'TC FORM'!B$32</f>
        <v>Found in tolerance.  No action required.  "C.F" = "Correction Factor."</v>
      </c>
      <c r="B46" s="533"/>
      <c r="C46" s="533"/>
      <c r="D46" s="533"/>
      <c r="E46" s="533"/>
      <c r="F46" s="533"/>
      <c r="G46" s="533"/>
      <c r="H46" s="533"/>
      <c r="I46" s="533"/>
      <c r="J46" s="533"/>
    </row>
    <row r="47" spans="1:82" ht="12.75" customHeight="1" x14ac:dyDescent="0.2">
      <c r="A47" s="533"/>
      <c r="B47" s="533"/>
      <c r="C47" s="533"/>
      <c r="D47" s="533"/>
      <c r="E47" s="533"/>
      <c r="F47" s="533"/>
      <c r="G47" s="533"/>
      <c r="H47" s="533"/>
      <c r="I47" s="533"/>
      <c r="J47" s="533"/>
    </row>
    <row r="48" spans="1:82" ht="12.75" customHeight="1" x14ac:dyDescent="0.2">
      <c r="A48" s="533"/>
      <c r="B48" s="533"/>
      <c r="C48" s="533"/>
      <c r="D48" s="533"/>
      <c r="E48" s="533"/>
      <c r="F48" s="533"/>
      <c r="G48" s="533"/>
      <c r="H48" s="533"/>
      <c r="I48" s="533"/>
      <c r="J48" s="533"/>
    </row>
    <row r="49" spans="1:35" ht="12.75" customHeight="1" x14ac:dyDescent="0.2">
      <c r="A49" s="533"/>
      <c r="B49" s="533"/>
      <c r="C49" s="533"/>
      <c r="D49" s="533"/>
      <c r="E49" s="533"/>
      <c r="F49" s="533"/>
      <c r="G49" s="533"/>
      <c r="H49" s="533"/>
      <c r="I49" s="533"/>
      <c r="J49" s="533"/>
      <c r="AI49" s="334"/>
    </row>
    <row r="50" spans="1:35" ht="12.75" customHeight="1" x14ac:dyDescent="0.2">
      <c r="A50" s="533"/>
      <c r="B50" s="533"/>
      <c r="C50" s="533"/>
      <c r="D50" s="533"/>
      <c r="E50" s="533"/>
      <c r="F50" s="533"/>
      <c r="G50" s="533"/>
      <c r="H50" s="533"/>
      <c r="I50" s="533"/>
      <c r="J50" s="533"/>
      <c r="AI50" s="334"/>
    </row>
    <row r="51" spans="1:35" ht="15.75" customHeight="1" x14ac:dyDescent="0.25">
      <c r="A51" s="375" t="s">
        <v>336</v>
      </c>
      <c r="B51" s="543" t="str">
        <f>'TC FORM'!B$35</f>
        <v>ACCEPTED</v>
      </c>
      <c r="C51" s="543"/>
      <c r="D51" s="543"/>
      <c r="E51" s="543"/>
      <c r="F51" s="543"/>
      <c r="G51" s="543"/>
      <c r="H51" s="543"/>
      <c r="I51" s="374"/>
      <c r="J51" s="367"/>
      <c r="AI51" s="334"/>
    </row>
    <row r="52" spans="1:35" ht="15.75" x14ac:dyDescent="0.25">
      <c r="A52" s="321"/>
      <c r="B52" s="321"/>
      <c r="C52" s="321"/>
      <c r="D52" s="321"/>
      <c r="E52" s="321"/>
      <c r="F52" s="321"/>
      <c r="G52" s="321"/>
      <c r="H52" s="321"/>
      <c r="I52" s="321"/>
      <c r="AI52" s="334"/>
    </row>
    <row r="53" spans="1:35" ht="5.25" customHeight="1" x14ac:dyDescent="0.2">
      <c r="A53" s="320"/>
      <c r="B53" s="320"/>
      <c r="C53" s="320"/>
      <c r="D53" s="320"/>
      <c r="E53" s="320"/>
      <c r="F53" s="320"/>
      <c r="G53" s="320"/>
      <c r="H53" s="320"/>
      <c r="I53" s="320"/>
      <c r="J53" s="320"/>
      <c r="AI53" s="334"/>
    </row>
    <row r="54" spans="1:35" ht="15.75" customHeight="1" x14ac:dyDescent="0.25">
      <c r="A54" s="327"/>
      <c r="B54" s="327"/>
      <c r="C54" s="327"/>
      <c r="D54" s="563" t="s">
        <v>337</v>
      </c>
      <c r="E54" s="563"/>
      <c r="F54" s="327"/>
      <c r="G54" s="327"/>
      <c r="H54" s="327"/>
      <c r="I54" s="327"/>
      <c r="J54" s="6"/>
      <c r="AI54" s="334"/>
    </row>
    <row r="55" spans="1:35" ht="15.75" customHeight="1" x14ac:dyDescent="0.2">
      <c r="A55" s="564" t="s">
        <v>338</v>
      </c>
      <c r="B55" s="564"/>
      <c r="C55" s="564" t="s">
        <v>179</v>
      </c>
      <c r="D55" s="564"/>
      <c r="E55" s="564" t="s">
        <v>339</v>
      </c>
      <c r="F55" s="564"/>
      <c r="G55" s="382" t="s">
        <v>199</v>
      </c>
      <c r="H55" s="564" t="s">
        <v>340</v>
      </c>
      <c r="I55" s="564"/>
      <c r="J55" s="564"/>
      <c r="AI55" s="334"/>
    </row>
    <row r="56" spans="1:35" ht="15.75" customHeight="1" x14ac:dyDescent="0.2">
      <c r="A56" s="565" t="str">
        <f>'TC FORM'!N31</f>
        <v>Additel 286</v>
      </c>
      <c r="B56" s="565"/>
      <c r="C56" s="565" t="str">
        <f>'TC FORM'!O31</f>
        <v>6851022030037</v>
      </c>
      <c r="D56" s="565"/>
      <c r="E56" s="559">
        <f>'TC FORM'!P31</f>
        <v>45474</v>
      </c>
      <c r="F56" s="559"/>
      <c r="G56" s="383">
        <f>'TC FORM'!Q31</f>
        <v>45839</v>
      </c>
      <c r="H56" s="560" t="str">
        <f>'TC FORM'!S34</f>
        <v/>
      </c>
      <c r="I56" s="561"/>
      <c r="J56" s="562"/>
      <c r="AI56" s="334"/>
    </row>
    <row r="57" spans="1:35" ht="15.75" customHeight="1" x14ac:dyDescent="0.2">
      <c r="A57" s="565" t="str">
        <f>'TC FORM'!N32</f>
        <v/>
      </c>
      <c r="B57" s="565"/>
      <c r="C57" s="565" t="str">
        <f>'TC FORM'!O32</f>
        <v/>
      </c>
      <c r="D57" s="565"/>
      <c r="E57" s="559" t="str">
        <f>'TC FORM'!P32</f>
        <v/>
      </c>
      <c r="F57" s="559"/>
      <c r="G57" s="383" t="str">
        <f>'TC FORM'!Q32</f>
        <v/>
      </c>
      <c r="H57" s="560" t="str">
        <f>'TC FORM'!S35</f>
        <v/>
      </c>
      <c r="I57" s="561"/>
      <c r="J57" s="562"/>
      <c r="AI57" s="334"/>
    </row>
    <row r="58" spans="1:35" ht="15.75" customHeight="1" x14ac:dyDescent="0.2">
      <c r="A58" s="565" t="str">
        <f>'TC FORM'!N33</f>
        <v/>
      </c>
      <c r="B58" s="565"/>
      <c r="C58" s="565" t="str">
        <f>'TC FORM'!O33</f>
        <v/>
      </c>
      <c r="D58" s="565"/>
      <c r="E58" s="559" t="str">
        <f>'TC FORM'!P33</f>
        <v/>
      </c>
      <c r="F58" s="559"/>
      <c r="G58" s="383" t="str">
        <f>'TC FORM'!Q33</f>
        <v/>
      </c>
      <c r="H58" s="560" t="str">
        <f>'TC FORM'!S36</f>
        <v/>
      </c>
      <c r="I58" s="561"/>
      <c r="J58" s="562"/>
      <c r="AI58" s="334"/>
    </row>
    <row r="59" spans="1:35" ht="15.75" customHeight="1" x14ac:dyDescent="0.2">
      <c r="A59" s="565" t="str">
        <f>'TC FORM'!N34</f>
        <v/>
      </c>
      <c r="B59" s="565"/>
      <c r="C59" s="565" t="str">
        <f>'TC FORM'!O34</f>
        <v/>
      </c>
      <c r="D59" s="565"/>
      <c r="E59" s="559" t="str">
        <f>'TC FORM'!P34</f>
        <v/>
      </c>
      <c r="F59" s="559"/>
      <c r="G59" s="383" t="str">
        <f>'TC FORM'!Q34</f>
        <v/>
      </c>
      <c r="H59" s="560" t="str">
        <f>'TC FORM'!S37</f>
        <v/>
      </c>
      <c r="I59" s="561"/>
      <c r="J59" s="562"/>
      <c r="AI59" s="334"/>
    </row>
    <row r="60" spans="1:35" ht="15.75" customHeight="1" x14ac:dyDescent="0.2">
      <c r="A60" s="565" t="str">
        <f>'TC FORM'!N35</f>
        <v/>
      </c>
      <c r="B60" s="565"/>
      <c r="C60" s="565" t="str">
        <f>'TC FORM'!O35</f>
        <v/>
      </c>
      <c r="D60" s="565"/>
      <c r="E60" s="559" t="str">
        <f>'TC FORM'!P35</f>
        <v/>
      </c>
      <c r="F60" s="559"/>
      <c r="G60" s="383" t="str">
        <f>'TC FORM'!Q35</f>
        <v/>
      </c>
      <c r="H60" s="560" t="str">
        <f>'TC FORM'!S38</f>
        <v/>
      </c>
      <c r="I60" s="561"/>
      <c r="J60" s="562"/>
      <c r="AI60" s="334"/>
    </row>
    <row r="61" spans="1:35" ht="15.75" customHeight="1" x14ac:dyDescent="0.25">
      <c r="A61" s="321"/>
      <c r="B61" s="321"/>
      <c r="C61" s="321"/>
      <c r="D61" s="321"/>
      <c r="F61" s="321"/>
      <c r="G61" s="321"/>
      <c r="H61" s="321"/>
      <c r="I61" s="321"/>
      <c r="AI61" s="334"/>
    </row>
    <row r="62" spans="1:35" ht="15.75" customHeight="1" x14ac:dyDescent="0.25">
      <c r="E62" s="321"/>
      <c r="AI62" s="334"/>
    </row>
    <row r="63" spans="1:35" ht="12.75" customHeight="1" x14ac:dyDescent="0.2">
      <c r="AI63" s="334"/>
    </row>
    <row r="64" spans="1:35" ht="12.75" customHeight="1" x14ac:dyDescent="0.2">
      <c r="AI64" s="334"/>
    </row>
    <row r="65" spans="13:35" x14ac:dyDescent="0.2">
      <c r="AI65" s="334"/>
    </row>
    <row r="66" spans="13:35" x14ac:dyDescent="0.2">
      <c r="AI66" s="334"/>
    </row>
    <row r="67" spans="13:35" x14ac:dyDescent="0.2">
      <c r="AI67" s="334"/>
    </row>
    <row r="68" spans="13:35" x14ac:dyDescent="0.2">
      <c r="AI68" s="334"/>
    </row>
    <row r="69" spans="13:35" x14ac:dyDescent="0.2">
      <c r="M69" s="5"/>
      <c r="AI69" s="334"/>
    </row>
    <row r="70" spans="13:35" x14ac:dyDescent="0.2">
      <c r="AI70" s="334"/>
    </row>
    <row r="71" spans="13:35" x14ac:dyDescent="0.2">
      <c r="AI71" s="334"/>
    </row>
    <row r="72" spans="13:35" x14ac:dyDescent="0.2">
      <c r="AI72" s="334"/>
    </row>
    <row r="73" spans="13:35" x14ac:dyDescent="0.2">
      <c r="AI73" s="334"/>
    </row>
    <row r="74" spans="13:35" x14ac:dyDescent="0.2">
      <c r="AI74" s="334"/>
    </row>
    <row r="75" spans="13:35" x14ac:dyDescent="0.2">
      <c r="AI75" s="334"/>
    </row>
    <row r="76" spans="13:35" x14ac:dyDescent="0.2">
      <c r="AI76" s="334"/>
    </row>
    <row r="77" spans="13:35" x14ac:dyDescent="0.2">
      <c r="AI77" s="334"/>
    </row>
    <row r="78" spans="13:35" x14ac:dyDescent="0.2">
      <c r="AI78" s="334"/>
    </row>
    <row r="79" spans="13:35" x14ac:dyDescent="0.2">
      <c r="AI79" s="334"/>
    </row>
    <row r="80" spans="13:35" x14ac:dyDescent="0.2">
      <c r="AI80" s="334"/>
    </row>
    <row r="81" spans="23:35" x14ac:dyDescent="0.2">
      <c r="W81" s="29" t="s">
        <v>316</v>
      </c>
      <c r="X81" s="343" t="str">
        <f>IF(CT!$D$7="E",X86,IF(CT!$D$7="J",X87,IF(CT!$D$7="K",X88,IF(CT!$D$7="N",X89,IF(CT!$D$7="T",X94,"")))))</f>
        <v/>
      </c>
      <c r="Y81" s="343" t="str">
        <f>IF(CT!$D$7="E",Y86,IF(CT!$D$7="J",Y87,IF(CT!$D$7="K",Y88,IF(CT!$D$7="N",Y89,IF(CT!$D$7="T",Y94,"")))))</f>
        <v/>
      </c>
      <c r="Z81" s="343" t="str">
        <f>IF(CT!$D$7="E",Z86,IF(CT!$D$7="J",Z87,IF(CT!$D$7="K",Z88,IF(CT!$D$7="N",Z89,IF(CT!$D$7="T",Z94,"")))))</f>
        <v/>
      </c>
      <c r="AA81" s="343" t="str">
        <f>IF(CT!$D$7="E",AA86,IF(CT!$D$7="J",AA87,IF(CT!$D$7="K",AA88,IF(CT!$D$7="N",AA89,IF(CT!$D$7="T",AA94,"")))))</f>
        <v/>
      </c>
      <c r="AB81" s="343" t="str">
        <f>IF(CT!$D$7="E",AB86,IF(CT!$D$7="J",AB87,IF(CT!$D$7="K",AB88,IF(CT!$D$7="N",AB89,IF(CT!$D$7="T",AB94,"")))))</f>
        <v/>
      </c>
      <c r="AI81" s="334"/>
    </row>
    <row r="82" spans="23:35" x14ac:dyDescent="0.2">
      <c r="X82" s="82">
        <f>CT!$E$3</f>
        <v>0</v>
      </c>
      <c r="Y82" s="82">
        <f>CT!$M$3</f>
        <v>0</v>
      </c>
      <c r="Z82" s="82">
        <f>CT!$U$3</f>
        <v>0</v>
      </c>
      <c r="AA82" s="82">
        <f>CT!$AC$3</f>
        <v>0</v>
      </c>
      <c r="AB82" s="82">
        <f>CT!$AK$3</f>
        <v>0</v>
      </c>
      <c r="AI82" s="334"/>
    </row>
    <row r="83" spans="23:35" x14ac:dyDescent="0.2">
      <c r="X83" s="82"/>
      <c r="Y83" s="82"/>
      <c r="Z83" s="82"/>
      <c r="AA83" s="82"/>
      <c r="AB83" s="82"/>
      <c r="AI83" s="334"/>
    </row>
    <row r="84" spans="23:35" x14ac:dyDescent="0.2">
      <c r="W84" s="29" t="s">
        <v>323</v>
      </c>
      <c r="X84" s="333" t="str">
        <f>IF(X81="","",ROUND(X81,2-(1+INT(LOG10(ABS(X81))))))</f>
        <v/>
      </c>
      <c r="Y84" s="333" t="str">
        <f>IF(Y81="","",ROUND(Y81,2-(1+INT(LOG10(ABS(Y81))))))</f>
        <v/>
      </c>
      <c r="Z84" s="333" t="str">
        <f>IF(Z81="","",ROUND(Z81,2-(1+INT(LOG10(ABS(Z81))))))</f>
        <v/>
      </c>
      <c r="AA84" s="333" t="str">
        <f>IF(AA81="","",ROUND(AA81,2-(1+INT(LOG10(ABS(AA81))))))</f>
        <v/>
      </c>
      <c r="AB84" s="333" t="str">
        <f>IF(AB81="","",ROUND(AB81,2-(1+INT(LOG10(ABS(AB81))))))</f>
        <v/>
      </c>
      <c r="AI84" s="334"/>
    </row>
    <row r="85" spans="23:35" x14ac:dyDescent="0.2">
      <c r="W85" s="29" t="s">
        <v>327</v>
      </c>
      <c r="X85" s="349" t="str">
        <f>'TC FORM'!$D$10</f>
        <v/>
      </c>
      <c r="Y85" s="350" t="str">
        <f>'TC FORM'!$E$10</f>
        <v/>
      </c>
      <c r="Z85" s="350" t="str">
        <f>'TC FORM'!$F$10</f>
        <v/>
      </c>
      <c r="AA85" s="350" t="str">
        <f>'TC FORM'!$G$10</f>
        <v/>
      </c>
      <c r="AB85" s="350" t="str">
        <f>'TC FORM'!$H$10</f>
        <v/>
      </c>
      <c r="AI85" s="334"/>
    </row>
    <row r="86" spans="23:35" x14ac:dyDescent="0.2">
      <c r="W86" s="333" t="s">
        <v>205</v>
      </c>
      <c r="X86" s="82">
        <f>IF(X82="PRT",AD$8,AD$9)</f>
        <v>0</v>
      </c>
      <c r="Y86" s="82">
        <f>IF(Y82="PRT",AE$8,AE$9)</f>
        <v>0</v>
      </c>
      <c r="Z86" s="82">
        <f>IF(Z82="PRT",AF$8,AF$9)</f>
        <v>0</v>
      </c>
      <c r="AA86" s="82">
        <f>IF(AA82="PRT",AG$8,AG$9)</f>
        <v>0</v>
      </c>
      <c r="AB86" s="82">
        <f>IF(AB82="PRT",AH$8,AH$9)</f>
        <v>0</v>
      </c>
      <c r="AI86" s="334"/>
    </row>
    <row r="87" spans="23:35" x14ac:dyDescent="0.2">
      <c r="W87" s="333" t="s">
        <v>189</v>
      </c>
      <c r="X87" s="82">
        <f>IF(X82="PRT",AJ$9,AJ$10)</f>
        <v>0</v>
      </c>
      <c r="Y87" s="82">
        <f>IF(Y82="PRT",AK$9,AK$10)</f>
        <v>0</v>
      </c>
      <c r="Z87" s="82">
        <f>IF(Z82="PRT",AL$9,AL$10)</f>
        <v>0</v>
      </c>
      <c r="AA87" s="82">
        <f>IF(AA$18="PRT",AM$9,AM$10)</f>
        <v>0</v>
      </c>
      <c r="AB87" s="82">
        <f>IF(AB$18="PRT",AN$9,AN$10)</f>
        <v>0</v>
      </c>
      <c r="AI87" s="334"/>
    </row>
    <row r="88" spans="23:35" x14ac:dyDescent="0.2">
      <c r="W88" s="333" t="s">
        <v>186</v>
      </c>
      <c r="X88" s="82">
        <f>IF(X82="PRT",AP$9,AP$10)</f>
        <v>0</v>
      </c>
      <c r="Y88" s="82">
        <f>IF(Y$18="PRT",AQ$9,AQ$10)</f>
        <v>0</v>
      </c>
      <c r="Z88" s="82">
        <f>IF(Z$18="PRT",AR$9,AR$10)</f>
        <v>0</v>
      </c>
      <c r="AA88" s="82">
        <f>IF(AA82="PRT",AS$9,AS$10)</f>
        <v>0</v>
      </c>
      <c r="AB88" s="82">
        <f>IF(AB82="PRT",AT$9,AT$10)</f>
        <v>0</v>
      </c>
      <c r="AI88" s="334"/>
    </row>
    <row r="89" spans="23:35" x14ac:dyDescent="0.2">
      <c r="W89" s="333" t="s">
        <v>190</v>
      </c>
      <c r="X89" s="82">
        <f>IF(X82="PRT",AV$9,AV$10)</f>
        <v>0</v>
      </c>
      <c r="Y89" s="82">
        <f>IF(Y82="PRT",AW$9,AW$10)</f>
        <v>0</v>
      </c>
      <c r="Z89" s="82">
        <f>IF(Z82="PRT",AX$9,AX$10)</f>
        <v>0</v>
      </c>
      <c r="AA89" s="82">
        <f>IF(AA82="PRT",AY$9,AY$10)</f>
        <v>0</v>
      </c>
      <c r="AB89" s="82">
        <f>IF(AB82="PRT",AZ$9,AZ$10)</f>
        <v>0</v>
      </c>
      <c r="AI89" s="334"/>
    </row>
    <row r="90" spans="23:35" x14ac:dyDescent="0.2">
      <c r="W90" s="333" t="s">
        <v>196</v>
      </c>
      <c r="X90" s="82">
        <f>IF(X82="PRT",BB$8,IF(X82="ST7",BB$10,BB$9))</f>
        <v>0</v>
      </c>
      <c r="Y90" s="82">
        <f>IF(Y82="PRT",BC$8,IF(Y82="ST7",BC$10,BC$9))</f>
        <v>0</v>
      </c>
      <c r="Z90" s="82">
        <f>IF(Z82="PRT",BD72,IF(Z82="ST7",BD$10,BD$9))</f>
        <v>0</v>
      </c>
      <c r="AA90" s="82">
        <f>IF(AA82="PRT",BE$8,IF(AA82="ST7",BE$10,BE$9))</f>
        <v>0</v>
      </c>
      <c r="AB90" s="82">
        <f>IF(AB82="PRT",BF$8,IF(AB82="ST7",BF$10,BF$9))</f>
        <v>0</v>
      </c>
      <c r="AI90" s="334"/>
    </row>
    <row r="91" spans="23:35" x14ac:dyDescent="0.2">
      <c r="W91" s="333" t="s">
        <v>201</v>
      </c>
      <c r="X91" s="82">
        <f>IF(X82="PRT",BN$8,IF(X82="ST7",BN$10,BN$9))</f>
        <v>0</v>
      </c>
      <c r="Y91" s="82">
        <f>IF(Y82="PRT",BO$8,IF(Y82="ST7",BO$10,BO$9))</f>
        <v>0</v>
      </c>
      <c r="Z91" s="82">
        <f>IF(Z82="PRT",BP$8,IF(Z82="ST7",BP$10,BP$9))</f>
        <v>0</v>
      </c>
      <c r="AA91" s="82">
        <f>IF(AA82="PRT",BQ$8,IF(AA82="ST7",BQ$10,BQ$9))</f>
        <v>0</v>
      </c>
      <c r="AB91" s="82">
        <f>IF(AB82="PRT",BR$8,IF(AB82="ST7",BR$10,BR$9))</f>
        <v>0</v>
      </c>
      <c r="AI91" s="334"/>
    </row>
    <row r="92" spans="23:35" x14ac:dyDescent="0.2">
      <c r="W92" s="333" t="s">
        <v>193</v>
      </c>
      <c r="X92" s="82">
        <f>IF(X82="PRT",BZ$7,BZ$8)</f>
        <v>0</v>
      </c>
      <c r="Y92" s="82">
        <f>IF(Y82="PRT",CA$7,CA$8)</f>
        <v>0</v>
      </c>
      <c r="Z92" s="82">
        <f>IF(Z82="PRT",CB$7,CB$8)</f>
        <v>0</v>
      </c>
      <c r="AA92" s="82">
        <f>IF(AA82="PRT",CC$7,CC$8)</f>
        <v>0</v>
      </c>
      <c r="AB92" s="82">
        <f>IF(AB82="PRT",CD$7,CD$8)</f>
        <v>0</v>
      </c>
      <c r="AI92" s="334"/>
    </row>
    <row r="93" spans="23:35" x14ac:dyDescent="0.2">
      <c r="AI93" s="334"/>
    </row>
    <row r="94" spans="23:35" x14ac:dyDescent="0.2">
      <c r="AI94" s="334"/>
    </row>
    <row r="95" spans="23:35" x14ac:dyDescent="0.2">
      <c r="AI95" s="334"/>
    </row>
    <row r="96" spans="23:35" x14ac:dyDescent="0.2">
      <c r="AI96" s="334"/>
    </row>
    <row r="97" spans="35:35" x14ac:dyDescent="0.2">
      <c r="AI97" s="334"/>
    </row>
    <row r="98" spans="35:35" x14ac:dyDescent="0.2">
      <c r="AI98" s="334"/>
    </row>
    <row r="99" spans="35:35" x14ac:dyDescent="0.2">
      <c r="AI99" s="334"/>
    </row>
    <row r="100" spans="35:35" x14ac:dyDescent="0.2">
      <c r="AI100" s="334"/>
    </row>
    <row r="101" spans="35:35" x14ac:dyDescent="0.2">
      <c r="AI101" s="334"/>
    </row>
    <row r="102" spans="35:35" x14ac:dyDescent="0.2">
      <c r="AI102" s="334"/>
    </row>
    <row r="103" spans="35:35" x14ac:dyDescent="0.2">
      <c r="AI103" s="334"/>
    </row>
    <row r="104" spans="35:35" x14ac:dyDescent="0.2">
      <c r="AI104" s="334"/>
    </row>
    <row r="105" spans="35:35" x14ac:dyDescent="0.2">
      <c r="AI105" s="334"/>
    </row>
    <row r="106" spans="35:35" x14ac:dyDescent="0.2">
      <c r="AI106" s="334"/>
    </row>
    <row r="107" spans="35:35" x14ac:dyDescent="0.2">
      <c r="AI107" s="334"/>
    </row>
    <row r="108" spans="35:35" x14ac:dyDescent="0.2">
      <c r="AI108" s="334"/>
    </row>
    <row r="109" spans="35:35" x14ac:dyDescent="0.2">
      <c r="AI109" s="334"/>
    </row>
    <row r="110" spans="35:35" x14ac:dyDescent="0.2">
      <c r="AI110" s="334"/>
    </row>
    <row r="111" spans="35:35" x14ac:dyDescent="0.2">
      <c r="AI111" s="334"/>
    </row>
    <row r="112" spans="35:35" x14ac:dyDescent="0.2">
      <c r="AI112" s="334"/>
    </row>
    <row r="113" spans="35:35" x14ac:dyDescent="0.2">
      <c r="AI113" s="334"/>
    </row>
    <row r="114" spans="35:35" x14ac:dyDescent="0.2">
      <c r="AI114" s="334"/>
    </row>
    <row r="115" spans="35:35" x14ac:dyDescent="0.2">
      <c r="AI115" s="334"/>
    </row>
    <row r="116" spans="35:35" x14ac:dyDescent="0.2">
      <c r="AI116" s="334"/>
    </row>
    <row r="117" spans="35:35" x14ac:dyDescent="0.2">
      <c r="AI117" s="334"/>
    </row>
    <row r="118" spans="35:35" x14ac:dyDescent="0.2">
      <c r="AI118" s="334"/>
    </row>
    <row r="119" spans="35:35" x14ac:dyDescent="0.2">
      <c r="AI119" s="334"/>
    </row>
    <row r="120" spans="35:35" x14ac:dyDescent="0.2">
      <c r="AI120" s="334"/>
    </row>
    <row r="121" spans="35:35" x14ac:dyDescent="0.2">
      <c r="AI121" s="334"/>
    </row>
    <row r="122" spans="35:35" x14ac:dyDescent="0.2">
      <c r="AI122" s="334"/>
    </row>
    <row r="123" spans="35:35" x14ac:dyDescent="0.2">
      <c r="AI123" s="334"/>
    </row>
    <row r="124" spans="35:35" x14ac:dyDescent="0.2">
      <c r="AI124" s="334"/>
    </row>
    <row r="125" spans="35:35" x14ac:dyDescent="0.2">
      <c r="AI125" s="334"/>
    </row>
    <row r="126" spans="35:35" x14ac:dyDescent="0.2">
      <c r="AI126" s="334"/>
    </row>
    <row r="127" spans="35:35" x14ac:dyDescent="0.2">
      <c r="AI127" s="334"/>
    </row>
    <row r="128" spans="35:35" x14ac:dyDescent="0.2">
      <c r="AI128" s="334"/>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10" t="s">
        <v>344</v>
      </c>
      <c r="B1" s="412"/>
      <c r="C1" s="401"/>
      <c r="D1" s="401"/>
      <c r="E1" s="401"/>
      <c r="F1" s="401"/>
      <c r="G1" s="401"/>
      <c r="H1" s="401"/>
      <c r="I1" s="401"/>
      <c r="J1" s="401"/>
      <c r="K1" s="401"/>
      <c r="L1" s="401"/>
      <c r="M1" s="411" t="s">
        <v>2</v>
      </c>
      <c r="N1" s="401"/>
      <c r="O1" s="401"/>
      <c r="P1" s="401"/>
      <c r="Q1" s="401"/>
      <c r="R1" s="401"/>
      <c r="S1" s="401"/>
      <c r="T1" s="401"/>
      <c r="U1" s="401"/>
      <c r="V1" s="401"/>
      <c r="W1" s="401"/>
      <c r="X1" s="401"/>
      <c r="Y1" s="401"/>
      <c r="Z1" s="401"/>
      <c r="AA1" s="401"/>
      <c r="AB1" s="401"/>
      <c r="AC1" s="401"/>
      <c r="AD1" s="401"/>
      <c r="AE1" s="401"/>
      <c r="AF1" s="401"/>
      <c r="AG1" s="401"/>
      <c r="AH1" s="401"/>
      <c r="AI1" s="401"/>
      <c r="AJ1" s="401"/>
      <c r="AK1" s="401"/>
      <c r="AL1" s="401"/>
      <c r="AM1" s="401"/>
      <c r="AN1" s="401"/>
      <c r="AO1" s="401"/>
      <c r="AP1" s="401"/>
    </row>
    <row r="2" spans="1:58" x14ac:dyDescent="0.2">
      <c r="A2" s="5" t="s">
        <v>345</v>
      </c>
      <c r="B2" s="412"/>
      <c r="C2" s="401"/>
      <c r="D2" s="401"/>
      <c r="E2" s="401"/>
      <c r="F2" s="401"/>
      <c r="G2" s="401"/>
      <c r="H2" s="401"/>
      <c r="I2" s="401"/>
      <c r="J2" s="401"/>
      <c r="K2" s="401"/>
      <c r="L2" s="401"/>
      <c r="M2" s="401"/>
      <c r="N2" s="401"/>
      <c r="O2" s="401"/>
      <c r="P2" s="401"/>
      <c r="Q2" s="401"/>
      <c r="R2" s="401"/>
      <c r="S2" s="401"/>
      <c r="T2" s="401"/>
      <c r="U2" s="401"/>
      <c r="V2" s="401"/>
      <c r="W2" s="401"/>
      <c r="X2" s="401"/>
      <c r="Y2" s="401"/>
      <c r="Z2" s="401"/>
      <c r="AA2" s="401"/>
      <c r="AB2" s="401"/>
      <c r="AC2" s="401"/>
      <c r="AD2" s="401"/>
      <c r="AE2" s="401"/>
      <c r="AF2" s="401"/>
      <c r="AG2" s="401"/>
      <c r="AH2" s="401"/>
      <c r="AI2" s="401"/>
      <c r="AJ2" s="401"/>
      <c r="AK2" s="401"/>
      <c r="AL2" s="401"/>
      <c r="AM2" s="401"/>
      <c r="AN2" s="401"/>
      <c r="AO2" s="401"/>
      <c r="AP2" s="401"/>
    </row>
    <row r="3" spans="1:58" x14ac:dyDescent="0.2">
      <c r="A3" s="310" t="s">
        <v>346</v>
      </c>
      <c r="B3" s="413"/>
      <c r="C3" s="401"/>
      <c r="D3" s="401"/>
      <c r="E3" s="401"/>
      <c r="F3" s="401"/>
      <c r="G3" s="401"/>
      <c r="H3" s="401"/>
      <c r="I3" s="401"/>
      <c r="J3" s="401"/>
      <c r="K3" s="401"/>
      <c r="L3" s="401"/>
      <c r="M3" s="401"/>
      <c r="N3" s="401"/>
      <c r="O3" s="401"/>
      <c r="P3" s="401"/>
      <c r="Q3" s="401"/>
      <c r="R3" s="401"/>
      <c r="S3" s="401"/>
      <c r="T3" s="401"/>
      <c r="U3" s="401"/>
      <c r="V3" s="401"/>
      <c r="W3" s="401"/>
      <c r="X3" s="401"/>
      <c r="Y3" s="401"/>
      <c r="Z3" s="401"/>
      <c r="AA3" s="401"/>
      <c r="AB3" s="401"/>
      <c r="AC3" s="401"/>
      <c r="AD3" s="401"/>
      <c r="AE3" s="401"/>
      <c r="AF3" s="401"/>
      <c r="AG3" s="401"/>
      <c r="AH3" s="401"/>
      <c r="AI3" s="401"/>
      <c r="AJ3" s="401"/>
      <c r="AK3" s="401"/>
      <c r="AL3" s="401"/>
      <c r="AM3" s="401"/>
      <c r="AN3" s="401"/>
      <c r="AO3" s="401"/>
      <c r="AP3" s="401"/>
    </row>
    <row r="4" spans="1:58" x14ac:dyDescent="0.2">
      <c r="A4" s="5" t="s">
        <v>347</v>
      </c>
      <c r="B4" s="412"/>
      <c r="C4" s="401"/>
      <c r="D4" s="401"/>
      <c r="E4" s="401"/>
      <c r="F4" s="401"/>
      <c r="G4" s="401"/>
      <c r="H4" s="401"/>
      <c r="I4" s="401"/>
      <c r="J4" s="401"/>
      <c r="K4" s="401"/>
      <c r="L4" s="401"/>
      <c r="M4" s="401"/>
      <c r="N4" s="401"/>
      <c r="O4" s="401"/>
      <c r="P4" s="401"/>
      <c r="Q4" s="401"/>
      <c r="R4" s="401"/>
      <c r="S4" s="401"/>
      <c r="T4" s="401"/>
      <c r="U4" s="401"/>
      <c r="V4" s="401"/>
      <c r="W4" s="401"/>
      <c r="X4" s="401"/>
      <c r="Y4" s="401"/>
      <c r="Z4" s="401"/>
      <c r="AA4" s="401"/>
      <c r="AB4" s="401"/>
      <c r="AC4" s="401"/>
      <c r="AD4" s="401"/>
      <c r="AE4" s="401"/>
      <c r="AF4" s="401"/>
      <c r="AG4" s="401"/>
      <c r="AH4" s="401"/>
      <c r="AI4" s="401"/>
      <c r="AJ4" s="401"/>
      <c r="AK4" s="401"/>
      <c r="AL4" s="401"/>
      <c r="AM4" s="401"/>
      <c r="AN4" s="401"/>
      <c r="AO4" s="401"/>
      <c r="AP4" s="401"/>
    </row>
    <row r="5" spans="1:58" x14ac:dyDescent="0.2">
      <c r="A5" s="310" t="s">
        <v>348</v>
      </c>
      <c r="B5" s="415"/>
      <c r="C5" s="401"/>
      <c r="D5" s="401"/>
      <c r="E5" s="401"/>
      <c r="F5" s="401"/>
      <c r="G5" s="401"/>
      <c r="H5" s="401"/>
      <c r="I5" s="401"/>
      <c r="J5" s="401"/>
      <c r="K5" s="401"/>
      <c r="L5" s="401"/>
      <c r="M5" s="401"/>
      <c r="N5" s="401"/>
      <c r="O5" s="401"/>
      <c r="P5" s="401"/>
      <c r="Q5" s="401"/>
      <c r="R5" s="401"/>
      <c r="S5" s="401"/>
      <c r="T5" s="401"/>
      <c r="U5" s="401"/>
      <c r="V5" s="401"/>
      <c r="W5" s="401"/>
      <c r="X5" s="401"/>
      <c r="Y5" s="401"/>
      <c r="Z5" s="401"/>
      <c r="AA5" s="401"/>
      <c r="AB5" s="401"/>
      <c r="AC5" s="401"/>
      <c r="AD5" s="401"/>
      <c r="AE5" s="401"/>
      <c r="AF5" s="401"/>
      <c r="AG5" s="401"/>
      <c r="AH5" s="401"/>
      <c r="AI5" s="401"/>
      <c r="AJ5" s="401"/>
      <c r="AK5" s="401"/>
      <c r="AL5" s="401"/>
      <c r="AM5" s="401"/>
      <c r="AN5" s="401"/>
      <c r="AO5" s="401"/>
      <c r="AP5" s="401"/>
    </row>
    <row r="6" spans="1:58" ht="31.5" x14ac:dyDescent="0.5">
      <c r="B6" s="531" t="s">
        <v>245</v>
      </c>
      <c r="C6" s="531"/>
      <c r="D6" s="531"/>
      <c r="E6" s="531"/>
      <c r="F6" s="531"/>
      <c r="G6" s="531"/>
      <c r="H6" s="531"/>
      <c r="I6" s="329"/>
      <c r="K6" s="401"/>
      <c r="L6" s="401"/>
      <c r="M6" s="401"/>
      <c r="N6" s="401"/>
      <c r="O6" s="401"/>
      <c r="P6" s="401"/>
      <c r="Q6" s="401"/>
      <c r="R6" s="401"/>
      <c r="S6" s="401"/>
      <c r="T6" s="401"/>
      <c r="U6" s="401"/>
      <c r="V6" s="401"/>
      <c r="W6" s="401"/>
      <c r="X6" s="401"/>
      <c r="Y6" s="401"/>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row>
    <row r="7" spans="1:58" ht="18.75" x14ac:dyDescent="0.3">
      <c r="B7" s="530" t="s">
        <v>251</v>
      </c>
      <c r="C7" s="530"/>
      <c r="D7" s="530"/>
      <c r="E7" s="530"/>
      <c r="F7" s="530"/>
      <c r="G7" s="530"/>
      <c r="H7" s="530"/>
      <c r="I7" s="330"/>
      <c r="J7" s="330"/>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row>
    <row r="8" spans="1:58" ht="18.75" x14ac:dyDescent="0.3">
      <c r="B8" s="530" t="s">
        <v>263</v>
      </c>
      <c r="C8" s="530"/>
      <c r="D8" s="530"/>
      <c r="E8" s="530"/>
      <c r="F8" s="530"/>
      <c r="G8" s="530"/>
      <c r="H8" s="530"/>
      <c r="I8" s="330"/>
      <c r="J8" s="330"/>
      <c r="K8" s="401"/>
      <c r="L8" s="401"/>
      <c r="M8" s="401"/>
      <c r="N8" s="401"/>
      <c r="O8" s="401"/>
      <c r="P8" s="401"/>
      <c r="Q8" s="401"/>
      <c r="R8" s="401"/>
      <c r="S8" s="401"/>
      <c r="T8" s="401"/>
      <c r="U8" s="401"/>
      <c r="V8" s="401"/>
      <c r="W8" s="401"/>
      <c r="X8" s="401"/>
      <c r="Y8" s="401"/>
      <c r="Z8" s="401"/>
      <c r="AA8" s="401"/>
      <c r="AB8" s="401"/>
      <c r="AC8" s="401"/>
      <c r="AD8" s="401"/>
      <c r="AE8" s="401"/>
      <c r="AF8" s="401"/>
      <c r="AG8" s="401"/>
      <c r="AH8" s="401"/>
      <c r="AI8" s="401"/>
      <c r="AJ8" s="401"/>
      <c r="AK8" s="401"/>
      <c r="AL8" s="401"/>
      <c r="AM8" s="401"/>
      <c r="AN8" s="401"/>
      <c r="AO8" s="401"/>
      <c r="AP8" s="401"/>
      <c r="AQ8" s="401"/>
      <c r="AR8" s="401"/>
      <c r="AS8" s="401"/>
      <c r="AT8" s="401"/>
      <c r="AU8" s="401"/>
      <c r="AV8" s="401"/>
      <c r="AW8" s="401"/>
      <c r="AX8" s="401"/>
      <c r="AY8" s="401"/>
      <c r="AZ8" s="401"/>
      <c r="BA8" s="401"/>
      <c r="BB8" s="401"/>
      <c r="BC8" s="401"/>
      <c r="BD8" s="401"/>
      <c r="BE8" s="401"/>
      <c r="BF8" s="401"/>
    </row>
    <row r="9" spans="1:58" ht="23.25" x14ac:dyDescent="0.35">
      <c r="C9" s="307"/>
      <c r="D9" s="308"/>
      <c r="E9" s="529"/>
      <c r="F9" s="529"/>
      <c r="G9" s="529"/>
      <c r="H9" s="529"/>
      <c r="I9" s="307"/>
      <c r="J9" s="307"/>
      <c r="K9" s="401"/>
      <c r="L9" s="401"/>
      <c r="M9" s="401"/>
      <c r="N9" s="401"/>
      <c r="O9" s="401"/>
      <c r="P9" s="401"/>
      <c r="Q9" s="401"/>
      <c r="R9" s="401"/>
      <c r="S9" s="401"/>
      <c r="T9" s="401"/>
      <c r="U9" s="401"/>
      <c r="V9" s="401"/>
      <c r="W9" s="401"/>
      <c r="X9" s="401"/>
      <c r="Y9" s="401"/>
      <c r="Z9" s="401"/>
      <c r="AA9" s="401"/>
      <c r="AB9" s="401"/>
      <c r="AC9" s="401"/>
      <c r="AD9" s="401"/>
      <c r="AE9" s="401"/>
      <c r="AF9" s="401"/>
      <c r="AG9" s="401"/>
      <c r="AH9" s="401"/>
      <c r="AI9" s="401"/>
      <c r="AJ9" s="401"/>
      <c r="AK9" s="401"/>
      <c r="AL9" s="401"/>
      <c r="AM9" s="401"/>
      <c r="AN9" s="401"/>
      <c r="AO9" s="401"/>
      <c r="AP9" s="401"/>
      <c r="AQ9" s="401"/>
      <c r="AR9" s="401"/>
      <c r="AS9" s="401"/>
      <c r="AT9" s="401"/>
      <c r="AU9" s="401"/>
      <c r="AV9" s="401"/>
      <c r="AW9" s="401"/>
      <c r="AX9" s="401"/>
      <c r="AY9" s="401"/>
      <c r="AZ9" s="401"/>
      <c r="BA9" s="401"/>
      <c r="BB9" s="401"/>
      <c r="BC9" s="401"/>
      <c r="BD9" s="401"/>
      <c r="BE9" s="401"/>
      <c r="BF9" s="401"/>
    </row>
    <row r="10" spans="1:58" ht="26.25" x14ac:dyDescent="0.4">
      <c r="B10" s="525" t="s">
        <v>349</v>
      </c>
      <c r="C10" s="525"/>
      <c r="D10" s="525"/>
      <c r="E10" s="525"/>
      <c r="F10" s="525"/>
      <c r="G10" s="525"/>
      <c r="H10" s="525"/>
      <c r="K10" s="401"/>
      <c r="L10" s="401"/>
      <c r="M10" s="401"/>
      <c r="N10" s="401"/>
      <c r="O10" s="401"/>
      <c r="P10" s="401"/>
      <c r="Q10" s="401"/>
      <c r="R10" s="401"/>
      <c r="S10" s="401"/>
      <c r="T10" s="401"/>
      <c r="U10" s="401"/>
      <c r="V10" s="401"/>
      <c r="W10" s="401"/>
      <c r="X10" s="401"/>
      <c r="Y10" s="401"/>
      <c r="Z10" s="401"/>
      <c r="AA10" s="401"/>
      <c r="AB10" s="401"/>
      <c r="AC10" s="401"/>
      <c r="AD10" s="401"/>
      <c r="AE10" s="401"/>
      <c r="AF10" s="401"/>
      <c r="AG10" s="401"/>
      <c r="AH10" s="401"/>
      <c r="AI10" s="401"/>
      <c r="AJ10" s="401"/>
      <c r="AK10" s="401"/>
      <c r="AL10" s="401"/>
      <c r="AM10" s="401"/>
      <c r="AN10" s="401"/>
      <c r="AO10" s="401"/>
      <c r="AP10" s="401"/>
      <c r="AQ10" s="401"/>
      <c r="AR10" s="401"/>
      <c r="AS10" s="401"/>
      <c r="AT10" s="401"/>
      <c r="AU10" s="401"/>
      <c r="AV10" s="401"/>
      <c r="AW10" s="401"/>
      <c r="AX10" s="401"/>
      <c r="AY10" s="401"/>
      <c r="AZ10" s="401"/>
      <c r="BA10" s="401"/>
      <c r="BB10" s="401"/>
      <c r="BC10" s="401"/>
      <c r="BD10" s="401"/>
      <c r="BE10" s="401"/>
      <c r="BF10" s="401"/>
    </row>
    <row r="11" spans="1:58" ht="18" x14ac:dyDescent="0.25">
      <c r="A11" s="365" t="s">
        <v>1</v>
      </c>
      <c r="B11" s="523">
        <f>B1</f>
        <v>0</v>
      </c>
      <c r="C11" s="523"/>
      <c r="D11" s="523"/>
      <c r="E11" s="523"/>
      <c r="F11" s="532" t="s">
        <v>341</v>
      </c>
      <c r="G11" s="532"/>
      <c r="H11" s="367"/>
      <c r="I11" s="366" t="s">
        <v>279</v>
      </c>
      <c r="J11" s="368"/>
      <c r="K11" s="401"/>
      <c r="L11" s="401"/>
      <c r="M11" s="401"/>
      <c r="N11" s="401"/>
      <c r="O11" s="401"/>
      <c r="P11" s="401"/>
      <c r="Q11" s="401"/>
      <c r="R11" s="401"/>
      <c r="S11" s="401"/>
      <c r="T11" s="401"/>
      <c r="U11" s="401"/>
      <c r="V11" s="401"/>
      <c r="W11" s="401"/>
      <c r="X11" s="401"/>
      <c r="Y11" s="401"/>
      <c r="Z11" s="401"/>
      <c r="AA11" s="401"/>
      <c r="AB11" s="401"/>
      <c r="AC11" s="401"/>
      <c r="AD11" s="401"/>
      <c r="AE11" s="401"/>
      <c r="AF11" s="401"/>
      <c r="AG11" s="401"/>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row>
    <row r="12" spans="1:58" ht="18" x14ac:dyDescent="0.25">
      <c r="A12" s="365" t="s">
        <v>282</v>
      </c>
      <c r="B12" s="523" t="s">
        <v>57</v>
      </c>
      <c r="C12" s="523"/>
      <c r="D12" s="523"/>
      <c r="E12" s="523"/>
      <c r="F12" s="523"/>
      <c r="G12" s="523"/>
      <c r="H12" s="367"/>
      <c r="I12" s="366" t="s">
        <v>283</v>
      </c>
      <c r="J12" s="368"/>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row>
    <row r="13" spans="1:58" ht="18" x14ac:dyDescent="0.25">
      <c r="A13" s="365"/>
      <c r="B13" s="523"/>
      <c r="C13" s="523"/>
      <c r="D13" s="523"/>
      <c r="E13" s="523"/>
      <c r="F13" s="367"/>
      <c r="G13" s="367"/>
      <c r="H13" s="367"/>
      <c r="I13" s="367"/>
      <c r="J13" s="367"/>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row>
    <row r="14" spans="1:58" ht="18" x14ac:dyDescent="0.25">
      <c r="A14" s="365" t="s">
        <v>295</v>
      </c>
      <c r="B14" s="523" t="s">
        <v>350</v>
      </c>
      <c r="C14" s="523"/>
      <c r="D14" s="523"/>
      <c r="E14" s="523"/>
      <c r="F14" s="367"/>
      <c r="G14" s="365" t="s">
        <v>345</v>
      </c>
      <c r="H14" s="367">
        <f>B2</f>
        <v>0</v>
      </c>
      <c r="I14" s="367"/>
      <c r="J14" s="367"/>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row>
    <row r="15" spans="1:58" ht="18" x14ac:dyDescent="0.25">
      <c r="A15" s="365" t="s">
        <v>298</v>
      </c>
      <c r="B15" s="523" t="str">
        <f>'TC FORM'!B$4</f>
        <v>"0"</v>
      </c>
      <c r="C15" s="523"/>
      <c r="D15" s="523"/>
      <c r="E15" s="523"/>
      <c r="F15" s="367"/>
      <c r="G15" s="365" t="s">
        <v>346</v>
      </c>
      <c r="H15" s="369">
        <f>B3</f>
        <v>0</v>
      </c>
      <c r="I15" s="367"/>
      <c r="J15" s="367"/>
      <c r="K15" s="401"/>
      <c r="L15" s="401"/>
      <c r="M15" s="401"/>
      <c r="N15" s="401"/>
      <c r="O15" s="401"/>
      <c r="P15" s="401"/>
      <c r="Q15" s="401"/>
      <c r="R15" s="401"/>
      <c r="S15" s="401"/>
      <c r="T15" s="401"/>
      <c r="U15" s="401"/>
      <c r="V15" s="401"/>
      <c r="W15" s="401"/>
      <c r="X15" s="401"/>
      <c r="Y15" s="401"/>
      <c r="Z15" s="401"/>
      <c r="AA15" s="401"/>
      <c r="AB15" s="401"/>
      <c r="AC15" s="401"/>
      <c r="AD15" s="401"/>
      <c r="AE15" s="401"/>
      <c r="AF15" s="401"/>
      <c r="AG15" s="401"/>
      <c r="AH15" s="401"/>
      <c r="AI15" s="401"/>
      <c r="AJ15" s="401"/>
      <c r="AK15" s="401"/>
      <c r="AL15" s="401"/>
      <c r="AM15" s="401"/>
      <c r="AN15" s="401"/>
      <c r="AO15" s="401"/>
      <c r="AP15" s="401"/>
      <c r="AQ15" s="401"/>
      <c r="AR15" s="401"/>
      <c r="AS15" s="401"/>
      <c r="AT15" s="401"/>
      <c r="AU15" s="401"/>
      <c r="AV15" s="401"/>
      <c r="AW15" s="401"/>
      <c r="AX15" s="401"/>
      <c r="AY15" s="401"/>
      <c r="AZ15" s="401"/>
      <c r="BA15" s="401"/>
      <c r="BB15" s="401"/>
      <c r="BC15" s="401"/>
      <c r="BD15" s="401"/>
      <c r="BE15" s="401"/>
      <c r="BF15" s="401"/>
    </row>
    <row r="16" spans="1:58" ht="18" x14ac:dyDescent="0.25">
      <c r="A16" s="365" t="s">
        <v>301</v>
      </c>
      <c r="B16" s="523" t="str">
        <f>'TC FORM'!B$5</f>
        <v>N/A</v>
      </c>
      <c r="C16" s="523"/>
      <c r="D16" s="523"/>
      <c r="E16" s="523"/>
      <c r="F16" s="367"/>
      <c r="G16" s="365" t="s">
        <v>351</v>
      </c>
      <c r="H16" s="369">
        <f>IF(H15="","",EDATE(H15,3))</f>
        <v>91</v>
      </c>
      <c r="I16" s="367"/>
      <c r="J16" s="367"/>
      <c r="K16" s="401"/>
      <c r="L16" s="401"/>
      <c r="M16" s="401"/>
      <c r="N16" s="401"/>
      <c r="O16" s="401"/>
      <c r="P16" s="401"/>
      <c r="Q16" s="401"/>
      <c r="R16" s="401"/>
      <c r="S16" s="401"/>
      <c r="T16" s="401"/>
      <c r="U16" s="401"/>
      <c r="V16" s="401"/>
      <c r="W16" s="401"/>
      <c r="X16" s="401"/>
      <c r="Y16" s="401"/>
      <c r="Z16" s="401"/>
      <c r="AA16" s="401"/>
      <c r="AB16" s="401"/>
      <c r="AC16" s="401"/>
      <c r="AD16" s="401"/>
      <c r="AE16" s="401"/>
      <c r="AF16" s="401"/>
      <c r="AG16" s="401"/>
      <c r="AH16" s="401"/>
      <c r="AI16" s="401"/>
      <c r="AJ16" s="401"/>
      <c r="AK16" s="401"/>
      <c r="AL16" s="401"/>
      <c r="AM16" s="401"/>
      <c r="AN16" s="401"/>
      <c r="AO16" s="401"/>
      <c r="AP16" s="401"/>
      <c r="AQ16" s="401"/>
      <c r="AR16" s="401"/>
      <c r="AS16" s="401"/>
      <c r="AT16" s="401"/>
      <c r="AU16" s="401"/>
      <c r="AV16" s="401"/>
      <c r="AW16" s="401"/>
      <c r="AX16" s="401"/>
      <c r="AY16" s="401"/>
      <c r="AZ16" s="401"/>
      <c r="BA16" s="401"/>
      <c r="BB16" s="401"/>
      <c r="BC16" s="401"/>
      <c r="BD16" s="401"/>
      <c r="BE16" s="401"/>
      <c r="BF16" s="401"/>
    </row>
    <row r="17" spans="1:58" ht="18" x14ac:dyDescent="0.25">
      <c r="A17" s="365" t="s">
        <v>352</v>
      </c>
      <c r="B17" s="366">
        <f>B4</f>
        <v>0</v>
      </c>
      <c r="C17" s="366"/>
      <c r="D17" s="366"/>
      <c r="E17" s="366"/>
      <c r="F17" s="367"/>
      <c r="G17" s="367" t="s">
        <v>348</v>
      </c>
      <c r="H17" s="367">
        <f>B5</f>
        <v>0</v>
      </c>
      <c r="I17" s="367"/>
      <c r="J17" s="367"/>
      <c r="K17" s="401"/>
      <c r="L17" s="401"/>
      <c r="M17" s="401"/>
      <c r="N17" s="401"/>
      <c r="O17" s="401"/>
      <c r="P17" s="401"/>
      <c r="Q17" s="401"/>
      <c r="R17" s="401"/>
      <c r="S17" s="401"/>
      <c r="T17" s="401"/>
      <c r="U17" s="401"/>
      <c r="V17" s="401"/>
      <c r="W17" s="401"/>
      <c r="X17" s="401"/>
      <c r="Y17" s="401"/>
      <c r="Z17" s="401"/>
      <c r="AA17" s="401"/>
      <c r="AB17" s="401"/>
      <c r="AC17" s="401"/>
      <c r="AD17" s="401"/>
      <c r="AE17" s="401"/>
      <c r="AF17" s="401"/>
      <c r="AG17" s="401"/>
      <c r="AH17" s="401"/>
      <c r="AI17" s="401"/>
      <c r="AJ17" s="401"/>
      <c r="AK17" s="401"/>
      <c r="AL17" s="401"/>
      <c r="AM17" s="401"/>
      <c r="AN17" s="401"/>
      <c r="AO17" s="401"/>
      <c r="AP17" s="401"/>
      <c r="AQ17" s="401"/>
      <c r="AR17" s="401"/>
      <c r="AS17" s="401"/>
      <c r="AT17" s="401"/>
      <c r="AU17" s="401"/>
      <c r="AV17" s="401"/>
      <c r="AW17" s="401"/>
      <c r="AX17" s="401"/>
      <c r="AY17" s="401"/>
      <c r="AZ17" s="401"/>
      <c r="BA17" s="401"/>
      <c r="BB17" s="401"/>
      <c r="BC17" s="401"/>
      <c r="BD17" s="401"/>
      <c r="BE17" s="401"/>
      <c r="BF17" s="401"/>
    </row>
    <row r="18" spans="1:58" ht="18" x14ac:dyDescent="0.25">
      <c r="A18" s="566" t="str">
        <f>CONCATENATE("The above expendable wireset was made from wire roll ",CT!C7,".  Test data for this wire roll is given below.")</f>
        <v>The above expendable wireset was made from wire roll .  Test data for this wire roll is given below.</v>
      </c>
      <c r="B18" s="566"/>
      <c r="C18" s="566"/>
      <c r="D18" s="566"/>
      <c r="E18" s="566"/>
      <c r="F18" s="566"/>
      <c r="G18" s="566"/>
      <c r="H18" s="566"/>
      <c r="I18" s="566"/>
      <c r="J18" s="566"/>
      <c r="K18" s="401"/>
      <c r="L18" s="401"/>
      <c r="M18" s="401"/>
      <c r="N18" s="401"/>
      <c r="O18" s="401"/>
      <c r="P18" s="401"/>
      <c r="Q18" s="401"/>
      <c r="R18" s="401"/>
      <c r="S18" s="401"/>
      <c r="T18" s="401"/>
      <c r="U18" s="401"/>
      <c r="V18" s="401"/>
      <c r="W18" s="401"/>
      <c r="X18" s="401"/>
      <c r="Y18" s="401"/>
      <c r="Z18" s="401"/>
      <c r="AA18" s="401"/>
      <c r="AB18" s="401"/>
      <c r="AC18" s="401"/>
      <c r="AD18" s="401"/>
      <c r="AE18" s="401"/>
      <c r="AF18" s="401"/>
      <c r="AG18" s="401"/>
      <c r="AH18" s="401"/>
      <c r="AI18" s="401"/>
      <c r="AJ18" s="401"/>
      <c r="AK18" s="401"/>
      <c r="AL18" s="401"/>
      <c r="AM18" s="401"/>
      <c r="AN18" s="401"/>
      <c r="AO18" s="401"/>
      <c r="AP18" s="401"/>
      <c r="AQ18" s="401"/>
      <c r="AR18" s="401"/>
      <c r="AS18" s="401"/>
      <c r="AT18" s="401"/>
      <c r="AU18" s="401"/>
      <c r="AV18" s="401"/>
      <c r="AW18" s="401"/>
      <c r="AX18" s="401"/>
      <c r="AY18" s="401"/>
      <c r="AZ18" s="401"/>
      <c r="BA18" s="401"/>
      <c r="BB18" s="401"/>
      <c r="BC18" s="401"/>
      <c r="BD18" s="401"/>
      <c r="BE18" s="401"/>
      <c r="BF18" s="401"/>
    </row>
    <row r="19" spans="1:58" ht="5.0999999999999996" customHeight="1" x14ac:dyDescent="0.25">
      <c r="A19" s="384"/>
      <c r="B19" s="567"/>
      <c r="C19" s="567"/>
      <c r="D19" s="567"/>
      <c r="E19" s="567"/>
      <c r="F19" s="373"/>
      <c r="G19" s="384"/>
      <c r="H19" s="385"/>
      <c r="I19" s="373"/>
      <c r="J19" s="373"/>
      <c r="K19" s="401"/>
      <c r="L19" s="401"/>
      <c r="M19" s="401"/>
      <c r="N19" s="401"/>
      <c r="O19" s="401"/>
      <c r="P19" s="401"/>
      <c r="Q19" s="401"/>
      <c r="R19" s="401"/>
      <c r="S19" s="401"/>
      <c r="T19" s="401"/>
      <c r="U19" s="401"/>
      <c r="V19" s="401"/>
      <c r="W19" s="401"/>
      <c r="X19" s="401"/>
      <c r="Y19" s="401"/>
      <c r="Z19" s="401"/>
      <c r="AA19" s="401"/>
      <c r="AB19" s="401"/>
      <c r="AC19" s="401"/>
      <c r="AD19" s="401"/>
      <c r="AE19" s="401"/>
      <c r="AF19" s="401"/>
      <c r="AG19" s="401"/>
      <c r="AH19" s="401"/>
      <c r="AI19" s="401"/>
      <c r="AJ19" s="401"/>
      <c r="AK19" s="401"/>
      <c r="AL19" s="401"/>
      <c r="AM19" s="401"/>
      <c r="AN19" s="401"/>
      <c r="AO19" s="401"/>
      <c r="AP19" s="401"/>
      <c r="AQ19" s="401"/>
      <c r="AR19" s="401"/>
      <c r="AS19" s="401"/>
      <c r="AT19" s="401"/>
      <c r="AU19" s="401"/>
      <c r="AV19" s="401"/>
      <c r="AW19" s="401"/>
      <c r="AX19" s="401"/>
      <c r="AY19" s="401"/>
      <c r="AZ19" s="401"/>
      <c r="BA19" s="401"/>
      <c r="BB19" s="401"/>
      <c r="BC19" s="401"/>
      <c r="BD19" s="401"/>
      <c r="BE19" s="401"/>
      <c r="BF19" s="401"/>
    </row>
    <row r="20" spans="1:58" ht="18" x14ac:dyDescent="0.25">
      <c r="A20" s="365" t="s">
        <v>353</v>
      </c>
      <c r="B20" s="524">
        <f ca="1">'TC FORM'!G4</f>
        <v>45778</v>
      </c>
      <c r="C20" s="524"/>
      <c r="D20" s="549" t="s">
        <v>305</v>
      </c>
      <c r="E20" s="549"/>
      <c r="F20" s="376">
        <f>'TC FORM'!B$6</f>
        <v>68</v>
      </c>
      <c r="H20" s="365" t="s">
        <v>306</v>
      </c>
      <c r="I20" s="568">
        <f>('TC FORM'!G$6)/100</f>
        <v>0.46</v>
      </c>
      <c r="J20" s="568"/>
      <c r="K20" s="401"/>
      <c r="L20" s="401"/>
      <c r="M20" s="401"/>
      <c r="N20" s="401"/>
      <c r="O20" s="401"/>
      <c r="P20" s="401"/>
      <c r="Q20" s="401"/>
      <c r="R20" s="401"/>
      <c r="S20" s="401"/>
      <c r="T20" s="401"/>
      <c r="U20" s="401"/>
      <c r="V20" s="401"/>
      <c r="W20" s="401"/>
      <c r="X20" s="401"/>
      <c r="Y20" s="401"/>
      <c r="Z20" s="401"/>
      <c r="AA20" s="401"/>
      <c r="AB20" s="401"/>
      <c r="AC20" s="401"/>
      <c r="AD20" s="401"/>
      <c r="AE20" s="401"/>
      <c r="AF20" s="401"/>
      <c r="AG20" s="401"/>
      <c r="AH20" s="401"/>
      <c r="AI20" s="401"/>
      <c r="AJ20" s="401"/>
      <c r="AK20" s="401"/>
      <c r="AL20" s="401"/>
      <c r="AM20" s="401"/>
      <c r="AN20" s="401"/>
      <c r="AO20" s="401"/>
      <c r="AP20" s="401"/>
      <c r="AQ20" s="401"/>
      <c r="AR20" s="401"/>
      <c r="AS20" s="401"/>
      <c r="AT20" s="401"/>
      <c r="AU20" s="401"/>
      <c r="AV20" s="401"/>
      <c r="AW20" s="401"/>
      <c r="AX20" s="401"/>
      <c r="AY20" s="401"/>
      <c r="AZ20" s="401"/>
      <c r="BA20" s="401"/>
      <c r="BB20" s="401"/>
      <c r="BC20" s="401"/>
      <c r="BD20" s="401"/>
      <c r="BE20" s="401"/>
      <c r="BF20" s="401"/>
    </row>
    <row r="21" spans="1:58" ht="18" x14ac:dyDescent="0.25">
      <c r="A21" s="374"/>
      <c r="B21" s="375" t="s">
        <v>310</v>
      </c>
      <c r="C21" s="374" t="s">
        <v>311</v>
      </c>
      <c r="D21" s="367"/>
      <c r="E21" s="374"/>
      <c r="F21" s="374"/>
      <c r="G21" s="375" t="s">
        <v>312</v>
      </c>
      <c r="H21" s="374" t="str">
        <f>'TC FORM'!AR$23</f>
        <v>Greater of ±2.0°F or ±0.4% of Reading</v>
      </c>
      <c r="I21" s="367"/>
      <c r="J21" s="367"/>
      <c r="K21" s="401"/>
      <c r="L21" s="401"/>
      <c r="M21" s="401"/>
      <c r="N21" s="401"/>
      <c r="O21" s="401"/>
      <c r="P21" s="401"/>
      <c r="Q21" s="401"/>
      <c r="R21" s="401"/>
      <c r="S21" s="401"/>
      <c r="T21" s="401"/>
      <c r="U21" s="401"/>
      <c r="V21" s="401"/>
      <c r="W21" s="401"/>
      <c r="X21" s="401"/>
      <c r="Y21" s="401"/>
      <c r="Z21" s="401"/>
      <c r="AA21" s="401"/>
      <c r="AB21" s="401"/>
      <c r="AC21" s="401"/>
      <c r="AD21" s="401"/>
      <c r="AE21" s="401"/>
      <c r="AF21" s="401"/>
      <c r="AG21" s="401"/>
      <c r="AH21" s="401"/>
      <c r="AI21" s="401"/>
      <c r="AJ21" s="401"/>
      <c r="AK21" s="401"/>
      <c r="AL21" s="401"/>
      <c r="AM21" s="401"/>
      <c r="AN21" s="401"/>
      <c r="AO21" s="401"/>
      <c r="AP21" s="401"/>
      <c r="AQ21" s="401"/>
      <c r="AR21" s="401"/>
      <c r="AS21" s="401"/>
      <c r="AT21" s="401"/>
      <c r="AU21" s="401"/>
      <c r="AV21" s="401"/>
      <c r="AW21" s="401"/>
      <c r="AX21" s="401"/>
      <c r="AY21" s="401"/>
      <c r="AZ21" s="401"/>
      <c r="BA21" s="401"/>
      <c r="BB21" s="401"/>
      <c r="BC21" s="401"/>
      <c r="BD21" s="401"/>
      <c r="BE21" s="401"/>
      <c r="BF21" s="401"/>
    </row>
    <row r="22" spans="1:58" ht="18" x14ac:dyDescent="0.25">
      <c r="A22" s="374"/>
      <c r="B22" s="375" t="s">
        <v>314</v>
      </c>
      <c r="C22" s="533" t="str">
        <f>'TC FORM'!AR$24</f>
        <v>AMS2750H, ASTM E220-19</v>
      </c>
      <c r="D22" s="533"/>
      <c r="E22" s="533"/>
      <c r="F22" s="533"/>
      <c r="G22" s="375" t="s">
        <v>315</v>
      </c>
      <c r="H22" s="374" t="str">
        <f>'TC FORM'!G$49</f>
        <v>Specification</v>
      </c>
      <c r="I22" s="367"/>
      <c r="J22" s="367"/>
      <c r="K22" s="401"/>
      <c r="L22" s="401"/>
      <c r="M22" s="401"/>
      <c r="N22" s="401"/>
      <c r="O22" s="401"/>
      <c r="P22" s="401"/>
      <c r="Q22" s="401"/>
      <c r="R22" s="401"/>
      <c r="S22" s="401"/>
      <c r="T22" s="401"/>
      <c r="U22" s="401"/>
      <c r="V22" s="401"/>
      <c r="W22" s="401"/>
      <c r="X22" s="401"/>
      <c r="Y22" s="401"/>
      <c r="Z22" s="401"/>
      <c r="AA22" s="401"/>
      <c r="AB22" s="401"/>
      <c r="AC22" s="401"/>
      <c r="AD22" s="401"/>
      <c r="AE22" s="401"/>
      <c r="AF22" s="401"/>
      <c r="AG22" s="401"/>
      <c r="AH22" s="401"/>
      <c r="AI22" s="401"/>
      <c r="AJ22" s="401"/>
      <c r="AK22" s="401"/>
      <c r="AL22" s="401"/>
      <c r="AM22" s="401"/>
      <c r="AN22" s="401"/>
      <c r="AO22" s="401"/>
      <c r="AP22" s="401"/>
      <c r="AQ22" s="401"/>
      <c r="AR22" s="401"/>
      <c r="AS22" s="401"/>
      <c r="AT22" s="401"/>
      <c r="AU22" s="401"/>
      <c r="AV22" s="401"/>
      <c r="AW22" s="401"/>
      <c r="AX22" s="401"/>
      <c r="AY22" s="401"/>
      <c r="AZ22" s="401"/>
      <c r="BA22" s="401"/>
      <c r="BB22" s="401"/>
      <c r="BC22" s="401"/>
      <c r="BD22" s="401"/>
      <c r="BE22" s="401"/>
      <c r="BF22" s="401"/>
    </row>
    <row r="23" spans="1:58" ht="18" x14ac:dyDescent="0.25">
      <c r="A23" s="374"/>
      <c r="B23" s="374"/>
      <c r="C23" s="533"/>
      <c r="D23" s="533"/>
      <c r="E23" s="533"/>
      <c r="F23" s="533"/>
      <c r="G23" s="375" t="s">
        <v>319</v>
      </c>
      <c r="H23" s="374" t="str">
        <f>'TC FORM'!B$34</f>
        <v>New</v>
      </c>
      <c r="I23" s="367"/>
      <c r="J23" s="367"/>
      <c r="K23" s="401"/>
      <c r="L23" s="401"/>
      <c r="M23" s="401"/>
      <c r="N23" s="401"/>
      <c r="O23" s="401"/>
      <c r="P23" s="401"/>
      <c r="Q23" s="401"/>
      <c r="R23" s="401"/>
      <c r="S23" s="401"/>
      <c r="T23" s="401"/>
      <c r="U23" s="401"/>
      <c r="V23" s="401"/>
      <c r="W23" s="401"/>
      <c r="X23" s="401"/>
      <c r="Y23" s="401"/>
      <c r="Z23" s="401"/>
      <c r="AA23" s="401"/>
      <c r="AB23" s="401"/>
      <c r="AC23" s="401"/>
      <c r="AD23" s="401"/>
      <c r="AE23" s="401"/>
      <c r="AF23" s="401"/>
      <c r="AG23" s="401"/>
      <c r="AH23" s="401"/>
      <c r="AI23" s="401"/>
      <c r="AJ23" s="401"/>
      <c r="AK23" s="401"/>
      <c r="AL23" s="401"/>
      <c r="AM23" s="401"/>
      <c r="AN23" s="401"/>
      <c r="AO23" s="401"/>
      <c r="AP23" s="401"/>
      <c r="AQ23" s="401"/>
      <c r="AR23" s="401"/>
      <c r="AS23" s="401"/>
      <c r="AT23" s="401"/>
      <c r="AU23" s="401"/>
      <c r="AV23" s="401"/>
      <c r="AW23" s="401"/>
      <c r="AX23" s="401"/>
      <c r="AY23" s="401"/>
      <c r="AZ23" s="401"/>
      <c r="BA23" s="401"/>
      <c r="BB23" s="401"/>
      <c r="BC23" s="401"/>
      <c r="BD23" s="401"/>
      <c r="BE23" s="401"/>
      <c r="BF23" s="401"/>
    </row>
    <row r="24" spans="1:58" ht="5.0999999999999996" customHeight="1" x14ac:dyDescent="0.3">
      <c r="A24" s="371"/>
      <c r="B24" s="372"/>
      <c r="C24" s="371"/>
      <c r="D24" s="371"/>
      <c r="E24" s="371"/>
      <c r="F24" s="371"/>
      <c r="G24" s="371"/>
      <c r="H24" s="371"/>
      <c r="I24" s="371"/>
      <c r="J24" s="373"/>
      <c r="K24" s="401"/>
      <c r="L24" s="401"/>
      <c r="M24" s="401"/>
      <c r="N24" s="401"/>
      <c r="O24" s="401"/>
      <c r="P24" s="401"/>
      <c r="Q24" s="401"/>
      <c r="R24" s="401"/>
      <c r="S24" s="401"/>
      <c r="T24" s="401"/>
      <c r="U24" s="401"/>
      <c r="V24" s="401"/>
      <c r="W24" s="401"/>
      <c r="X24" s="401"/>
      <c r="Y24" s="401"/>
      <c r="Z24" s="401"/>
      <c r="AA24" s="401"/>
      <c r="AB24" s="401"/>
      <c r="AC24" s="401"/>
      <c r="AD24" s="401"/>
      <c r="AE24" s="401"/>
      <c r="AF24" s="401"/>
      <c r="AG24" s="401"/>
      <c r="AH24" s="401"/>
      <c r="AI24" s="401"/>
      <c r="AJ24" s="401"/>
      <c r="AK24" s="401"/>
      <c r="AL24" s="401"/>
      <c r="AM24" s="401"/>
      <c r="AN24" s="401"/>
      <c r="AO24" s="401"/>
      <c r="AP24" s="401"/>
      <c r="AQ24" s="401"/>
      <c r="AR24" s="401"/>
      <c r="AS24" s="401"/>
      <c r="AT24" s="401"/>
      <c r="AU24" s="401"/>
      <c r="AV24" s="401"/>
      <c r="AW24" s="401"/>
      <c r="AX24" s="401"/>
      <c r="AY24" s="401"/>
      <c r="AZ24" s="401"/>
      <c r="BA24" s="401"/>
      <c r="BB24" s="401"/>
      <c r="BC24" s="401"/>
      <c r="BD24" s="401"/>
      <c r="BE24" s="401"/>
      <c r="BF24" s="401"/>
    </row>
    <row r="25" spans="1:58" ht="18.75" x14ac:dyDescent="0.3">
      <c r="A25" s="366" t="s">
        <v>322</v>
      </c>
      <c r="B25" s="365"/>
      <c r="C25" s="526" t="str">
        <f>IF('CERT, Wire Roll'!X21="","",'CERT, Wire Roll'!X20)</f>
        <v/>
      </c>
      <c r="D25" s="526"/>
      <c r="E25" s="526" t="str">
        <f>IF('CERT, Wire Roll'!Y21="","",'CERT, Wire Roll'!Y20)</f>
        <v/>
      </c>
      <c r="F25" s="526"/>
      <c r="G25" s="376" t="str">
        <f>IF('CERT, Wire Roll'!Z21="","",'CERT, Wire Roll'!Z20)</f>
        <v/>
      </c>
      <c r="H25" s="376" t="str">
        <f>IF('CERT, Wire Roll'!AA21="","",'CERT, Wire Roll'!AA20)</f>
        <v/>
      </c>
      <c r="I25" s="526" t="str">
        <f>IF('CERT, Wire Roll'!AB21="","",'CERT, Wire Roll'!AB20)</f>
        <v/>
      </c>
      <c r="J25" s="526"/>
      <c r="K25" s="401"/>
      <c r="L25" s="401"/>
      <c r="M25" s="401"/>
      <c r="N25" s="401"/>
      <c r="O25" s="401"/>
      <c r="P25" s="401"/>
      <c r="Q25" s="401"/>
      <c r="R25" s="401"/>
      <c r="S25" s="401"/>
      <c r="T25" s="401"/>
      <c r="U25" s="401"/>
      <c r="V25" s="401"/>
      <c r="W25" s="401"/>
      <c r="X25" s="401"/>
      <c r="Y25" s="401"/>
      <c r="Z25" s="401"/>
      <c r="AA25" s="401"/>
      <c r="AB25" s="401"/>
      <c r="AC25" s="401"/>
      <c r="AD25" s="401"/>
      <c r="AE25" s="401"/>
      <c r="AF25" s="401"/>
      <c r="AG25" s="401"/>
      <c r="AH25" s="401"/>
      <c r="AI25" s="401"/>
      <c r="AJ25" s="401"/>
      <c r="AK25" s="401"/>
      <c r="AL25" s="401"/>
      <c r="AM25" s="401"/>
      <c r="AN25" s="401"/>
      <c r="AO25" s="401"/>
      <c r="AP25" s="401"/>
      <c r="AQ25" s="401"/>
      <c r="AR25" s="401"/>
      <c r="AS25" s="401"/>
      <c r="AT25" s="401"/>
      <c r="AU25" s="401"/>
      <c r="AV25" s="401"/>
      <c r="AW25" s="401"/>
      <c r="AX25" s="401"/>
      <c r="AY25" s="401"/>
      <c r="AZ25" s="401"/>
      <c r="BA25" s="401"/>
      <c r="BB25" s="401"/>
      <c r="BC25" s="401"/>
      <c r="BD25" s="401"/>
      <c r="BE25" s="401"/>
      <c r="BF25" s="401"/>
    </row>
    <row r="26" spans="1:58" ht="18.75" thickBot="1" x14ac:dyDescent="0.3">
      <c r="A26" s="381" t="s">
        <v>326</v>
      </c>
      <c r="B26" s="377"/>
      <c r="C26" s="555" t="str">
        <f>'TC FORM'!D10</f>
        <v/>
      </c>
      <c r="D26" s="555"/>
      <c r="E26" s="555" t="str">
        <f>'TC FORM'!E10</f>
        <v/>
      </c>
      <c r="F26" s="555"/>
      <c r="G26" s="378" t="str">
        <f>'TC FORM'!F10</f>
        <v/>
      </c>
      <c r="H26" s="378" t="str">
        <f>'TC FORM'!G10</f>
        <v/>
      </c>
      <c r="I26" s="555" t="str">
        <f>'TC FORM'!H10</f>
        <v/>
      </c>
      <c r="J26" s="555"/>
      <c r="K26" s="401"/>
      <c r="L26" s="401"/>
      <c r="M26" s="401"/>
      <c r="N26" s="401"/>
      <c r="O26" s="401"/>
      <c r="P26" s="401"/>
      <c r="Q26" s="401"/>
      <c r="R26" s="401"/>
      <c r="S26" s="401"/>
      <c r="T26" s="401"/>
      <c r="U26" s="401"/>
      <c r="V26" s="401"/>
      <c r="W26" s="401"/>
      <c r="X26" s="401"/>
      <c r="Y26" s="401"/>
      <c r="Z26" s="401"/>
      <c r="AA26" s="401"/>
      <c r="AB26" s="401"/>
      <c r="AC26" s="401"/>
      <c r="AD26" s="401"/>
      <c r="AE26" s="401"/>
      <c r="AF26" s="401"/>
      <c r="AG26" s="401"/>
      <c r="AH26" s="401"/>
      <c r="AI26" s="401"/>
      <c r="AJ26" s="401"/>
      <c r="AK26" s="401"/>
      <c r="AL26" s="401"/>
      <c r="AM26" s="401"/>
      <c r="AN26" s="401"/>
      <c r="AO26" s="401"/>
      <c r="AP26" s="401"/>
      <c r="AQ26" s="401"/>
      <c r="AR26" s="401"/>
      <c r="AS26" s="401"/>
      <c r="AT26" s="401"/>
      <c r="AU26" s="401"/>
      <c r="AV26" s="401"/>
      <c r="AW26" s="401"/>
      <c r="AX26" s="401"/>
      <c r="AY26" s="401"/>
      <c r="AZ26" s="401"/>
      <c r="BA26" s="401"/>
      <c r="BB26" s="401"/>
      <c r="BC26" s="401"/>
      <c r="BD26" s="401"/>
      <c r="BE26" s="401"/>
      <c r="BF26" s="401"/>
    </row>
    <row r="27" spans="1:58" ht="18" x14ac:dyDescent="0.25">
      <c r="A27" s="365">
        <f>B4</f>
        <v>0</v>
      </c>
      <c r="B27" s="365" t="s">
        <v>342</v>
      </c>
      <c r="C27" s="556" t="str">
        <f>IF('TC FORM'!D651="","",'TC FORM'!D651)</f>
        <v/>
      </c>
      <c r="D27" s="556"/>
      <c r="E27" s="556" t="str">
        <f>IF('TC FORM'!E651="","",'TC FORM'!E651)</f>
        <v/>
      </c>
      <c r="F27" s="556"/>
      <c r="G27" s="379" t="str">
        <f>IF('TC FORM'!F651="","",'TC FORM'!F651)</f>
        <v/>
      </c>
      <c r="H27" s="379" t="str">
        <f>IF('TC FORM'!G651="","",'TC FORM'!G651)</f>
        <v/>
      </c>
      <c r="I27" s="556" t="str">
        <f>IF('TC FORM'!H651="","",'TC FORM'!H651)</f>
        <v/>
      </c>
      <c r="J27" s="556"/>
      <c r="K27" s="401"/>
      <c r="L27" s="401"/>
      <c r="M27" s="401"/>
      <c r="N27" s="401"/>
      <c r="O27" s="401"/>
      <c r="P27" s="401"/>
      <c r="Q27" s="401"/>
      <c r="R27" s="401"/>
      <c r="S27" s="401"/>
      <c r="T27" s="401"/>
      <c r="U27" s="401"/>
      <c r="V27" s="401"/>
      <c r="W27" s="401"/>
      <c r="X27" s="401"/>
      <c r="Y27" s="401"/>
      <c r="Z27" s="401"/>
      <c r="AA27" s="401"/>
      <c r="AB27" s="401"/>
      <c r="AC27" s="401"/>
      <c r="AD27" s="401"/>
      <c r="AE27" s="401"/>
      <c r="AF27" s="401"/>
      <c r="AG27" s="401"/>
      <c r="AH27" s="401"/>
      <c r="AI27" s="401"/>
      <c r="AJ27" s="401"/>
      <c r="AK27" s="401"/>
      <c r="AL27" s="401"/>
      <c r="AM27" s="401"/>
      <c r="AN27" s="401"/>
      <c r="AO27" s="401"/>
      <c r="AP27" s="401"/>
      <c r="AQ27" s="401"/>
      <c r="AR27" s="401"/>
      <c r="AS27" s="401"/>
      <c r="AT27" s="401"/>
      <c r="AU27" s="401"/>
      <c r="AV27" s="401"/>
      <c r="AW27" s="401"/>
      <c r="AX27" s="401"/>
      <c r="AY27" s="401"/>
      <c r="AZ27" s="401"/>
      <c r="BA27" s="401"/>
      <c r="BB27" s="401"/>
      <c r="BC27" s="401"/>
      <c r="BD27" s="401"/>
      <c r="BE27" s="401"/>
      <c r="BF27" s="401"/>
    </row>
    <row r="28" spans="1:58" ht="18" x14ac:dyDescent="0.25">
      <c r="A28" s="365"/>
      <c r="B28" s="365" t="s">
        <v>343</v>
      </c>
      <c r="C28" s="556" t="str">
        <f>IF('TC FORM'!D652="","",'TC FORM'!D652)</f>
        <v/>
      </c>
      <c r="D28" s="556"/>
      <c r="E28" s="556" t="str">
        <f>IF('TC FORM'!E652="","",'TC FORM'!E652)</f>
        <v/>
      </c>
      <c r="F28" s="556"/>
      <c r="G28" s="379" t="str">
        <f>IF('TC FORM'!F652="","",'TC FORM'!F652)</f>
        <v/>
      </c>
      <c r="H28" s="379" t="str">
        <f>IF('TC FORM'!G652="","",'TC FORM'!G652)</f>
        <v/>
      </c>
      <c r="I28" s="556" t="str">
        <f>IF('TC FORM'!H652="","",'TC FORM'!H652)</f>
        <v/>
      </c>
      <c r="J28" s="556"/>
      <c r="K28" s="401"/>
      <c r="L28" s="401"/>
      <c r="M28" s="401"/>
      <c r="N28" s="401"/>
      <c r="O28" s="401"/>
      <c r="P28" s="401"/>
      <c r="Q28" s="401"/>
      <c r="R28" s="401"/>
      <c r="S28" s="401"/>
      <c r="T28" s="401"/>
      <c r="U28" s="401"/>
      <c r="V28" s="401"/>
      <c r="W28" s="401"/>
      <c r="X28" s="401"/>
      <c r="Y28" s="401"/>
      <c r="Z28" s="401"/>
      <c r="AA28" s="401"/>
      <c r="AB28" s="401"/>
      <c r="AC28" s="401"/>
      <c r="AD28" s="401"/>
      <c r="AE28" s="401"/>
      <c r="AF28" s="401"/>
      <c r="AG28" s="401"/>
      <c r="AH28" s="401"/>
      <c r="AI28" s="401"/>
      <c r="AJ28" s="401"/>
      <c r="AK28" s="401"/>
      <c r="AL28" s="401"/>
      <c r="AM28" s="401"/>
      <c r="AN28" s="401"/>
      <c r="AO28" s="401"/>
      <c r="AP28" s="401"/>
      <c r="AQ28" s="401"/>
      <c r="AR28" s="401"/>
      <c r="AS28" s="401"/>
      <c r="AT28" s="401"/>
      <c r="AU28" s="401"/>
      <c r="AV28" s="401"/>
      <c r="AW28" s="401"/>
      <c r="AX28" s="401"/>
      <c r="AY28" s="401"/>
      <c r="AZ28" s="401"/>
      <c r="BA28" s="401"/>
      <c r="BB28" s="401"/>
      <c r="BC28" s="401"/>
      <c r="BD28" s="401"/>
      <c r="BE28" s="401"/>
      <c r="BF28" s="401"/>
    </row>
    <row r="29" spans="1:58" ht="18" x14ac:dyDescent="0.25">
      <c r="A29" s="365"/>
      <c r="B29" s="365" t="s">
        <v>218</v>
      </c>
      <c r="C29" s="556">
        <f>IF('TC FORM'!D653="","",'TC FORM'!D653)</f>
        <v>0</v>
      </c>
      <c r="D29" s="556"/>
      <c r="E29" s="556" t="str">
        <f>IF('TC FORM'!E653="","",'TC FORM'!E653)</f>
        <v/>
      </c>
      <c r="F29" s="556"/>
      <c r="G29" s="379" t="str">
        <f>IF('TC FORM'!F653="","",'TC FORM'!F653)</f>
        <v/>
      </c>
      <c r="H29" s="379" t="str">
        <f>IF('TC FORM'!G653="","",'TC FORM'!G653)</f>
        <v/>
      </c>
      <c r="I29" s="556" t="str">
        <f>IF('TC FORM'!H653="","",'TC FORM'!H653)</f>
        <v/>
      </c>
      <c r="J29" s="556"/>
      <c r="K29" s="401"/>
      <c r="L29" s="401"/>
      <c r="M29" s="401"/>
      <c r="N29" s="401"/>
      <c r="O29" s="401"/>
      <c r="P29" s="401"/>
      <c r="Q29" s="401"/>
      <c r="R29" s="401"/>
      <c r="S29" s="401"/>
      <c r="T29" s="401"/>
      <c r="U29" s="401"/>
      <c r="V29" s="401"/>
      <c r="W29" s="401"/>
      <c r="X29" s="401"/>
      <c r="Y29" s="401"/>
      <c r="Z29" s="401"/>
      <c r="AA29" s="401"/>
      <c r="AB29" s="401"/>
      <c r="AC29" s="401"/>
      <c r="AD29" s="401"/>
      <c r="AE29" s="401"/>
      <c r="AF29" s="401"/>
      <c r="AG29" s="401"/>
      <c r="AH29" s="401"/>
      <c r="AI29" s="401"/>
      <c r="AJ29" s="401"/>
      <c r="AK29" s="401"/>
      <c r="AL29" s="401"/>
      <c r="AM29" s="401"/>
      <c r="AN29" s="401"/>
      <c r="AO29" s="401"/>
      <c r="AP29" s="401"/>
      <c r="AQ29" s="401"/>
      <c r="AR29" s="401"/>
      <c r="AS29" s="401"/>
      <c r="AT29" s="401"/>
      <c r="AU29" s="401"/>
      <c r="AV29" s="401"/>
      <c r="AW29" s="401"/>
      <c r="AX29" s="401"/>
      <c r="AY29" s="401"/>
      <c r="AZ29" s="401"/>
      <c r="BA29" s="401"/>
      <c r="BB29" s="401"/>
      <c r="BC29" s="401"/>
      <c r="BD29" s="401"/>
      <c r="BE29" s="401"/>
      <c r="BF29" s="401"/>
    </row>
    <row r="30" spans="1:58" ht="18" x14ac:dyDescent="0.25">
      <c r="A30" s="365" t="str">
        <f>IF('TC FORM'!B14="","",'TC FORM'!B14)</f>
        <v/>
      </c>
      <c r="B30" s="365"/>
      <c r="C30" s="526"/>
      <c r="D30" s="526"/>
      <c r="E30" s="526"/>
      <c r="F30" s="526"/>
      <c r="G30" s="376"/>
      <c r="H30" s="376"/>
      <c r="I30" s="526"/>
      <c r="J30" s="526"/>
      <c r="K30" s="401"/>
      <c r="L30" s="401"/>
      <c r="M30" s="401"/>
      <c r="N30" s="401"/>
      <c r="O30" s="401"/>
      <c r="P30" s="401"/>
      <c r="Q30" s="401"/>
      <c r="R30" s="401"/>
      <c r="S30" s="401"/>
      <c r="T30" s="401"/>
      <c r="U30" s="401"/>
      <c r="V30" s="401"/>
      <c r="W30" s="401"/>
      <c r="X30" s="401"/>
      <c r="Y30" s="401"/>
      <c r="Z30" s="401"/>
      <c r="AA30" s="401"/>
      <c r="AB30" s="401"/>
      <c r="AC30" s="401"/>
      <c r="AD30" s="401"/>
      <c r="AE30" s="401"/>
      <c r="AF30" s="401"/>
      <c r="AG30" s="401"/>
      <c r="AH30" s="401"/>
      <c r="AI30" s="401"/>
      <c r="AJ30" s="401"/>
      <c r="AK30" s="401"/>
      <c r="AL30" s="401"/>
      <c r="AM30" s="401"/>
      <c r="AN30" s="401"/>
      <c r="AO30" s="401"/>
      <c r="AP30" s="401"/>
      <c r="AQ30" s="401"/>
      <c r="AR30" s="401"/>
      <c r="AS30" s="401"/>
      <c r="AT30" s="401"/>
      <c r="AU30" s="401"/>
      <c r="AV30" s="401"/>
      <c r="AW30" s="401"/>
      <c r="AX30" s="401"/>
      <c r="AY30" s="401"/>
      <c r="AZ30" s="401"/>
      <c r="BA30" s="401"/>
      <c r="BB30" s="401"/>
      <c r="BC30" s="401"/>
      <c r="BD30" s="401"/>
      <c r="BE30" s="401"/>
      <c r="BF30" s="401"/>
    </row>
    <row r="31" spans="1:58" ht="18" x14ac:dyDescent="0.25">
      <c r="A31" s="365"/>
      <c r="B31" s="365" t="str">
        <f>IF('TC FORM'!C15="","",'TC FORM'!C15)</f>
        <v/>
      </c>
      <c r="C31" s="526"/>
      <c r="D31" s="526"/>
      <c r="E31" s="526"/>
      <c r="F31" s="526"/>
      <c r="G31" s="376"/>
      <c r="H31" s="376"/>
      <c r="I31" s="526"/>
      <c r="J31" s="526"/>
      <c r="K31" s="401"/>
      <c r="L31" s="401"/>
      <c r="M31" s="401"/>
      <c r="N31" s="401"/>
      <c r="O31" s="401"/>
      <c r="P31" s="401"/>
      <c r="Q31" s="401"/>
      <c r="R31" s="401"/>
      <c r="S31" s="401"/>
      <c r="T31" s="401"/>
      <c r="U31" s="401"/>
      <c r="V31" s="401"/>
      <c r="W31" s="401"/>
      <c r="X31" s="401"/>
      <c r="Y31" s="401"/>
      <c r="Z31" s="401"/>
      <c r="AA31" s="401"/>
      <c r="AB31" s="401"/>
      <c r="AC31" s="401"/>
      <c r="AD31" s="401"/>
      <c r="AE31" s="401"/>
      <c r="AF31" s="401"/>
      <c r="AG31" s="401"/>
      <c r="AH31" s="401"/>
      <c r="AI31" s="401"/>
      <c r="AJ31" s="401"/>
      <c r="AK31" s="401"/>
      <c r="AL31" s="401"/>
      <c r="AM31" s="401"/>
      <c r="AN31" s="401"/>
      <c r="AO31" s="401"/>
      <c r="AP31" s="401"/>
      <c r="AQ31" s="401"/>
      <c r="AR31" s="401"/>
      <c r="AS31" s="401"/>
      <c r="AT31" s="401"/>
      <c r="AU31" s="401"/>
      <c r="AV31" s="401"/>
      <c r="AW31" s="401"/>
      <c r="AX31" s="401"/>
      <c r="AY31" s="401"/>
      <c r="AZ31" s="401"/>
      <c r="BA31" s="401"/>
      <c r="BB31" s="401"/>
      <c r="BC31" s="401"/>
      <c r="BD31" s="401"/>
      <c r="BE31" s="401"/>
      <c r="BF31" s="401"/>
    </row>
    <row r="32" spans="1:58" ht="18" x14ac:dyDescent="0.25">
      <c r="A32" s="365"/>
      <c r="B32" s="365"/>
      <c r="C32" s="557" t="str">
        <f>IF('TC FORM'!D656="","",'TC FORM'!D656)</f>
        <v/>
      </c>
      <c r="D32" s="557"/>
      <c r="E32" s="557" t="str">
        <f>IF('TC FORM'!E656="","",'TC FORM'!E656)</f>
        <v/>
      </c>
      <c r="F32" s="557"/>
      <c r="G32" s="380" t="str">
        <f>IF('TC FORM'!F656="","",'TC FORM'!F656)</f>
        <v/>
      </c>
      <c r="H32" s="380"/>
      <c r="I32" s="550"/>
      <c r="J32" s="550"/>
      <c r="K32" s="401"/>
      <c r="L32" s="401"/>
      <c r="M32" s="401"/>
      <c r="N32" s="401"/>
      <c r="O32" s="401"/>
      <c r="P32" s="401"/>
      <c r="Q32" s="401"/>
      <c r="R32" s="401"/>
      <c r="S32" s="401"/>
      <c r="T32" s="401"/>
      <c r="U32" s="401"/>
      <c r="V32" s="401"/>
      <c r="W32" s="401"/>
      <c r="X32" s="401"/>
      <c r="Y32" s="401"/>
      <c r="Z32" s="401"/>
      <c r="AA32" s="401"/>
      <c r="AB32" s="401"/>
      <c r="AC32" s="401"/>
      <c r="AD32" s="401"/>
      <c r="AE32" s="401"/>
      <c r="AF32" s="401"/>
      <c r="AG32" s="401"/>
      <c r="AH32" s="401"/>
      <c r="AI32" s="401"/>
      <c r="AJ32" s="401"/>
      <c r="AK32" s="401"/>
      <c r="AL32" s="401"/>
      <c r="AM32" s="401"/>
      <c r="AN32" s="401"/>
      <c r="AO32" s="401"/>
      <c r="AP32" s="401"/>
      <c r="AQ32" s="401"/>
      <c r="AR32" s="401"/>
      <c r="AS32" s="401"/>
      <c r="AT32" s="401"/>
      <c r="AU32" s="401"/>
      <c r="AV32" s="401"/>
      <c r="AW32" s="401"/>
      <c r="AX32" s="401"/>
      <c r="AY32" s="401"/>
      <c r="AZ32" s="401"/>
      <c r="BA32" s="401"/>
      <c r="BB32" s="401"/>
      <c r="BC32" s="401"/>
      <c r="BD32" s="401"/>
      <c r="BE32" s="401"/>
      <c r="BF32" s="401"/>
    </row>
    <row r="33" spans="1:58" ht="18" x14ac:dyDescent="0.25">
      <c r="A33" s="365" t="str">
        <f>IF('TC FORM'!B17="","",'TC FORM'!B17)</f>
        <v/>
      </c>
      <c r="B33" s="365"/>
      <c r="C33" s="526" t="str">
        <f>IF('TC FORM'!D17="","",'TC FORM'!D17)</f>
        <v/>
      </c>
      <c r="D33" s="526"/>
      <c r="E33" s="526" t="str">
        <f>IF('TC FORM'!E17="","",'TC FORM'!E17)</f>
        <v/>
      </c>
      <c r="F33" s="526"/>
      <c r="G33" s="376" t="str">
        <f>IF('TC FORM'!F17="","",'TC FORM'!F17)</f>
        <v/>
      </c>
      <c r="H33" s="376" t="str">
        <f>IF('TC FORM'!G17="","",'TC FORM'!G17)</f>
        <v/>
      </c>
      <c r="I33" s="526" t="str">
        <f>IF('TC FORM'!H17="","",'TC FORM'!H17)</f>
        <v/>
      </c>
      <c r="J33" s="526"/>
      <c r="K33" s="401"/>
      <c r="L33" s="401"/>
      <c r="M33" s="401"/>
      <c r="N33" s="401"/>
      <c r="O33" s="401"/>
      <c r="P33" s="401"/>
      <c r="Q33" s="401"/>
      <c r="R33" s="401"/>
      <c r="S33" s="401"/>
      <c r="T33" s="401"/>
      <c r="U33" s="401"/>
      <c r="V33" s="401"/>
      <c r="W33" s="401"/>
      <c r="X33" s="401"/>
      <c r="Y33" s="401"/>
      <c r="Z33" s="401"/>
      <c r="AA33" s="401"/>
      <c r="AB33" s="401"/>
      <c r="AC33" s="401"/>
      <c r="AD33" s="401"/>
      <c r="AE33" s="401"/>
      <c r="AF33" s="401"/>
      <c r="AG33" s="401"/>
      <c r="AH33" s="401"/>
      <c r="AI33" s="401"/>
      <c r="AJ33" s="401"/>
      <c r="AK33" s="401"/>
      <c r="AL33" s="401"/>
      <c r="AM33" s="401"/>
      <c r="AN33" s="401"/>
      <c r="AO33" s="401"/>
      <c r="AP33" s="401"/>
      <c r="AQ33" s="401"/>
      <c r="AR33" s="401"/>
      <c r="AS33" s="401"/>
      <c r="AT33" s="401"/>
      <c r="AU33" s="401"/>
      <c r="AV33" s="401"/>
      <c r="AW33" s="401"/>
      <c r="AX33" s="401"/>
      <c r="AY33" s="401"/>
      <c r="AZ33" s="401"/>
      <c r="BA33" s="401"/>
      <c r="BB33" s="401"/>
      <c r="BC33" s="401"/>
      <c r="BD33" s="401"/>
      <c r="BE33" s="401"/>
      <c r="BF33" s="401"/>
    </row>
    <row r="34" spans="1:58" ht="18" x14ac:dyDescent="0.25">
      <c r="A34" s="365"/>
      <c r="B34" s="365" t="str">
        <f>IF('TC FORM'!C18="","",'TC FORM'!C18)</f>
        <v/>
      </c>
      <c r="C34" s="526" t="str">
        <f>IF('TC FORM'!D18="","",'TC FORM'!D18)</f>
        <v/>
      </c>
      <c r="D34" s="526"/>
      <c r="E34" s="526" t="str">
        <f>IF('TC FORM'!E18="","",'TC FORM'!E18)</f>
        <v/>
      </c>
      <c r="F34" s="526"/>
      <c r="G34" s="376" t="str">
        <f>IF('TC FORM'!F18="","",'TC FORM'!F18)</f>
        <v/>
      </c>
      <c r="H34" s="376" t="str">
        <f>IF('TC FORM'!G18="","",'TC FORM'!G18)</f>
        <v/>
      </c>
      <c r="I34" s="526" t="str">
        <f>IF('TC FORM'!H18="","",'TC FORM'!H18)</f>
        <v/>
      </c>
      <c r="J34" s="526"/>
      <c r="K34" s="401"/>
      <c r="L34" s="401"/>
      <c r="M34" s="401"/>
      <c r="N34" s="401"/>
      <c r="O34" s="401"/>
      <c r="P34" s="401"/>
      <c r="Q34" s="401"/>
      <c r="R34" s="401"/>
      <c r="S34" s="401"/>
      <c r="T34" s="401"/>
      <c r="U34" s="401"/>
      <c r="V34" s="401"/>
      <c r="W34" s="401"/>
      <c r="X34" s="401"/>
      <c r="Y34" s="401"/>
      <c r="Z34" s="401"/>
      <c r="AA34" s="401"/>
      <c r="AB34" s="401"/>
      <c r="AC34" s="401"/>
      <c r="AD34" s="401"/>
      <c r="AE34" s="401"/>
      <c r="AF34" s="401"/>
      <c r="AG34" s="401"/>
      <c r="AH34" s="401"/>
      <c r="AI34" s="401"/>
      <c r="AJ34" s="401"/>
      <c r="AK34" s="401"/>
      <c r="AL34" s="401"/>
      <c r="AM34" s="401"/>
      <c r="AN34" s="401"/>
      <c r="AO34" s="401"/>
      <c r="AP34" s="401"/>
      <c r="AQ34" s="401"/>
      <c r="AR34" s="401"/>
      <c r="AS34" s="401"/>
      <c r="AT34" s="401"/>
      <c r="AU34" s="401"/>
      <c r="AV34" s="401"/>
      <c r="AW34" s="401"/>
      <c r="AX34" s="401"/>
      <c r="AY34" s="401"/>
      <c r="AZ34" s="401"/>
      <c r="BA34" s="401"/>
      <c r="BB34" s="401"/>
      <c r="BC34" s="401"/>
      <c r="BD34" s="401"/>
      <c r="BE34" s="401"/>
      <c r="BF34" s="401"/>
    </row>
    <row r="35" spans="1:58" ht="18" x14ac:dyDescent="0.25">
      <c r="A35" s="365"/>
      <c r="B35" s="365"/>
      <c r="C35" s="549"/>
      <c r="D35" s="549"/>
      <c r="E35" s="549"/>
      <c r="F35" s="549"/>
      <c r="G35" s="367"/>
      <c r="H35" s="367"/>
      <c r="I35" s="549"/>
      <c r="J35" s="549"/>
      <c r="K35" s="401"/>
      <c r="L35" s="401"/>
      <c r="M35" s="401"/>
      <c r="N35" s="401"/>
      <c r="O35" s="401"/>
      <c r="P35" s="401"/>
      <c r="Q35" s="401"/>
      <c r="R35" s="401"/>
      <c r="S35" s="401"/>
      <c r="T35" s="401"/>
      <c r="U35" s="401"/>
      <c r="V35" s="401"/>
      <c r="W35" s="401"/>
      <c r="X35" s="401"/>
      <c r="Y35" s="401"/>
      <c r="Z35" s="401"/>
      <c r="AA35" s="401"/>
      <c r="AB35" s="401"/>
      <c r="AC35" s="401"/>
      <c r="AD35" s="401"/>
      <c r="AE35" s="401"/>
      <c r="AF35" s="401"/>
      <c r="AG35" s="401"/>
      <c r="AH35" s="401"/>
      <c r="AI35" s="401"/>
      <c r="AJ35" s="401"/>
      <c r="AK35" s="401"/>
      <c r="AL35" s="401"/>
      <c r="AM35" s="401"/>
      <c r="AN35" s="401"/>
      <c r="AO35" s="401"/>
      <c r="AP35" s="401"/>
      <c r="AQ35" s="401"/>
      <c r="AR35" s="401"/>
      <c r="AS35" s="401"/>
      <c r="AT35" s="401"/>
      <c r="AU35" s="401"/>
      <c r="AV35" s="401"/>
      <c r="AW35" s="401"/>
      <c r="AX35" s="401"/>
      <c r="AY35" s="401"/>
      <c r="AZ35" s="401"/>
      <c r="BA35" s="401"/>
      <c r="BB35" s="401"/>
      <c r="BC35" s="401"/>
      <c r="BD35" s="401"/>
      <c r="BE35" s="401"/>
      <c r="BF35" s="401"/>
    </row>
    <row r="36" spans="1:58" ht="18" x14ac:dyDescent="0.25">
      <c r="A36" s="365" t="str">
        <f>IF('TC FORM'!B20="","",'TC FORM'!B20)</f>
        <v/>
      </c>
      <c r="B36" s="365"/>
      <c r="C36" s="526" t="str">
        <f>IF('TC FORM'!D20="","",'TC FORM'!D20)</f>
        <v/>
      </c>
      <c r="D36" s="526"/>
      <c r="E36" s="526" t="str">
        <f>IF('TC FORM'!E20="","",'TC FORM'!E20)</f>
        <v/>
      </c>
      <c r="F36" s="526"/>
      <c r="G36" s="376" t="str">
        <f>IF('TC FORM'!F20="","",'TC FORM'!F20)</f>
        <v/>
      </c>
      <c r="H36" s="376" t="str">
        <f>IF('TC FORM'!G20="","",'TC FORM'!G20)</f>
        <v/>
      </c>
      <c r="I36" s="526" t="str">
        <f>IF('TC FORM'!H20="","",'TC FORM'!H20)</f>
        <v/>
      </c>
      <c r="J36" s="526"/>
      <c r="K36" s="401"/>
      <c r="L36" s="401"/>
      <c r="M36" s="401"/>
      <c r="N36" s="401"/>
      <c r="O36" s="401"/>
      <c r="P36" s="401"/>
      <c r="Q36" s="401"/>
      <c r="R36" s="401"/>
      <c r="S36" s="401"/>
      <c r="T36" s="401"/>
      <c r="U36" s="401"/>
      <c r="V36" s="401"/>
      <c r="W36" s="401"/>
      <c r="X36" s="401"/>
      <c r="Y36" s="401"/>
      <c r="Z36" s="401"/>
      <c r="AA36" s="401"/>
      <c r="AB36" s="401"/>
      <c r="AC36" s="401"/>
      <c r="AD36" s="401"/>
      <c r="AE36" s="401"/>
      <c r="AF36" s="401"/>
      <c r="AG36" s="401"/>
      <c r="AH36" s="401"/>
      <c r="AI36" s="401"/>
      <c r="AJ36" s="401"/>
      <c r="AK36" s="401"/>
      <c r="AL36" s="401"/>
      <c r="AM36" s="401"/>
      <c r="AN36" s="401"/>
      <c r="AO36" s="401"/>
      <c r="AP36" s="401"/>
      <c r="AQ36" s="401"/>
      <c r="AR36" s="401"/>
      <c r="AS36" s="401"/>
      <c r="AT36" s="401"/>
      <c r="AU36" s="401"/>
      <c r="AV36" s="401"/>
      <c r="AW36" s="401"/>
      <c r="AX36" s="401"/>
      <c r="AY36" s="401"/>
      <c r="AZ36" s="401"/>
      <c r="BA36" s="401"/>
      <c r="BB36" s="401"/>
      <c r="BC36" s="401"/>
      <c r="BD36" s="401"/>
      <c r="BE36" s="401"/>
      <c r="BF36" s="401"/>
    </row>
    <row r="37" spans="1:58" ht="18" x14ac:dyDescent="0.25">
      <c r="A37" s="365"/>
      <c r="B37" s="365" t="str">
        <f>IF('TC FORM'!C21="","",'TC FORM'!C21)</f>
        <v/>
      </c>
      <c r="C37" s="526" t="str">
        <f>IF('TC FORM'!D21="","",'TC FORM'!D21)</f>
        <v/>
      </c>
      <c r="D37" s="526"/>
      <c r="E37" s="526" t="str">
        <f>IF('TC FORM'!E21="","",'TC FORM'!E21)</f>
        <v/>
      </c>
      <c r="F37" s="526"/>
      <c r="G37" s="376" t="str">
        <f>IF('TC FORM'!F21="","",'TC FORM'!F21)</f>
        <v/>
      </c>
      <c r="H37" s="376" t="str">
        <f>IF('TC FORM'!G21="","",'TC FORM'!G21)</f>
        <v/>
      </c>
      <c r="I37" s="526" t="str">
        <f>IF('TC FORM'!H21="","",'TC FORM'!H21)</f>
        <v/>
      </c>
      <c r="J37" s="526"/>
      <c r="K37" s="401"/>
      <c r="L37" s="401"/>
      <c r="M37" s="401"/>
      <c r="N37" s="401"/>
      <c r="O37" s="401"/>
      <c r="P37" s="401"/>
      <c r="Q37" s="401"/>
      <c r="R37" s="401"/>
      <c r="S37" s="401"/>
      <c r="T37" s="401"/>
      <c r="U37" s="401"/>
      <c r="V37" s="401"/>
      <c r="W37" s="401"/>
      <c r="X37" s="401"/>
      <c r="Y37" s="401"/>
      <c r="Z37" s="401"/>
      <c r="AA37" s="401"/>
      <c r="AB37" s="401"/>
      <c r="AC37" s="401"/>
      <c r="AD37" s="401"/>
      <c r="AE37" s="401"/>
      <c r="AF37" s="401"/>
      <c r="AG37" s="401"/>
      <c r="AH37" s="401"/>
      <c r="AI37" s="401"/>
      <c r="AJ37" s="401"/>
      <c r="AK37" s="401"/>
      <c r="AL37" s="401"/>
      <c r="AM37" s="401"/>
      <c r="AN37" s="401"/>
      <c r="AO37" s="401"/>
      <c r="AP37" s="401"/>
      <c r="AQ37" s="401"/>
      <c r="AR37" s="401"/>
      <c r="AS37" s="401"/>
      <c r="AT37" s="401"/>
      <c r="AU37" s="401"/>
      <c r="AV37" s="401"/>
      <c r="AW37" s="401"/>
      <c r="AX37" s="401"/>
      <c r="AY37" s="401"/>
      <c r="AZ37" s="401"/>
      <c r="BA37" s="401"/>
      <c r="BB37" s="401"/>
      <c r="BC37" s="401"/>
      <c r="BD37" s="401"/>
      <c r="BE37" s="401"/>
      <c r="BF37" s="401"/>
    </row>
    <row r="38" spans="1:58" ht="18" x14ac:dyDescent="0.25">
      <c r="A38" s="365"/>
      <c r="B38" s="365"/>
      <c r="C38" s="550"/>
      <c r="D38" s="550"/>
      <c r="E38" s="550"/>
      <c r="F38" s="550"/>
      <c r="G38" s="367"/>
      <c r="H38" s="367"/>
      <c r="I38" s="550"/>
      <c r="J38" s="550"/>
      <c r="K38" s="401"/>
      <c r="L38" s="401"/>
      <c r="M38" s="401"/>
      <c r="N38" s="401"/>
      <c r="O38" s="401"/>
      <c r="P38" s="401"/>
      <c r="Q38" s="401"/>
      <c r="R38" s="401"/>
      <c r="S38" s="401"/>
      <c r="T38" s="401"/>
      <c r="U38" s="401"/>
      <c r="V38" s="401"/>
      <c r="W38" s="401"/>
      <c r="X38" s="401"/>
      <c r="Y38" s="401"/>
      <c r="Z38" s="401"/>
      <c r="AA38" s="401"/>
      <c r="AB38" s="401"/>
      <c r="AC38" s="401"/>
      <c r="AD38" s="401"/>
      <c r="AE38" s="401"/>
      <c r="AF38" s="401"/>
      <c r="AG38" s="401"/>
      <c r="AH38" s="401"/>
      <c r="AI38" s="401"/>
      <c r="AJ38" s="401"/>
      <c r="AK38" s="401"/>
      <c r="AL38" s="401"/>
      <c r="AM38" s="401"/>
      <c r="AN38" s="401"/>
      <c r="AO38" s="401"/>
      <c r="AP38" s="401"/>
      <c r="AQ38" s="401"/>
      <c r="AR38" s="401"/>
      <c r="AS38" s="401"/>
      <c r="AT38" s="401"/>
      <c r="AU38" s="401"/>
      <c r="AV38" s="401"/>
      <c r="AW38" s="401"/>
      <c r="AX38" s="401"/>
      <c r="AY38" s="401"/>
      <c r="AZ38" s="401"/>
      <c r="BA38" s="401"/>
      <c r="BB38" s="401"/>
      <c r="BC38" s="401"/>
      <c r="BD38" s="401"/>
      <c r="BE38" s="401"/>
      <c r="BF38" s="401"/>
    </row>
    <row r="39" spans="1:58" ht="18" x14ac:dyDescent="0.25">
      <c r="A39" s="365" t="str">
        <f>IF('TC FORM'!B23="","",'TC FORM'!B23)</f>
        <v/>
      </c>
      <c r="B39" s="365"/>
      <c r="C39" s="526" t="str">
        <f>IF('TC FORM'!D23="","",'TC FORM'!D23)</f>
        <v/>
      </c>
      <c r="D39" s="526"/>
      <c r="E39" s="526" t="str">
        <f>IF('TC FORM'!E23="","",'TC FORM'!E23)</f>
        <v/>
      </c>
      <c r="F39" s="526"/>
      <c r="G39" s="376" t="str">
        <f>IF('TC FORM'!F23="","",'TC FORM'!F23)</f>
        <v/>
      </c>
      <c r="H39" s="376" t="str">
        <f>IF('TC FORM'!G23="","",'TC FORM'!G23)</f>
        <v/>
      </c>
      <c r="I39" s="526" t="str">
        <f>IF('TC FORM'!H23="","",'TC FORM'!H23)</f>
        <v/>
      </c>
      <c r="J39" s="526"/>
      <c r="K39" s="401"/>
      <c r="L39" s="401"/>
      <c r="M39" s="401"/>
      <c r="N39" s="401"/>
      <c r="O39" s="401"/>
      <c r="P39" s="401"/>
      <c r="Q39" s="401"/>
      <c r="R39" s="401"/>
      <c r="S39" s="401"/>
      <c r="T39" s="401"/>
      <c r="U39" s="401"/>
      <c r="V39" s="401"/>
      <c r="W39" s="401"/>
      <c r="X39" s="401"/>
      <c r="Y39" s="401"/>
      <c r="Z39" s="401"/>
      <c r="AA39" s="401"/>
      <c r="AB39" s="401"/>
      <c r="AC39" s="401"/>
      <c r="AD39" s="401"/>
      <c r="AE39" s="401"/>
      <c r="AF39" s="401"/>
      <c r="AG39" s="401"/>
      <c r="AH39" s="401"/>
      <c r="AI39" s="401"/>
      <c r="AJ39" s="401"/>
      <c r="AK39" s="401"/>
      <c r="AL39" s="401"/>
      <c r="AM39" s="401"/>
      <c r="AN39" s="401"/>
      <c r="AO39" s="401"/>
      <c r="AP39" s="401"/>
      <c r="AQ39" s="401"/>
      <c r="AR39" s="401"/>
      <c r="AS39" s="401"/>
      <c r="AT39" s="401"/>
      <c r="AU39" s="401"/>
      <c r="AV39" s="401"/>
      <c r="AW39" s="401"/>
      <c r="AX39" s="401"/>
      <c r="AY39" s="401"/>
      <c r="AZ39" s="401"/>
      <c r="BA39" s="401"/>
      <c r="BB39" s="401"/>
      <c r="BC39" s="401"/>
      <c r="BD39" s="401"/>
      <c r="BE39" s="401"/>
      <c r="BF39" s="401"/>
    </row>
    <row r="40" spans="1:58" ht="18" x14ac:dyDescent="0.25">
      <c r="A40" s="365"/>
      <c r="B40" s="365" t="str">
        <f>IF('TC FORM'!C24="","",'TC FORM'!C24)</f>
        <v/>
      </c>
      <c r="C40" s="526" t="str">
        <f>IF('TC FORM'!D24="","",'TC FORM'!D24)</f>
        <v/>
      </c>
      <c r="D40" s="526"/>
      <c r="E40" s="526" t="str">
        <f>IF('TC FORM'!E24="","",'TC FORM'!E24)</f>
        <v/>
      </c>
      <c r="F40" s="526"/>
      <c r="G40" s="376" t="str">
        <f>IF('TC FORM'!F24="","",'TC FORM'!F24)</f>
        <v/>
      </c>
      <c r="H40" s="376" t="str">
        <f>IF('TC FORM'!G24="","",'TC FORM'!G24)</f>
        <v/>
      </c>
      <c r="I40" s="526" t="str">
        <f>IF('TC FORM'!H24="","",'TC FORM'!H24)</f>
        <v/>
      </c>
      <c r="J40" s="526"/>
      <c r="K40" s="401"/>
      <c r="L40" s="401"/>
      <c r="M40" s="401"/>
      <c r="N40" s="401"/>
      <c r="O40" s="401"/>
      <c r="P40" s="401"/>
      <c r="Q40" s="401"/>
      <c r="R40" s="401"/>
      <c r="S40" s="401"/>
      <c r="T40" s="401"/>
      <c r="U40" s="401"/>
      <c r="V40" s="401"/>
      <c r="W40" s="401"/>
      <c r="X40" s="401"/>
      <c r="Y40" s="401"/>
      <c r="Z40" s="401"/>
      <c r="AA40" s="401"/>
      <c r="AB40" s="401"/>
      <c r="AC40" s="401"/>
      <c r="AD40" s="401"/>
      <c r="AE40" s="401"/>
      <c r="AF40" s="401"/>
      <c r="AG40" s="401"/>
      <c r="AH40" s="401"/>
      <c r="AI40" s="401"/>
      <c r="AJ40" s="401"/>
      <c r="AK40" s="401"/>
      <c r="AL40" s="401"/>
      <c r="AM40" s="401"/>
      <c r="AN40" s="401"/>
      <c r="AO40" s="401"/>
      <c r="AP40" s="401"/>
      <c r="AQ40" s="401"/>
      <c r="AR40" s="401"/>
      <c r="AS40" s="401"/>
      <c r="AT40" s="401"/>
      <c r="AU40" s="401"/>
      <c r="AV40" s="401"/>
      <c r="AW40" s="401"/>
      <c r="AX40" s="401"/>
      <c r="AY40" s="401"/>
      <c r="AZ40" s="401"/>
      <c r="BA40" s="401"/>
      <c r="BB40" s="401"/>
      <c r="BC40" s="401"/>
      <c r="BD40" s="401"/>
      <c r="BE40" s="401"/>
      <c r="BF40" s="401"/>
    </row>
    <row r="41" spans="1:58" ht="18" x14ac:dyDescent="0.25">
      <c r="A41" s="365"/>
      <c r="B41" s="365"/>
      <c r="C41" s="367"/>
      <c r="D41" s="367"/>
      <c r="E41" s="367"/>
      <c r="F41" s="367"/>
      <c r="G41" s="367"/>
      <c r="H41" s="367"/>
      <c r="I41" s="367"/>
      <c r="J41" s="367"/>
      <c r="K41" s="401"/>
      <c r="L41" s="401"/>
      <c r="M41" s="401"/>
      <c r="N41" s="401"/>
      <c r="O41" s="401"/>
      <c r="P41" s="401"/>
      <c r="Q41" s="401"/>
      <c r="R41" s="401"/>
      <c r="S41" s="401"/>
      <c r="T41" s="401"/>
      <c r="U41" s="401"/>
      <c r="V41" s="401"/>
      <c r="W41" s="401"/>
      <c r="X41" s="401"/>
      <c r="Y41" s="401"/>
      <c r="Z41" s="401"/>
      <c r="AA41" s="401"/>
      <c r="AB41" s="401"/>
      <c r="AC41" s="401"/>
      <c r="AD41" s="401"/>
      <c r="AE41" s="401"/>
      <c r="AF41" s="401"/>
      <c r="AG41" s="401"/>
      <c r="AH41" s="401"/>
      <c r="AI41" s="401"/>
      <c r="AJ41" s="401"/>
      <c r="AK41" s="401"/>
      <c r="AL41" s="401"/>
      <c r="AM41" s="401"/>
      <c r="AN41" s="401"/>
      <c r="AO41" s="401"/>
      <c r="AP41" s="401"/>
      <c r="AQ41" s="401"/>
      <c r="AR41" s="401"/>
      <c r="AS41" s="401"/>
      <c r="AT41" s="401"/>
      <c r="AU41" s="401"/>
      <c r="AV41" s="401"/>
      <c r="AW41" s="401"/>
      <c r="AX41" s="401"/>
      <c r="AY41" s="401"/>
      <c r="AZ41" s="401"/>
      <c r="BA41" s="401"/>
      <c r="BB41" s="401"/>
      <c r="BC41" s="401"/>
      <c r="BD41" s="401"/>
      <c r="BE41" s="401"/>
      <c r="BF41" s="401"/>
    </row>
    <row r="42" spans="1:58" ht="15.75" x14ac:dyDescent="0.25">
      <c r="A42" s="328" t="s">
        <v>334</v>
      </c>
      <c r="B42" s="321"/>
      <c r="C42" s="321"/>
      <c r="D42" s="321"/>
      <c r="E42" s="321"/>
      <c r="F42" s="321"/>
      <c r="G42" s="321"/>
      <c r="H42" s="321"/>
      <c r="I42" s="321"/>
      <c r="K42" s="401"/>
      <c r="L42" s="401"/>
      <c r="M42" s="401"/>
      <c r="N42" s="401"/>
      <c r="O42" s="401"/>
      <c r="P42" s="401"/>
      <c r="Q42" s="401"/>
      <c r="R42" s="401"/>
      <c r="S42" s="401"/>
      <c r="T42" s="401"/>
      <c r="U42" s="401"/>
      <c r="V42" s="401"/>
      <c r="W42" s="401"/>
      <c r="X42" s="401"/>
      <c r="Y42" s="401"/>
      <c r="Z42" s="401"/>
      <c r="AA42" s="401"/>
      <c r="AB42" s="401"/>
      <c r="AC42" s="401"/>
      <c r="AD42" s="401"/>
      <c r="AE42" s="401"/>
      <c r="AF42" s="401"/>
      <c r="AG42" s="401"/>
      <c r="AH42" s="401"/>
      <c r="AI42" s="401"/>
      <c r="AJ42" s="401"/>
      <c r="AK42" s="401"/>
      <c r="AL42" s="401"/>
      <c r="AM42" s="401"/>
      <c r="AN42" s="401"/>
      <c r="AO42" s="401"/>
      <c r="AP42" s="401"/>
      <c r="AQ42" s="401"/>
      <c r="AR42" s="401"/>
      <c r="AS42" s="401"/>
      <c r="AT42" s="401"/>
      <c r="AU42" s="401"/>
      <c r="AV42" s="401"/>
      <c r="AW42" s="401"/>
      <c r="AX42" s="401"/>
      <c r="AY42" s="401"/>
      <c r="AZ42" s="401"/>
      <c r="BA42" s="401"/>
      <c r="BB42" s="401"/>
      <c r="BC42" s="401"/>
      <c r="BD42" s="401"/>
      <c r="BE42" s="401"/>
      <c r="BF42" s="401"/>
    </row>
    <row r="43" spans="1:58" ht="15.75" x14ac:dyDescent="0.25">
      <c r="A43" s="323"/>
      <c r="B43" s="323"/>
      <c r="C43" s="323"/>
      <c r="D43" s="323"/>
      <c r="E43" s="323"/>
      <c r="F43" s="323"/>
      <c r="G43" s="323"/>
      <c r="H43" s="323"/>
      <c r="I43" s="323"/>
      <c r="J43" s="323"/>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1"/>
      <c r="AH43" s="401"/>
      <c r="AI43" s="401"/>
      <c r="AJ43" s="401"/>
      <c r="AK43" s="401"/>
      <c r="AL43" s="401"/>
      <c r="AM43" s="401"/>
      <c r="AN43" s="401"/>
      <c r="AO43" s="401"/>
      <c r="AP43" s="401"/>
      <c r="AQ43" s="401"/>
      <c r="AR43" s="401"/>
      <c r="AS43" s="401"/>
      <c r="AT43" s="401"/>
      <c r="AU43" s="401"/>
      <c r="AV43" s="401"/>
      <c r="AW43" s="401"/>
      <c r="AX43" s="401"/>
      <c r="AY43" s="401"/>
      <c r="AZ43" s="401"/>
      <c r="BA43" s="401"/>
      <c r="BB43" s="401"/>
      <c r="BC43" s="401"/>
      <c r="BD43" s="401"/>
      <c r="BE43" s="401"/>
      <c r="BF43" s="401"/>
    </row>
    <row r="44" spans="1:58" x14ac:dyDescent="0.2">
      <c r="A44" s="540" t="s">
        <v>335</v>
      </c>
      <c r="B44" s="540"/>
      <c r="C44" s="540"/>
      <c r="D44" s="540"/>
      <c r="E44" s="540"/>
      <c r="F44" s="540"/>
      <c r="G44" s="540"/>
      <c r="H44" s="540"/>
      <c r="I44" s="540"/>
      <c r="J44" s="540"/>
      <c r="K44" s="401"/>
      <c r="L44" s="401"/>
      <c r="M44" s="401"/>
      <c r="N44" s="401"/>
      <c r="O44" s="401"/>
      <c r="P44" s="401"/>
      <c r="Q44" s="401"/>
      <c r="R44" s="401"/>
      <c r="S44" s="401"/>
      <c r="T44" s="401"/>
      <c r="U44" s="401"/>
      <c r="V44" s="401"/>
      <c r="W44" s="401"/>
      <c r="X44" s="401"/>
      <c r="Y44" s="401"/>
      <c r="Z44" s="401"/>
      <c r="AA44" s="401"/>
      <c r="AB44" s="401"/>
      <c r="AC44" s="401"/>
      <c r="AD44" s="401"/>
      <c r="AE44" s="401"/>
      <c r="AF44" s="401"/>
      <c r="AG44" s="401"/>
      <c r="AH44" s="401"/>
      <c r="AI44" s="401"/>
      <c r="AJ44" s="401"/>
      <c r="AK44" s="401"/>
      <c r="AL44" s="401"/>
      <c r="AM44" s="401"/>
      <c r="AN44" s="401"/>
      <c r="AO44" s="401"/>
      <c r="AP44" s="401"/>
      <c r="AQ44" s="401"/>
      <c r="AR44" s="401"/>
      <c r="AS44" s="401"/>
      <c r="AT44" s="401"/>
      <c r="AU44" s="401"/>
      <c r="AV44" s="401"/>
      <c r="AW44" s="401"/>
      <c r="AX44" s="401"/>
      <c r="AY44" s="401"/>
      <c r="AZ44" s="401"/>
      <c r="BA44" s="401"/>
      <c r="BB44" s="401"/>
      <c r="BC44" s="401"/>
      <c r="BD44" s="401"/>
      <c r="BE44" s="401"/>
      <c r="BF44" s="401"/>
    </row>
    <row r="45" spans="1:58" x14ac:dyDescent="0.2">
      <c r="A45" s="540"/>
      <c r="B45" s="540"/>
      <c r="C45" s="540"/>
      <c r="D45" s="540"/>
      <c r="E45" s="540"/>
      <c r="F45" s="540"/>
      <c r="G45" s="540"/>
      <c r="H45" s="540"/>
      <c r="I45" s="540"/>
      <c r="J45" s="540"/>
      <c r="K45" s="401"/>
      <c r="L45" s="401"/>
      <c r="M45" s="401"/>
      <c r="N45" s="401"/>
      <c r="O45" s="401"/>
      <c r="P45" s="401"/>
      <c r="Q45" s="401"/>
      <c r="R45" s="401"/>
      <c r="S45" s="401"/>
      <c r="T45" s="401"/>
      <c r="U45" s="401"/>
      <c r="V45" s="401"/>
      <c r="W45" s="401"/>
      <c r="X45" s="401"/>
      <c r="Y45" s="401"/>
      <c r="Z45" s="401"/>
      <c r="AA45" s="401"/>
      <c r="AB45" s="401"/>
      <c r="AC45" s="401"/>
      <c r="AD45" s="401"/>
      <c r="AE45" s="401"/>
      <c r="AF45" s="401"/>
      <c r="AG45" s="401"/>
      <c r="AH45" s="401"/>
      <c r="AI45" s="401"/>
      <c r="AJ45" s="401"/>
      <c r="AK45" s="401"/>
      <c r="AL45" s="401"/>
      <c r="AM45" s="401"/>
      <c r="AN45" s="401"/>
      <c r="AO45" s="401"/>
      <c r="AP45" s="401"/>
      <c r="AQ45" s="401"/>
      <c r="AR45" s="401"/>
      <c r="AS45" s="401"/>
      <c r="AT45" s="401"/>
      <c r="AU45" s="401"/>
      <c r="AV45" s="401"/>
      <c r="AW45" s="401"/>
      <c r="AX45" s="401"/>
      <c r="AY45" s="401"/>
      <c r="AZ45" s="401"/>
      <c r="BA45" s="401"/>
      <c r="BB45" s="401"/>
      <c r="BC45" s="401"/>
      <c r="BD45" s="401"/>
      <c r="BE45" s="401"/>
      <c r="BF45" s="401"/>
    </row>
    <row r="46" spans="1:58" x14ac:dyDescent="0.2">
      <c r="A46" s="540"/>
      <c r="B46" s="540"/>
      <c r="C46" s="540"/>
      <c r="D46" s="540"/>
      <c r="E46" s="540"/>
      <c r="F46" s="540"/>
      <c r="G46" s="540"/>
      <c r="H46" s="540"/>
      <c r="I46" s="540"/>
      <c r="J46" s="540"/>
      <c r="K46" s="401"/>
      <c r="L46" s="401"/>
      <c r="M46" s="401"/>
      <c r="N46" s="401"/>
      <c r="O46" s="401"/>
      <c r="P46" s="401"/>
      <c r="Q46" s="401"/>
      <c r="R46" s="401"/>
      <c r="S46" s="401"/>
      <c r="T46" s="401"/>
      <c r="U46" s="401"/>
      <c r="V46" s="401"/>
      <c r="W46" s="401"/>
      <c r="X46" s="401"/>
      <c r="Y46" s="401"/>
      <c r="Z46" s="401"/>
      <c r="AA46" s="401"/>
      <c r="AB46" s="401"/>
      <c r="AC46" s="401"/>
      <c r="AD46" s="401"/>
      <c r="AE46" s="401"/>
      <c r="AF46" s="401"/>
      <c r="AG46" s="401"/>
      <c r="AH46" s="401"/>
      <c r="AI46" s="401"/>
      <c r="AJ46" s="401"/>
      <c r="AK46" s="401"/>
      <c r="AL46" s="401"/>
      <c r="AM46" s="401"/>
      <c r="AN46" s="401"/>
      <c r="AO46" s="401"/>
      <c r="AP46" s="401"/>
      <c r="AQ46" s="401"/>
      <c r="AR46" s="401"/>
      <c r="AS46" s="401"/>
      <c r="AT46" s="401"/>
      <c r="AU46" s="401"/>
      <c r="AV46" s="401"/>
      <c r="AW46" s="401"/>
      <c r="AX46" s="401"/>
      <c r="AY46" s="401"/>
      <c r="AZ46" s="401"/>
      <c r="BA46" s="401"/>
      <c r="BB46" s="401"/>
      <c r="BC46" s="401"/>
      <c r="BD46" s="401"/>
      <c r="BE46" s="401"/>
      <c r="BF46" s="401"/>
    </row>
    <row r="47" spans="1:58" x14ac:dyDescent="0.2">
      <c r="A47" s="540"/>
      <c r="B47" s="540"/>
      <c r="C47" s="540"/>
      <c r="D47" s="540"/>
      <c r="E47" s="540"/>
      <c r="F47" s="540"/>
      <c r="G47" s="540"/>
      <c r="H47" s="540"/>
      <c r="I47" s="540"/>
      <c r="J47" s="540"/>
      <c r="K47" s="401"/>
      <c r="L47" s="401"/>
      <c r="M47" s="401"/>
      <c r="N47" s="401"/>
      <c r="O47" s="401"/>
      <c r="P47" s="401"/>
      <c r="Q47" s="401"/>
      <c r="R47" s="401"/>
      <c r="S47" s="401"/>
      <c r="T47" s="401"/>
      <c r="U47" s="401"/>
      <c r="V47" s="401"/>
      <c r="W47" s="401"/>
      <c r="X47" s="401"/>
      <c r="Y47" s="401"/>
      <c r="Z47" s="401"/>
      <c r="AA47" s="401"/>
      <c r="AB47" s="401"/>
      <c r="AC47" s="401"/>
      <c r="AD47" s="401"/>
      <c r="AE47" s="401"/>
      <c r="AF47" s="401"/>
      <c r="AG47" s="401"/>
      <c r="AH47" s="401"/>
      <c r="AI47" s="401"/>
      <c r="AJ47" s="401"/>
      <c r="AK47" s="401"/>
      <c r="AL47" s="401"/>
      <c r="AM47" s="401"/>
      <c r="AN47" s="401"/>
      <c r="AO47" s="401"/>
      <c r="AP47" s="401"/>
      <c r="AQ47" s="401"/>
      <c r="AR47" s="401"/>
      <c r="AS47" s="401"/>
      <c r="AT47" s="401"/>
      <c r="AU47" s="401"/>
      <c r="AV47" s="401"/>
      <c r="AW47" s="401"/>
      <c r="AX47" s="401"/>
      <c r="AY47" s="401"/>
      <c r="AZ47" s="401"/>
      <c r="BA47" s="401"/>
      <c r="BB47" s="401"/>
      <c r="BC47" s="401"/>
      <c r="BD47" s="401"/>
      <c r="BE47" s="401"/>
      <c r="BF47" s="401"/>
    </row>
    <row r="48" spans="1:58" x14ac:dyDescent="0.2">
      <c r="A48" s="540"/>
      <c r="B48" s="540"/>
      <c r="C48" s="540"/>
      <c r="D48" s="540"/>
      <c r="E48" s="540"/>
      <c r="F48" s="540"/>
      <c r="G48" s="540"/>
      <c r="H48" s="540"/>
      <c r="I48" s="540"/>
      <c r="J48" s="540"/>
      <c r="K48" s="401"/>
      <c r="L48" s="401"/>
      <c r="M48" s="401"/>
      <c r="N48" s="401"/>
      <c r="O48" s="401"/>
      <c r="P48" s="401"/>
      <c r="Q48" s="401"/>
      <c r="R48" s="401"/>
      <c r="S48" s="401"/>
      <c r="T48" s="401"/>
      <c r="U48" s="401"/>
      <c r="V48" s="401"/>
      <c r="W48" s="401"/>
      <c r="X48" s="401"/>
      <c r="Y48" s="401"/>
      <c r="Z48" s="401"/>
      <c r="AA48" s="401"/>
      <c r="AB48" s="401"/>
      <c r="AC48" s="401"/>
      <c r="AD48" s="401"/>
      <c r="AE48" s="401"/>
      <c r="AF48" s="401"/>
      <c r="AG48" s="401"/>
      <c r="AH48" s="401"/>
      <c r="AI48" s="401"/>
      <c r="AJ48" s="401"/>
      <c r="AK48" s="401"/>
      <c r="AL48" s="401"/>
      <c r="AM48" s="401"/>
      <c r="AN48" s="401"/>
      <c r="AO48" s="401"/>
      <c r="AP48" s="401"/>
      <c r="AQ48" s="401"/>
      <c r="AR48" s="401"/>
      <c r="AS48" s="401"/>
      <c r="AT48" s="401"/>
      <c r="AU48" s="401"/>
      <c r="AV48" s="401"/>
      <c r="AW48" s="401"/>
      <c r="AX48" s="401"/>
      <c r="AY48" s="401"/>
      <c r="AZ48" s="401"/>
      <c r="BA48" s="401"/>
      <c r="BB48" s="401"/>
      <c r="BC48" s="401"/>
      <c r="BD48" s="401"/>
      <c r="BE48" s="401"/>
      <c r="BF48" s="401"/>
    </row>
    <row r="49" spans="1:58" x14ac:dyDescent="0.2">
      <c r="A49" s="320"/>
      <c r="B49" s="320"/>
      <c r="C49" s="320"/>
      <c r="D49" s="320"/>
      <c r="E49" s="320"/>
      <c r="F49" s="320"/>
      <c r="G49" s="320"/>
      <c r="H49" s="320"/>
      <c r="I49" s="320"/>
      <c r="J49" s="320"/>
      <c r="K49" s="401"/>
      <c r="L49" s="401"/>
      <c r="M49" s="401"/>
      <c r="N49" s="401"/>
      <c r="O49" s="401"/>
      <c r="P49" s="401"/>
      <c r="Q49" s="401"/>
      <c r="R49" s="401"/>
      <c r="S49" s="401"/>
      <c r="T49" s="401"/>
      <c r="U49" s="401"/>
      <c r="V49" s="401"/>
      <c r="W49" s="401"/>
      <c r="X49" s="401"/>
      <c r="Y49" s="401"/>
      <c r="Z49" s="401"/>
      <c r="AA49" s="401"/>
      <c r="AB49" s="401"/>
      <c r="AC49" s="401"/>
      <c r="AD49" s="401"/>
      <c r="AE49" s="401"/>
      <c r="AF49" s="401"/>
      <c r="AG49" s="401"/>
      <c r="AH49" s="401"/>
      <c r="AI49" s="401"/>
      <c r="AJ49" s="401"/>
      <c r="AK49" s="401"/>
      <c r="AL49" s="401"/>
      <c r="AM49" s="401"/>
      <c r="AN49" s="401"/>
      <c r="AO49" s="401"/>
      <c r="AP49" s="401"/>
      <c r="AQ49" s="401"/>
      <c r="AR49" s="401"/>
      <c r="AS49" s="401"/>
      <c r="AT49" s="401"/>
      <c r="AU49" s="401"/>
      <c r="AV49" s="401"/>
      <c r="AW49" s="401"/>
      <c r="AX49" s="401"/>
      <c r="AY49" s="401"/>
      <c r="AZ49" s="401"/>
      <c r="BA49" s="401"/>
      <c r="BB49" s="401"/>
      <c r="BC49" s="401"/>
      <c r="BD49" s="401"/>
      <c r="BE49" s="401"/>
      <c r="BF49" s="401"/>
    </row>
    <row r="50" spans="1:58" ht="18" x14ac:dyDescent="0.25">
      <c r="A50" s="374" t="s">
        <v>194</v>
      </c>
      <c r="B50" s="374"/>
      <c r="C50" s="374"/>
      <c r="D50" s="374"/>
      <c r="E50" s="374"/>
      <c r="F50" s="375"/>
      <c r="G50" s="374"/>
      <c r="H50" s="374"/>
      <c r="I50" s="374"/>
      <c r="J50" s="367"/>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1"/>
      <c r="BC50" s="401"/>
      <c r="BD50" s="401"/>
      <c r="BE50" s="401"/>
      <c r="BF50" s="401"/>
    </row>
    <row r="51" spans="1:58" x14ac:dyDescent="0.2">
      <c r="A51" s="533" t="str">
        <f>'TC FORM'!B$32</f>
        <v>Found in tolerance.  No action required.  "C.F" = "Correction Factor."</v>
      </c>
      <c r="B51" s="533"/>
      <c r="C51" s="533"/>
      <c r="D51" s="533"/>
      <c r="E51" s="533"/>
      <c r="F51" s="533"/>
      <c r="G51" s="533"/>
      <c r="H51" s="533"/>
      <c r="I51" s="533"/>
      <c r="J51" s="533"/>
      <c r="K51" s="401"/>
      <c r="L51" s="401"/>
      <c r="M51" s="401"/>
      <c r="N51" s="401"/>
      <c r="O51" s="401"/>
      <c r="P51" s="401"/>
      <c r="Q51" s="401"/>
      <c r="R51" s="401"/>
      <c r="S51" s="401"/>
      <c r="T51" s="401"/>
      <c r="U51" s="401"/>
      <c r="V51" s="401"/>
      <c r="W51" s="401"/>
      <c r="X51" s="401"/>
      <c r="Y51" s="401"/>
      <c r="Z51" s="401"/>
      <c r="AA51" s="401"/>
      <c r="AB51" s="401"/>
      <c r="AC51" s="401"/>
      <c r="AD51" s="401"/>
      <c r="AE51" s="401"/>
      <c r="AF51" s="401"/>
      <c r="AG51" s="401"/>
      <c r="AH51" s="401"/>
      <c r="AI51" s="401"/>
      <c r="AJ51" s="401"/>
      <c r="AK51" s="401"/>
      <c r="AL51" s="401"/>
      <c r="AM51" s="401"/>
      <c r="AN51" s="401"/>
      <c r="AO51" s="401"/>
      <c r="AP51" s="401"/>
      <c r="AQ51" s="401"/>
      <c r="AR51" s="401"/>
      <c r="AS51" s="401"/>
      <c r="AT51" s="401"/>
      <c r="AU51" s="401"/>
      <c r="AV51" s="401"/>
      <c r="AW51" s="401"/>
      <c r="AX51" s="401"/>
      <c r="AY51" s="401"/>
      <c r="AZ51" s="401"/>
      <c r="BA51" s="401"/>
      <c r="BB51" s="401"/>
      <c r="BC51" s="401"/>
      <c r="BD51" s="401"/>
      <c r="BE51" s="401"/>
      <c r="BF51" s="401"/>
    </row>
    <row r="52" spans="1:58" x14ac:dyDescent="0.2">
      <c r="A52" s="533"/>
      <c r="B52" s="533"/>
      <c r="C52" s="533"/>
      <c r="D52" s="533"/>
      <c r="E52" s="533"/>
      <c r="F52" s="533"/>
      <c r="G52" s="533"/>
      <c r="H52" s="533"/>
      <c r="I52" s="533"/>
      <c r="J52" s="533"/>
      <c r="K52" s="401"/>
      <c r="L52" s="401"/>
      <c r="M52" s="401"/>
      <c r="N52" s="401"/>
      <c r="O52" s="401"/>
      <c r="P52" s="401"/>
      <c r="Q52" s="401"/>
      <c r="R52" s="401"/>
      <c r="S52" s="401"/>
      <c r="T52" s="401"/>
      <c r="U52" s="401"/>
      <c r="V52" s="401"/>
      <c r="W52" s="401"/>
      <c r="X52" s="401"/>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1"/>
      <c r="BC52" s="401"/>
      <c r="BD52" s="401"/>
      <c r="BE52" s="401"/>
      <c r="BF52" s="401"/>
    </row>
    <row r="53" spans="1:58" x14ac:dyDescent="0.2">
      <c r="A53" s="533"/>
      <c r="B53" s="533"/>
      <c r="C53" s="533"/>
      <c r="D53" s="533"/>
      <c r="E53" s="533"/>
      <c r="F53" s="533"/>
      <c r="G53" s="533"/>
      <c r="H53" s="533"/>
      <c r="I53" s="533"/>
      <c r="J53" s="533"/>
      <c r="K53" s="401"/>
      <c r="L53" s="401"/>
      <c r="M53" s="401"/>
      <c r="N53" s="401"/>
      <c r="O53" s="401"/>
      <c r="P53" s="401"/>
      <c r="Q53" s="401"/>
      <c r="R53" s="401"/>
      <c r="S53" s="401"/>
      <c r="T53" s="401"/>
      <c r="U53" s="401"/>
      <c r="V53" s="401"/>
      <c r="W53" s="401"/>
      <c r="X53" s="401"/>
      <c r="Y53" s="401"/>
      <c r="Z53" s="401"/>
      <c r="AA53" s="401"/>
      <c r="AB53" s="401"/>
      <c r="AC53" s="401"/>
      <c r="AD53" s="401"/>
      <c r="AE53" s="401"/>
      <c r="AF53" s="401"/>
      <c r="AG53" s="401"/>
      <c r="AH53" s="401"/>
      <c r="AI53" s="401"/>
      <c r="AJ53" s="401"/>
      <c r="AK53" s="401"/>
      <c r="AL53" s="401"/>
      <c r="AM53" s="401"/>
      <c r="AN53" s="401"/>
      <c r="AO53" s="401"/>
      <c r="AP53" s="401"/>
      <c r="AQ53" s="401"/>
      <c r="AR53" s="401"/>
      <c r="AS53" s="401"/>
      <c r="AT53" s="401"/>
      <c r="AU53" s="401"/>
      <c r="AV53" s="401"/>
      <c r="AW53" s="401"/>
      <c r="AX53" s="401"/>
      <c r="AY53" s="401"/>
      <c r="AZ53" s="401"/>
      <c r="BA53" s="401"/>
      <c r="BB53" s="401"/>
      <c r="BC53" s="401"/>
      <c r="BD53" s="401"/>
      <c r="BE53" s="401"/>
      <c r="BF53" s="401"/>
    </row>
    <row r="54" spans="1:58" x14ac:dyDescent="0.2">
      <c r="A54" s="533"/>
      <c r="B54" s="533"/>
      <c r="C54" s="533"/>
      <c r="D54" s="533"/>
      <c r="E54" s="533"/>
      <c r="F54" s="533"/>
      <c r="G54" s="533"/>
      <c r="H54" s="533"/>
      <c r="I54" s="533"/>
      <c r="J54" s="533"/>
      <c r="K54" s="401"/>
      <c r="L54" s="401"/>
      <c r="M54" s="401"/>
      <c r="N54" s="401"/>
      <c r="O54" s="401"/>
      <c r="P54" s="401"/>
      <c r="Q54" s="401"/>
      <c r="R54" s="401"/>
      <c r="S54" s="401"/>
      <c r="T54" s="401"/>
      <c r="U54" s="401"/>
      <c r="V54" s="401"/>
      <c r="W54" s="401"/>
      <c r="X54" s="401"/>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1"/>
      <c r="BC54" s="401"/>
      <c r="BD54" s="401"/>
      <c r="BE54" s="401"/>
      <c r="BF54" s="401"/>
    </row>
    <row r="55" spans="1:58" x14ac:dyDescent="0.2">
      <c r="A55" s="533"/>
      <c r="B55" s="533"/>
      <c r="C55" s="533"/>
      <c r="D55" s="533"/>
      <c r="E55" s="533"/>
      <c r="F55" s="533"/>
      <c r="G55" s="533"/>
      <c r="H55" s="533"/>
      <c r="I55" s="533"/>
      <c r="J55" s="533"/>
      <c r="K55" s="401"/>
      <c r="L55" s="401"/>
      <c r="M55" s="401"/>
      <c r="N55" s="401"/>
      <c r="O55" s="401"/>
      <c r="P55" s="401"/>
      <c r="Q55" s="401"/>
      <c r="R55" s="401"/>
      <c r="S55" s="401"/>
      <c r="T55" s="401"/>
      <c r="U55" s="401"/>
      <c r="V55" s="401"/>
      <c r="W55" s="401"/>
      <c r="X55" s="401"/>
      <c r="Y55" s="401"/>
      <c r="Z55" s="401"/>
      <c r="AA55" s="401"/>
      <c r="AB55" s="401"/>
      <c r="AC55" s="401"/>
      <c r="AD55" s="401"/>
      <c r="AE55" s="401"/>
      <c r="AF55" s="401"/>
      <c r="AG55" s="401"/>
      <c r="AH55" s="401"/>
      <c r="AI55" s="401"/>
      <c r="AJ55" s="401"/>
      <c r="AK55" s="401"/>
      <c r="AL55" s="401"/>
      <c r="AM55" s="401"/>
      <c r="AN55" s="401"/>
      <c r="AO55" s="401"/>
      <c r="AP55" s="401"/>
      <c r="AQ55" s="401"/>
      <c r="AR55" s="401"/>
      <c r="AS55" s="401"/>
      <c r="AT55" s="401"/>
      <c r="AU55" s="401"/>
      <c r="AV55" s="401"/>
      <c r="AW55" s="401"/>
      <c r="AX55" s="401"/>
      <c r="AY55" s="401"/>
      <c r="AZ55" s="401"/>
      <c r="BA55" s="401"/>
      <c r="BB55" s="401"/>
      <c r="BC55" s="401"/>
      <c r="BD55" s="401"/>
      <c r="BE55" s="401"/>
      <c r="BF55" s="401"/>
    </row>
    <row r="56" spans="1:58" ht="18" x14ac:dyDescent="0.25">
      <c r="A56" s="375" t="s">
        <v>336</v>
      </c>
      <c r="B56" s="543" t="str">
        <f>'TC FORM'!B$35</f>
        <v>ACCEPTED</v>
      </c>
      <c r="C56" s="543"/>
      <c r="D56" s="543"/>
      <c r="E56" s="543"/>
      <c r="F56" s="543"/>
      <c r="G56" s="543"/>
      <c r="H56" s="543"/>
      <c r="I56" s="374"/>
      <c r="J56" s="367"/>
      <c r="K56" s="401"/>
      <c r="L56" s="401"/>
      <c r="M56" s="401"/>
      <c r="N56" s="401"/>
      <c r="O56" s="401"/>
      <c r="P56" s="401"/>
      <c r="Q56" s="401"/>
      <c r="R56" s="401"/>
      <c r="S56" s="401"/>
      <c r="T56" s="401"/>
      <c r="U56" s="401"/>
      <c r="V56" s="401"/>
      <c r="W56" s="401"/>
      <c r="X56" s="401"/>
      <c r="Y56" s="401"/>
      <c r="Z56" s="401"/>
      <c r="AA56" s="401"/>
      <c r="AB56" s="401"/>
      <c r="AC56" s="401"/>
      <c r="AD56" s="401"/>
      <c r="AE56" s="401"/>
      <c r="AF56" s="401"/>
      <c r="AG56" s="401"/>
      <c r="AH56" s="401"/>
      <c r="AI56" s="401"/>
      <c r="AJ56" s="401"/>
      <c r="AK56" s="401"/>
      <c r="AL56" s="401"/>
      <c r="AM56" s="401"/>
      <c r="AN56" s="401"/>
      <c r="AO56" s="401"/>
      <c r="AP56" s="401"/>
      <c r="AQ56" s="401"/>
      <c r="AR56" s="401"/>
      <c r="AS56" s="401"/>
      <c r="AT56" s="401"/>
      <c r="AU56" s="401"/>
      <c r="AV56" s="401"/>
      <c r="AW56" s="401"/>
      <c r="AX56" s="401"/>
      <c r="AY56" s="401"/>
      <c r="AZ56" s="401"/>
      <c r="BA56" s="401"/>
      <c r="BB56" s="401"/>
      <c r="BC56" s="401"/>
      <c r="BD56" s="401"/>
      <c r="BE56" s="401"/>
      <c r="BF56" s="401"/>
    </row>
    <row r="57" spans="1:58" ht="18" x14ac:dyDescent="0.25">
      <c r="A57" s="374"/>
      <c r="B57" s="374"/>
      <c r="C57" s="374"/>
      <c r="D57" s="374"/>
      <c r="E57" s="374"/>
      <c r="F57" s="374"/>
      <c r="G57" s="374"/>
      <c r="H57" s="374"/>
      <c r="I57" s="374"/>
      <c r="J57" s="367"/>
      <c r="K57" s="401"/>
      <c r="L57" s="401"/>
      <c r="M57" s="401"/>
      <c r="N57" s="401"/>
      <c r="O57" s="401"/>
      <c r="P57" s="401"/>
      <c r="Q57" s="401"/>
      <c r="R57" s="401"/>
      <c r="S57" s="401"/>
      <c r="T57" s="401"/>
      <c r="U57" s="401"/>
      <c r="V57" s="401"/>
      <c r="W57" s="401"/>
      <c r="X57" s="401"/>
      <c r="Y57" s="401"/>
      <c r="Z57" s="401"/>
      <c r="AA57" s="401"/>
      <c r="AB57" s="401"/>
      <c r="AC57" s="401"/>
      <c r="AD57" s="401"/>
      <c r="AE57" s="401"/>
      <c r="AF57" s="401"/>
      <c r="AG57" s="401"/>
      <c r="AH57" s="401"/>
      <c r="AI57" s="401"/>
      <c r="AJ57" s="401"/>
      <c r="AK57" s="401"/>
      <c r="AL57" s="401"/>
      <c r="AM57" s="401"/>
      <c r="AN57" s="401"/>
      <c r="AO57" s="401"/>
      <c r="AP57" s="401"/>
      <c r="AQ57" s="401"/>
      <c r="AR57" s="401"/>
      <c r="AS57" s="401"/>
      <c r="AT57" s="401"/>
      <c r="AU57" s="401"/>
      <c r="AV57" s="401"/>
      <c r="AW57" s="401"/>
      <c r="AX57" s="401"/>
      <c r="AY57" s="401"/>
      <c r="AZ57" s="401"/>
      <c r="BA57" s="401"/>
      <c r="BB57" s="401"/>
      <c r="BC57" s="401"/>
      <c r="BD57" s="401"/>
      <c r="BE57" s="401"/>
      <c r="BF57" s="401"/>
    </row>
    <row r="58" spans="1:58" x14ac:dyDescent="0.2">
      <c r="A58" s="320"/>
      <c r="B58" s="320"/>
      <c r="C58" s="320"/>
      <c r="D58" s="320"/>
      <c r="E58" s="320"/>
      <c r="F58" s="320"/>
      <c r="G58" s="320"/>
      <c r="H58" s="320"/>
      <c r="I58" s="320"/>
      <c r="J58" s="320"/>
      <c r="K58" s="401"/>
      <c r="L58" s="401"/>
      <c r="M58" s="401"/>
      <c r="N58" s="401"/>
      <c r="O58" s="401"/>
      <c r="P58" s="401"/>
      <c r="Q58" s="401"/>
      <c r="R58" s="401"/>
      <c r="S58" s="401"/>
      <c r="T58" s="401"/>
      <c r="U58" s="401"/>
      <c r="V58" s="401"/>
      <c r="W58" s="401"/>
      <c r="X58" s="401"/>
      <c r="Y58" s="401"/>
      <c r="Z58" s="401"/>
      <c r="AA58" s="401"/>
      <c r="AB58" s="401"/>
      <c r="AC58" s="401"/>
      <c r="AD58" s="401"/>
      <c r="AE58" s="401"/>
      <c r="AF58" s="401"/>
      <c r="AG58" s="401"/>
      <c r="AH58" s="401"/>
      <c r="AI58" s="401"/>
      <c r="AJ58" s="401"/>
      <c r="AK58" s="401"/>
      <c r="AL58" s="401"/>
      <c r="AM58" s="401"/>
      <c r="AN58" s="401"/>
      <c r="AO58" s="401"/>
      <c r="AP58" s="401"/>
      <c r="AQ58" s="401"/>
      <c r="AR58" s="401"/>
      <c r="AS58" s="401"/>
      <c r="AT58" s="401"/>
      <c r="AU58" s="401"/>
      <c r="AV58" s="401"/>
      <c r="AW58" s="401"/>
      <c r="AX58" s="401"/>
      <c r="AY58" s="401"/>
      <c r="AZ58" s="401"/>
      <c r="BA58" s="401"/>
      <c r="BB58" s="401"/>
      <c r="BC58" s="401"/>
      <c r="BD58" s="401"/>
      <c r="BE58" s="401"/>
      <c r="BF58" s="401"/>
    </row>
    <row r="59" spans="1:58" ht="15.75" x14ac:dyDescent="0.25">
      <c r="A59" s="327"/>
      <c r="B59" s="327"/>
      <c r="C59" s="327"/>
      <c r="D59" s="563" t="s">
        <v>337</v>
      </c>
      <c r="E59" s="563"/>
      <c r="F59" s="327"/>
      <c r="G59" s="327"/>
      <c r="H59" s="327"/>
      <c r="I59" s="327"/>
      <c r="J59" s="5"/>
      <c r="K59" s="401"/>
      <c r="L59" s="401"/>
      <c r="M59" s="401"/>
      <c r="N59" s="401"/>
      <c r="O59" s="401"/>
      <c r="P59" s="401"/>
      <c r="Q59" s="401"/>
      <c r="R59" s="401"/>
      <c r="S59" s="401"/>
      <c r="T59" s="401"/>
      <c r="U59" s="401"/>
      <c r="V59" s="401"/>
      <c r="W59" s="401"/>
      <c r="X59" s="401"/>
      <c r="Y59" s="401"/>
      <c r="Z59" s="401"/>
      <c r="AA59" s="401"/>
      <c r="AB59" s="401"/>
      <c r="AC59" s="401"/>
      <c r="AD59" s="401"/>
      <c r="AE59" s="401"/>
      <c r="AF59" s="401"/>
      <c r="AG59" s="401"/>
      <c r="AH59" s="401"/>
      <c r="AI59" s="401"/>
      <c r="AJ59" s="401"/>
      <c r="AK59" s="401"/>
      <c r="AL59" s="401"/>
      <c r="AM59" s="401"/>
      <c r="AN59" s="401"/>
      <c r="AO59" s="401"/>
      <c r="AP59" s="401"/>
      <c r="AQ59" s="401"/>
      <c r="AR59" s="401"/>
      <c r="AS59" s="401"/>
      <c r="AT59" s="401"/>
      <c r="AU59" s="401"/>
      <c r="AV59" s="401"/>
      <c r="AW59" s="401"/>
      <c r="AX59" s="401"/>
      <c r="AY59" s="401"/>
      <c r="AZ59" s="401"/>
      <c r="BA59" s="401"/>
      <c r="BB59" s="401"/>
      <c r="BC59" s="401"/>
      <c r="BD59" s="401"/>
      <c r="BE59" s="401"/>
      <c r="BF59" s="401"/>
    </row>
    <row r="60" spans="1:58" ht="15" x14ac:dyDescent="0.2">
      <c r="A60" s="564" t="s">
        <v>338</v>
      </c>
      <c r="B60" s="564"/>
      <c r="C60" s="564" t="s">
        <v>179</v>
      </c>
      <c r="D60" s="564"/>
      <c r="E60" s="564" t="s">
        <v>339</v>
      </c>
      <c r="F60" s="564"/>
      <c r="G60" s="382" t="s">
        <v>199</v>
      </c>
      <c r="H60" s="564" t="s">
        <v>340</v>
      </c>
      <c r="I60" s="564"/>
      <c r="J60" s="564"/>
      <c r="K60" s="401"/>
      <c r="L60" s="401"/>
      <c r="M60" s="401"/>
      <c r="N60" s="401"/>
      <c r="O60" s="401"/>
      <c r="P60" s="401"/>
      <c r="Q60" s="401"/>
      <c r="R60" s="401"/>
      <c r="S60" s="401"/>
      <c r="T60" s="401"/>
      <c r="U60" s="401"/>
      <c r="V60" s="401"/>
      <c r="W60" s="401"/>
      <c r="X60" s="401"/>
      <c r="Y60" s="401"/>
      <c r="Z60" s="401"/>
      <c r="AA60" s="401"/>
      <c r="AB60" s="401"/>
      <c r="AC60" s="401"/>
      <c r="AD60" s="401"/>
      <c r="AE60" s="401"/>
      <c r="AF60" s="401"/>
      <c r="AG60" s="401"/>
      <c r="AH60" s="401"/>
      <c r="AI60" s="401"/>
      <c r="AJ60" s="401"/>
      <c r="AK60" s="401"/>
      <c r="AL60" s="401"/>
      <c r="AM60" s="401"/>
      <c r="AN60" s="401"/>
      <c r="AO60" s="401"/>
      <c r="AP60" s="401"/>
      <c r="AQ60" s="401"/>
      <c r="AR60" s="401"/>
      <c r="AS60" s="401"/>
      <c r="AT60" s="401"/>
      <c r="AU60" s="401"/>
      <c r="AV60" s="401"/>
      <c r="AW60" s="401"/>
      <c r="AX60" s="401"/>
      <c r="AY60" s="401"/>
      <c r="AZ60" s="401"/>
      <c r="BA60" s="401"/>
      <c r="BB60" s="401"/>
      <c r="BC60" s="401"/>
      <c r="BD60" s="401"/>
      <c r="BE60" s="401"/>
      <c r="BF60" s="401"/>
    </row>
    <row r="61" spans="1:58" ht="15" x14ac:dyDescent="0.2">
      <c r="A61" s="565" t="str">
        <f>'TC FORM'!N31</f>
        <v>Additel 286</v>
      </c>
      <c r="B61" s="565"/>
      <c r="C61" s="565" t="str">
        <f>'TC FORM'!O31</f>
        <v>6851022030037</v>
      </c>
      <c r="D61" s="565"/>
      <c r="E61" s="559">
        <f>'TC FORM'!P31</f>
        <v>45474</v>
      </c>
      <c r="F61" s="559"/>
      <c r="G61" s="355">
        <f>'TC FORM'!Q31</f>
        <v>45839</v>
      </c>
      <c r="H61" s="560" t="str">
        <f>'TC FORM'!S34</f>
        <v/>
      </c>
      <c r="I61" s="561"/>
      <c r="J61" s="562"/>
      <c r="K61" s="401"/>
      <c r="L61" s="401"/>
      <c r="M61" s="401"/>
      <c r="N61" s="401"/>
      <c r="O61" s="401"/>
      <c r="P61" s="401"/>
      <c r="Q61" s="401"/>
      <c r="R61" s="401"/>
      <c r="S61" s="401"/>
      <c r="T61" s="401"/>
      <c r="U61" s="401"/>
      <c r="V61" s="401"/>
      <c r="W61" s="401"/>
      <c r="X61" s="401"/>
      <c r="Y61" s="401"/>
      <c r="Z61" s="401"/>
      <c r="AA61" s="401"/>
      <c r="AB61" s="401"/>
      <c r="AC61" s="401"/>
      <c r="AD61" s="401"/>
      <c r="AE61" s="401"/>
      <c r="AF61" s="401"/>
      <c r="AG61" s="401"/>
      <c r="AH61" s="401"/>
      <c r="AI61" s="401"/>
      <c r="AJ61" s="401"/>
      <c r="AK61" s="401"/>
      <c r="AL61" s="401"/>
      <c r="AM61" s="401"/>
      <c r="AN61" s="401"/>
      <c r="AO61" s="401"/>
      <c r="AP61" s="401"/>
      <c r="AQ61" s="401"/>
      <c r="AR61" s="401"/>
      <c r="AS61" s="401"/>
      <c r="AT61" s="401"/>
      <c r="AU61" s="401"/>
      <c r="AV61" s="401"/>
      <c r="AW61" s="401"/>
      <c r="AX61" s="401"/>
      <c r="AY61" s="401"/>
      <c r="AZ61" s="401"/>
      <c r="BA61" s="401"/>
      <c r="BB61" s="401"/>
      <c r="BC61" s="401"/>
      <c r="BD61" s="401"/>
      <c r="BE61" s="401"/>
      <c r="BF61" s="401"/>
    </row>
    <row r="62" spans="1:58" ht="15" x14ac:dyDescent="0.2">
      <c r="A62" s="565" t="str">
        <f>'TC FORM'!N32</f>
        <v/>
      </c>
      <c r="B62" s="565"/>
      <c r="C62" s="565" t="str">
        <f>'TC FORM'!O32</f>
        <v/>
      </c>
      <c r="D62" s="565"/>
      <c r="E62" s="559" t="str">
        <f>'TC FORM'!P32</f>
        <v/>
      </c>
      <c r="F62" s="559"/>
      <c r="G62" s="355" t="str">
        <f>'TC FORM'!Q32</f>
        <v/>
      </c>
      <c r="H62" s="560" t="str">
        <f>'TC FORM'!S35</f>
        <v/>
      </c>
      <c r="I62" s="561"/>
      <c r="J62" s="562"/>
      <c r="K62" s="401"/>
      <c r="L62" s="401"/>
      <c r="M62" s="401"/>
      <c r="N62" s="401"/>
      <c r="O62" s="401"/>
      <c r="P62" s="401"/>
      <c r="Q62" s="401"/>
      <c r="R62" s="401"/>
      <c r="S62" s="401"/>
      <c r="T62" s="401"/>
      <c r="U62" s="401"/>
      <c r="V62" s="401"/>
      <c r="W62" s="401"/>
      <c r="X62" s="401"/>
      <c r="Y62" s="401"/>
      <c r="Z62" s="401"/>
      <c r="AA62" s="401"/>
      <c r="AB62" s="401"/>
      <c r="AC62" s="401"/>
      <c r="AD62" s="401"/>
      <c r="AE62" s="401"/>
      <c r="AF62" s="401"/>
      <c r="AG62" s="401"/>
      <c r="AH62" s="401"/>
      <c r="AI62" s="401"/>
      <c r="AJ62" s="401"/>
      <c r="AK62" s="401"/>
      <c r="AL62" s="401"/>
      <c r="AM62" s="401"/>
      <c r="AN62" s="401"/>
      <c r="AO62" s="401"/>
      <c r="AP62" s="401"/>
      <c r="AQ62" s="401"/>
      <c r="AR62" s="401"/>
      <c r="AS62" s="401"/>
      <c r="AT62" s="401"/>
      <c r="AU62" s="401"/>
      <c r="AV62" s="401"/>
      <c r="AW62" s="401"/>
      <c r="AX62" s="401"/>
      <c r="AY62" s="401"/>
      <c r="AZ62" s="401"/>
      <c r="BA62" s="401"/>
      <c r="BB62" s="401"/>
      <c r="BC62" s="401"/>
      <c r="BD62" s="401"/>
      <c r="BE62" s="401"/>
      <c r="BF62" s="401"/>
    </row>
    <row r="63" spans="1:58" ht="15" x14ac:dyDescent="0.2">
      <c r="A63" s="565" t="str">
        <f>'TC FORM'!N33</f>
        <v/>
      </c>
      <c r="B63" s="565"/>
      <c r="C63" s="565" t="str">
        <f>'TC FORM'!O33</f>
        <v/>
      </c>
      <c r="D63" s="565"/>
      <c r="E63" s="559" t="str">
        <f>'TC FORM'!P33</f>
        <v/>
      </c>
      <c r="F63" s="559"/>
      <c r="G63" s="355" t="str">
        <f>'TC FORM'!Q33</f>
        <v/>
      </c>
      <c r="H63" s="560" t="str">
        <f>'TC FORM'!S36</f>
        <v/>
      </c>
      <c r="I63" s="561"/>
      <c r="J63" s="562"/>
      <c r="K63" s="401"/>
      <c r="L63" s="401"/>
      <c r="M63" s="401"/>
      <c r="N63" s="401"/>
      <c r="O63" s="401"/>
      <c r="P63" s="401"/>
      <c r="Q63" s="401"/>
      <c r="R63" s="401"/>
      <c r="S63" s="401"/>
      <c r="T63" s="401"/>
      <c r="U63" s="401"/>
      <c r="V63" s="401"/>
      <c r="W63" s="401"/>
      <c r="X63" s="401"/>
      <c r="Y63" s="401"/>
      <c r="Z63" s="401"/>
      <c r="AA63" s="401"/>
      <c r="AB63" s="401"/>
      <c r="AC63" s="401"/>
      <c r="AD63" s="401"/>
      <c r="AE63" s="401"/>
      <c r="AF63" s="401"/>
      <c r="AG63" s="401"/>
      <c r="AH63" s="401"/>
      <c r="AI63" s="401"/>
      <c r="AJ63" s="401"/>
      <c r="AK63" s="401"/>
      <c r="AL63" s="401"/>
      <c r="AM63" s="401"/>
      <c r="AN63" s="401"/>
      <c r="AO63" s="401"/>
      <c r="AP63" s="401"/>
      <c r="AQ63" s="401"/>
      <c r="AR63" s="401"/>
      <c r="AS63" s="401"/>
      <c r="AT63" s="401"/>
      <c r="AU63" s="401"/>
      <c r="AV63" s="401"/>
      <c r="AW63" s="401"/>
      <c r="AX63" s="401"/>
      <c r="AY63" s="401"/>
      <c r="AZ63" s="401"/>
      <c r="BA63" s="401"/>
      <c r="BB63" s="401"/>
      <c r="BC63" s="401"/>
      <c r="BD63" s="401"/>
      <c r="BE63" s="401"/>
      <c r="BF63" s="401"/>
    </row>
    <row r="64" spans="1:58" ht="15" x14ac:dyDescent="0.2">
      <c r="A64" s="565" t="str">
        <f>'TC FORM'!N34</f>
        <v/>
      </c>
      <c r="B64" s="565"/>
      <c r="C64" s="565" t="str">
        <f>'TC FORM'!O34</f>
        <v/>
      </c>
      <c r="D64" s="565"/>
      <c r="E64" s="559" t="str">
        <f>'TC FORM'!P34</f>
        <v/>
      </c>
      <c r="F64" s="559"/>
      <c r="G64" s="355" t="str">
        <f>'TC FORM'!Q34</f>
        <v/>
      </c>
      <c r="H64" s="560" t="str">
        <f>'TC FORM'!S37</f>
        <v/>
      </c>
      <c r="I64" s="561"/>
      <c r="J64" s="562"/>
      <c r="K64" s="401"/>
      <c r="L64" s="401"/>
      <c r="M64" s="401"/>
      <c r="N64" s="401"/>
      <c r="O64" s="401"/>
      <c r="P64" s="401"/>
      <c r="Q64" s="401"/>
      <c r="R64" s="401"/>
      <c r="S64" s="401"/>
      <c r="T64" s="401"/>
      <c r="U64" s="401"/>
      <c r="V64" s="401"/>
      <c r="W64" s="401"/>
      <c r="X64" s="401"/>
      <c r="Y64" s="401"/>
      <c r="Z64" s="401"/>
      <c r="AA64" s="401"/>
      <c r="AB64" s="401"/>
      <c r="AC64" s="401"/>
      <c r="AD64" s="401"/>
      <c r="AE64" s="401"/>
      <c r="AF64" s="401"/>
      <c r="AG64" s="401"/>
      <c r="AH64" s="401"/>
      <c r="AI64" s="401"/>
      <c r="AJ64" s="401"/>
      <c r="AK64" s="401"/>
      <c r="AL64" s="401"/>
      <c r="AM64" s="401"/>
      <c r="AN64" s="401"/>
      <c r="AO64" s="401"/>
      <c r="AP64" s="401"/>
      <c r="AQ64" s="401"/>
      <c r="AR64" s="401"/>
      <c r="AS64" s="401"/>
      <c r="AT64" s="401"/>
      <c r="AU64" s="401"/>
      <c r="AV64" s="401"/>
      <c r="AW64" s="401"/>
      <c r="AX64" s="401"/>
      <c r="AY64" s="401"/>
      <c r="AZ64" s="401"/>
      <c r="BA64" s="401"/>
      <c r="BB64" s="401"/>
      <c r="BC64" s="401"/>
      <c r="BD64" s="401"/>
      <c r="BE64" s="401"/>
      <c r="BF64" s="401"/>
    </row>
    <row r="65" spans="1:58" ht="15" x14ac:dyDescent="0.2">
      <c r="A65" s="565" t="str">
        <f>'TC FORM'!N35</f>
        <v/>
      </c>
      <c r="B65" s="565"/>
      <c r="C65" s="565" t="str">
        <f>'TC FORM'!O35</f>
        <v/>
      </c>
      <c r="D65" s="565"/>
      <c r="E65" s="559" t="str">
        <f>'TC FORM'!P35</f>
        <v/>
      </c>
      <c r="F65" s="559"/>
      <c r="G65" s="355" t="str">
        <f>'TC FORM'!Q35</f>
        <v/>
      </c>
      <c r="H65" s="560" t="str">
        <f>'TC FORM'!S38</f>
        <v/>
      </c>
      <c r="I65" s="561"/>
      <c r="J65" s="562"/>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1"/>
      <c r="BC65" s="401"/>
      <c r="BD65" s="401"/>
      <c r="BE65" s="401"/>
      <c r="BF65" s="401"/>
    </row>
    <row r="66" spans="1:58" ht="15.75" x14ac:dyDescent="0.25">
      <c r="A66" s="321"/>
      <c r="B66" s="321"/>
      <c r="C66" s="321"/>
      <c r="D66" s="321"/>
      <c r="F66" s="321"/>
      <c r="G66" s="321"/>
      <c r="H66" s="321"/>
      <c r="I66" s="321"/>
      <c r="K66" s="401"/>
      <c r="L66" s="401"/>
      <c r="M66" s="401"/>
      <c r="N66" s="401"/>
      <c r="O66" s="401"/>
      <c r="P66" s="401"/>
      <c r="Q66" s="401"/>
      <c r="R66" s="401"/>
      <c r="S66" s="401"/>
      <c r="T66" s="401"/>
      <c r="U66" s="401"/>
      <c r="V66" s="401"/>
      <c r="W66" s="401"/>
      <c r="X66" s="401"/>
      <c r="Y66" s="401"/>
      <c r="Z66" s="401"/>
      <c r="AA66" s="401"/>
      <c r="AB66" s="401"/>
      <c r="AC66" s="401"/>
      <c r="AD66" s="401"/>
      <c r="AE66" s="401"/>
      <c r="AF66" s="401"/>
      <c r="AG66" s="401"/>
      <c r="AH66" s="401"/>
      <c r="AI66" s="401"/>
      <c r="AJ66" s="401"/>
      <c r="AK66" s="401"/>
      <c r="AL66" s="401"/>
      <c r="AM66" s="401"/>
      <c r="AN66" s="401"/>
      <c r="AO66" s="401"/>
      <c r="AP66" s="401"/>
      <c r="AQ66" s="401"/>
      <c r="AR66" s="401"/>
      <c r="AS66" s="401"/>
      <c r="AT66" s="401"/>
      <c r="AU66" s="401"/>
      <c r="AV66" s="401"/>
      <c r="AW66" s="401"/>
      <c r="AX66" s="401"/>
      <c r="AY66" s="401"/>
      <c r="AZ66" s="401"/>
      <c r="BA66" s="401"/>
      <c r="BB66" s="401"/>
      <c r="BC66" s="401"/>
      <c r="BD66" s="401"/>
      <c r="BE66" s="401"/>
      <c r="BF66" s="401"/>
    </row>
    <row r="67" spans="1:58" ht="15.75" x14ac:dyDescent="0.25">
      <c r="E67" s="321"/>
      <c r="K67" s="401"/>
      <c r="L67" s="401"/>
      <c r="M67" s="401"/>
      <c r="N67" s="401"/>
      <c r="O67" s="401"/>
      <c r="P67" s="401"/>
      <c r="Q67" s="401"/>
      <c r="R67" s="401"/>
      <c r="S67" s="401"/>
      <c r="T67" s="401"/>
      <c r="U67" s="401"/>
      <c r="V67" s="401"/>
      <c r="W67" s="401"/>
      <c r="X67" s="401"/>
      <c r="Y67" s="401"/>
      <c r="Z67" s="401"/>
      <c r="AA67" s="401"/>
      <c r="AB67" s="401"/>
      <c r="AC67" s="401"/>
      <c r="AD67" s="401"/>
      <c r="AE67" s="401"/>
      <c r="AF67" s="401"/>
      <c r="AG67" s="401"/>
      <c r="AH67" s="401"/>
      <c r="AI67" s="401"/>
      <c r="AJ67" s="401"/>
      <c r="AK67" s="401"/>
      <c r="AL67" s="401"/>
      <c r="AM67" s="401"/>
      <c r="AN67" s="401"/>
      <c r="AO67" s="401"/>
      <c r="AP67" s="401"/>
      <c r="AQ67" s="401"/>
      <c r="AR67" s="401"/>
      <c r="AS67" s="401"/>
      <c r="AT67" s="401"/>
      <c r="AU67" s="401"/>
      <c r="AV67" s="401"/>
      <c r="AW67" s="401"/>
      <c r="AX67" s="401"/>
      <c r="AY67" s="401"/>
      <c r="AZ67" s="401"/>
      <c r="BA67" s="401"/>
      <c r="BB67" s="401"/>
      <c r="BC67" s="401"/>
      <c r="BD67" s="401"/>
      <c r="BE67" s="401"/>
      <c r="BF67" s="401"/>
    </row>
    <row r="68" spans="1:58" x14ac:dyDescent="0.2">
      <c r="K68" s="401"/>
      <c r="L68" s="401"/>
      <c r="M68" s="401"/>
      <c r="N68" s="401"/>
      <c r="O68" s="401"/>
      <c r="P68" s="401"/>
      <c r="Q68" s="401"/>
      <c r="R68" s="401"/>
      <c r="S68" s="401"/>
      <c r="T68" s="401"/>
      <c r="U68" s="401"/>
      <c r="V68" s="401"/>
      <c r="W68" s="401"/>
      <c r="X68" s="401"/>
      <c r="Y68" s="401"/>
      <c r="Z68" s="401"/>
      <c r="AA68" s="401"/>
      <c r="AB68" s="401"/>
      <c r="AC68" s="401"/>
      <c r="AD68" s="401"/>
      <c r="AE68" s="401"/>
      <c r="AF68" s="401"/>
      <c r="AG68" s="401"/>
      <c r="AH68" s="401"/>
      <c r="AI68" s="401"/>
      <c r="AJ68" s="401"/>
      <c r="AK68" s="401"/>
      <c r="AL68" s="401"/>
      <c r="AM68" s="401"/>
      <c r="AN68" s="401"/>
      <c r="AO68" s="401"/>
      <c r="AP68" s="401"/>
      <c r="AQ68" s="401"/>
      <c r="AR68" s="401"/>
      <c r="AS68" s="401"/>
      <c r="AT68" s="401"/>
      <c r="AU68" s="401"/>
      <c r="AV68" s="401"/>
      <c r="AW68" s="401"/>
      <c r="AX68" s="401"/>
      <c r="AY68" s="401"/>
      <c r="AZ68" s="401"/>
      <c r="BA68" s="401"/>
      <c r="BB68" s="401"/>
      <c r="BC68" s="401"/>
      <c r="BD68" s="401"/>
      <c r="BE68" s="401"/>
      <c r="BF68" s="401"/>
    </row>
    <row r="69" spans="1:58" x14ac:dyDescent="0.2">
      <c r="K69" s="401"/>
      <c r="L69" s="401"/>
      <c r="M69" s="401"/>
      <c r="N69" s="401"/>
      <c r="O69" s="401"/>
      <c r="P69" s="401"/>
      <c r="Q69" s="401"/>
      <c r="R69" s="401"/>
      <c r="S69" s="401"/>
      <c r="T69" s="401"/>
      <c r="U69" s="401"/>
      <c r="V69" s="401"/>
      <c r="W69" s="401"/>
      <c r="X69" s="401"/>
      <c r="Y69" s="401"/>
      <c r="Z69" s="401"/>
      <c r="AA69" s="401"/>
      <c r="AB69" s="401"/>
      <c r="AC69" s="401"/>
      <c r="AD69" s="401"/>
      <c r="AE69" s="401"/>
      <c r="AF69" s="401"/>
      <c r="AG69" s="401"/>
      <c r="AH69" s="401"/>
      <c r="AI69" s="401"/>
      <c r="AJ69" s="401"/>
      <c r="AK69" s="401"/>
      <c r="AL69" s="401"/>
      <c r="AM69" s="401"/>
      <c r="AN69" s="401"/>
      <c r="AO69" s="401"/>
      <c r="AP69" s="401"/>
      <c r="AQ69" s="401"/>
      <c r="AR69" s="401"/>
      <c r="AS69" s="401"/>
      <c r="AT69" s="401"/>
      <c r="AU69" s="401"/>
      <c r="AV69" s="401"/>
      <c r="AW69" s="401"/>
      <c r="AX69" s="401"/>
      <c r="AY69" s="401"/>
      <c r="AZ69" s="401"/>
      <c r="BA69" s="401"/>
      <c r="BB69" s="401"/>
      <c r="BC69" s="401"/>
      <c r="BD69" s="401"/>
      <c r="BE69" s="401"/>
      <c r="BF69" s="401"/>
    </row>
    <row r="70" spans="1:58" x14ac:dyDescent="0.2">
      <c r="A70" s="401"/>
      <c r="B70" s="401"/>
      <c r="C70" s="401"/>
      <c r="D70" s="401"/>
      <c r="E70" s="401"/>
      <c r="F70" s="401"/>
      <c r="G70" s="401"/>
      <c r="H70" s="401"/>
      <c r="I70" s="401"/>
      <c r="J70" s="401"/>
      <c r="K70" s="401"/>
      <c r="L70" s="401"/>
      <c r="M70" s="401"/>
      <c r="N70" s="401"/>
      <c r="O70" s="401"/>
      <c r="P70" s="401"/>
      <c r="Q70" s="401"/>
      <c r="R70" s="401"/>
      <c r="S70" s="401"/>
      <c r="T70" s="401"/>
      <c r="U70" s="401"/>
      <c r="V70" s="401"/>
      <c r="W70" s="401"/>
      <c r="X70" s="401"/>
      <c r="Y70" s="401"/>
      <c r="Z70" s="401"/>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row>
    <row r="71" spans="1:58" x14ac:dyDescent="0.2">
      <c r="A71" s="401"/>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1"/>
      <c r="BC71" s="401"/>
      <c r="BD71" s="401"/>
      <c r="BE71" s="401"/>
      <c r="BF71" s="401"/>
    </row>
    <row r="72" spans="1:58" x14ac:dyDescent="0.2">
      <c r="A72" s="401"/>
      <c r="B72" s="401"/>
      <c r="C72" s="401"/>
      <c r="D72" s="401"/>
      <c r="E72" s="401"/>
      <c r="F72" s="401"/>
      <c r="G72" s="401"/>
      <c r="H72" s="401"/>
      <c r="I72" s="401"/>
      <c r="J72" s="401"/>
      <c r="K72" s="401"/>
      <c r="L72" s="401"/>
      <c r="M72" s="401"/>
      <c r="N72" s="401"/>
      <c r="O72" s="401"/>
      <c r="P72" s="401"/>
      <c r="Q72" s="401"/>
      <c r="R72" s="401"/>
      <c r="S72" s="401"/>
      <c r="T72" s="401"/>
      <c r="U72" s="401"/>
      <c r="V72" s="401"/>
      <c r="W72" s="401"/>
      <c r="X72" s="401"/>
      <c r="Y72" s="401"/>
      <c r="Z72" s="401"/>
      <c r="AA72" s="401"/>
      <c r="AB72" s="401"/>
      <c r="AC72" s="401"/>
      <c r="AD72" s="401"/>
      <c r="AE72" s="401"/>
      <c r="AF72" s="401"/>
      <c r="AG72" s="401"/>
      <c r="AH72" s="401"/>
      <c r="AI72" s="401"/>
      <c r="AJ72" s="401"/>
      <c r="AK72" s="401"/>
      <c r="AL72" s="401"/>
      <c r="AM72" s="401"/>
      <c r="AN72" s="401"/>
      <c r="AO72" s="401"/>
      <c r="AP72" s="401"/>
      <c r="AQ72" s="401"/>
      <c r="AR72" s="401"/>
      <c r="AS72" s="401"/>
      <c r="AT72" s="401"/>
      <c r="AU72" s="401"/>
      <c r="AV72" s="401"/>
      <c r="AW72" s="401"/>
      <c r="AX72" s="401"/>
      <c r="AY72" s="401"/>
      <c r="AZ72" s="401"/>
      <c r="BA72" s="401"/>
      <c r="BB72" s="401"/>
      <c r="BC72" s="401"/>
      <c r="BD72" s="401"/>
      <c r="BE72" s="401"/>
      <c r="BF72" s="401"/>
    </row>
    <row r="73" spans="1:58" x14ac:dyDescent="0.2">
      <c r="A73" s="401"/>
      <c r="B73" s="401"/>
      <c r="C73" s="401"/>
      <c r="D73" s="401"/>
      <c r="E73" s="401"/>
      <c r="F73" s="401"/>
      <c r="G73" s="401"/>
      <c r="H73" s="401"/>
      <c r="I73" s="401"/>
      <c r="J73" s="401"/>
      <c r="K73" s="401"/>
      <c r="L73" s="401"/>
      <c r="M73" s="401"/>
      <c r="N73" s="401"/>
      <c r="O73" s="401"/>
      <c r="P73" s="401"/>
      <c r="Q73" s="401"/>
      <c r="R73" s="401"/>
      <c r="S73" s="401"/>
      <c r="T73" s="401"/>
      <c r="U73" s="401"/>
      <c r="V73" s="401"/>
      <c r="W73" s="401"/>
      <c r="X73" s="401"/>
      <c r="Y73" s="401"/>
      <c r="Z73" s="401"/>
      <c r="AA73" s="401"/>
      <c r="AB73" s="401"/>
      <c r="AC73" s="401"/>
      <c r="AD73" s="401"/>
      <c r="AE73" s="401"/>
      <c r="AF73" s="401"/>
      <c r="AG73" s="401"/>
      <c r="AH73" s="401"/>
      <c r="AI73" s="401"/>
      <c r="AJ73" s="401"/>
      <c r="AK73" s="401"/>
      <c r="AL73" s="401"/>
      <c r="AM73" s="401"/>
      <c r="AN73" s="401"/>
      <c r="AO73" s="401"/>
      <c r="AP73" s="401"/>
      <c r="AQ73" s="401"/>
      <c r="AR73" s="401"/>
      <c r="AS73" s="401"/>
      <c r="AT73" s="401"/>
      <c r="AU73" s="401"/>
      <c r="AV73" s="401"/>
      <c r="AW73" s="401"/>
      <c r="AX73" s="401"/>
      <c r="AY73" s="401"/>
      <c r="AZ73" s="401"/>
      <c r="BA73" s="401"/>
      <c r="BB73" s="401"/>
      <c r="BC73" s="401"/>
      <c r="BD73" s="401"/>
      <c r="BE73" s="401"/>
      <c r="BF73" s="401"/>
    </row>
    <row r="74" spans="1:58" x14ac:dyDescent="0.2">
      <c r="A74" s="401"/>
      <c r="B74" s="401"/>
      <c r="C74" s="401"/>
      <c r="D74" s="401"/>
      <c r="E74" s="401"/>
      <c r="F74" s="401"/>
      <c r="G74" s="401"/>
      <c r="H74" s="401"/>
      <c r="I74" s="401"/>
      <c r="J74" s="401"/>
      <c r="K74" s="401"/>
      <c r="L74" s="401"/>
      <c r="M74" s="401"/>
      <c r="N74" s="401"/>
      <c r="O74" s="401"/>
      <c r="P74" s="401"/>
      <c r="Q74" s="401"/>
      <c r="R74" s="401"/>
      <c r="S74" s="401"/>
      <c r="T74" s="401"/>
      <c r="U74" s="401"/>
      <c r="V74" s="401"/>
      <c r="W74" s="401"/>
      <c r="X74" s="401"/>
      <c r="Y74" s="401"/>
      <c r="Z74" s="401"/>
      <c r="AA74" s="401"/>
      <c r="AB74" s="401"/>
      <c r="AC74" s="401"/>
      <c r="AD74" s="401"/>
      <c r="AE74" s="401"/>
      <c r="AF74" s="401"/>
      <c r="AG74" s="401"/>
      <c r="AH74" s="401"/>
      <c r="AI74" s="401"/>
      <c r="AJ74" s="401"/>
      <c r="AK74" s="401"/>
      <c r="AL74" s="401"/>
      <c r="AM74" s="401"/>
      <c r="AN74" s="401"/>
      <c r="AO74" s="401"/>
      <c r="AP74" s="401"/>
      <c r="AQ74" s="401"/>
      <c r="AR74" s="401"/>
      <c r="AS74" s="401"/>
      <c r="AT74" s="401"/>
      <c r="AU74" s="401"/>
      <c r="AV74" s="401"/>
      <c r="AW74" s="401"/>
      <c r="AX74" s="401"/>
      <c r="AY74" s="401"/>
      <c r="AZ74" s="401"/>
      <c r="BA74" s="401"/>
      <c r="BB74" s="401"/>
      <c r="BC74" s="401"/>
      <c r="BD74" s="401"/>
      <c r="BE74" s="401"/>
      <c r="BF74" s="401"/>
    </row>
    <row r="75" spans="1:58" x14ac:dyDescent="0.2">
      <c r="A75" s="401"/>
      <c r="B75" s="401"/>
      <c r="C75" s="401"/>
      <c r="D75" s="401"/>
      <c r="E75" s="401"/>
      <c r="F75" s="401"/>
      <c r="G75" s="401"/>
      <c r="H75" s="401"/>
      <c r="I75" s="401"/>
      <c r="J75" s="401"/>
      <c r="K75" s="401"/>
      <c r="L75" s="401"/>
      <c r="M75" s="401"/>
      <c r="N75" s="401"/>
      <c r="O75" s="401"/>
      <c r="P75" s="401"/>
      <c r="Q75" s="401"/>
      <c r="R75" s="401"/>
      <c r="S75" s="401"/>
      <c r="T75" s="401"/>
      <c r="U75" s="401"/>
      <c r="V75" s="401"/>
      <c r="W75" s="401"/>
      <c r="X75" s="401"/>
      <c r="Y75" s="401"/>
      <c r="Z75" s="401"/>
      <c r="AA75" s="401"/>
      <c r="AB75" s="401"/>
      <c r="AC75" s="401"/>
      <c r="AD75" s="401"/>
      <c r="AE75" s="401"/>
      <c r="AF75" s="401"/>
      <c r="AG75" s="401"/>
      <c r="AH75" s="401"/>
      <c r="AI75" s="401"/>
      <c r="AJ75" s="401"/>
      <c r="AK75" s="401"/>
      <c r="AL75" s="401"/>
      <c r="AM75" s="401"/>
      <c r="AN75" s="401"/>
      <c r="AO75" s="401"/>
      <c r="AP75" s="401"/>
      <c r="AQ75" s="401"/>
      <c r="AR75" s="401"/>
      <c r="AS75" s="401"/>
      <c r="AT75" s="401"/>
      <c r="AU75" s="401"/>
      <c r="AV75" s="401"/>
      <c r="AW75" s="401"/>
      <c r="AX75" s="401"/>
      <c r="AY75" s="401"/>
      <c r="AZ75" s="401"/>
      <c r="BA75" s="401"/>
      <c r="BB75" s="401"/>
      <c r="BC75" s="401"/>
      <c r="BD75" s="401"/>
      <c r="BE75" s="401"/>
      <c r="BF75" s="401"/>
    </row>
    <row r="76" spans="1:58" x14ac:dyDescent="0.2">
      <c r="A76" s="401"/>
      <c r="B76" s="401"/>
      <c r="C76" s="401"/>
      <c r="D76" s="401"/>
      <c r="E76" s="401"/>
      <c r="F76" s="401"/>
      <c r="G76" s="401"/>
      <c r="H76" s="401"/>
      <c r="I76" s="401"/>
      <c r="J76" s="401"/>
      <c r="K76" s="401"/>
      <c r="L76" s="401"/>
      <c r="M76" s="401"/>
      <c r="N76" s="401"/>
      <c r="O76" s="401"/>
      <c r="P76" s="401"/>
      <c r="Q76" s="401"/>
      <c r="R76" s="401"/>
      <c r="S76" s="401"/>
      <c r="T76" s="401"/>
      <c r="U76" s="401"/>
      <c r="V76" s="401"/>
      <c r="W76" s="401"/>
      <c r="X76" s="401"/>
      <c r="Y76" s="401"/>
      <c r="Z76" s="401"/>
      <c r="AA76" s="401"/>
      <c r="AB76" s="401"/>
      <c r="AC76" s="401"/>
      <c r="AD76" s="401"/>
      <c r="AE76" s="401"/>
      <c r="AF76" s="401"/>
      <c r="AG76" s="401"/>
      <c r="AH76" s="401"/>
      <c r="AI76" s="401"/>
      <c r="AJ76" s="401"/>
      <c r="AK76" s="401"/>
      <c r="AL76" s="401"/>
      <c r="AM76" s="401"/>
      <c r="AN76" s="401"/>
      <c r="AO76" s="401"/>
      <c r="AP76" s="401"/>
      <c r="AQ76" s="401"/>
      <c r="AR76" s="401"/>
      <c r="AS76" s="401"/>
      <c r="AT76" s="401"/>
      <c r="AU76" s="401"/>
      <c r="AV76" s="401"/>
      <c r="AW76" s="401"/>
      <c r="AX76" s="401"/>
      <c r="AY76" s="401"/>
      <c r="AZ76" s="401"/>
      <c r="BA76" s="401"/>
      <c r="BB76" s="401"/>
      <c r="BC76" s="401"/>
      <c r="BD76" s="401"/>
      <c r="BE76" s="401"/>
      <c r="BF76" s="401"/>
    </row>
    <row r="77" spans="1:58" x14ac:dyDescent="0.2">
      <c r="A77" s="401"/>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1"/>
      <c r="BC77" s="401"/>
      <c r="BD77" s="401"/>
      <c r="BE77" s="401"/>
      <c r="BF77" s="401"/>
    </row>
    <row r="78" spans="1:58" x14ac:dyDescent="0.2">
      <c r="A78" s="401"/>
      <c r="B78" s="401"/>
      <c r="C78" s="401"/>
      <c r="D78" s="401"/>
      <c r="E78" s="401"/>
      <c r="F78" s="401"/>
      <c r="G78" s="401"/>
      <c r="H78" s="401"/>
      <c r="I78" s="401"/>
      <c r="J78" s="401"/>
      <c r="K78" s="401"/>
      <c r="L78" s="401"/>
      <c r="M78" s="401"/>
      <c r="N78" s="401"/>
      <c r="O78" s="401"/>
      <c r="P78" s="401"/>
      <c r="Q78" s="401"/>
      <c r="R78" s="401"/>
      <c r="S78" s="401"/>
      <c r="T78" s="401"/>
      <c r="U78" s="401"/>
      <c r="V78" s="401"/>
      <c r="W78" s="401"/>
      <c r="X78" s="401"/>
      <c r="Y78" s="401"/>
      <c r="Z78" s="401"/>
      <c r="AA78" s="401"/>
      <c r="AB78" s="401"/>
      <c r="AC78" s="401"/>
      <c r="AD78" s="401"/>
      <c r="AE78" s="401"/>
      <c r="AF78" s="401"/>
      <c r="AG78" s="401"/>
      <c r="AH78" s="401"/>
      <c r="AI78" s="401"/>
      <c r="AJ78" s="401"/>
      <c r="AK78" s="401"/>
      <c r="AL78" s="401"/>
      <c r="AM78" s="401"/>
      <c r="AN78" s="401"/>
      <c r="AO78" s="401"/>
      <c r="AP78" s="401"/>
      <c r="AQ78" s="401"/>
      <c r="AR78" s="401"/>
      <c r="AS78" s="401"/>
      <c r="AT78" s="401"/>
      <c r="AU78" s="401"/>
      <c r="AV78" s="401"/>
      <c r="AW78" s="401"/>
      <c r="AX78" s="401"/>
      <c r="AY78" s="401"/>
      <c r="AZ78" s="401"/>
      <c r="BA78" s="401"/>
      <c r="BB78" s="401"/>
      <c r="BC78" s="401"/>
      <c r="BD78" s="401"/>
      <c r="BE78" s="401"/>
      <c r="BF78" s="401"/>
    </row>
    <row r="79" spans="1:58" x14ac:dyDescent="0.2">
      <c r="A79" s="401"/>
      <c r="B79" s="401"/>
      <c r="C79" s="401"/>
      <c r="D79" s="401"/>
      <c r="E79" s="401"/>
      <c r="F79" s="401"/>
      <c r="G79" s="401"/>
      <c r="H79" s="401"/>
      <c r="I79" s="401"/>
      <c r="J79" s="401"/>
      <c r="K79" s="401"/>
      <c r="L79" s="401"/>
      <c r="M79" s="401"/>
      <c r="N79" s="401"/>
      <c r="O79" s="401"/>
      <c r="P79" s="401"/>
      <c r="Q79" s="401"/>
      <c r="R79" s="401"/>
      <c r="S79" s="401"/>
      <c r="T79" s="401"/>
      <c r="U79" s="401"/>
      <c r="V79" s="401"/>
      <c r="W79" s="401"/>
      <c r="X79" s="401"/>
      <c r="Y79" s="401"/>
      <c r="Z79" s="401"/>
      <c r="AA79" s="401"/>
      <c r="AB79" s="401"/>
      <c r="AC79" s="401"/>
      <c r="AD79" s="401"/>
      <c r="AE79" s="401"/>
      <c r="AF79" s="401"/>
      <c r="AG79" s="401"/>
      <c r="AH79" s="401"/>
      <c r="AI79" s="401"/>
      <c r="AJ79" s="401"/>
      <c r="AK79" s="401"/>
      <c r="AL79" s="401"/>
      <c r="AM79" s="401"/>
      <c r="AN79" s="401"/>
      <c r="AO79" s="401"/>
      <c r="AP79" s="401"/>
      <c r="AQ79" s="401"/>
      <c r="AR79" s="401"/>
      <c r="AS79" s="401"/>
      <c r="AT79" s="401"/>
      <c r="AU79" s="401"/>
      <c r="AV79" s="401"/>
      <c r="AW79" s="401"/>
      <c r="AX79" s="401"/>
      <c r="AY79" s="401"/>
      <c r="AZ79" s="401"/>
      <c r="BA79" s="401"/>
      <c r="BB79" s="401"/>
      <c r="BC79" s="401"/>
      <c r="BD79" s="401"/>
      <c r="BE79" s="401"/>
      <c r="BF79" s="401"/>
    </row>
    <row r="80" spans="1:58" x14ac:dyDescent="0.2">
      <c r="A80" s="401"/>
      <c r="B80" s="401"/>
      <c r="C80" s="401"/>
      <c r="D80" s="401"/>
      <c r="E80" s="401"/>
      <c r="F80" s="401"/>
      <c r="G80" s="401"/>
      <c r="H80" s="401"/>
      <c r="I80" s="401"/>
      <c r="J80" s="401"/>
      <c r="K80" s="401"/>
      <c r="L80" s="401"/>
      <c r="M80" s="401"/>
      <c r="N80" s="401"/>
      <c r="O80" s="401"/>
      <c r="P80" s="401"/>
      <c r="Q80" s="401"/>
      <c r="R80" s="401"/>
      <c r="S80" s="401"/>
      <c r="T80" s="401"/>
      <c r="U80" s="401"/>
      <c r="V80" s="401"/>
      <c r="W80" s="401"/>
      <c r="X80" s="401"/>
      <c r="Y80" s="401"/>
      <c r="Z80" s="401"/>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row>
    <row r="81" spans="1:58" x14ac:dyDescent="0.2">
      <c r="A81" s="401"/>
      <c r="B81" s="401"/>
      <c r="C81" s="401"/>
      <c r="D81" s="401"/>
      <c r="E81" s="401"/>
      <c r="F81" s="401"/>
      <c r="G81" s="401"/>
      <c r="H81" s="401"/>
      <c r="I81" s="401"/>
      <c r="J81" s="401"/>
      <c r="K81" s="401"/>
      <c r="L81" s="401"/>
      <c r="M81" s="401"/>
      <c r="N81" s="401"/>
      <c r="O81" s="401"/>
      <c r="P81" s="401"/>
      <c r="Q81" s="401"/>
      <c r="R81" s="401"/>
      <c r="S81" s="401"/>
      <c r="T81" s="401"/>
      <c r="U81" s="401"/>
      <c r="V81" s="401"/>
      <c r="W81" s="401"/>
      <c r="X81" s="401"/>
      <c r="Y81" s="401"/>
      <c r="Z81" s="401"/>
      <c r="AA81" s="401"/>
      <c r="AB81" s="401"/>
      <c r="AC81" s="401"/>
      <c r="AD81" s="401"/>
      <c r="AE81" s="401"/>
      <c r="AF81" s="401"/>
      <c r="AG81" s="401"/>
      <c r="AH81" s="401"/>
      <c r="AI81" s="401"/>
      <c r="AJ81" s="401"/>
      <c r="AK81" s="401"/>
      <c r="AL81" s="401"/>
      <c r="AM81" s="401"/>
      <c r="AN81" s="401"/>
      <c r="AO81" s="401"/>
      <c r="AP81" s="401"/>
      <c r="AQ81" s="401"/>
      <c r="AR81" s="401"/>
      <c r="AS81" s="401"/>
      <c r="AT81" s="401"/>
      <c r="AU81" s="401"/>
      <c r="AV81" s="401"/>
      <c r="AW81" s="401"/>
      <c r="AX81" s="401"/>
      <c r="AY81" s="401"/>
      <c r="AZ81" s="401"/>
      <c r="BA81" s="401"/>
      <c r="BB81" s="401"/>
      <c r="BC81" s="401"/>
      <c r="BD81" s="401"/>
      <c r="BE81" s="401"/>
      <c r="BF81" s="401"/>
    </row>
    <row r="82" spans="1:58" x14ac:dyDescent="0.2">
      <c r="A82" s="401"/>
      <c r="B82" s="401"/>
      <c r="C82" s="401"/>
      <c r="D82" s="401"/>
      <c r="E82" s="401"/>
      <c r="F82" s="401"/>
      <c r="G82" s="401"/>
      <c r="H82" s="401"/>
      <c r="I82" s="401"/>
      <c r="J82" s="401"/>
      <c r="K82" s="401"/>
      <c r="L82" s="401"/>
      <c r="M82" s="401"/>
      <c r="N82" s="401"/>
      <c r="O82" s="401"/>
      <c r="P82" s="401"/>
      <c r="Q82" s="401"/>
      <c r="R82" s="401"/>
      <c r="S82" s="401"/>
      <c r="T82" s="401"/>
      <c r="U82" s="401"/>
      <c r="V82" s="401"/>
      <c r="W82" s="401"/>
      <c r="X82" s="401"/>
      <c r="Y82" s="401"/>
      <c r="Z82" s="401"/>
      <c r="AA82" s="401"/>
      <c r="AB82" s="401"/>
      <c r="AC82" s="401"/>
      <c r="AD82" s="401"/>
      <c r="AE82" s="401"/>
      <c r="AF82" s="401"/>
      <c r="AG82" s="401"/>
      <c r="AH82" s="401"/>
      <c r="AI82" s="401"/>
      <c r="AJ82" s="401"/>
      <c r="AK82" s="401"/>
      <c r="AL82" s="401"/>
      <c r="AM82" s="401"/>
      <c r="AN82" s="401"/>
      <c r="AO82" s="401"/>
      <c r="AP82" s="401"/>
      <c r="AQ82" s="401"/>
      <c r="AR82" s="401"/>
      <c r="AS82" s="401"/>
      <c r="AT82" s="401"/>
      <c r="AU82" s="401"/>
      <c r="AV82" s="401"/>
      <c r="AW82" s="401"/>
      <c r="AX82" s="401"/>
      <c r="AY82" s="401"/>
      <c r="AZ82" s="401"/>
      <c r="BA82" s="401"/>
      <c r="BB82" s="401"/>
      <c r="BC82" s="401"/>
      <c r="BD82" s="401"/>
      <c r="BE82" s="401"/>
      <c r="BF82" s="401"/>
    </row>
    <row r="83" spans="1:58" x14ac:dyDescent="0.2">
      <c r="A83" s="401"/>
      <c r="B83" s="401"/>
      <c r="C83" s="401"/>
      <c r="D83" s="401"/>
      <c r="E83" s="401"/>
      <c r="F83" s="401"/>
      <c r="G83" s="401"/>
      <c r="H83" s="401"/>
      <c r="I83" s="401"/>
      <c r="J83" s="401"/>
      <c r="K83" s="401"/>
      <c r="L83" s="401"/>
      <c r="M83" s="401"/>
      <c r="N83" s="401"/>
      <c r="O83" s="401"/>
      <c r="P83" s="401"/>
      <c r="Q83" s="401"/>
      <c r="R83" s="401"/>
      <c r="S83" s="401"/>
      <c r="T83" s="401"/>
      <c r="U83" s="401"/>
      <c r="V83" s="401"/>
      <c r="W83" s="401"/>
      <c r="X83" s="401"/>
      <c r="Y83" s="401"/>
      <c r="Z83" s="401"/>
      <c r="AA83" s="401"/>
      <c r="AB83" s="401"/>
      <c r="AC83" s="401"/>
      <c r="AD83" s="401"/>
      <c r="AE83" s="401"/>
      <c r="AF83" s="401"/>
      <c r="AG83" s="401"/>
      <c r="AH83" s="401"/>
      <c r="AI83" s="401"/>
      <c r="AJ83" s="401"/>
      <c r="AK83" s="401"/>
      <c r="AL83" s="401"/>
      <c r="AM83" s="401"/>
      <c r="AN83" s="401"/>
      <c r="AO83" s="401"/>
      <c r="AP83" s="401"/>
      <c r="AQ83" s="401"/>
      <c r="AR83" s="401"/>
      <c r="AS83" s="401"/>
      <c r="AT83" s="401"/>
      <c r="AU83" s="401"/>
      <c r="AV83" s="401"/>
      <c r="AW83" s="401"/>
      <c r="AX83" s="401"/>
      <c r="AY83" s="401"/>
      <c r="AZ83" s="401"/>
      <c r="BA83" s="401"/>
      <c r="BB83" s="401"/>
      <c r="BC83" s="401"/>
      <c r="BD83" s="401"/>
      <c r="BE83" s="401"/>
      <c r="BF83" s="401"/>
    </row>
    <row r="84" spans="1:58" x14ac:dyDescent="0.2">
      <c r="A84" s="401"/>
      <c r="B84" s="401"/>
      <c r="C84" s="401"/>
      <c r="D84" s="401"/>
      <c r="E84" s="401"/>
      <c r="F84" s="401"/>
      <c r="G84" s="401"/>
      <c r="H84" s="401"/>
      <c r="I84" s="401"/>
      <c r="J84" s="401"/>
      <c r="K84" s="401"/>
      <c r="L84" s="401"/>
      <c r="M84" s="401"/>
      <c r="N84" s="401"/>
      <c r="O84" s="401"/>
      <c r="P84" s="401"/>
      <c r="Q84" s="401"/>
      <c r="R84" s="401"/>
      <c r="S84" s="401"/>
      <c r="T84" s="401"/>
      <c r="U84" s="401"/>
      <c r="V84" s="401"/>
      <c r="W84" s="401"/>
      <c r="X84" s="401"/>
      <c r="Y84" s="401"/>
      <c r="Z84" s="401"/>
      <c r="AA84" s="401"/>
      <c r="AB84" s="401"/>
      <c r="AC84" s="401"/>
      <c r="AD84" s="401"/>
      <c r="AE84" s="401"/>
      <c r="AF84" s="401"/>
      <c r="AG84" s="401"/>
      <c r="AH84" s="401"/>
      <c r="AI84" s="401"/>
      <c r="AJ84" s="401"/>
      <c r="AK84" s="401"/>
      <c r="AL84" s="401"/>
      <c r="AM84" s="401"/>
      <c r="AN84" s="401"/>
      <c r="AO84" s="401"/>
      <c r="AP84" s="401"/>
      <c r="AQ84" s="401"/>
      <c r="AR84" s="401"/>
      <c r="AS84" s="401"/>
      <c r="AT84" s="401"/>
      <c r="AU84" s="401"/>
      <c r="AV84" s="401"/>
      <c r="AW84" s="401"/>
      <c r="AX84" s="401"/>
      <c r="AY84" s="401"/>
      <c r="AZ84" s="401"/>
      <c r="BA84" s="401"/>
      <c r="BB84" s="401"/>
      <c r="BC84" s="401"/>
      <c r="BD84" s="401"/>
      <c r="BE84" s="401"/>
      <c r="BF84" s="401"/>
    </row>
    <row r="85" spans="1:58" x14ac:dyDescent="0.2">
      <c r="A85" s="401"/>
      <c r="B85" s="401"/>
      <c r="C85" s="401"/>
      <c r="D85" s="401"/>
      <c r="E85" s="401"/>
      <c r="F85" s="401"/>
      <c r="G85" s="401"/>
      <c r="H85" s="401"/>
      <c r="I85" s="401"/>
      <c r="J85" s="401"/>
      <c r="K85" s="401"/>
      <c r="L85" s="401"/>
      <c r="M85" s="401"/>
      <c r="N85" s="401"/>
      <c r="O85" s="401"/>
      <c r="P85" s="401"/>
      <c r="Q85" s="401"/>
      <c r="R85" s="401"/>
      <c r="S85" s="401"/>
      <c r="T85" s="401"/>
      <c r="U85" s="401"/>
      <c r="V85" s="401"/>
      <c r="W85" s="401"/>
      <c r="X85" s="401"/>
      <c r="Y85" s="401"/>
      <c r="Z85" s="401"/>
      <c r="AA85" s="401"/>
      <c r="AB85" s="401"/>
      <c r="AC85" s="401"/>
      <c r="AD85" s="401"/>
      <c r="AE85" s="401"/>
      <c r="AF85" s="401"/>
      <c r="AG85" s="401"/>
      <c r="AH85" s="401"/>
      <c r="AI85" s="401"/>
      <c r="AJ85" s="401"/>
      <c r="AK85" s="401"/>
      <c r="AL85" s="401"/>
      <c r="AM85" s="401"/>
      <c r="AN85" s="401"/>
      <c r="AO85" s="401"/>
      <c r="AP85" s="401"/>
      <c r="AQ85" s="401"/>
      <c r="AR85" s="401"/>
      <c r="AS85" s="401"/>
      <c r="AT85" s="401"/>
      <c r="AU85" s="401"/>
      <c r="AV85" s="401"/>
      <c r="AW85" s="401"/>
      <c r="AX85" s="401"/>
      <c r="AY85" s="401"/>
      <c r="AZ85" s="401"/>
      <c r="BA85" s="401"/>
      <c r="BB85" s="401"/>
      <c r="BC85" s="401"/>
      <c r="BD85" s="401"/>
      <c r="BE85" s="401"/>
      <c r="BF85" s="401"/>
    </row>
    <row r="86" spans="1:58" x14ac:dyDescent="0.2">
      <c r="A86" s="401"/>
      <c r="B86" s="401"/>
      <c r="C86" s="401"/>
      <c r="D86" s="401"/>
      <c r="E86" s="401"/>
      <c r="F86" s="401"/>
      <c r="G86" s="401"/>
      <c r="H86" s="401"/>
      <c r="I86" s="401"/>
      <c r="J86" s="401"/>
      <c r="K86" s="401"/>
      <c r="L86" s="401"/>
      <c r="M86" s="401"/>
      <c r="N86" s="401"/>
      <c r="O86" s="401"/>
      <c r="P86" s="401"/>
      <c r="Q86" s="401"/>
      <c r="R86" s="401"/>
      <c r="S86" s="401"/>
      <c r="T86" s="401"/>
      <c r="U86" s="401"/>
      <c r="V86" s="401"/>
      <c r="W86" s="401"/>
      <c r="X86" s="401"/>
      <c r="Y86" s="401"/>
      <c r="Z86" s="401"/>
      <c r="AA86" s="401"/>
      <c r="AB86" s="401"/>
      <c r="AC86" s="401"/>
      <c r="AD86" s="401"/>
      <c r="AE86" s="401"/>
      <c r="AF86" s="401"/>
      <c r="AG86" s="401"/>
      <c r="AH86" s="401"/>
      <c r="AI86" s="401"/>
      <c r="AJ86" s="401"/>
      <c r="AK86" s="401"/>
      <c r="AL86" s="401"/>
      <c r="AM86" s="401"/>
      <c r="AN86" s="401"/>
      <c r="AO86" s="401"/>
      <c r="AP86" s="401"/>
      <c r="AQ86" s="401"/>
      <c r="AR86" s="401"/>
      <c r="AS86" s="401"/>
      <c r="AT86" s="401"/>
      <c r="AU86" s="401"/>
      <c r="AV86" s="401"/>
      <c r="AW86" s="401"/>
      <c r="AX86" s="401"/>
      <c r="AY86" s="401"/>
      <c r="AZ86" s="401"/>
      <c r="BA86" s="401"/>
      <c r="BB86" s="401"/>
      <c r="BC86" s="401"/>
      <c r="BD86" s="401"/>
      <c r="BE86" s="401"/>
      <c r="BF86" s="401"/>
    </row>
    <row r="87" spans="1:58" x14ac:dyDescent="0.2">
      <c r="A87" s="401"/>
      <c r="B87" s="401"/>
      <c r="C87" s="401"/>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1"/>
      <c r="AH87" s="401"/>
      <c r="AI87" s="401"/>
      <c r="AJ87" s="401"/>
      <c r="AK87" s="401"/>
      <c r="AL87" s="401"/>
      <c r="AM87" s="401"/>
      <c r="AN87" s="401"/>
      <c r="AO87" s="401"/>
      <c r="AP87" s="401"/>
      <c r="AQ87" s="401"/>
      <c r="AR87" s="401"/>
      <c r="AS87" s="401"/>
      <c r="AT87" s="401"/>
      <c r="AU87" s="401"/>
      <c r="AV87" s="401"/>
      <c r="AW87" s="401"/>
      <c r="AX87" s="401"/>
      <c r="AY87" s="401"/>
      <c r="AZ87" s="401"/>
      <c r="BA87" s="401"/>
      <c r="BB87" s="401"/>
      <c r="BC87" s="401"/>
      <c r="BD87" s="401"/>
      <c r="BE87" s="401"/>
      <c r="BF87" s="401"/>
    </row>
    <row r="88" spans="1:58" x14ac:dyDescent="0.2">
      <c r="A88" s="401"/>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01"/>
      <c r="BC88" s="401"/>
      <c r="BD88" s="401"/>
      <c r="BE88" s="401"/>
      <c r="BF88" s="401"/>
    </row>
    <row r="89" spans="1:58" x14ac:dyDescent="0.2">
      <c r="A89" s="401"/>
      <c r="B89" s="401"/>
      <c r="C89" s="401"/>
      <c r="D89" s="401"/>
      <c r="E89" s="401"/>
      <c r="F89" s="401"/>
      <c r="G89" s="401"/>
      <c r="H89" s="401"/>
      <c r="I89" s="401"/>
      <c r="J89" s="401"/>
      <c r="K89" s="401"/>
      <c r="L89" s="401"/>
      <c r="M89" s="401"/>
      <c r="N89" s="401"/>
      <c r="O89" s="401"/>
      <c r="P89" s="401"/>
      <c r="Q89" s="401"/>
      <c r="R89" s="401"/>
      <c r="S89" s="401"/>
      <c r="T89" s="401"/>
      <c r="U89" s="401"/>
      <c r="V89" s="401"/>
      <c r="W89" s="401"/>
      <c r="X89" s="401"/>
      <c r="Y89" s="401"/>
      <c r="Z89" s="401"/>
      <c r="AA89" s="401"/>
      <c r="AB89" s="401"/>
      <c r="AC89" s="401"/>
      <c r="AD89" s="401"/>
      <c r="AE89" s="401"/>
      <c r="AF89" s="401"/>
      <c r="AG89" s="401"/>
      <c r="AH89" s="401"/>
      <c r="AI89" s="401"/>
      <c r="AJ89" s="401"/>
      <c r="AK89" s="401"/>
      <c r="AL89" s="401"/>
      <c r="AM89" s="401"/>
      <c r="AN89" s="401"/>
      <c r="AO89" s="401"/>
      <c r="AP89" s="401"/>
      <c r="AQ89" s="401"/>
      <c r="AR89" s="401"/>
      <c r="AS89" s="401"/>
      <c r="AT89" s="401"/>
      <c r="AU89" s="401"/>
      <c r="AV89" s="401"/>
      <c r="AW89" s="401"/>
      <c r="AX89" s="401"/>
      <c r="AY89" s="401"/>
      <c r="AZ89" s="401"/>
      <c r="BA89" s="401"/>
      <c r="BB89" s="401"/>
      <c r="BC89" s="401"/>
      <c r="BD89" s="401"/>
      <c r="BE89" s="401"/>
      <c r="BF89" s="401"/>
    </row>
    <row r="90" spans="1:58" x14ac:dyDescent="0.2">
      <c r="A90" s="401"/>
      <c r="B90" s="401"/>
      <c r="C90" s="401"/>
      <c r="D90" s="401"/>
      <c r="E90" s="401"/>
      <c r="F90" s="401"/>
      <c r="G90" s="401"/>
      <c r="H90" s="401"/>
      <c r="I90" s="401"/>
      <c r="J90" s="401"/>
      <c r="K90" s="401"/>
      <c r="L90" s="401"/>
      <c r="M90" s="401"/>
      <c r="N90" s="401"/>
      <c r="O90" s="401"/>
      <c r="P90" s="401"/>
      <c r="Q90" s="401"/>
      <c r="R90" s="401"/>
      <c r="S90" s="401"/>
      <c r="T90" s="401"/>
      <c r="U90" s="401"/>
      <c r="V90" s="401"/>
      <c r="W90" s="401"/>
      <c r="X90" s="401"/>
      <c r="Y90" s="401"/>
      <c r="Z90" s="401"/>
      <c r="AA90" s="401"/>
      <c r="AB90" s="401"/>
      <c r="AC90" s="401"/>
      <c r="AD90" s="401"/>
      <c r="AE90" s="401"/>
      <c r="AF90" s="401"/>
      <c r="AG90" s="401"/>
      <c r="AH90" s="401"/>
      <c r="AI90" s="401"/>
      <c r="AJ90" s="401"/>
      <c r="AK90" s="401"/>
      <c r="AL90" s="401"/>
      <c r="AM90" s="401"/>
      <c r="AN90" s="401"/>
      <c r="AO90" s="401"/>
      <c r="AP90" s="401"/>
      <c r="AQ90" s="401"/>
      <c r="AR90" s="401"/>
      <c r="AS90" s="401"/>
      <c r="AT90" s="401"/>
      <c r="AU90" s="401"/>
      <c r="AV90" s="401"/>
      <c r="AW90" s="401"/>
      <c r="AX90" s="401"/>
      <c r="AY90" s="401"/>
      <c r="AZ90" s="401"/>
      <c r="BA90" s="401"/>
      <c r="BB90" s="401"/>
      <c r="BC90" s="401"/>
      <c r="BD90" s="401"/>
      <c r="BE90" s="401"/>
      <c r="BF90" s="401"/>
    </row>
    <row r="91" spans="1:58" x14ac:dyDescent="0.2">
      <c r="A91" s="401"/>
      <c r="B91" s="401"/>
      <c r="C91" s="401"/>
      <c r="D91" s="401"/>
      <c r="E91" s="401"/>
      <c r="F91" s="401"/>
      <c r="G91" s="401"/>
      <c r="H91" s="401"/>
      <c r="I91" s="401"/>
      <c r="J91" s="401"/>
      <c r="K91" s="401"/>
      <c r="L91" s="401"/>
      <c r="M91" s="401"/>
      <c r="N91" s="401"/>
      <c r="O91" s="401"/>
      <c r="P91" s="401"/>
      <c r="Q91" s="401"/>
      <c r="R91" s="401"/>
      <c r="S91" s="401"/>
      <c r="T91" s="401"/>
      <c r="U91" s="401"/>
      <c r="V91" s="401"/>
      <c r="W91" s="401"/>
      <c r="X91" s="401"/>
      <c r="Y91" s="401"/>
      <c r="Z91" s="401"/>
      <c r="AA91" s="401"/>
      <c r="AB91" s="401"/>
      <c r="AC91" s="401"/>
      <c r="AD91" s="401"/>
      <c r="AE91" s="401"/>
      <c r="AF91" s="401"/>
      <c r="AG91" s="401"/>
      <c r="AH91" s="401"/>
      <c r="AI91" s="401"/>
      <c r="AJ91" s="401"/>
      <c r="AK91" s="401"/>
      <c r="AL91" s="401"/>
      <c r="AM91" s="401"/>
      <c r="AN91" s="401"/>
      <c r="AO91" s="401"/>
      <c r="AP91" s="401"/>
      <c r="AQ91" s="401"/>
      <c r="AR91" s="401"/>
      <c r="AS91" s="401"/>
      <c r="AT91" s="401"/>
      <c r="AU91" s="401"/>
      <c r="AV91" s="401"/>
      <c r="AW91" s="401"/>
      <c r="AX91" s="401"/>
      <c r="AY91" s="401"/>
      <c r="AZ91" s="401"/>
      <c r="BA91" s="401"/>
      <c r="BB91" s="401"/>
      <c r="BC91" s="401"/>
      <c r="BD91" s="401"/>
      <c r="BE91" s="401"/>
      <c r="BF91" s="401"/>
    </row>
    <row r="92" spans="1:58" x14ac:dyDescent="0.2">
      <c r="A92" s="401"/>
      <c r="B92" s="401"/>
      <c r="C92" s="401"/>
      <c r="D92" s="401"/>
      <c r="E92" s="401"/>
      <c r="F92" s="401"/>
      <c r="G92" s="401"/>
      <c r="H92" s="401"/>
      <c r="I92" s="401"/>
      <c r="J92" s="401"/>
      <c r="K92" s="401"/>
      <c r="L92" s="401"/>
      <c r="M92" s="401"/>
      <c r="N92" s="401"/>
      <c r="O92" s="401"/>
      <c r="P92" s="401"/>
      <c r="Q92" s="401"/>
      <c r="R92" s="401"/>
      <c r="S92" s="401"/>
      <c r="T92" s="401"/>
      <c r="U92" s="401"/>
      <c r="V92" s="401"/>
      <c r="W92" s="401"/>
      <c r="X92" s="401"/>
      <c r="Y92" s="401"/>
      <c r="Z92" s="401"/>
      <c r="AA92" s="401"/>
      <c r="AB92" s="401"/>
      <c r="AC92" s="401"/>
      <c r="AD92" s="401"/>
      <c r="AE92" s="401"/>
      <c r="AF92" s="401"/>
      <c r="AG92" s="401"/>
      <c r="AH92" s="401"/>
      <c r="AI92" s="401"/>
      <c r="AJ92" s="401"/>
      <c r="AK92" s="401"/>
      <c r="AL92" s="401"/>
      <c r="AM92" s="401"/>
      <c r="AN92" s="401"/>
      <c r="AO92" s="401"/>
      <c r="AP92" s="401"/>
      <c r="AQ92" s="401"/>
      <c r="AR92" s="401"/>
      <c r="AS92" s="401"/>
      <c r="AT92" s="401"/>
      <c r="AU92" s="401"/>
      <c r="AV92" s="401"/>
      <c r="AW92" s="401"/>
      <c r="AX92" s="401"/>
      <c r="AY92" s="401"/>
      <c r="AZ92" s="401"/>
      <c r="BA92" s="401"/>
      <c r="BB92" s="401"/>
      <c r="BC92" s="401"/>
      <c r="BD92" s="401"/>
      <c r="BE92" s="401"/>
      <c r="BF92" s="401"/>
    </row>
    <row r="93" spans="1:58" x14ac:dyDescent="0.2">
      <c r="A93" s="401"/>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01"/>
      <c r="BC93" s="401"/>
      <c r="BD93" s="401"/>
      <c r="BE93" s="401"/>
      <c r="BF93" s="401"/>
    </row>
    <row r="94" spans="1:58" x14ac:dyDescent="0.2">
      <c r="A94" s="401"/>
      <c r="B94" s="401"/>
      <c r="C94" s="401"/>
      <c r="D94" s="401"/>
      <c r="E94" s="401"/>
      <c r="F94" s="401"/>
      <c r="G94" s="401"/>
      <c r="H94" s="401"/>
      <c r="I94" s="401"/>
      <c r="J94" s="401"/>
      <c r="K94" s="401"/>
      <c r="L94" s="401"/>
      <c r="M94" s="401"/>
      <c r="N94" s="401"/>
      <c r="O94" s="401"/>
      <c r="P94" s="401"/>
      <c r="Q94" s="401"/>
      <c r="R94" s="401"/>
      <c r="S94" s="401"/>
      <c r="T94" s="401"/>
      <c r="U94" s="401"/>
      <c r="V94" s="401"/>
      <c r="W94" s="401"/>
      <c r="X94" s="401"/>
      <c r="Y94" s="401"/>
      <c r="Z94" s="401"/>
      <c r="AA94" s="401"/>
      <c r="AB94" s="401"/>
      <c r="AC94" s="401"/>
      <c r="AD94" s="401"/>
      <c r="AE94" s="401"/>
      <c r="AF94" s="401"/>
      <c r="AG94" s="401"/>
      <c r="AH94" s="401"/>
      <c r="AI94" s="401"/>
      <c r="AJ94" s="401"/>
      <c r="AK94" s="401"/>
      <c r="AL94" s="401"/>
      <c r="AM94" s="401"/>
      <c r="AN94" s="401"/>
      <c r="AO94" s="401"/>
      <c r="AP94" s="401"/>
      <c r="AQ94" s="401"/>
      <c r="AR94" s="401"/>
      <c r="AS94" s="401"/>
      <c r="AT94" s="401"/>
      <c r="AU94" s="401"/>
      <c r="AV94" s="401"/>
      <c r="AW94" s="401"/>
      <c r="AX94" s="401"/>
      <c r="AY94" s="401"/>
      <c r="AZ94" s="401"/>
      <c r="BA94" s="401"/>
      <c r="BB94" s="401"/>
      <c r="BC94" s="401"/>
      <c r="BD94" s="401"/>
      <c r="BE94" s="401"/>
      <c r="BF94" s="401"/>
    </row>
    <row r="95" spans="1:58" x14ac:dyDescent="0.2">
      <c r="A95" s="401"/>
      <c r="B95" s="401"/>
      <c r="C95" s="401"/>
      <c r="D95" s="401"/>
      <c r="E95" s="401"/>
      <c r="F95" s="401"/>
      <c r="G95" s="401"/>
      <c r="H95" s="401"/>
      <c r="I95" s="401"/>
      <c r="J95" s="401"/>
      <c r="K95" s="401"/>
      <c r="L95" s="401"/>
      <c r="M95" s="401"/>
      <c r="N95" s="401"/>
      <c r="O95" s="401"/>
      <c r="P95" s="401"/>
      <c r="Q95" s="401"/>
      <c r="R95" s="401"/>
      <c r="S95" s="401"/>
      <c r="T95" s="401"/>
      <c r="U95" s="401"/>
      <c r="V95" s="401"/>
      <c r="W95" s="401"/>
      <c r="X95" s="401"/>
      <c r="Y95" s="401"/>
      <c r="Z95" s="401"/>
      <c r="AA95" s="401"/>
      <c r="AB95" s="401"/>
      <c r="AC95" s="401"/>
      <c r="AD95" s="401"/>
      <c r="AE95" s="401"/>
      <c r="AF95" s="401"/>
      <c r="AG95" s="401"/>
      <c r="AH95" s="401"/>
      <c r="AI95" s="401"/>
      <c r="AJ95" s="401"/>
      <c r="AK95" s="401"/>
      <c r="AL95" s="401"/>
      <c r="AM95" s="401"/>
      <c r="AN95" s="401"/>
      <c r="AO95" s="401"/>
      <c r="AP95" s="401"/>
      <c r="AQ95" s="401"/>
      <c r="AR95" s="401"/>
      <c r="AS95" s="401"/>
      <c r="AT95" s="401"/>
      <c r="AU95" s="401"/>
      <c r="AV95" s="401"/>
      <c r="AW95" s="401"/>
      <c r="AX95" s="401"/>
      <c r="AY95" s="401"/>
      <c r="AZ95" s="401"/>
      <c r="BA95" s="401"/>
      <c r="BB95" s="401"/>
      <c r="BC95" s="401"/>
      <c r="BD95" s="401"/>
      <c r="BE95" s="401"/>
      <c r="BF95" s="401"/>
    </row>
    <row r="96" spans="1:58" x14ac:dyDescent="0.2">
      <c r="A96" s="401"/>
      <c r="B96" s="401"/>
      <c r="C96" s="401"/>
      <c r="D96" s="401"/>
      <c r="E96" s="401"/>
      <c r="F96" s="401"/>
      <c r="G96" s="401"/>
      <c r="H96" s="401"/>
      <c r="I96" s="401"/>
      <c r="J96" s="401"/>
      <c r="K96" s="401"/>
      <c r="L96" s="401"/>
      <c r="M96" s="401"/>
      <c r="N96" s="401"/>
      <c r="O96" s="401"/>
      <c r="P96" s="401"/>
      <c r="Q96" s="401"/>
      <c r="R96" s="401"/>
      <c r="S96" s="401"/>
      <c r="T96" s="401"/>
      <c r="U96" s="401"/>
      <c r="V96" s="401"/>
      <c r="W96" s="401"/>
      <c r="X96" s="401"/>
      <c r="Y96" s="401"/>
      <c r="Z96" s="401"/>
      <c r="AA96" s="401"/>
      <c r="AB96" s="401"/>
      <c r="AC96" s="401"/>
      <c r="AD96" s="401"/>
      <c r="AE96" s="401"/>
      <c r="AF96" s="401"/>
      <c r="AG96" s="401"/>
      <c r="AH96" s="401"/>
      <c r="AI96" s="401"/>
      <c r="AJ96" s="401"/>
      <c r="AK96" s="401"/>
      <c r="AL96" s="401"/>
      <c r="AM96" s="401"/>
      <c r="AN96" s="401"/>
      <c r="AO96" s="401"/>
      <c r="AP96" s="401"/>
      <c r="AQ96" s="401"/>
      <c r="AR96" s="401"/>
      <c r="AS96" s="401"/>
      <c r="AT96" s="401"/>
      <c r="AU96" s="401"/>
      <c r="AV96" s="401"/>
      <c r="AW96" s="401"/>
      <c r="AX96" s="401"/>
      <c r="AY96" s="401"/>
      <c r="AZ96" s="401"/>
      <c r="BA96" s="401"/>
      <c r="BB96" s="401"/>
      <c r="BC96" s="401"/>
      <c r="BD96" s="401"/>
      <c r="BE96" s="401"/>
      <c r="BF96" s="401"/>
    </row>
    <row r="97" spans="1:58" x14ac:dyDescent="0.2">
      <c r="A97" s="401"/>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01"/>
      <c r="BC97" s="401"/>
      <c r="BD97" s="401"/>
      <c r="BE97" s="401"/>
      <c r="BF97" s="401"/>
    </row>
    <row r="98" spans="1:58" x14ac:dyDescent="0.2">
      <c r="A98" s="401"/>
      <c r="B98" s="401"/>
      <c r="C98" s="401"/>
      <c r="D98" s="401"/>
      <c r="E98" s="401"/>
      <c r="F98" s="401"/>
      <c r="G98" s="401"/>
      <c r="H98" s="401"/>
      <c r="I98" s="401"/>
      <c r="J98" s="401"/>
      <c r="K98" s="401"/>
      <c r="L98" s="401"/>
      <c r="M98" s="401"/>
      <c r="N98" s="401"/>
      <c r="O98" s="401"/>
      <c r="P98" s="401"/>
      <c r="Q98" s="401"/>
      <c r="R98" s="401"/>
      <c r="S98" s="401"/>
      <c r="T98" s="401"/>
      <c r="U98" s="401"/>
      <c r="V98" s="401"/>
      <c r="W98" s="401"/>
      <c r="X98" s="401"/>
      <c r="Y98" s="401"/>
      <c r="Z98" s="401"/>
      <c r="AA98" s="401"/>
      <c r="AB98" s="401"/>
      <c r="AC98" s="401"/>
      <c r="AD98" s="401"/>
      <c r="AE98" s="401"/>
      <c r="AF98" s="401"/>
      <c r="AG98" s="401"/>
      <c r="AH98" s="401"/>
      <c r="AI98" s="401"/>
      <c r="AJ98" s="401"/>
      <c r="AK98" s="401"/>
      <c r="AL98" s="401"/>
      <c r="AM98" s="401"/>
      <c r="AN98" s="401"/>
      <c r="AO98" s="401"/>
      <c r="AP98" s="401"/>
      <c r="AQ98" s="401"/>
      <c r="AR98" s="401"/>
      <c r="AS98" s="401"/>
      <c r="AT98" s="401"/>
      <c r="AU98" s="401"/>
      <c r="AV98" s="401"/>
      <c r="AW98" s="401"/>
      <c r="AX98" s="401"/>
      <c r="AY98" s="401"/>
      <c r="AZ98" s="401"/>
      <c r="BA98" s="401"/>
      <c r="BB98" s="401"/>
      <c r="BC98" s="401"/>
      <c r="BD98" s="401"/>
      <c r="BE98" s="401"/>
      <c r="BF98" s="401"/>
    </row>
    <row r="99" spans="1:58" x14ac:dyDescent="0.2">
      <c r="A99" s="401"/>
      <c r="B99" s="401"/>
      <c r="C99" s="401"/>
      <c r="D99" s="401"/>
      <c r="E99" s="401"/>
      <c r="F99" s="401"/>
      <c r="G99" s="401"/>
      <c r="H99" s="401"/>
      <c r="I99" s="401"/>
      <c r="J99" s="401"/>
      <c r="K99" s="401"/>
      <c r="L99" s="401"/>
      <c r="M99" s="401"/>
      <c r="N99" s="401"/>
      <c r="O99" s="401"/>
      <c r="P99" s="401"/>
      <c r="Q99" s="401"/>
      <c r="R99" s="401"/>
      <c r="S99" s="401"/>
      <c r="T99" s="401"/>
      <c r="U99" s="401"/>
      <c r="V99" s="401"/>
      <c r="W99" s="401"/>
      <c r="X99" s="401"/>
      <c r="Y99" s="401"/>
      <c r="Z99" s="401"/>
      <c r="AA99" s="401"/>
      <c r="AB99" s="401"/>
      <c r="AC99" s="401"/>
      <c r="AD99" s="401"/>
      <c r="AE99" s="401"/>
      <c r="AF99" s="401"/>
      <c r="AG99" s="401"/>
      <c r="AH99" s="401"/>
      <c r="AI99" s="401"/>
      <c r="AJ99" s="401"/>
      <c r="AK99" s="401"/>
      <c r="AL99" s="401"/>
      <c r="AM99" s="401"/>
      <c r="AN99" s="401"/>
      <c r="AO99" s="401"/>
      <c r="AP99" s="401"/>
      <c r="AQ99" s="401"/>
      <c r="AR99" s="401"/>
      <c r="AS99" s="401"/>
      <c r="AT99" s="401"/>
      <c r="AU99" s="401"/>
      <c r="AV99" s="401"/>
      <c r="AW99" s="401"/>
      <c r="AX99" s="401"/>
      <c r="AY99" s="401"/>
      <c r="AZ99" s="401"/>
      <c r="BA99" s="401"/>
      <c r="BB99" s="401"/>
      <c r="BC99" s="401"/>
      <c r="BD99" s="401"/>
      <c r="BE99" s="401"/>
      <c r="BF99" s="401"/>
    </row>
    <row r="100" spans="1:58" x14ac:dyDescent="0.2">
      <c r="A100" s="401"/>
      <c r="B100" s="401"/>
      <c r="C100" s="401"/>
      <c r="D100" s="401"/>
      <c r="E100" s="401"/>
      <c r="F100" s="401"/>
      <c r="G100" s="401"/>
      <c r="H100" s="401"/>
      <c r="I100" s="401"/>
      <c r="J100" s="401"/>
      <c r="K100" s="401"/>
      <c r="L100" s="401"/>
      <c r="M100" s="401"/>
      <c r="N100" s="401"/>
      <c r="O100" s="401"/>
      <c r="P100" s="401"/>
      <c r="Q100" s="401"/>
      <c r="R100" s="401"/>
      <c r="S100" s="401"/>
      <c r="T100" s="401"/>
      <c r="U100" s="401"/>
      <c r="V100" s="401"/>
      <c r="W100" s="401"/>
      <c r="X100" s="401"/>
      <c r="Y100" s="401"/>
      <c r="Z100" s="401"/>
      <c r="AA100" s="401"/>
      <c r="AB100" s="401"/>
      <c r="AC100" s="401"/>
      <c r="AD100" s="401"/>
      <c r="AE100" s="401"/>
      <c r="AF100" s="401"/>
      <c r="AG100" s="401"/>
      <c r="AH100" s="401"/>
      <c r="AI100" s="401"/>
      <c r="AJ100" s="401"/>
      <c r="AK100" s="401"/>
      <c r="AL100" s="401"/>
      <c r="AM100" s="401"/>
      <c r="AN100" s="401"/>
      <c r="AO100" s="401"/>
      <c r="AP100" s="401"/>
      <c r="AQ100" s="401"/>
      <c r="AR100" s="401"/>
      <c r="AS100" s="401"/>
      <c r="AT100" s="401"/>
      <c r="AU100" s="401"/>
      <c r="AV100" s="401"/>
      <c r="AW100" s="401"/>
      <c r="AX100" s="401"/>
      <c r="AY100" s="401"/>
      <c r="AZ100" s="401"/>
      <c r="BA100" s="401"/>
      <c r="BB100" s="401"/>
      <c r="BC100" s="401"/>
      <c r="BD100" s="401"/>
      <c r="BE100" s="401"/>
      <c r="BF100" s="401"/>
    </row>
    <row r="101" spans="1:58" x14ac:dyDescent="0.2">
      <c r="A101" s="401"/>
      <c r="B101" s="401"/>
      <c r="C101" s="401"/>
      <c r="D101" s="401"/>
      <c r="E101" s="401"/>
      <c r="F101" s="401"/>
      <c r="G101" s="401"/>
      <c r="H101" s="401"/>
      <c r="I101" s="401"/>
      <c r="J101" s="401"/>
      <c r="K101" s="401"/>
      <c r="L101" s="401"/>
      <c r="M101" s="401"/>
      <c r="N101" s="401"/>
      <c r="O101" s="401"/>
      <c r="P101" s="401"/>
      <c r="Q101" s="401"/>
      <c r="R101" s="401"/>
      <c r="S101" s="401"/>
      <c r="T101" s="401"/>
      <c r="U101" s="401"/>
      <c r="V101" s="401"/>
      <c r="W101" s="401"/>
      <c r="X101" s="401"/>
      <c r="Y101" s="401"/>
      <c r="Z101" s="401"/>
      <c r="AA101" s="401"/>
      <c r="AB101" s="401"/>
      <c r="AC101" s="401"/>
      <c r="AD101" s="401"/>
      <c r="AE101" s="401"/>
      <c r="AF101" s="401"/>
      <c r="AG101" s="401"/>
      <c r="AH101" s="401"/>
      <c r="AI101" s="401"/>
      <c r="AJ101" s="401"/>
      <c r="AK101" s="401"/>
      <c r="AL101" s="401"/>
      <c r="AM101" s="401"/>
      <c r="AN101" s="401"/>
      <c r="AO101" s="401"/>
      <c r="AP101" s="401"/>
      <c r="AQ101" s="401"/>
      <c r="AR101" s="401"/>
      <c r="AS101" s="401"/>
      <c r="AT101" s="401"/>
      <c r="AU101" s="401"/>
      <c r="AV101" s="401"/>
      <c r="AW101" s="401"/>
      <c r="AX101" s="401"/>
      <c r="AY101" s="401"/>
      <c r="AZ101" s="401"/>
      <c r="BA101" s="401"/>
      <c r="BB101" s="401"/>
      <c r="BC101" s="401"/>
      <c r="BD101" s="401"/>
      <c r="BE101" s="401"/>
      <c r="BF101" s="401"/>
    </row>
    <row r="102" spans="1:58" x14ac:dyDescent="0.2">
      <c r="A102" s="401"/>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01"/>
      <c r="BC102" s="401"/>
      <c r="BD102" s="401"/>
      <c r="BE102" s="401"/>
      <c r="BF102" s="401"/>
    </row>
    <row r="103" spans="1:58" x14ac:dyDescent="0.2">
      <c r="A103" s="401"/>
      <c r="B103" s="401"/>
      <c r="C103" s="401"/>
      <c r="D103" s="401"/>
      <c r="E103" s="401"/>
      <c r="F103" s="401"/>
      <c r="G103" s="401"/>
      <c r="H103" s="401"/>
      <c r="I103" s="401"/>
      <c r="J103" s="401"/>
      <c r="K103" s="401"/>
      <c r="L103" s="401"/>
      <c r="M103" s="401"/>
      <c r="N103" s="401"/>
      <c r="O103" s="401"/>
      <c r="P103" s="401"/>
      <c r="Q103" s="401"/>
      <c r="R103" s="401"/>
      <c r="S103" s="401"/>
      <c r="T103" s="401"/>
      <c r="U103" s="401"/>
      <c r="V103" s="401"/>
      <c r="W103" s="401"/>
      <c r="X103" s="401"/>
      <c r="Y103" s="401"/>
      <c r="Z103" s="401"/>
      <c r="AA103" s="401"/>
      <c r="AB103" s="401"/>
      <c r="AC103" s="401"/>
      <c r="AD103" s="401"/>
      <c r="AE103" s="401"/>
      <c r="AF103" s="401"/>
      <c r="AG103" s="401"/>
      <c r="AH103" s="401"/>
      <c r="AI103" s="401"/>
      <c r="AJ103" s="401"/>
      <c r="AK103" s="401"/>
      <c r="AL103" s="401"/>
      <c r="AM103" s="401"/>
      <c r="AN103" s="401"/>
      <c r="AO103" s="401"/>
      <c r="AP103" s="401"/>
      <c r="AQ103" s="401"/>
      <c r="AR103" s="401"/>
      <c r="AS103" s="401"/>
      <c r="AT103" s="401"/>
      <c r="AU103" s="401"/>
      <c r="AV103" s="401"/>
      <c r="AW103" s="401"/>
      <c r="AX103" s="401"/>
      <c r="AY103" s="401"/>
      <c r="AZ103" s="401"/>
      <c r="BA103" s="401"/>
      <c r="BB103" s="401"/>
      <c r="BC103" s="401"/>
      <c r="BD103" s="401"/>
      <c r="BE103" s="401"/>
      <c r="BF103" s="401"/>
    </row>
    <row r="104" spans="1:58" x14ac:dyDescent="0.2">
      <c r="A104" s="401"/>
      <c r="B104" s="401"/>
      <c r="C104" s="401"/>
      <c r="D104" s="401"/>
      <c r="E104" s="401"/>
      <c r="F104" s="401"/>
      <c r="G104" s="401"/>
      <c r="H104" s="401"/>
      <c r="I104" s="401"/>
      <c r="J104" s="401"/>
      <c r="K104" s="401"/>
      <c r="L104" s="401"/>
      <c r="M104" s="401"/>
      <c r="N104" s="401"/>
      <c r="O104" s="401"/>
      <c r="P104" s="401"/>
      <c r="Q104" s="401"/>
      <c r="R104" s="401"/>
      <c r="S104" s="401"/>
      <c r="T104" s="401"/>
      <c r="U104" s="401"/>
      <c r="V104" s="401"/>
      <c r="W104" s="401"/>
      <c r="X104" s="401"/>
      <c r="Y104" s="401"/>
      <c r="Z104" s="401"/>
      <c r="AA104" s="401"/>
      <c r="AB104" s="401"/>
      <c r="AC104" s="401"/>
      <c r="AD104" s="401"/>
      <c r="AE104" s="401"/>
      <c r="AF104" s="401"/>
      <c r="AG104" s="401"/>
      <c r="AH104" s="401"/>
      <c r="AI104" s="401"/>
      <c r="AJ104" s="401"/>
      <c r="AK104" s="401"/>
      <c r="AL104" s="401"/>
      <c r="AM104" s="401"/>
      <c r="AN104" s="401"/>
      <c r="AO104" s="401"/>
      <c r="AP104" s="401"/>
      <c r="AQ104" s="401"/>
      <c r="AR104" s="401"/>
      <c r="AS104" s="401"/>
      <c r="AT104" s="401"/>
      <c r="AU104" s="401"/>
      <c r="AV104" s="401"/>
      <c r="AW104" s="401"/>
      <c r="AX104" s="401"/>
      <c r="AY104" s="401"/>
      <c r="AZ104" s="401"/>
      <c r="BA104" s="401"/>
      <c r="BB104" s="401"/>
      <c r="BC104" s="401"/>
      <c r="BD104" s="401"/>
      <c r="BE104" s="401"/>
      <c r="BF104" s="401"/>
    </row>
    <row r="105" spans="1:58" x14ac:dyDescent="0.2">
      <c r="A105" s="401"/>
      <c r="B105" s="401"/>
      <c r="C105" s="401"/>
      <c r="D105" s="401"/>
      <c r="E105" s="401"/>
      <c r="F105" s="401"/>
      <c r="G105" s="401"/>
      <c r="H105" s="401"/>
      <c r="I105" s="401"/>
      <c r="J105" s="401"/>
      <c r="K105" s="401"/>
      <c r="L105" s="401"/>
      <c r="M105" s="401"/>
      <c r="N105" s="401"/>
      <c r="O105" s="401"/>
      <c r="P105" s="401"/>
      <c r="Q105" s="401"/>
      <c r="R105" s="401"/>
      <c r="S105" s="401"/>
      <c r="T105" s="401"/>
      <c r="U105" s="401"/>
      <c r="V105" s="401"/>
      <c r="W105" s="401"/>
      <c r="X105" s="401"/>
      <c r="Y105" s="401"/>
      <c r="Z105" s="401"/>
      <c r="AA105" s="401"/>
      <c r="AB105" s="401"/>
      <c r="AC105" s="401"/>
      <c r="AD105" s="401"/>
      <c r="AE105" s="401"/>
      <c r="AF105" s="401"/>
      <c r="AG105" s="401"/>
      <c r="AH105" s="401"/>
      <c r="AI105" s="401"/>
      <c r="AJ105" s="401"/>
      <c r="AK105" s="401"/>
      <c r="AL105" s="401"/>
      <c r="AM105" s="401"/>
      <c r="AN105" s="401"/>
      <c r="AO105" s="401"/>
      <c r="AP105" s="401"/>
      <c r="AQ105" s="401"/>
      <c r="AR105" s="401"/>
      <c r="AS105" s="401"/>
      <c r="AT105" s="401"/>
      <c r="AU105" s="401"/>
      <c r="AV105" s="401"/>
      <c r="AW105" s="401"/>
      <c r="AX105" s="401"/>
      <c r="AY105" s="401"/>
      <c r="AZ105" s="401"/>
      <c r="BA105" s="401"/>
      <c r="BB105" s="401"/>
      <c r="BC105" s="401"/>
      <c r="BD105" s="401"/>
      <c r="BE105" s="401"/>
      <c r="BF105" s="401"/>
    </row>
    <row r="106" spans="1:58" x14ac:dyDescent="0.2">
      <c r="A106" s="401"/>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01"/>
      <c r="BC106" s="401"/>
      <c r="BD106" s="401"/>
      <c r="BE106" s="401"/>
      <c r="BF106" s="401"/>
    </row>
    <row r="107" spans="1:58" x14ac:dyDescent="0.2">
      <c r="A107" s="401"/>
      <c r="B107" s="401"/>
      <c r="C107" s="401"/>
      <c r="D107" s="401"/>
      <c r="E107" s="401"/>
      <c r="F107" s="401"/>
      <c r="G107" s="401"/>
      <c r="H107" s="401"/>
      <c r="I107" s="401"/>
      <c r="J107" s="401"/>
      <c r="K107" s="401"/>
      <c r="L107" s="401"/>
      <c r="M107" s="401"/>
      <c r="N107" s="401"/>
      <c r="O107" s="401"/>
      <c r="P107" s="401"/>
      <c r="Q107" s="401"/>
      <c r="R107" s="401"/>
      <c r="S107" s="401"/>
      <c r="T107" s="401"/>
      <c r="U107" s="401"/>
      <c r="V107" s="401"/>
      <c r="W107" s="401"/>
      <c r="X107" s="401"/>
      <c r="Y107" s="401"/>
      <c r="Z107" s="401"/>
      <c r="AA107" s="401"/>
      <c r="AB107" s="401"/>
      <c r="AC107" s="401"/>
      <c r="AD107" s="401"/>
      <c r="AE107" s="401"/>
      <c r="AF107" s="401"/>
      <c r="AG107" s="401"/>
      <c r="AH107" s="401"/>
      <c r="AI107" s="401"/>
      <c r="AJ107" s="401"/>
      <c r="AK107" s="401"/>
      <c r="AL107" s="401"/>
      <c r="AM107" s="401"/>
      <c r="AN107" s="401"/>
      <c r="AO107" s="401"/>
      <c r="AP107" s="401"/>
      <c r="AQ107" s="401"/>
      <c r="AR107" s="401"/>
      <c r="AS107" s="401"/>
      <c r="AT107" s="401"/>
      <c r="AU107" s="401"/>
      <c r="AV107" s="401"/>
      <c r="AW107" s="401"/>
      <c r="AX107" s="401"/>
      <c r="AY107" s="401"/>
      <c r="AZ107" s="401"/>
      <c r="BA107" s="401"/>
      <c r="BB107" s="401"/>
      <c r="BC107" s="401"/>
      <c r="BD107" s="401"/>
      <c r="BE107" s="401"/>
      <c r="BF107" s="401"/>
    </row>
    <row r="108" spans="1:58" x14ac:dyDescent="0.2">
      <c r="A108" s="401"/>
      <c r="B108" s="401"/>
      <c r="C108" s="401"/>
      <c r="D108" s="401"/>
      <c r="E108" s="401"/>
      <c r="F108" s="401"/>
      <c r="G108" s="401"/>
      <c r="H108" s="401"/>
      <c r="I108" s="401"/>
      <c r="J108" s="401"/>
      <c r="K108" s="401"/>
      <c r="L108" s="401"/>
      <c r="M108" s="401"/>
      <c r="N108" s="401"/>
      <c r="O108" s="401"/>
      <c r="P108" s="401"/>
      <c r="Q108" s="401"/>
      <c r="R108" s="401"/>
      <c r="S108" s="401"/>
      <c r="T108" s="401"/>
      <c r="U108" s="401"/>
      <c r="V108" s="401"/>
      <c r="W108" s="401"/>
      <c r="X108" s="401"/>
      <c r="Y108" s="401"/>
      <c r="Z108" s="401"/>
      <c r="AA108" s="401"/>
      <c r="AB108" s="401"/>
      <c r="AC108" s="401"/>
      <c r="AD108" s="401"/>
      <c r="AE108" s="401"/>
      <c r="AF108" s="401"/>
      <c r="AG108" s="401"/>
      <c r="AH108" s="401"/>
      <c r="AI108" s="401"/>
      <c r="AJ108" s="401"/>
      <c r="AK108" s="401"/>
      <c r="AL108" s="401"/>
      <c r="AM108" s="401"/>
      <c r="AN108" s="401"/>
      <c r="AO108" s="401"/>
      <c r="AP108" s="401"/>
      <c r="AQ108" s="401"/>
      <c r="AR108" s="401"/>
      <c r="AS108" s="401"/>
      <c r="AT108" s="401"/>
      <c r="AU108" s="401"/>
      <c r="AV108" s="401"/>
      <c r="AW108" s="401"/>
      <c r="AX108" s="401"/>
      <c r="AY108" s="401"/>
      <c r="AZ108" s="401"/>
      <c r="BA108" s="401"/>
      <c r="BB108" s="401"/>
      <c r="BC108" s="401"/>
      <c r="BD108" s="401"/>
      <c r="BE108" s="401"/>
      <c r="BF108" s="401"/>
    </row>
    <row r="109" spans="1:58" x14ac:dyDescent="0.2">
      <c r="A109" s="401"/>
      <c r="B109" s="401"/>
      <c r="C109" s="401"/>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1"/>
      <c r="AH109" s="401"/>
      <c r="AI109" s="401"/>
      <c r="AJ109" s="401"/>
      <c r="AK109" s="401"/>
      <c r="AL109" s="401"/>
      <c r="AM109" s="401"/>
      <c r="AN109" s="401"/>
      <c r="AO109" s="401"/>
      <c r="AP109" s="401"/>
      <c r="AQ109" s="401"/>
      <c r="AR109" s="401"/>
      <c r="AS109" s="401"/>
      <c r="AT109" s="401"/>
      <c r="AU109" s="401"/>
      <c r="AV109" s="401"/>
      <c r="AW109" s="401"/>
      <c r="AX109" s="401"/>
      <c r="AY109" s="401"/>
      <c r="AZ109" s="401"/>
      <c r="BA109" s="401"/>
      <c r="BB109" s="401"/>
      <c r="BC109" s="401"/>
      <c r="BD109" s="401"/>
      <c r="BE109" s="401"/>
      <c r="BF109" s="401"/>
    </row>
    <row r="110" spans="1:58" x14ac:dyDescent="0.2">
      <c r="A110" s="401"/>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01"/>
      <c r="BC110" s="401"/>
      <c r="BD110" s="401"/>
      <c r="BE110" s="401"/>
      <c r="BF110" s="401"/>
    </row>
    <row r="111" spans="1:58" x14ac:dyDescent="0.2">
      <c r="A111" s="401"/>
      <c r="B111" s="401"/>
      <c r="C111" s="401"/>
      <c r="D111" s="401"/>
      <c r="E111" s="401"/>
      <c r="F111" s="401"/>
      <c r="G111" s="401"/>
      <c r="H111" s="401"/>
      <c r="I111" s="401"/>
      <c r="J111" s="401"/>
      <c r="K111" s="401"/>
      <c r="L111" s="401"/>
      <c r="M111" s="401"/>
      <c r="N111" s="401"/>
      <c r="O111" s="401"/>
      <c r="P111" s="401"/>
      <c r="Q111" s="401"/>
      <c r="R111" s="401"/>
      <c r="S111" s="401"/>
      <c r="T111" s="401"/>
      <c r="U111" s="401"/>
      <c r="V111" s="401"/>
      <c r="W111" s="401"/>
      <c r="X111" s="401"/>
      <c r="Y111" s="401"/>
      <c r="Z111" s="401"/>
      <c r="AA111" s="401"/>
      <c r="AB111" s="401"/>
      <c r="AC111" s="401"/>
      <c r="AD111" s="401"/>
      <c r="AE111" s="401"/>
      <c r="AF111" s="401"/>
      <c r="AG111" s="401"/>
      <c r="AH111" s="401"/>
      <c r="AI111" s="401"/>
      <c r="AJ111" s="401"/>
      <c r="AK111" s="401"/>
      <c r="AL111" s="401"/>
      <c r="AM111" s="401"/>
      <c r="AN111" s="401"/>
      <c r="AO111" s="401"/>
      <c r="AP111" s="401"/>
      <c r="AQ111" s="401"/>
      <c r="AR111" s="401"/>
      <c r="AS111" s="401"/>
      <c r="AT111" s="401"/>
      <c r="AU111" s="401"/>
      <c r="AV111" s="401"/>
      <c r="AW111" s="401"/>
      <c r="AX111" s="401"/>
      <c r="AY111" s="401"/>
      <c r="AZ111" s="401"/>
      <c r="BA111" s="401"/>
      <c r="BB111" s="401"/>
      <c r="BC111" s="401"/>
      <c r="BD111" s="401"/>
      <c r="BE111" s="401"/>
      <c r="BF111" s="401"/>
    </row>
    <row r="112" spans="1:58" x14ac:dyDescent="0.2">
      <c r="A112" s="401"/>
      <c r="B112" s="401"/>
      <c r="C112" s="401"/>
      <c r="D112" s="401"/>
      <c r="E112" s="401"/>
      <c r="F112" s="401"/>
      <c r="G112" s="401"/>
      <c r="H112" s="401"/>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01"/>
      <c r="AF112" s="401"/>
      <c r="AG112" s="401"/>
      <c r="AH112" s="401"/>
      <c r="AI112" s="401"/>
      <c r="AJ112" s="401"/>
      <c r="AK112" s="401"/>
      <c r="AL112" s="401"/>
      <c r="AM112" s="401"/>
      <c r="AN112" s="401"/>
      <c r="AO112" s="401"/>
      <c r="AP112" s="401"/>
      <c r="AQ112" s="401"/>
      <c r="AR112" s="401"/>
      <c r="AS112" s="401"/>
      <c r="AT112" s="401"/>
      <c r="AU112" s="401"/>
      <c r="AV112" s="401"/>
      <c r="AW112" s="401"/>
      <c r="AX112" s="401"/>
      <c r="AY112" s="401"/>
      <c r="AZ112" s="401"/>
      <c r="BA112" s="401"/>
      <c r="BB112" s="401"/>
      <c r="BC112" s="401"/>
      <c r="BD112" s="401"/>
      <c r="BE112" s="401"/>
      <c r="BF112" s="401"/>
    </row>
    <row r="113" spans="1:58" x14ac:dyDescent="0.2">
      <c r="A113" s="401"/>
      <c r="B113" s="401"/>
      <c r="C113" s="401"/>
      <c r="D113" s="401"/>
      <c r="E113" s="401"/>
      <c r="F113" s="401"/>
      <c r="G113" s="401"/>
      <c r="H113" s="401"/>
      <c r="I113" s="401"/>
      <c r="J113" s="401"/>
      <c r="K113" s="401"/>
      <c r="L113" s="401"/>
      <c r="M113" s="401"/>
      <c r="N113" s="401"/>
      <c r="O113" s="401"/>
      <c r="P113" s="401"/>
      <c r="Q113" s="401"/>
      <c r="R113" s="401"/>
      <c r="S113" s="401"/>
      <c r="T113" s="401"/>
      <c r="U113" s="401"/>
      <c r="V113" s="401"/>
      <c r="W113" s="401"/>
      <c r="X113" s="401"/>
      <c r="Y113" s="401"/>
      <c r="Z113" s="401"/>
      <c r="AA113" s="401"/>
      <c r="AB113" s="401"/>
      <c r="AC113" s="401"/>
      <c r="AD113" s="401"/>
      <c r="AE113" s="401"/>
      <c r="AF113" s="401"/>
      <c r="AG113" s="401"/>
      <c r="AH113" s="401"/>
      <c r="AI113" s="401"/>
      <c r="AJ113" s="401"/>
      <c r="AK113" s="401"/>
      <c r="AL113" s="401"/>
      <c r="AM113" s="401"/>
      <c r="AN113" s="401"/>
      <c r="AO113" s="401"/>
      <c r="AP113" s="401"/>
      <c r="AQ113" s="401"/>
      <c r="AR113" s="401"/>
      <c r="AS113" s="401"/>
      <c r="AT113" s="401"/>
      <c r="AU113" s="401"/>
      <c r="AV113" s="401"/>
      <c r="AW113" s="401"/>
      <c r="AX113" s="401"/>
      <c r="AY113" s="401"/>
      <c r="AZ113" s="401"/>
      <c r="BA113" s="401"/>
      <c r="BB113" s="401"/>
      <c r="BC113" s="401"/>
      <c r="BD113" s="401"/>
      <c r="BE113" s="401"/>
      <c r="BF113" s="401"/>
    </row>
    <row r="114" spans="1:58" x14ac:dyDescent="0.2">
      <c r="A114" s="401"/>
      <c r="B114" s="401"/>
      <c r="C114" s="401"/>
      <c r="D114" s="401"/>
      <c r="E114" s="401"/>
      <c r="F114" s="401"/>
      <c r="G114" s="401"/>
      <c r="H114" s="401"/>
      <c r="I114" s="401"/>
      <c r="J114" s="401"/>
      <c r="K114" s="401"/>
      <c r="L114" s="401"/>
      <c r="M114" s="401"/>
      <c r="N114" s="401"/>
      <c r="O114" s="401"/>
      <c r="P114" s="401"/>
      <c r="Q114" s="401"/>
      <c r="R114" s="401"/>
      <c r="S114" s="401"/>
      <c r="T114" s="401"/>
      <c r="U114" s="401"/>
      <c r="V114" s="401"/>
      <c r="W114" s="401"/>
      <c r="X114" s="401"/>
      <c r="Y114" s="401"/>
      <c r="Z114" s="401"/>
      <c r="AA114" s="401"/>
      <c r="AB114" s="401"/>
      <c r="AC114" s="401"/>
      <c r="AD114" s="401"/>
      <c r="AE114" s="401"/>
      <c r="AF114" s="401"/>
      <c r="AG114" s="401"/>
      <c r="AH114" s="401"/>
      <c r="AI114" s="401"/>
      <c r="AJ114" s="401"/>
      <c r="AK114" s="401"/>
      <c r="AL114" s="401"/>
      <c r="AM114" s="401"/>
      <c r="AN114" s="401"/>
      <c r="AO114" s="401"/>
      <c r="AP114" s="401"/>
      <c r="AQ114" s="401"/>
      <c r="AR114" s="401"/>
      <c r="AS114" s="401"/>
      <c r="AT114" s="401"/>
      <c r="AU114" s="401"/>
      <c r="AV114" s="401"/>
      <c r="AW114" s="401"/>
      <c r="AX114" s="401"/>
      <c r="AY114" s="401"/>
      <c r="AZ114" s="401"/>
      <c r="BA114" s="401"/>
      <c r="BB114" s="401"/>
      <c r="BC114" s="401"/>
      <c r="BD114" s="401"/>
      <c r="BE114" s="401"/>
      <c r="BF114" s="401"/>
    </row>
    <row r="115" spans="1:58" x14ac:dyDescent="0.2">
      <c r="A115" s="401"/>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01"/>
      <c r="X115" s="401"/>
      <c r="Y115" s="401"/>
      <c r="Z115" s="401"/>
      <c r="AA115" s="401"/>
      <c r="AB115" s="401"/>
      <c r="AC115" s="401"/>
      <c r="AD115" s="401"/>
      <c r="AE115" s="401"/>
      <c r="AF115" s="401"/>
      <c r="AG115" s="401"/>
      <c r="AH115" s="401"/>
      <c r="AI115" s="401"/>
      <c r="AJ115" s="401"/>
      <c r="AK115" s="401"/>
      <c r="AL115" s="401"/>
      <c r="AM115" s="401"/>
      <c r="AN115" s="401"/>
      <c r="AO115" s="401"/>
      <c r="AP115" s="401"/>
      <c r="AQ115" s="401"/>
      <c r="AR115" s="401"/>
      <c r="AS115" s="401"/>
      <c r="AT115" s="401"/>
      <c r="AU115" s="401"/>
      <c r="AV115" s="401"/>
      <c r="AW115" s="401"/>
      <c r="AX115" s="401"/>
      <c r="AY115" s="401"/>
      <c r="AZ115" s="401"/>
      <c r="BA115" s="401"/>
      <c r="BB115" s="401"/>
      <c r="BC115" s="401"/>
      <c r="BD115" s="401"/>
      <c r="BE115" s="401"/>
      <c r="BF115" s="401"/>
    </row>
    <row r="116" spans="1:58" x14ac:dyDescent="0.2">
      <c r="A116" s="401"/>
      <c r="B116" s="401"/>
      <c r="C116" s="401"/>
      <c r="D116" s="401"/>
      <c r="E116" s="401"/>
      <c r="F116" s="401"/>
      <c r="G116" s="401"/>
      <c r="H116" s="401"/>
      <c r="I116" s="401"/>
      <c r="J116" s="401"/>
      <c r="K116" s="401"/>
      <c r="L116" s="401"/>
      <c r="M116" s="401"/>
      <c r="N116" s="401"/>
      <c r="O116" s="401"/>
      <c r="P116" s="401"/>
      <c r="Q116" s="401"/>
      <c r="R116" s="401"/>
      <c r="S116" s="401"/>
      <c r="T116" s="401"/>
      <c r="U116" s="401"/>
      <c r="V116" s="401"/>
      <c r="W116" s="401"/>
      <c r="X116" s="401"/>
      <c r="Y116" s="401"/>
      <c r="Z116" s="401"/>
      <c r="AA116" s="401"/>
      <c r="AB116" s="401"/>
      <c r="AC116" s="401"/>
      <c r="AD116" s="401"/>
      <c r="AE116" s="401"/>
      <c r="AF116" s="401"/>
      <c r="AG116" s="401"/>
      <c r="AH116" s="401"/>
      <c r="AI116" s="401"/>
      <c r="AJ116" s="401"/>
      <c r="AK116" s="401"/>
      <c r="AL116" s="401"/>
      <c r="AM116" s="401"/>
      <c r="AN116" s="401"/>
      <c r="AO116" s="401"/>
      <c r="AP116" s="401"/>
      <c r="AQ116" s="401"/>
      <c r="AR116" s="401"/>
      <c r="AS116" s="401"/>
      <c r="AT116" s="401"/>
      <c r="AU116" s="401"/>
      <c r="AV116" s="401"/>
      <c r="AW116" s="401"/>
      <c r="AX116" s="401"/>
      <c r="AY116" s="401"/>
      <c r="AZ116" s="401"/>
      <c r="BA116" s="401"/>
      <c r="BB116" s="401"/>
      <c r="BC116" s="401"/>
      <c r="BD116" s="401"/>
      <c r="BE116" s="401"/>
      <c r="BF116" s="401"/>
    </row>
    <row r="117" spans="1:58" x14ac:dyDescent="0.2">
      <c r="A117" s="401"/>
      <c r="B117" s="401"/>
      <c r="C117" s="401"/>
      <c r="D117" s="401"/>
      <c r="E117" s="401"/>
      <c r="F117" s="401"/>
      <c r="G117" s="401"/>
      <c r="H117" s="401"/>
      <c r="I117" s="401"/>
      <c r="J117" s="401"/>
      <c r="K117" s="401"/>
      <c r="L117" s="401"/>
      <c r="M117" s="401"/>
      <c r="N117" s="401"/>
      <c r="O117" s="401"/>
      <c r="P117" s="401"/>
      <c r="Q117" s="401"/>
      <c r="R117" s="401"/>
      <c r="S117" s="401"/>
      <c r="T117" s="401"/>
      <c r="U117" s="401"/>
      <c r="V117" s="401"/>
      <c r="W117" s="401"/>
      <c r="X117" s="401"/>
      <c r="Y117" s="401"/>
      <c r="Z117" s="401"/>
      <c r="AA117" s="401"/>
      <c r="AB117" s="401"/>
      <c r="AC117" s="401"/>
      <c r="AD117" s="401"/>
      <c r="AE117" s="401"/>
      <c r="AF117" s="401"/>
      <c r="AG117" s="401"/>
      <c r="AH117" s="401"/>
      <c r="AI117" s="401"/>
      <c r="AJ117" s="401"/>
      <c r="AK117" s="401"/>
      <c r="AL117" s="401"/>
      <c r="AM117" s="401"/>
      <c r="AN117" s="401"/>
      <c r="AO117" s="401"/>
      <c r="AP117" s="401"/>
      <c r="AQ117" s="401"/>
      <c r="AR117" s="401"/>
      <c r="AS117" s="401"/>
      <c r="AT117" s="401"/>
      <c r="AU117" s="401"/>
      <c r="AV117" s="401"/>
      <c r="AW117" s="401"/>
      <c r="AX117" s="401"/>
      <c r="AY117" s="401"/>
      <c r="AZ117" s="401"/>
      <c r="BA117" s="401"/>
      <c r="BB117" s="401"/>
      <c r="BC117" s="401"/>
      <c r="BD117" s="401"/>
      <c r="BE117" s="401"/>
      <c r="BF117" s="401"/>
    </row>
    <row r="118" spans="1:58" x14ac:dyDescent="0.2">
      <c r="A118" s="401"/>
      <c r="B118" s="401"/>
      <c r="C118" s="401"/>
      <c r="D118" s="401"/>
      <c r="E118" s="401"/>
      <c r="F118" s="401"/>
      <c r="G118" s="401"/>
      <c r="H118" s="401"/>
      <c r="I118" s="401"/>
      <c r="J118" s="401"/>
      <c r="K118" s="401"/>
      <c r="L118" s="401"/>
      <c r="M118" s="401"/>
      <c r="N118" s="401"/>
      <c r="O118" s="401"/>
      <c r="P118" s="401"/>
      <c r="Q118" s="401"/>
      <c r="R118" s="401"/>
      <c r="S118" s="401"/>
      <c r="T118" s="401"/>
      <c r="U118" s="401"/>
      <c r="V118" s="401"/>
      <c r="W118" s="401"/>
      <c r="X118" s="401"/>
      <c r="Y118" s="401"/>
      <c r="Z118" s="401"/>
      <c r="AA118" s="401"/>
      <c r="AB118" s="401"/>
      <c r="AC118" s="401"/>
      <c r="AD118" s="401"/>
      <c r="AE118" s="401"/>
      <c r="AF118" s="401"/>
      <c r="AG118" s="401"/>
      <c r="AH118" s="401"/>
      <c r="AI118" s="401"/>
      <c r="AJ118" s="401"/>
      <c r="AK118" s="401"/>
      <c r="AL118" s="401"/>
      <c r="AM118" s="401"/>
      <c r="AN118" s="401"/>
      <c r="AO118" s="401"/>
      <c r="AP118" s="401"/>
      <c r="AQ118" s="401"/>
      <c r="AR118" s="401"/>
      <c r="AS118" s="401"/>
      <c r="AT118" s="401"/>
      <c r="AU118" s="401"/>
      <c r="AV118" s="401"/>
      <c r="AW118" s="401"/>
      <c r="AX118" s="401"/>
      <c r="AY118" s="401"/>
      <c r="AZ118" s="401"/>
      <c r="BA118" s="401"/>
      <c r="BB118" s="401"/>
      <c r="BC118" s="401"/>
      <c r="BD118" s="401"/>
      <c r="BE118" s="401"/>
      <c r="BF118" s="401"/>
    </row>
    <row r="119" spans="1:58" x14ac:dyDescent="0.2">
      <c r="A119" s="401"/>
      <c r="B119" s="401"/>
      <c r="C119" s="401"/>
      <c r="D119" s="401"/>
      <c r="E119" s="401"/>
      <c r="F119" s="401"/>
      <c r="G119" s="401"/>
      <c r="H119" s="401"/>
      <c r="I119" s="401"/>
      <c r="J119" s="401"/>
      <c r="K119" s="401"/>
      <c r="L119" s="401"/>
      <c r="M119" s="401"/>
      <c r="N119" s="401"/>
      <c r="O119" s="401"/>
      <c r="P119" s="401"/>
      <c r="Q119" s="401"/>
      <c r="R119" s="401"/>
      <c r="S119" s="401"/>
      <c r="T119" s="401"/>
      <c r="U119" s="401"/>
      <c r="V119" s="401"/>
      <c r="W119" s="401"/>
      <c r="X119" s="401"/>
      <c r="Y119" s="401"/>
      <c r="Z119" s="401"/>
      <c r="AA119" s="401"/>
      <c r="AB119" s="401"/>
      <c r="AC119" s="401"/>
      <c r="AD119" s="401"/>
      <c r="AE119" s="401"/>
      <c r="AF119" s="401"/>
      <c r="AG119" s="401"/>
      <c r="AH119" s="401"/>
      <c r="AI119" s="401"/>
      <c r="AJ119" s="401"/>
      <c r="AK119" s="401"/>
      <c r="AL119" s="401"/>
      <c r="AM119" s="401"/>
      <c r="AN119" s="401"/>
      <c r="AO119" s="401"/>
      <c r="AP119" s="401"/>
      <c r="AQ119" s="401"/>
      <c r="AR119" s="401"/>
      <c r="AS119" s="401"/>
      <c r="AT119" s="401"/>
      <c r="AU119" s="401"/>
      <c r="AV119" s="401"/>
      <c r="AW119" s="401"/>
      <c r="AX119" s="401"/>
      <c r="AY119" s="401"/>
      <c r="AZ119" s="401"/>
      <c r="BA119" s="401"/>
      <c r="BB119" s="401"/>
      <c r="BC119" s="401"/>
      <c r="BD119" s="401"/>
      <c r="BE119" s="401"/>
      <c r="BF119" s="401"/>
    </row>
    <row r="120" spans="1:58" x14ac:dyDescent="0.2">
      <c r="A120" s="401"/>
      <c r="B120" s="401"/>
      <c r="C120" s="401"/>
      <c r="D120" s="401"/>
      <c r="E120" s="401"/>
      <c r="F120" s="401"/>
      <c r="G120" s="401"/>
      <c r="H120" s="401"/>
      <c r="I120" s="401"/>
      <c r="J120" s="401"/>
      <c r="K120" s="401"/>
      <c r="L120" s="401"/>
      <c r="M120" s="401"/>
      <c r="N120" s="401"/>
      <c r="O120" s="401"/>
      <c r="P120" s="401"/>
      <c r="Q120" s="401"/>
      <c r="R120" s="401"/>
      <c r="S120" s="401"/>
      <c r="T120" s="401"/>
      <c r="U120" s="401"/>
      <c r="V120" s="401"/>
      <c r="W120" s="401"/>
      <c r="X120" s="401"/>
      <c r="Y120" s="401"/>
      <c r="Z120" s="401"/>
      <c r="AA120" s="401"/>
      <c r="AB120" s="401"/>
      <c r="AC120" s="401"/>
      <c r="AD120" s="401"/>
      <c r="AE120" s="401"/>
      <c r="AF120" s="401"/>
      <c r="AG120" s="401"/>
      <c r="AH120" s="401"/>
      <c r="AI120" s="401"/>
      <c r="AJ120" s="401"/>
      <c r="AK120" s="401"/>
      <c r="AL120" s="401"/>
      <c r="AM120" s="401"/>
      <c r="AN120" s="401"/>
      <c r="AO120" s="401"/>
      <c r="AP120" s="401"/>
      <c r="AQ120" s="401"/>
      <c r="AR120" s="401"/>
      <c r="AS120" s="401"/>
      <c r="AT120" s="401"/>
      <c r="AU120" s="401"/>
      <c r="AV120" s="401"/>
      <c r="AW120" s="401"/>
      <c r="AX120" s="401"/>
      <c r="AY120" s="401"/>
      <c r="AZ120" s="401"/>
      <c r="BA120" s="401"/>
      <c r="BB120" s="401"/>
      <c r="BC120" s="401"/>
      <c r="BD120" s="401"/>
      <c r="BE120" s="401"/>
      <c r="BF120" s="401"/>
    </row>
    <row r="121" spans="1:58" x14ac:dyDescent="0.2">
      <c r="A121" s="401"/>
      <c r="B121" s="401"/>
      <c r="C121" s="401"/>
      <c r="D121" s="401"/>
      <c r="E121" s="401"/>
      <c r="F121" s="401"/>
      <c r="G121" s="401"/>
      <c r="H121" s="401"/>
      <c r="I121" s="401"/>
      <c r="J121" s="401"/>
      <c r="K121" s="401"/>
      <c r="L121" s="401"/>
      <c r="M121" s="401"/>
      <c r="N121" s="401"/>
      <c r="O121" s="401"/>
      <c r="P121" s="401"/>
      <c r="Q121" s="401"/>
      <c r="R121" s="401"/>
      <c r="S121" s="401"/>
      <c r="T121" s="401"/>
      <c r="U121" s="401"/>
      <c r="V121" s="401"/>
      <c r="W121" s="401"/>
      <c r="X121" s="401"/>
      <c r="Y121" s="401"/>
      <c r="Z121" s="401"/>
      <c r="AA121" s="401"/>
      <c r="AB121" s="401"/>
      <c r="AC121" s="401"/>
      <c r="AD121" s="401"/>
      <c r="AE121" s="401"/>
      <c r="AF121" s="401"/>
      <c r="AG121" s="401"/>
      <c r="AH121" s="401"/>
      <c r="AI121" s="401"/>
      <c r="AJ121" s="401"/>
      <c r="AK121" s="401"/>
      <c r="AL121" s="401"/>
      <c r="AM121" s="401"/>
      <c r="AN121" s="401"/>
      <c r="AO121" s="401"/>
      <c r="AP121" s="401"/>
      <c r="AQ121" s="401"/>
      <c r="AR121" s="401"/>
      <c r="AS121" s="401"/>
      <c r="AT121" s="401"/>
      <c r="AU121" s="401"/>
      <c r="AV121" s="401"/>
      <c r="AW121" s="401"/>
      <c r="AX121" s="401"/>
      <c r="AY121" s="401"/>
      <c r="AZ121" s="401"/>
      <c r="BA121" s="401"/>
      <c r="BB121" s="401"/>
      <c r="BC121" s="401"/>
      <c r="BD121" s="401"/>
      <c r="BE121" s="401"/>
      <c r="BF121" s="401"/>
    </row>
    <row r="122" spans="1:58" x14ac:dyDescent="0.2">
      <c r="A122" s="401"/>
      <c r="B122" s="401"/>
      <c r="C122" s="401"/>
      <c r="D122" s="401"/>
      <c r="E122" s="401"/>
      <c r="F122" s="401"/>
      <c r="G122" s="401"/>
      <c r="H122" s="401"/>
      <c r="I122" s="401"/>
      <c r="J122" s="401"/>
      <c r="K122" s="401"/>
      <c r="L122" s="401"/>
      <c r="M122" s="401"/>
      <c r="N122" s="401"/>
      <c r="O122" s="401"/>
      <c r="P122" s="401"/>
      <c r="Q122" s="401"/>
      <c r="R122" s="401"/>
      <c r="S122" s="401"/>
      <c r="T122" s="401"/>
      <c r="U122" s="401"/>
      <c r="V122" s="401"/>
      <c r="W122" s="401"/>
      <c r="X122" s="401"/>
      <c r="Y122" s="401"/>
      <c r="Z122" s="401"/>
      <c r="AA122" s="401"/>
      <c r="AB122" s="401"/>
      <c r="AC122" s="401"/>
      <c r="AD122" s="401"/>
      <c r="AE122" s="401"/>
      <c r="AF122" s="401"/>
      <c r="AG122" s="401"/>
      <c r="AH122" s="401"/>
      <c r="AI122" s="401"/>
      <c r="AJ122" s="401"/>
      <c r="AK122" s="401"/>
      <c r="AL122" s="401"/>
      <c r="AM122" s="401"/>
      <c r="AN122" s="401"/>
      <c r="AO122" s="401"/>
      <c r="AP122" s="401"/>
      <c r="AQ122" s="401"/>
      <c r="AR122" s="401"/>
      <c r="AS122" s="401"/>
      <c r="AT122" s="401"/>
      <c r="AU122" s="401"/>
      <c r="AV122" s="401"/>
      <c r="AW122" s="401"/>
      <c r="AX122" s="401"/>
      <c r="AY122" s="401"/>
      <c r="AZ122" s="401"/>
      <c r="BA122" s="401"/>
      <c r="BB122" s="401"/>
      <c r="BC122" s="401"/>
      <c r="BD122" s="401"/>
      <c r="BE122" s="401"/>
      <c r="BF122" s="401"/>
    </row>
    <row r="123" spans="1:58" x14ac:dyDescent="0.2">
      <c r="A123" s="401"/>
      <c r="B123" s="401"/>
      <c r="C123" s="401"/>
      <c r="D123" s="401"/>
      <c r="E123" s="401"/>
      <c r="F123" s="401"/>
      <c r="G123" s="401"/>
      <c r="H123" s="401"/>
      <c r="I123" s="401"/>
      <c r="J123" s="401"/>
      <c r="K123" s="401"/>
      <c r="L123" s="401"/>
      <c r="M123" s="401"/>
      <c r="N123" s="401"/>
      <c r="O123" s="401"/>
      <c r="P123" s="401"/>
      <c r="Q123" s="401"/>
      <c r="R123" s="401"/>
      <c r="S123" s="401"/>
      <c r="T123" s="401"/>
      <c r="U123" s="401"/>
      <c r="V123" s="401"/>
      <c r="W123" s="401"/>
      <c r="X123" s="401"/>
      <c r="Y123" s="401"/>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row>
    <row r="124" spans="1:58" x14ac:dyDescent="0.2">
      <c r="A124" s="401"/>
      <c r="B124" s="401"/>
      <c r="C124" s="401"/>
      <c r="D124" s="401"/>
      <c r="E124" s="401"/>
      <c r="F124" s="401"/>
      <c r="G124" s="401"/>
      <c r="H124" s="401"/>
      <c r="I124" s="401"/>
      <c r="J124" s="401"/>
      <c r="K124" s="401"/>
      <c r="L124" s="401"/>
      <c r="M124" s="401"/>
      <c r="N124" s="401"/>
      <c r="O124" s="401"/>
      <c r="P124" s="401"/>
      <c r="Q124" s="401"/>
      <c r="R124" s="401"/>
      <c r="S124" s="401"/>
      <c r="T124" s="401"/>
      <c r="U124" s="401"/>
      <c r="V124" s="401"/>
      <c r="W124" s="401"/>
      <c r="X124" s="401"/>
      <c r="Y124" s="401"/>
      <c r="Z124" s="401"/>
      <c r="AA124" s="401"/>
      <c r="AB124" s="401"/>
      <c r="AC124" s="401"/>
      <c r="AD124" s="401"/>
      <c r="AE124" s="401"/>
      <c r="AF124" s="401"/>
      <c r="AG124" s="401"/>
      <c r="AH124" s="401"/>
      <c r="AI124" s="401"/>
      <c r="AJ124" s="401"/>
      <c r="AK124" s="401"/>
      <c r="AL124" s="401"/>
      <c r="AM124" s="401"/>
      <c r="AN124" s="401"/>
      <c r="AO124" s="401"/>
      <c r="AP124" s="401"/>
      <c r="AQ124" s="401"/>
      <c r="AR124" s="401"/>
      <c r="AS124" s="401"/>
      <c r="AT124" s="401"/>
      <c r="AU124" s="401"/>
      <c r="AV124" s="401"/>
      <c r="AW124" s="401"/>
      <c r="AX124" s="401"/>
      <c r="AY124" s="401"/>
      <c r="AZ124" s="401"/>
      <c r="BA124" s="401"/>
      <c r="BB124" s="401"/>
      <c r="BC124" s="401"/>
      <c r="BD124" s="401"/>
      <c r="BE124" s="401"/>
      <c r="BF124" s="401"/>
    </row>
    <row r="125" spans="1:58" x14ac:dyDescent="0.2">
      <c r="A125" s="401"/>
      <c r="B125" s="401"/>
      <c r="C125" s="401"/>
      <c r="D125" s="401"/>
      <c r="E125" s="401"/>
      <c r="F125" s="401"/>
      <c r="G125" s="401"/>
      <c r="H125" s="401"/>
      <c r="I125" s="401"/>
      <c r="J125" s="401"/>
      <c r="K125" s="401"/>
      <c r="L125" s="401"/>
      <c r="M125" s="401"/>
      <c r="N125" s="401"/>
      <c r="O125" s="401"/>
      <c r="P125" s="401"/>
      <c r="Q125" s="401"/>
      <c r="R125" s="401"/>
      <c r="S125" s="401"/>
      <c r="T125" s="401"/>
      <c r="U125" s="401"/>
      <c r="V125" s="401"/>
      <c r="W125" s="401"/>
      <c r="X125" s="401"/>
      <c r="Y125" s="401"/>
      <c r="Z125" s="401"/>
      <c r="AA125" s="401"/>
      <c r="AB125" s="401"/>
      <c r="AC125" s="401"/>
      <c r="AD125" s="401"/>
      <c r="AE125" s="401"/>
      <c r="AF125" s="401"/>
      <c r="AG125" s="401"/>
      <c r="AH125" s="401"/>
      <c r="AI125" s="401"/>
      <c r="AJ125" s="401"/>
      <c r="AK125" s="401"/>
      <c r="AL125" s="401"/>
      <c r="AM125" s="401"/>
      <c r="AN125" s="401"/>
      <c r="AO125" s="401"/>
      <c r="AP125" s="401"/>
      <c r="AQ125" s="401"/>
      <c r="AR125" s="401"/>
      <c r="AS125" s="401"/>
      <c r="AT125" s="401"/>
      <c r="AU125" s="401"/>
      <c r="AV125" s="401"/>
      <c r="AW125" s="401"/>
      <c r="AX125" s="401"/>
      <c r="AY125" s="401"/>
      <c r="AZ125" s="401"/>
      <c r="BA125" s="401"/>
      <c r="BB125" s="401"/>
      <c r="BC125" s="401"/>
      <c r="BD125" s="401"/>
      <c r="BE125" s="401"/>
      <c r="BF125" s="401"/>
    </row>
    <row r="126" spans="1:58" x14ac:dyDescent="0.2">
      <c r="A126" s="401"/>
      <c r="B126" s="401"/>
      <c r="C126" s="401"/>
      <c r="D126" s="401"/>
      <c r="E126" s="401"/>
      <c r="F126" s="401"/>
      <c r="G126" s="401"/>
      <c r="H126" s="401"/>
      <c r="I126" s="401"/>
      <c r="J126" s="401"/>
      <c r="K126" s="401"/>
      <c r="L126" s="401"/>
      <c r="M126" s="401"/>
      <c r="N126" s="401"/>
      <c r="O126" s="401"/>
      <c r="P126" s="401"/>
      <c r="Q126" s="401"/>
      <c r="R126" s="401"/>
      <c r="S126" s="401"/>
      <c r="T126" s="401"/>
      <c r="U126" s="401"/>
      <c r="V126" s="401"/>
      <c r="W126" s="401"/>
      <c r="X126" s="401"/>
      <c r="Y126" s="401"/>
      <c r="Z126" s="401"/>
      <c r="AA126" s="401"/>
      <c r="AB126" s="401"/>
      <c r="AC126" s="401"/>
      <c r="AD126" s="401"/>
      <c r="AE126" s="401"/>
      <c r="AF126" s="401"/>
      <c r="AG126" s="401"/>
      <c r="AH126" s="401"/>
      <c r="AI126" s="401"/>
      <c r="AJ126" s="401"/>
      <c r="AK126" s="401"/>
      <c r="AL126" s="401"/>
      <c r="AM126" s="401"/>
      <c r="AN126" s="401"/>
      <c r="AO126" s="401"/>
      <c r="AP126" s="401"/>
      <c r="AQ126" s="401"/>
      <c r="AR126" s="401"/>
      <c r="AS126" s="401"/>
      <c r="AT126" s="401"/>
      <c r="AU126" s="401"/>
      <c r="AV126" s="401"/>
      <c r="AW126" s="401"/>
      <c r="AX126" s="401"/>
      <c r="AY126" s="401"/>
      <c r="AZ126" s="401"/>
      <c r="BA126" s="401"/>
      <c r="BB126" s="401"/>
      <c r="BC126" s="401"/>
      <c r="BD126" s="401"/>
      <c r="BE126" s="401"/>
      <c r="BF126" s="401"/>
    </row>
    <row r="127" spans="1:58" x14ac:dyDescent="0.2">
      <c r="A127" s="401"/>
      <c r="B127" s="401"/>
      <c r="C127" s="401"/>
      <c r="D127" s="401"/>
      <c r="E127" s="401"/>
      <c r="F127" s="401"/>
      <c r="G127" s="401"/>
      <c r="H127" s="401"/>
      <c r="I127" s="401"/>
      <c r="J127" s="401"/>
      <c r="K127" s="401"/>
      <c r="L127" s="401"/>
      <c r="M127" s="401"/>
      <c r="N127" s="401"/>
      <c r="O127" s="401"/>
      <c r="P127" s="401"/>
      <c r="Q127" s="401"/>
      <c r="R127" s="401"/>
      <c r="S127" s="401"/>
      <c r="T127" s="401"/>
      <c r="U127" s="401"/>
      <c r="V127" s="401"/>
      <c r="W127" s="401"/>
      <c r="X127" s="401"/>
      <c r="Y127" s="401"/>
      <c r="Z127" s="401"/>
      <c r="AA127" s="401"/>
      <c r="AB127" s="401"/>
      <c r="AC127" s="401"/>
      <c r="AD127" s="401"/>
      <c r="AE127" s="401"/>
      <c r="AF127" s="401"/>
      <c r="AG127" s="401"/>
      <c r="AH127" s="401"/>
      <c r="AI127" s="401"/>
      <c r="AJ127" s="401"/>
      <c r="AK127" s="401"/>
      <c r="AL127" s="401"/>
      <c r="AM127" s="401"/>
      <c r="AN127" s="401"/>
      <c r="AO127" s="401"/>
      <c r="AP127" s="401"/>
      <c r="AQ127" s="401"/>
      <c r="AR127" s="401"/>
      <c r="AS127" s="401"/>
      <c r="AT127" s="401"/>
      <c r="AU127" s="401"/>
      <c r="AV127" s="401"/>
      <c r="AW127" s="401"/>
      <c r="AX127" s="401"/>
      <c r="AY127" s="401"/>
      <c r="AZ127" s="401"/>
      <c r="BA127" s="401"/>
      <c r="BB127" s="401"/>
      <c r="BC127" s="401"/>
      <c r="BD127" s="401"/>
      <c r="BE127" s="401"/>
      <c r="BF127" s="401"/>
    </row>
    <row r="128" spans="1:58" x14ac:dyDescent="0.2">
      <c r="A128" s="401"/>
      <c r="B128" s="401"/>
      <c r="C128" s="401"/>
      <c r="D128" s="401"/>
      <c r="E128" s="401"/>
      <c r="F128" s="401"/>
      <c r="G128" s="401"/>
      <c r="H128" s="401"/>
      <c r="I128" s="401"/>
      <c r="J128" s="401"/>
      <c r="K128" s="401"/>
      <c r="L128" s="401"/>
      <c r="M128" s="401"/>
      <c r="N128" s="401"/>
      <c r="O128" s="401"/>
      <c r="P128" s="401"/>
      <c r="Q128" s="401"/>
      <c r="R128" s="401"/>
      <c r="S128" s="401"/>
      <c r="T128" s="401"/>
      <c r="U128" s="401"/>
      <c r="V128" s="401"/>
      <c r="W128" s="401"/>
      <c r="X128" s="401"/>
      <c r="Y128" s="401"/>
      <c r="Z128" s="401"/>
      <c r="AA128" s="401"/>
      <c r="AB128" s="401"/>
      <c r="AC128" s="401"/>
      <c r="AD128" s="401"/>
      <c r="AE128" s="401"/>
      <c r="AF128" s="401"/>
      <c r="AG128" s="401"/>
      <c r="AH128" s="401"/>
      <c r="AI128" s="401"/>
      <c r="AJ128" s="401"/>
      <c r="AK128" s="401"/>
      <c r="AL128" s="401"/>
      <c r="AM128" s="401"/>
      <c r="AN128" s="401"/>
      <c r="AO128" s="401"/>
      <c r="AP128" s="401"/>
      <c r="AQ128" s="401"/>
      <c r="AR128" s="401"/>
      <c r="AS128" s="401"/>
      <c r="AT128" s="401"/>
      <c r="AU128" s="401"/>
      <c r="AV128" s="401"/>
      <c r="AW128" s="401"/>
      <c r="AX128" s="401"/>
      <c r="AY128" s="401"/>
      <c r="AZ128" s="401"/>
      <c r="BA128" s="401"/>
      <c r="BB128" s="401"/>
      <c r="BC128" s="401"/>
      <c r="BD128" s="401"/>
      <c r="BE128" s="401"/>
      <c r="BF128" s="401"/>
    </row>
    <row r="129" spans="1:58" x14ac:dyDescent="0.2">
      <c r="A129" s="401"/>
      <c r="B129" s="401"/>
      <c r="C129" s="401"/>
      <c r="D129" s="401"/>
      <c r="E129" s="401"/>
      <c r="F129" s="401"/>
      <c r="G129" s="401"/>
      <c r="H129" s="401"/>
      <c r="I129" s="401"/>
      <c r="J129" s="401"/>
      <c r="K129" s="401"/>
      <c r="L129" s="401"/>
      <c r="M129" s="401"/>
      <c r="N129" s="401"/>
      <c r="O129" s="401"/>
      <c r="P129" s="401"/>
      <c r="Q129" s="401"/>
      <c r="R129" s="401"/>
      <c r="S129" s="401"/>
      <c r="T129" s="401"/>
      <c r="U129" s="401"/>
      <c r="V129" s="401"/>
      <c r="W129" s="401"/>
      <c r="X129" s="401"/>
      <c r="Y129" s="401"/>
      <c r="Z129" s="401"/>
      <c r="AA129" s="401"/>
      <c r="AB129" s="401"/>
      <c r="AC129" s="401"/>
      <c r="AD129" s="401"/>
      <c r="AE129" s="401"/>
      <c r="AF129" s="401"/>
      <c r="AG129" s="401"/>
      <c r="AH129" s="401"/>
      <c r="AI129" s="401"/>
      <c r="AJ129" s="401"/>
      <c r="AK129" s="401"/>
      <c r="AL129" s="401"/>
      <c r="AM129" s="401"/>
      <c r="AN129" s="401"/>
      <c r="AO129" s="401"/>
      <c r="AP129" s="401"/>
      <c r="AQ129" s="401"/>
      <c r="AR129" s="401"/>
      <c r="AS129" s="401"/>
      <c r="AT129" s="401"/>
      <c r="AU129" s="401"/>
      <c r="AV129" s="401"/>
      <c r="AW129" s="401"/>
      <c r="AX129" s="401"/>
      <c r="AY129" s="401"/>
      <c r="AZ129" s="401"/>
      <c r="BA129" s="401"/>
      <c r="BB129" s="401"/>
      <c r="BC129" s="401"/>
      <c r="BD129" s="401"/>
      <c r="BE129" s="401"/>
      <c r="BF129" s="401"/>
    </row>
    <row r="130" spans="1:58" x14ac:dyDescent="0.2">
      <c r="A130" s="401"/>
      <c r="B130" s="401"/>
      <c r="C130" s="401"/>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1"/>
      <c r="AH130" s="401"/>
      <c r="AI130" s="401"/>
      <c r="AJ130" s="401"/>
      <c r="AK130" s="401"/>
      <c r="AL130" s="401"/>
      <c r="AM130" s="401"/>
      <c r="AN130" s="401"/>
      <c r="AO130" s="401"/>
      <c r="AP130" s="401"/>
      <c r="AQ130" s="401"/>
      <c r="AR130" s="401"/>
      <c r="AS130" s="401"/>
      <c r="AT130" s="401"/>
      <c r="AU130" s="401"/>
      <c r="AV130" s="401"/>
      <c r="AW130" s="401"/>
      <c r="AX130" s="401"/>
      <c r="AY130" s="401"/>
      <c r="AZ130" s="401"/>
      <c r="BA130" s="401"/>
      <c r="BB130" s="401"/>
      <c r="BC130" s="401"/>
      <c r="BD130" s="401"/>
      <c r="BE130" s="401"/>
      <c r="BF130" s="401"/>
    </row>
    <row r="131" spans="1:58" x14ac:dyDescent="0.2">
      <c r="A131" s="401"/>
      <c r="B131" s="401"/>
      <c r="C131" s="401"/>
      <c r="D131" s="401"/>
      <c r="E131" s="401"/>
      <c r="F131" s="401"/>
      <c r="G131" s="401"/>
      <c r="H131" s="401"/>
      <c r="I131" s="401"/>
      <c r="J131" s="401"/>
      <c r="K131" s="401"/>
      <c r="L131" s="401"/>
      <c r="M131" s="401"/>
      <c r="N131" s="401"/>
      <c r="O131" s="401"/>
      <c r="P131" s="401"/>
      <c r="Q131" s="401"/>
      <c r="R131" s="401"/>
      <c r="S131" s="401"/>
      <c r="T131" s="401"/>
      <c r="U131" s="401"/>
      <c r="V131" s="401"/>
      <c r="W131" s="401"/>
      <c r="X131" s="401"/>
      <c r="Y131" s="401"/>
      <c r="Z131" s="401"/>
      <c r="AA131" s="401"/>
      <c r="AB131" s="401"/>
      <c r="AC131" s="401"/>
      <c r="AD131" s="401"/>
      <c r="AE131" s="401"/>
      <c r="AF131" s="401"/>
      <c r="AG131" s="401"/>
      <c r="AH131" s="401"/>
      <c r="AI131" s="401"/>
      <c r="AJ131" s="401"/>
      <c r="AK131" s="401"/>
      <c r="AL131" s="401"/>
      <c r="AM131" s="401"/>
      <c r="AN131" s="401"/>
      <c r="AO131" s="401"/>
      <c r="AP131" s="401"/>
      <c r="AQ131" s="401"/>
      <c r="AR131" s="401"/>
      <c r="AS131" s="401"/>
      <c r="AT131" s="401"/>
      <c r="AU131" s="401"/>
      <c r="AV131" s="401"/>
      <c r="AW131" s="401"/>
      <c r="AX131" s="401"/>
      <c r="AY131" s="401"/>
      <c r="AZ131" s="401"/>
      <c r="BA131" s="401"/>
      <c r="BB131" s="401"/>
      <c r="BC131" s="401"/>
      <c r="BD131" s="401"/>
      <c r="BE131" s="401"/>
      <c r="BF131" s="401"/>
    </row>
    <row r="132" spans="1:58" x14ac:dyDescent="0.2">
      <c r="A132" s="401"/>
      <c r="B132" s="401"/>
      <c r="C132" s="401"/>
      <c r="D132" s="401"/>
      <c r="E132" s="401"/>
      <c r="F132" s="401"/>
      <c r="G132" s="401"/>
      <c r="H132" s="401"/>
      <c r="I132" s="401"/>
      <c r="J132" s="401"/>
      <c r="K132" s="401"/>
      <c r="L132" s="401"/>
      <c r="M132" s="401"/>
      <c r="N132" s="401"/>
      <c r="O132" s="401"/>
      <c r="P132" s="401"/>
      <c r="Q132" s="401"/>
      <c r="R132" s="401"/>
      <c r="S132" s="401"/>
      <c r="T132" s="401"/>
      <c r="U132" s="401"/>
      <c r="V132" s="401"/>
      <c r="W132" s="401"/>
      <c r="X132" s="401"/>
      <c r="Y132" s="401"/>
      <c r="Z132" s="401"/>
      <c r="AA132" s="401"/>
      <c r="AB132" s="401"/>
      <c r="AC132" s="401"/>
      <c r="AD132" s="401"/>
      <c r="AE132" s="401"/>
      <c r="AF132" s="401"/>
      <c r="AG132" s="401"/>
      <c r="AH132" s="401"/>
      <c r="AI132" s="401"/>
      <c r="AJ132" s="401"/>
      <c r="AK132" s="401"/>
      <c r="AL132" s="401"/>
      <c r="AM132" s="401"/>
      <c r="AN132" s="401"/>
      <c r="AO132" s="401"/>
      <c r="AP132" s="401"/>
      <c r="AQ132" s="401"/>
      <c r="AR132" s="401"/>
      <c r="AS132" s="401"/>
      <c r="AT132" s="401"/>
      <c r="AU132" s="401"/>
      <c r="AV132" s="401"/>
      <c r="AW132" s="401"/>
      <c r="AX132" s="401"/>
      <c r="AY132" s="401"/>
      <c r="AZ132" s="401"/>
      <c r="BA132" s="401"/>
      <c r="BB132" s="401"/>
      <c r="BC132" s="401"/>
      <c r="BD132" s="401"/>
      <c r="BE132" s="401"/>
      <c r="BF132" s="401"/>
    </row>
    <row r="133" spans="1:58" x14ac:dyDescent="0.2">
      <c r="A133" s="401"/>
      <c r="B133" s="401"/>
      <c r="C133" s="401"/>
      <c r="D133" s="401"/>
      <c r="E133" s="401"/>
      <c r="F133" s="401"/>
      <c r="G133" s="401"/>
      <c r="H133" s="401"/>
      <c r="I133" s="401"/>
      <c r="J133" s="401"/>
      <c r="K133" s="401"/>
      <c r="L133" s="401"/>
      <c r="M133" s="401"/>
      <c r="N133" s="401"/>
      <c r="O133" s="401"/>
      <c r="P133" s="401"/>
      <c r="Q133" s="401"/>
      <c r="R133" s="401"/>
      <c r="S133" s="401"/>
      <c r="T133" s="401"/>
      <c r="U133" s="401"/>
      <c r="V133" s="401"/>
      <c r="W133" s="401"/>
      <c r="X133" s="401"/>
      <c r="Y133" s="401"/>
      <c r="Z133" s="401"/>
      <c r="AA133" s="401"/>
      <c r="AB133" s="401"/>
      <c r="AC133" s="401"/>
      <c r="AD133" s="401"/>
      <c r="AE133" s="401"/>
      <c r="AF133" s="401"/>
      <c r="AG133" s="401"/>
      <c r="AH133" s="401"/>
      <c r="AI133" s="401"/>
      <c r="AJ133" s="401"/>
      <c r="AK133" s="401"/>
      <c r="AL133" s="401"/>
      <c r="AM133" s="401"/>
      <c r="AN133" s="401"/>
      <c r="AO133" s="401"/>
      <c r="AP133" s="401"/>
      <c r="AQ133" s="401"/>
      <c r="AR133" s="401"/>
      <c r="AS133" s="401"/>
      <c r="AT133" s="401"/>
      <c r="AU133" s="401"/>
      <c r="AV133" s="401"/>
      <c r="AW133" s="401"/>
      <c r="AX133" s="401"/>
      <c r="AY133" s="401"/>
      <c r="AZ133" s="401"/>
      <c r="BA133" s="401"/>
      <c r="BB133" s="401"/>
      <c r="BC133" s="401"/>
      <c r="BD133" s="401"/>
      <c r="BE133" s="401"/>
      <c r="BF133" s="401"/>
    </row>
    <row r="134" spans="1:58" x14ac:dyDescent="0.2">
      <c r="A134" s="401"/>
      <c r="B134" s="401"/>
      <c r="C134" s="401"/>
      <c r="D134" s="401"/>
      <c r="E134" s="401"/>
      <c r="F134" s="401"/>
      <c r="G134" s="401"/>
      <c r="H134" s="401"/>
      <c r="I134" s="401"/>
      <c r="J134" s="401"/>
      <c r="K134" s="401"/>
      <c r="L134" s="401"/>
      <c r="M134" s="401"/>
      <c r="N134" s="401"/>
      <c r="O134" s="401"/>
      <c r="P134" s="401"/>
      <c r="Q134" s="401"/>
      <c r="R134" s="401"/>
      <c r="S134" s="401"/>
      <c r="T134" s="401"/>
      <c r="U134" s="401"/>
      <c r="V134" s="401"/>
      <c r="W134" s="401"/>
      <c r="X134" s="401"/>
      <c r="Y134" s="401"/>
      <c r="Z134" s="401"/>
      <c r="AA134" s="401"/>
      <c r="AB134" s="401"/>
      <c r="AC134" s="401"/>
      <c r="AD134" s="401"/>
      <c r="AE134" s="401"/>
      <c r="AF134" s="401"/>
      <c r="AG134" s="401"/>
      <c r="AH134" s="401"/>
      <c r="AI134" s="401"/>
      <c r="AJ134" s="401"/>
      <c r="AK134" s="401"/>
      <c r="AL134" s="401"/>
      <c r="AM134" s="401"/>
      <c r="AN134" s="401"/>
      <c r="AO134" s="401"/>
      <c r="AP134" s="401"/>
      <c r="AQ134" s="401"/>
      <c r="AR134" s="401"/>
      <c r="AS134" s="401"/>
      <c r="AT134" s="401"/>
      <c r="AU134" s="401"/>
      <c r="AV134" s="401"/>
      <c r="AW134" s="401"/>
      <c r="AX134" s="401"/>
      <c r="AY134" s="401"/>
      <c r="AZ134" s="401"/>
      <c r="BA134" s="401"/>
      <c r="BB134" s="401"/>
      <c r="BC134" s="401"/>
      <c r="BD134" s="401"/>
      <c r="BE134" s="401"/>
      <c r="BF134" s="401"/>
    </row>
    <row r="135" spans="1:58" x14ac:dyDescent="0.2">
      <c r="A135" s="401"/>
      <c r="B135" s="401"/>
      <c r="C135" s="401"/>
      <c r="D135" s="401"/>
      <c r="E135" s="401"/>
      <c r="F135" s="401"/>
      <c r="G135" s="401"/>
      <c r="H135" s="401"/>
      <c r="I135" s="401"/>
      <c r="J135" s="401"/>
      <c r="K135" s="401"/>
      <c r="L135" s="401"/>
      <c r="M135" s="401"/>
      <c r="N135" s="401"/>
      <c r="O135" s="401"/>
      <c r="P135" s="401"/>
      <c r="Q135" s="401"/>
      <c r="R135" s="401"/>
      <c r="S135" s="401"/>
      <c r="T135" s="401"/>
      <c r="U135" s="401"/>
      <c r="V135" s="401"/>
      <c r="W135" s="401"/>
      <c r="X135" s="401"/>
      <c r="Y135" s="401"/>
      <c r="Z135" s="401"/>
      <c r="AA135" s="401"/>
      <c r="AB135" s="401"/>
      <c r="AC135" s="401"/>
      <c r="AD135" s="401"/>
      <c r="AE135" s="401"/>
      <c r="AF135" s="401"/>
      <c r="AG135" s="401"/>
      <c r="AH135" s="401"/>
      <c r="AI135" s="401"/>
      <c r="AJ135" s="401"/>
      <c r="AK135" s="401"/>
      <c r="AL135" s="401"/>
      <c r="AM135" s="401"/>
      <c r="AN135" s="401"/>
      <c r="AO135" s="401"/>
      <c r="AP135" s="401"/>
      <c r="AQ135" s="401"/>
      <c r="AR135" s="401"/>
      <c r="AS135" s="401"/>
      <c r="AT135" s="401"/>
      <c r="AU135" s="401"/>
      <c r="AV135" s="401"/>
      <c r="AW135" s="401"/>
      <c r="AX135" s="401"/>
      <c r="AY135" s="401"/>
      <c r="AZ135" s="401"/>
      <c r="BA135" s="401"/>
      <c r="BB135" s="401"/>
      <c r="BC135" s="401"/>
      <c r="BD135" s="401"/>
      <c r="BE135" s="401"/>
      <c r="BF135" s="401"/>
    </row>
    <row r="136" spans="1:58" x14ac:dyDescent="0.2">
      <c r="A136" s="401"/>
      <c r="B136" s="401"/>
      <c r="C136" s="401"/>
      <c r="D136" s="401"/>
      <c r="E136" s="401"/>
      <c r="F136" s="401"/>
      <c r="G136" s="401"/>
      <c r="H136" s="401"/>
      <c r="I136" s="401"/>
      <c r="J136" s="401"/>
      <c r="K136" s="401"/>
      <c r="L136" s="401"/>
      <c r="M136" s="401"/>
      <c r="N136" s="401"/>
      <c r="O136" s="401"/>
      <c r="P136" s="401"/>
      <c r="Q136" s="401"/>
      <c r="R136" s="401"/>
      <c r="S136" s="401"/>
      <c r="T136" s="401"/>
      <c r="U136" s="401"/>
      <c r="V136" s="401"/>
      <c r="W136" s="401"/>
      <c r="X136" s="401"/>
      <c r="Y136" s="401"/>
      <c r="Z136" s="401"/>
      <c r="AA136" s="401"/>
      <c r="AB136" s="401"/>
      <c r="AC136" s="401"/>
      <c r="AD136" s="401"/>
      <c r="AE136" s="401"/>
      <c r="AF136" s="401"/>
      <c r="AG136" s="401"/>
      <c r="AH136" s="401"/>
      <c r="AI136" s="401"/>
      <c r="AJ136" s="401"/>
      <c r="AK136" s="401"/>
      <c r="AL136" s="401"/>
      <c r="AM136" s="401"/>
      <c r="AN136" s="401"/>
      <c r="AO136" s="401"/>
      <c r="AP136" s="401"/>
      <c r="AQ136" s="401"/>
      <c r="AR136" s="401"/>
      <c r="AS136" s="401"/>
      <c r="AT136" s="401"/>
      <c r="AU136" s="401"/>
      <c r="AV136" s="401"/>
      <c r="AW136" s="401"/>
      <c r="AX136" s="401"/>
      <c r="AY136" s="401"/>
      <c r="AZ136" s="401"/>
      <c r="BA136" s="401"/>
      <c r="BB136" s="401"/>
      <c r="BC136" s="401"/>
      <c r="BD136" s="401"/>
      <c r="BE136" s="401"/>
      <c r="BF136" s="401"/>
    </row>
    <row r="137" spans="1:58" x14ac:dyDescent="0.2">
      <c r="A137" s="401"/>
      <c r="B137" s="401"/>
      <c r="C137" s="401"/>
      <c r="D137" s="401"/>
      <c r="E137" s="401"/>
      <c r="F137" s="401"/>
      <c r="G137" s="401"/>
      <c r="H137" s="401"/>
      <c r="I137" s="401"/>
      <c r="J137" s="401"/>
      <c r="K137" s="401"/>
      <c r="L137" s="401"/>
      <c r="M137" s="401"/>
      <c r="N137" s="401"/>
      <c r="O137" s="401"/>
      <c r="P137" s="401"/>
      <c r="Q137" s="401"/>
      <c r="R137" s="401"/>
      <c r="S137" s="401"/>
      <c r="T137" s="401"/>
      <c r="U137" s="401"/>
      <c r="V137" s="401"/>
      <c r="W137" s="401"/>
      <c r="X137" s="401"/>
      <c r="Y137" s="401"/>
      <c r="Z137" s="401"/>
      <c r="AA137" s="401"/>
      <c r="AB137" s="401"/>
      <c r="AC137" s="401"/>
      <c r="AD137" s="401"/>
      <c r="AE137" s="401"/>
      <c r="AF137" s="401"/>
      <c r="AG137" s="401"/>
      <c r="AH137" s="401"/>
      <c r="AI137" s="401"/>
      <c r="AJ137" s="401"/>
      <c r="AK137" s="401"/>
      <c r="AL137" s="401"/>
      <c r="AM137" s="401"/>
      <c r="AN137" s="401"/>
      <c r="AO137" s="401"/>
      <c r="AP137" s="401"/>
      <c r="AQ137" s="401"/>
      <c r="AR137" s="401"/>
      <c r="AS137" s="401"/>
      <c r="AT137" s="401"/>
      <c r="AU137" s="401"/>
      <c r="AV137" s="401"/>
      <c r="AW137" s="401"/>
      <c r="AX137" s="401"/>
      <c r="AY137" s="401"/>
      <c r="AZ137" s="401"/>
      <c r="BA137" s="401"/>
      <c r="BB137" s="401"/>
      <c r="BC137" s="401"/>
      <c r="BD137" s="401"/>
      <c r="BE137" s="401"/>
      <c r="BF137" s="401"/>
    </row>
    <row r="138" spans="1:58" x14ac:dyDescent="0.2">
      <c r="A138" s="401"/>
      <c r="B138" s="401"/>
      <c r="C138" s="401"/>
      <c r="D138" s="401"/>
      <c r="E138" s="401"/>
      <c r="F138" s="401"/>
      <c r="G138" s="401"/>
      <c r="H138" s="401"/>
      <c r="I138" s="401"/>
      <c r="J138" s="401"/>
      <c r="K138" s="401"/>
      <c r="L138" s="401"/>
      <c r="M138" s="401"/>
      <c r="N138" s="401"/>
      <c r="O138" s="401"/>
      <c r="P138" s="401"/>
      <c r="Q138" s="401"/>
      <c r="R138" s="401"/>
      <c r="S138" s="401"/>
      <c r="T138" s="401"/>
      <c r="U138" s="401"/>
      <c r="V138" s="401"/>
      <c r="W138" s="401"/>
      <c r="X138" s="401"/>
      <c r="Y138" s="401"/>
      <c r="Z138" s="401"/>
      <c r="AA138" s="401"/>
      <c r="AB138" s="401"/>
      <c r="AC138" s="401"/>
      <c r="AD138" s="401"/>
      <c r="AE138" s="401"/>
      <c r="AF138" s="401"/>
      <c r="AG138" s="401"/>
      <c r="AH138" s="401"/>
      <c r="AI138" s="401"/>
      <c r="AJ138" s="401"/>
      <c r="AK138" s="401"/>
      <c r="AL138" s="401"/>
      <c r="AM138" s="401"/>
      <c r="AN138" s="401"/>
      <c r="AO138" s="401"/>
      <c r="AP138" s="401"/>
      <c r="AQ138" s="401"/>
      <c r="AR138" s="401"/>
      <c r="AS138" s="401"/>
      <c r="AT138" s="401"/>
      <c r="AU138" s="401"/>
      <c r="AV138" s="401"/>
      <c r="AW138" s="401"/>
      <c r="AX138" s="401"/>
      <c r="AY138" s="401"/>
      <c r="AZ138" s="401"/>
      <c r="BA138" s="401"/>
      <c r="BB138" s="401"/>
      <c r="BC138" s="401"/>
      <c r="BD138" s="401"/>
      <c r="BE138" s="401"/>
      <c r="BF138" s="401"/>
    </row>
    <row r="139" spans="1:58" x14ac:dyDescent="0.2">
      <c r="A139" s="401"/>
      <c r="B139" s="401"/>
      <c r="C139" s="401"/>
      <c r="D139" s="401"/>
      <c r="E139" s="401"/>
      <c r="F139" s="401"/>
      <c r="G139" s="401"/>
      <c r="H139" s="401"/>
      <c r="I139" s="401"/>
      <c r="J139" s="401"/>
      <c r="K139" s="401"/>
      <c r="L139" s="401"/>
      <c r="M139" s="401"/>
      <c r="N139" s="401"/>
      <c r="O139" s="401"/>
      <c r="P139" s="401"/>
      <c r="Q139" s="401"/>
      <c r="R139" s="401"/>
      <c r="S139" s="401"/>
      <c r="T139" s="401"/>
      <c r="U139" s="401"/>
      <c r="V139" s="401"/>
      <c r="W139" s="401"/>
      <c r="X139" s="401"/>
      <c r="Y139" s="401"/>
      <c r="Z139" s="401"/>
      <c r="AA139" s="401"/>
      <c r="AB139" s="401"/>
      <c r="AC139" s="401"/>
      <c r="AD139" s="401"/>
      <c r="AE139" s="401"/>
      <c r="AF139" s="401"/>
      <c r="AG139" s="401"/>
      <c r="AH139" s="401"/>
      <c r="AI139" s="401"/>
      <c r="AJ139" s="401"/>
      <c r="AK139" s="401"/>
      <c r="AL139" s="401"/>
      <c r="AM139" s="401"/>
      <c r="AN139" s="401"/>
      <c r="AO139" s="401"/>
      <c r="AP139" s="401"/>
      <c r="AQ139" s="401"/>
      <c r="AR139" s="401"/>
      <c r="AS139" s="401"/>
      <c r="AT139" s="401"/>
      <c r="AU139" s="401"/>
      <c r="AV139" s="401"/>
      <c r="AW139" s="401"/>
      <c r="AX139" s="401"/>
      <c r="AY139" s="401"/>
      <c r="AZ139" s="401"/>
      <c r="BA139" s="401"/>
      <c r="BB139" s="401"/>
      <c r="BC139" s="401"/>
      <c r="BD139" s="401"/>
      <c r="BE139" s="401"/>
      <c r="BF139" s="401"/>
    </row>
    <row r="140" spans="1:58" x14ac:dyDescent="0.2">
      <c r="A140" s="401"/>
      <c r="B140" s="401"/>
      <c r="C140" s="401"/>
      <c r="D140" s="401"/>
      <c r="E140" s="401"/>
      <c r="F140" s="401"/>
      <c r="G140" s="401"/>
      <c r="H140" s="401"/>
      <c r="I140" s="401"/>
      <c r="J140" s="401"/>
      <c r="K140" s="401"/>
      <c r="L140" s="401"/>
      <c r="M140" s="401"/>
      <c r="N140" s="401"/>
      <c r="O140" s="401"/>
      <c r="P140" s="401"/>
      <c r="Q140" s="401"/>
      <c r="R140" s="401"/>
      <c r="S140" s="401"/>
      <c r="T140" s="401"/>
      <c r="U140" s="401"/>
      <c r="V140" s="401"/>
      <c r="W140" s="401"/>
      <c r="X140" s="401"/>
      <c r="Y140" s="401"/>
      <c r="Z140" s="401"/>
      <c r="AA140" s="401"/>
      <c r="AB140" s="401"/>
      <c r="AC140" s="401"/>
      <c r="AD140" s="401"/>
      <c r="AE140" s="401"/>
      <c r="AF140" s="401"/>
      <c r="AG140" s="401"/>
      <c r="AH140" s="401"/>
      <c r="AI140" s="401"/>
      <c r="AJ140" s="401"/>
      <c r="AK140" s="401"/>
      <c r="AL140" s="401"/>
      <c r="AM140" s="401"/>
      <c r="AN140" s="401"/>
      <c r="AO140" s="401"/>
      <c r="AP140" s="401"/>
      <c r="AQ140" s="401"/>
      <c r="AR140" s="401"/>
      <c r="AS140" s="401"/>
      <c r="AT140" s="401"/>
      <c r="AU140" s="401"/>
      <c r="AV140" s="401"/>
      <c r="AW140" s="401"/>
      <c r="AX140" s="401"/>
      <c r="AY140" s="401"/>
      <c r="AZ140" s="401"/>
      <c r="BA140" s="401"/>
      <c r="BB140" s="401"/>
      <c r="BC140" s="401"/>
      <c r="BD140" s="401"/>
      <c r="BE140" s="401"/>
      <c r="BF140" s="401"/>
    </row>
    <row r="141" spans="1:58" x14ac:dyDescent="0.2">
      <c r="A141" s="401"/>
      <c r="B141" s="401"/>
      <c r="C141" s="401"/>
      <c r="D141" s="401"/>
      <c r="E141" s="401"/>
      <c r="F141" s="401"/>
      <c r="G141" s="401"/>
      <c r="H141" s="401"/>
      <c r="I141" s="401"/>
      <c r="J141" s="401"/>
      <c r="K141" s="401"/>
      <c r="L141" s="401"/>
      <c r="M141" s="401"/>
      <c r="N141" s="401"/>
      <c r="O141" s="401"/>
      <c r="P141" s="401"/>
      <c r="Q141" s="401"/>
      <c r="R141" s="401"/>
      <c r="S141" s="401"/>
      <c r="T141" s="401"/>
      <c r="U141" s="401"/>
      <c r="V141" s="401"/>
      <c r="W141" s="401"/>
      <c r="X141" s="401"/>
      <c r="Y141" s="401"/>
      <c r="Z141" s="401"/>
      <c r="AA141" s="401"/>
      <c r="AB141" s="401"/>
      <c r="AC141" s="401"/>
      <c r="AD141" s="401"/>
      <c r="AE141" s="401"/>
      <c r="AF141" s="401"/>
      <c r="AG141" s="401"/>
      <c r="AH141" s="401"/>
      <c r="AI141" s="401"/>
      <c r="AJ141" s="401"/>
      <c r="AK141" s="401"/>
      <c r="AL141" s="401"/>
      <c r="AM141" s="401"/>
      <c r="AN141" s="401"/>
      <c r="AO141" s="401"/>
      <c r="AP141" s="401"/>
      <c r="AQ141" s="401"/>
      <c r="AR141" s="401"/>
      <c r="AS141" s="401"/>
      <c r="AT141" s="401"/>
      <c r="AU141" s="401"/>
      <c r="AV141" s="401"/>
      <c r="AW141" s="401"/>
      <c r="AX141" s="401"/>
      <c r="AY141" s="401"/>
      <c r="AZ141" s="401"/>
      <c r="BA141" s="401"/>
      <c r="BB141" s="401"/>
      <c r="BC141" s="401"/>
      <c r="BD141" s="401"/>
      <c r="BE141" s="401"/>
      <c r="BF141" s="401"/>
    </row>
    <row r="142" spans="1:58" x14ac:dyDescent="0.2">
      <c r="A142" s="401"/>
      <c r="B142" s="401"/>
      <c r="C142" s="401"/>
      <c r="D142" s="401"/>
      <c r="E142" s="401"/>
      <c r="F142" s="401"/>
      <c r="G142" s="401"/>
      <c r="H142" s="401"/>
      <c r="I142" s="401"/>
      <c r="J142" s="401"/>
      <c r="K142" s="401"/>
      <c r="L142" s="401"/>
      <c r="M142" s="401"/>
      <c r="N142" s="401"/>
      <c r="O142" s="401"/>
      <c r="P142" s="401"/>
      <c r="Q142" s="401"/>
      <c r="R142" s="401"/>
      <c r="S142" s="401"/>
      <c r="T142" s="401"/>
      <c r="U142" s="401"/>
      <c r="V142" s="401"/>
      <c r="W142" s="401"/>
      <c r="X142" s="401"/>
      <c r="Y142" s="401"/>
      <c r="Z142" s="401"/>
      <c r="AA142" s="401"/>
      <c r="AB142" s="401"/>
      <c r="AC142" s="401"/>
      <c r="AD142" s="401"/>
      <c r="AE142" s="401"/>
      <c r="AF142" s="401"/>
      <c r="AG142" s="401"/>
      <c r="AH142" s="401"/>
      <c r="AI142" s="401"/>
      <c r="AJ142" s="401"/>
      <c r="AK142" s="401"/>
      <c r="AL142" s="401"/>
      <c r="AM142" s="401"/>
      <c r="AN142" s="401"/>
      <c r="AO142" s="401"/>
      <c r="AP142" s="401"/>
      <c r="AQ142" s="401"/>
      <c r="AR142" s="401"/>
      <c r="AS142" s="401"/>
      <c r="AT142" s="401"/>
      <c r="AU142" s="401"/>
      <c r="AV142" s="401"/>
      <c r="AW142" s="401"/>
      <c r="AX142" s="401"/>
      <c r="AY142" s="401"/>
      <c r="AZ142" s="401"/>
      <c r="BA142" s="401"/>
      <c r="BB142" s="401"/>
      <c r="BC142" s="401"/>
      <c r="BD142" s="401"/>
      <c r="BE142" s="401"/>
      <c r="BF142" s="401"/>
    </row>
    <row r="143" spans="1:58" x14ac:dyDescent="0.2">
      <c r="A143" s="401"/>
      <c r="B143" s="401"/>
      <c r="C143" s="401"/>
      <c r="D143" s="401"/>
      <c r="E143" s="401"/>
      <c r="F143" s="401"/>
      <c r="G143" s="401"/>
      <c r="H143" s="401"/>
      <c r="I143" s="401"/>
      <c r="J143" s="401"/>
      <c r="K143" s="401"/>
      <c r="L143" s="401"/>
      <c r="M143" s="401"/>
      <c r="N143" s="401"/>
      <c r="O143" s="401"/>
      <c r="P143" s="401"/>
      <c r="Q143" s="401"/>
      <c r="R143" s="401"/>
      <c r="S143" s="401"/>
      <c r="T143" s="401"/>
      <c r="U143" s="401"/>
      <c r="V143" s="401"/>
      <c r="W143" s="401"/>
      <c r="X143" s="401"/>
      <c r="Y143" s="401"/>
      <c r="Z143" s="401"/>
      <c r="AA143" s="401"/>
      <c r="AB143" s="401"/>
      <c r="AC143" s="401"/>
      <c r="AD143" s="401"/>
      <c r="AE143" s="401"/>
      <c r="AF143" s="401"/>
      <c r="AG143" s="401"/>
      <c r="AH143" s="401"/>
      <c r="AI143" s="401"/>
      <c r="AJ143" s="401"/>
      <c r="AK143" s="401"/>
      <c r="AL143" s="401"/>
      <c r="AM143" s="401"/>
      <c r="AN143" s="401"/>
      <c r="AO143" s="401"/>
      <c r="AP143" s="401"/>
      <c r="AQ143" s="401"/>
      <c r="AR143" s="401"/>
      <c r="AS143" s="401"/>
      <c r="AT143" s="401"/>
      <c r="AU143" s="401"/>
      <c r="AV143" s="401"/>
      <c r="AW143" s="401"/>
      <c r="AX143" s="401"/>
      <c r="AY143" s="401"/>
      <c r="AZ143" s="401"/>
      <c r="BA143" s="401"/>
      <c r="BB143" s="401"/>
      <c r="BC143" s="401"/>
      <c r="BD143" s="401"/>
      <c r="BE143" s="401"/>
      <c r="BF143" s="401"/>
    </row>
    <row r="144" spans="1:58" x14ac:dyDescent="0.2">
      <c r="A144" s="401"/>
      <c r="B144" s="401"/>
      <c r="C144" s="401"/>
      <c r="D144" s="401"/>
      <c r="E144" s="401"/>
      <c r="F144" s="401"/>
      <c r="G144" s="401"/>
      <c r="H144" s="401"/>
      <c r="I144" s="401"/>
      <c r="J144" s="401"/>
      <c r="K144" s="401"/>
      <c r="L144" s="401"/>
      <c r="M144" s="401"/>
      <c r="N144" s="401"/>
      <c r="O144" s="401"/>
      <c r="P144" s="401"/>
      <c r="Q144" s="401"/>
      <c r="R144" s="401"/>
      <c r="S144" s="401"/>
      <c r="T144" s="401"/>
      <c r="U144" s="401"/>
      <c r="V144" s="401"/>
      <c r="W144" s="401"/>
      <c r="X144" s="401"/>
      <c r="Y144" s="401"/>
      <c r="Z144" s="401"/>
      <c r="AA144" s="401"/>
      <c r="AB144" s="401"/>
      <c r="AC144" s="401"/>
      <c r="AD144" s="401"/>
      <c r="AE144" s="401"/>
      <c r="AF144" s="401"/>
      <c r="AG144" s="401"/>
      <c r="AH144" s="401"/>
      <c r="AI144" s="401"/>
      <c r="AJ144" s="401"/>
      <c r="AK144" s="401"/>
      <c r="AL144" s="401"/>
      <c r="AM144" s="401"/>
      <c r="AN144" s="401"/>
      <c r="AO144" s="401"/>
      <c r="AP144" s="401"/>
      <c r="AQ144" s="401"/>
      <c r="AR144" s="401"/>
      <c r="AS144" s="401"/>
      <c r="AT144" s="401"/>
      <c r="AU144" s="401"/>
      <c r="AV144" s="401"/>
      <c r="AW144" s="401"/>
      <c r="AX144" s="401"/>
      <c r="AY144" s="401"/>
      <c r="AZ144" s="401"/>
      <c r="BA144" s="401"/>
      <c r="BB144" s="401"/>
      <c r="BC144" s="401"/>
      <c r="BD144" s="401"/>
      <c r="BE144" s="401"/>
      <c r="BF144" s="401"/>
    </row>
    <row r="145" spans="1:58" x14ac:dyDescent="0.2">
      <c r="A145" s="401"/>
      <c r="B145" s="401"/>
      <c r="C145" s="401"/>
      <c r="D145" s="401"/>
      <c r="E145" s="401"/>
      <c r="F145" s="401"/>
      <c r="G145" s="401"/>
      <c r="H145" s="401"/>
      <c r="I145" s="401"/>
      <c r="J145" s="401"/>
      <c r="K145" s="401"/>
      <c r="L145" s="401"/>
      <c r="M145" s="401"/>
      <c r="N145" s="401"/>
      <c r="O145" s="401"/>
      <c r="P145" s="401"/>
      <c r="Q145" s="401"/>
      <c r="R145" s="401"/>
      <c r="S145" s="401"/>
      <c r="T145" s="401"/>
      <c r="U145" s="401"/>
      <c r="V145" s="401"/>
      <c r="W145" s="401"/>
      <c r="X145" s="401"/>
      <c r="Y145" s="401"/>
      <c r="Z145" s="401"/>
      <c r="AA145" s="401"/>
      <c r="AB145" s="401"/>
      <c r="AC145" s="401"/>
      <c r="AD145" s="401"/>
      <c r="AE145" s="401"/>
      <c r="AF145" s="401"/>
      <c r="AG145" s="401"/>
      <c r="AH145" s="401"/>
      <c r="AI145" s="401"/>
      <c r="AJ145" s="401"/>
      <c r="AK145" s="401"/>
      <c r="AL145" s="401"/>
      <c r="AM145" s="401"/>
      <c r="AN145" s="401"/>
      <c r="AO145" s="401"/>
      <c r="AP145" s="401"/>
      <c r="AQ145" s="401"/>
      <c r="AR145" s="401"/>
      <c r="AS145" s="401"/>
      <c r="AT145" s="401"/>
      <c r="AU145" s="401"/>
      <c r="AV145" s="401"/>
      <c r="AW145" s="401"/>
      <c r="AX145" s="401"/>
      <c r="AY145" s="401"/>
      <c r="AZ145" s="401"/>
      <c r="BA145" s="401"/>
      <c r="BB145" s="401"/>
      <c r="BC145" s="401"/>
      <c r="BD145" s="401"/>
      <c r="BE145" s="401"/>
      <c r="BF145" s="401"/>
    </row>
    <row r="146" spans="1:58" x14ac:dyDescent="0.2">
      <c r="A146" s="401"/>
      <c r="B146" s="401"/>
      <c r="C146" s="401"/>
      <c r="D146" s="401"/>
      <c r="E146" s="401"/>
      <c r="F146" s="401"/>
      <c r="G146" s="401"/>
      <c r="H146" s="401"/>
      <c r="I146" s="401"/>
      <c r="J146" s="401"/>
      <c r="K146" s="401"/>
      <c r="L146" s="401"/>
      <c r="M146" s="401"/>
      <c r="N146" s="401"/>
      <c r="O146" s="401"/>
      <c r="P146" s="401"/>
      <c r="Q146" s="401"/>
      <c r="R146" s="401"/>
      <c r="S146" s="401"/>
      <c r="T146" s="401"/>
      <c r="U146" s="401"/>
      <c r="V146" s="401"/>
      <c r="W146" s="401"/>
      <c r="X146" s="401"/>
      <c r="Y146" s="401"/>
      <c r="Z146" s="401"/>
      <c r="AA146" s="401"/>
      <c r="AB146" s="401"/>
      <c r="AC146" s="401"/>
      <c r="AD146" s="401"/>
      <c r="AE146" s="401"/>
      <c r="AF146" s="401"/>
      <c r="AG146" s="401"/>
      <c r="AH146" s="401"/>
      <c r="AI146" s="401"/>
      <c r="AJ146" s="401"/>
      <c r="AK146" s="401"/>
      <c r="AL146" s="401"/>
      <c r="AM146" s="401"/>
      <c r="AN146" s="401"/>
      <c r="AO146" s="401"/>
      <c r="AP146" s="401"/>
      <c r="AQ146" s="401"/>
      <c r="AR146" s="401"/>
      <c r="AS146" s="401"/>
      <c r="AT146" s="401"/>
      <c r="AU146" s="401"/>
      <c r="AV146" s="401"/>
      <c r="AW146" s="401"/>
      <c r="AX146" s="401"/>
      <c r="AY146" s="401"/>
      <c r="AZ146" s="401"/>
      <c r="BA146" s="401"/>
      <c r="BB146" s="401"/>
      <c r="BC146" s="401"/>
      <c r="BD146" s="401"/>
      <c r="BE146" s="401"/>
      <c r="BF146" s="401"/>
    </row>
    <row r="147" spans="1:58" x14ac:dyDescent="0.2">
      <c r="A147" s="401"/>
      <c r="B147" s="401"/>
      <c r="C147" s="401"/>
      <c r="D147" s="401"/>
      <c r="E147" s="401"/>
      <c r="F147" s="401"/>
      <c r="G147" s="401"/>
      <c r="H147" s="401"/>
      <c r="I147" s="401"/>
      <c r="J147" s="401"/>
      <c r="K147" s="401"/>
      <c r="L147" s="401"/>
      <c r="M147" s="401"/>
      <c r="N147" s="401"/>
      <c r="O147" s="401"/>
      <c r="P147" s="401"/>
      <c r="Q147" s="401"/>
      <c r="R147" s="401"/>
      <c r="S147" s="401"/>
      <c r="T147" s="401"/>
      <c r="U147" s="401"/>
      <c r="V147" s="401"/>
      <c r="W147" s="401"/>
      <c r="X147" s="401"/>
      <c r="Y147" s="401"/>
      <c r="Z147" s="401"/>
      <c r="AA147" s="401"/>
      <c r="AB147" s="401"/>
      <c r="AC147" s="401"/>
      <c r="AD147" s="401"/>
      <c r="AE147" s="401"/>
      <c r="AF147" s="401"/>
      <c r="AG147" s="401"/>
      <c r="AH147" s="401"/>
      <c r="AI147" s="401"/>
      <c r="AJ147" s="401"/>
      <c r="AK147" s="401"/>
      <c r="AL147" s="401"/>
      <c r="AM147" s="401"/>
      <c r="AN147" s="401"/>
      <c r="AO147" s="401"/>
      <c r="AP147" s="401"/>
      <c r="AQ147" s="401"/>
      <c r="AR147" s="401"/>
      <c r="AS147" s="401"/>
      <c r="AT147" s="401"/>
      <c r="AU147" s="401"/>
      <c r="AV147" s="401"/>
      <c r="AW147" s="401"/>
      <c r="AX147" s="401"/>
      <c r="AY147" s="401"/>
      <c r="AZ147" s="401"/>
      <c r="BA147" s="401"/>
      <c r="BB147" s="401"/>
      <c r="BC147" s="401"/>
      <c r="BD147" s="401"/>
      <c r="BE147" s="401"/>
      <c r="BF147" s="401"/>
    </row>
    <row r="148" spans="1:58" x14ac:dyDescent="0.2">
      <c r="A148" s="401"/>
      <c r="B148" s="401"/>
      <c r="C148" s="401"/>
      <c r="D148" s="401"/>
      <c r="E148" s="401"/>
      <c r="F148" s="401"/>
      <c r="G148" s="401"/>
      <c r="H148" s="401"/>
      <c r="I148" s="401"/>
      <c r="J148" s="401"/>
      <c r="K148" s="401"/>
      <c r="L148" s="401"/>
      <c r="M148" s="401"/>
      <c r="N148" s="401"/>
      <c r="O148" s="401"/>
      <c r="P148" s="401"/>
      <c r="Q148" s="401"/>
      <c r="R148" s="401"/>
      <c r="S148" s="401"/>
      <c r="T148" s="401"/>
      <c r="U148" s="401"/>
      <c r="V148" s="401"/>
      <c r="W148" s="401"/>
      <c r="X148" s="401"/>
      <c r="Y148" s="401"/>
      <c r="Z148" s="401"/>
      <c r="AA148" s="401"/>
      <c r="AB148" s="401"/>
      <c r="AC148" s="401"/>
      <c r="AD148" s="401"/>
      <c r="AE148" s="401"/>
      <c r="AF148" s="401"/>
      <c r="AG148" s="401"/>
      <c r="AH148" s="401"/>
      <c r="AI148" s="401"/>
      <c r="AJ148" s="401"/>
      <c r="AK148" s="401"/>
      <c r="AL148" s="401"/>
      <c r="AM148" s="401"/>
      <c r="AN148" s="401"/>
      <c r="AO148" s="401"/>
      <c r="AP148" s="401"/>
      <c r="AQ148" s="401"/>
      <c r="AR148" s="401"/>
      <c r="AS148" s="401"/>
      <c r="AT148" s="401"/>
      <c r="AU148" s="401"/>
      <c r="AV148" s="401"/>
      <c r="AW148" s="401"/>
      <c r="AX148" s="401"/>
      <c r="AY148" s="401"/>
      <c r="AZ148" s="401"/>
      <c r="BA148" s="401"/>
      <c r="BB148" s="401"/>
      <c r="BC148" s="401"/>
      <c r="BD148" s="401"/>
      <c r="BE148" s="401"/>
      <c r="BF148" s="401"/>
    </row>
    <row r="149" spans="1:58" x14ac:dyDescent="0.2">
      <c r="A149" s="401"/>
      <c r="B149" s="401"/>
      <c r="C149" s="401"/>
      <c r="D149" s="401"/>
      <c r="E149" s="401"/>
      <c r="F149" s="401"/>
      <c r="G149" s="401"/>
      <c r="H149" s="401"/>
      <c r="I149" s="401"/>
      <c r="J149" s="401"/>
      <c r="K149" s="401"/>
      <c r="L149" s="401"/>
      <c r="M149" s="401"/>
      <c r="N149" s="401"/>
      <c r="O149" s="401"/>
      <c r="P149" s="401"/>
      <c r="Q149" s="401"/>
      <c r="R149" s="401"/>
      <c r="S149" s="401"/>
      <c r="T149" s="401"/>
      <c r="U149" s="401"/>
      <c r="V149" s="401"/>
      <c r="W149" s="401"/>
      <c r="X149" s="401"/>
      <c r="Y149" s="401"/>
      <c r="Z149" s="401"/>
      <c r="AA149" s="401"/>
      <c r="AB149" s="401"/>
      <c r="AC149" s="401"/>
      <c r="AD149" s="401"/>
      <c r="AE149" s="401"/>
      <c r="AF149" s="401"/>
      <c r="AG149" s="401"/>
      <c r="AH149" s="401"/>
      <c r="AI149" s="401"/>
      <c r="AJ149" s="401"/>
      <c r="AK149" s="401"/>
      <c r="AL149" s="401"/>
      <c r="AM149" s="401"/>
      <c r="AN149" s="401"/>
      <c r="AO149" s="401"/>
      <c r="AP149" s="401"/>
      <c r="AQ149" s="401"/>
      <c r="AR149" s="401"/>
      <c r="AS149" s="401"/>
      <c r="AT149" s="401"/>
      <c r="AU149" s="401"/>
      <c r="AV149" s="401"/>
      <c r="AW149" s="401"/>
      <c r="AX149" s="401"/>
      <c r="AY149" s="401"/>
      <c r="AZ149" s="401"/>
      <c r="BA149" s="401"/>
      <c r="BB149" s="401"/>
      <c r="BC149" s="401"/>
      <c r="BD149" s="401"/>
      <c r="BE149" s="401"/>
      <c r="BF149" s="401"/>
    </row>
    <row r="150" spans="1:58" x14ac:dyDescent="0.2">
      <c r="A150" s="401"/>
      <c r="B150" s="401"/>
      <c r="C150" s="401"/>
      <c r="D150" s="401"/>
      <c r="E150" s="401"/>
      <c r="F150" s="401"/>
      <c r="G150" s="401"/>
      <c r="H150" s="401"/>
      <c r="I150" s="401"/>
      <c r="J150" s="401"/>
      <c r="K150" s="401"/>
      <c r="L150" s="401"/>
      <c r="M150" s="401"/>
      <c r="N150" s="401"/>
      <c r="O150" s="401"/>
      <c r="P150" s="401"/>
      <c r="Q150" s="401"/>
      <c r="R150" s="401"/>
      <c r="S150" s="401"/>
      <c r="T150" s="401"/>
      <c r="U150" s="401"/>
      <c r="V150" s="401"/>
      <c r="W150" s="401"/>
      <c r="X150" s="401"/>
      <c r="Y150" s="401"/>
      <c r="Z150" s="401"/>
      <c r="AA150" s="401"/>
      <c r="AB150" s="401"/>
      <c r="AC150" s="401"/>
      <c r="AD150" s="401"/>
      <c r="AE150" s="401"/>
      <c r="AF150" s="401"/>
      <c r="AG150" s="401"/>
      <c r="AH150" s="401"/>
      <c r="AI150" s="401"/>
      <c r="AJ150" s="401"/>
      <c r="AK150" s="401"/>
      <c r="AL150" s="401"/>
      <c r="AM150" s="401"/>
      <c r="AN150" s="401"/>
      <c r="AO150" s="401"/>
      <c r="AP150" s="401"/>
      <c r="AQ150" s="401"/>
      <c r="AR150" s="401"/>
      <c r="AS150" s="401"/>
      <c r="AT150" s="401"/>
      <c r="AU150" s="401"/>
      <c r="AV150" s="401"/>
      <c r="AW150" s="401"/>
      <c r="AX150" s="401"/>
      <c r="AY150" s="401"/>
      <c r="AZ150" s="401"/>
      <c r="BA150" s="401"/>
      <c r="BB150" s="401"/>
      <c r="BC150" s="401"/>
      <c r="BD150" s="401"/>
      <c r="BE150" s="401"/>
      <c r="BF150" s="401"/>
    </row>
    <row r="151" spans="1:58" x14ac:dyDescent="0.2">
      <c r="A151" s="401"/>
      <c r="B151" s="401"/>
      <c r="C151" s="401"/>
      <c r="D151" s="401"/>
      <c r="E151" s="401"/>
      <c r="F151" s="401"/>
      <c r="G151" s="401"/>
      <c r="H151" s="401"/>
      <c r="I151" s="401"/>
      <c r="J151" s="401"/>
      <c r="K151" s="401"/>
      <c r="L151" s="401"/>
      <c r="M151" s="401"/>
      <c r="N151" s="401"/>
      <c r="O151" s="401"/>
      <c r="P151" s="401"/>
      <c r="Q151" s="401"/>
      <c r="R151" s="401"/>
      <c r="S151" s="401"/>
      <c r="T151" s="401"/>
      <c r="U151" s="401"/>
      <c r="V151" s="401"/>
      <c r="W151" s="401"/>
      <c r="X151" s="401"/>
      <c r="Y151" s="401"/>
      <c r="Z151" s="401"/>
      <c r="AA151" s="401"/>
      <c r="AB151" s="401"/>
      <c r="AC151" s="401"/>
      <c r="AD151" s="401"/>
      <c r="AE151" s="401"/>
      <c r="AF151" s="401"/>
      <c r="AG151" s="401"/>
      <c r="AH151" s="401"/>
      <c r="AI151" s="401"/>
      <c r="AJ151" s="401"/>
      <c r="AK151" s="401"/>
      <c r="AL151" s="401"/>
      <c r="AM151" s="401"/>
      <c r="AN151" s="401"/>
      <c r="AO151" s="401"/>
      <c r="AP151" s="401"/>
      <c r="AQ151" s="401"/>
      <c r="AR151" s="401"/>
      <c r="AS151" s="401"/>
      <c r="AT151" s="401"/>
      <c r="AU151" s="401"/>
      <c r="AV151" s="401"/>
      <c r="AW151" s="401"/>
      <c r="AX151" s="401"/>
      <c r="AY151" s="401"/>
      <c r="AZ151" s="401"/>
      <c r="BA151" s="401"/>
      <c r="BB151" s="401"/>
      <c r="BC151" s="401"/>
      <c r="BD151" s="401"/>
      <c r="BE151" s="401"/>
      <c r="BF151" s="401"/>
    </row>
    <row r="152" spans="1:58" x14ac:dyDescent="0.2">
      <c r="A152" s="401"/>
      <c r="B152" s="401"/>
      <c r="C152" s="401"/>
      <c r="D152" s="401"/>
      <c r="E152" s="401"/>
      <c r="F152" s="401"/>
      <c r="G152" s="401"/>
      <c r="H152" s="401"/>
      <c r="I152" s="401"/>
      <c r="J152" s="401"/>
      <c r="K152" s="401"/>
      <c r="L152" s="401"/>
      <c r="M152" s="401"/>
      <c r="N152" s="401"/>
      <c r="O152" s="401"/>
      <c r="P152" s="401"/>
      <c r="Q152" s="401"/>
      <c r="R152" s="401"/>
      <c r="S152" s="401"/>
      <c r="T152" s="401"/>
      <c r="U152" s="401"/>
      <c r="V152" s="401"/>
      <c r="W152" s="401"/>
      <c r="X152" s="401"/>
      <c r="Y152" s="401"/>
      <c r="Z152" s="401"/>
      <c r="AA152" s="401"/>
      <c r="AB152" s="401"/>
      <c r="AC152" s="401"/>
      <c r="AD152" s="401"/>
      <c r="AE152" s="401"/>
      <c r="AF152" s="401"/>
      <c r="AG152" s="401"/>
      <c r="AH152" s="401"/>
      <c r="AI152" s="401"/>
      <c r="AJ152" s="401"/>
      <c r="AK152" s="401"/>
      <c r="AL152" s="401"/>
      <c r="AM152" s="401"/>
      <c r="AN152" s="401"/>
      <c r="AO152" s="401"/>
      <c r="AP152" s="401"/>
      <c r="AQ152" s="401"/>
      <c r="AR152" s="401"/>
      <c r="AS152" s="401"/>
      <c r="AT152" s="401"/>
      <c r="AU152" s="401"/>
      <c r="AV152" s="401"/>
      <c r="AW152" s="401"/>
      <c r="AX152" s="401"/>
      <c r="AY152" s="401"/>
      <c r="AZ152" s="401"/>
      <c r="BA152" s="401"/>
      <c r="BB152" s="401"/>
      <c r="BC152" s="401"/>
      <c r="BD152" s="401"/>
      <c r="BE152" s="401"/>
      <c r="BF152" s="401"/>
    </row>
    <row r="153" spans="1:58" x14ac:dyDescent="0.2">
      <c r="A153" s="401"/>
      <c r="B153" s="401"/>
      <c r="C153" s="401"/>
      <c r="D153" s="401"/>
      <c r="E153" s="401"/>
      <c r="F153" s="401"/>
      <c r="G153" s="401"/>
      <c r="H153" s="401"/>
      <c r="I153" s="401"/>
      <c r="J153" s="401"/>
      <c r="K153" s="401"/>
      <c r="L153" s="401"/>
      <c r="M153" s="401"/>
      <c r="N153" s="401"/>
      <c r="O153" s="401"/>
      <c r="P153" s="401"/>
      <c r="Q153" s="401"/>
      <c r="R153" s="401"/>
      <c r="S153" s="401"/>
      <c r="T153" s="401"/>
      <c r="U153" s="401"/>
      <c r="V153" s="401"/>
      <c r="W153" s="401"/>
      <c r="X153" s="401"/>
      <c r="Y153" s="401"/>
      <c r="Z153" s="401"/>
      <c r="AA153" s="401"/>
      <c r="AB153" s="401"/>
      <c r="AC153" s="401"/>
      <c r="AD153" s="401"/>
      <c r="AE153" s="401"/>
      <c r="AF153" s="401"/>
      <c r="AG153" s="401"/>
      <c r="AH153" s="401"/>
      <c r="AI153" s="401"/>
      <c r="AJ153" s="401"/>
      <c r="AK153" s="401"/>
      <c r="AL153" s="401"/>
      <c r="AM153" s="401"/>
      <c r="AN153" s="401"/>
      <c r="AO153" s="401"/>
      <c r="AP153" s="401"/>
      <c r="AQ153" s="401"/>
      <c r="AR153" s="401"/>
      <c r="AS153" s="401"/>
      <c r="AT153" s="401"/>
      <c r="AU153" s="401"/>
      <c r="AV153" s="401"/>
      <c r="AW153" s="401"/>
      <c r="AX153" s="401"/>
      <c r="AY153" s="401"/>
      <c r="AZ153" s="401"/>
      <c r="BA153" s="401"/>
      <c r="BB153" s="401"/>
      <c r="BC153" s="401"/>
      <c r="BD153" s="401"/>
      <c r="BE153" s="401"/>
      <c r="BF153" s="401"/>
    </row>
    <row r="154" spans="1:58" x14ac:dyDescent="0.2">
      <c r="A154" s="401"/>
      <c r="B154" s="401"/>
      <c r="C154" s="401"/>
      <c r="D154" s="401"/>
      <c r="E154" s="401"/>
      <c r="F154" s="401"/>
      <c r="G154" s="401"/>
      <c r="H154" s="401"/>
      <c r="I154" s="401"/>
      <c r="J154" s="401"/>
      <c r="K154" s="401"/>
      <c r="L154" s="401"/>
      <c r="M154" s="401"/>
      <c r="N154" s="401"/>
      <c r="O154" s="401"/>
      <c r="P154" s="401"/>
      <c r="Q154" s="401"/>
      <c r="R154" s="401"/>
      <c r="S154" s="401"/>
      <c r="T154" s="401"/>
      <c r="U154" s="401"/>
      <c r="V154" s="401"/>
      <c r="W154" s="401"/>
      <c r="X154" s="401"/>
      <c r="Y154" s="401"/>
      <c r="Z154" s="401"/>
      <c r="AA154" s="401"/>
      <c r="AB154" s="401"/>
      <c r="AC154" s="401"/>
      <c r="AD154" s="401"/>
      <c r="AE154" s="401"/>
      <c r="AF154" s="401"/>
      <c r="AG154" s="401"/>
      <c r="AH154" s="401"/>
      <c r="AI154" s="401"/>
      <c r="AJ154" s="401"/>
      <c r="AK154" s="401"/>
      <c r="AL154" s="401"/>
      <c r="AM154" s="401"/>
      <c r="AN154" s="401"/>
      <c r="AO154" s="401"/>
      <c r="AP154" s="401"/>
      <c r="AQ154" s="401"/>
      <c r="AR154" s="401"/>
      <c r="AS154" s="401"/>
      <c r="AT154" s="401"/>
      <c r="AU154" s="401"/>
      <c r="AV154" s="401"/>
      <c r="AW154" s="401"/>
      <c r="AX154" s="401"/>
      <c r="AY154" s="401"/>
      <c r="AZ154" s="401"/>
      <c r="BA154" s="401"/>
      <c r="BB154" s="401"/>
      <c r="BC154" s="401"/>
      <c r="BD154" s="401"/>
      <c r="BE154" s="401"/>
      <c r="BF154" s="401"/>
    </row>
    <row r="155" spans="1:58" x14ac:dyDescent="0.2">
      <c r="A155" s="401"/>
      <c r="B155" s="401"/>
      <c r="C155" s="401"/>
      <c r="D155" s="401"/>
      <c r="E155" s="401"/>
      <c r="F155" s="401"/>
      <c r="G155" s="401"/>
      <c r="H155" s="401"/>
      <c r="I155" s="401"/>
      <c r="J155" s="401"/>
      <c r="K155" s="401"/>
      <c r="L155" s="401"/>
      <c r="M155" s="401"/>
      <c r="N155" s="401"/>
      <c r="O155" s="401"/>
      <c r="P155" s="401"/>
      <c r="Q155" s="401"/>
      <c r="R155" s="401"/>
      <c r="S155" s="401"/>
      <c r="T155" s="401"/>
      <c r="U155" s="401"/>
      <c r="V155" s="401"/>
      <c r="W155" s="401"/>
      <c r="X155" s="401"/>
      <c r="Y155" s="401"/>
      <c r="Z155" s="401"/>
      <c r="AA155" s="401"/>
      <c r="AB155" s="401"/>
      <c r="AC155" s="401"/>
      <c r="AD155" s="401"/>
      <c r="AE155" s="401"/>
      <c r="AF155" s="401"/>
      <c r="AG155" s="401"/>
      <c r="AH155" s="401"/>
      <c r="AI155" s="401"/>
      <c r="AJ155" s="401"/>
      <c r="AK155" s="401"/>
      <c r="AL155" s="401"/>
      <c r="AM155" s="401"/>
      <c r="AN155" s="401"/>
      <c r="AO155" s="401"/>
      <c r="AP155" s="401"/>
      <c r="AQ155" s="401"/>
      <c r="AR155" s="401"/>
      <c r="AS155" s="401"/>
      <c r="AT155" s="401"/>
      <c r="AU155" s="401"/>
      <c r="AV155" s="401"/>
      <c r="AW155" s="401"/>
      <c r="AX155" s="401"/>
      <c r="AY155" s="401"/>
      <c r="AZ155" s="401"/>
      <c r="BA155" s="401"/>
      <c r="BB155" s="401"/>
      <c r="BC155" s="401"/>
      <c r="BD155" s="401"/>
      <c r="BE155" s="401"/>
      <c r="BF155" s="401"/>
    </row>
    <row r="156" spans="1:58" x14ac:dyDescent="0.2">
      <c r="A156" s="401"/>
      <c r="B156" s="401"/>
      <c r="C156" s="401"/>
      <c r="D156" s="401"/>
      <c r="E156" s="401"/>
      <c r="F156" s="401"/>
      <c r="G156" s="401"/>
      <c r="H156" s="401"/>
      <c r="I156" s="401"/>
      <c r="J156" s="401"/>
      <c r="K156" s="401"/>
      <c r="L156" s="401"/>
      <c r="M156" s="401"/>
      <c r="N156" s="401"/>
      <c r="O156" s="401"/>
      <c r="P156" s="401"/>
      <c r="Q156" s="401"/>
      <c r="R156" s="401"/>
      <c r="S156" s="401"/>
      <c r="T156" s="401"/>
      <c r="U156" s="401"/>
      <c r="V156" s="401"/>
      <c r="W156" s="401"/>
      <c r="X156" s="401"/>
      <c r="Y156" s="401"/>
      <c r="Z156" s="401"/>
      <c r="AA156" s="401"/>
      <c r="AB156" s="401"/>
      <c r="AC156" s="401"/>
      <c r="AD156" s="401"/>
      <c r="AE156" s="401"/>
      <c r="AF156" s="401"/>
      <c r="AG156" s="401"/>
      <c r="AH156" s="401"/>
      <c r="AI156" s="401"/>
      <c r="AJ156" s="401"/>
      <c r="AK156" s="401"/>
      <c r="AL156" s="401"/>
      <c r="AM156" s="401"/>
      <c r="AN156" s="401"/>
      <c r="AO156" s="401"/>
      <c r="AP156" s="401"/>
      <c r="AQ156" s="401"/>
      <c r="AR156" s="401"/>
      <c r="AS156" s="401"/>
      <c r="AT156" s="401"/>
      <c r="AU156" s="401"/>
      <c r="AV156" s="401"/>
      <c r="AW156" s="401"/>
      <c r="AX156" s="401"/>
      <c r="AY156" s="401"/>
      <c r="AZ156" s="401"/>
      <c r="BA156" s="401"/>
      <c r="BB156" s="401"/>
      <c r="BC156" s="401"/>
      <c r="BD156" s="401"/>
      <c r="BE156" s="401"/>
      <c r="BF156" s="401"/>
    </row>
    <row r="157" spans="1:58" x14ac:dyDescent="0.2">
      <c r="A157" s="401"/>
      <c r="B157" s="401"/>
      <c r="C157" s="401"/>
      <c r="D157" s="401"/>
      <c r="E157" s="401"/>
      <c r="F157" s="401"/>
      <c r="G157" s="401"/>
      <c r="H157" s="401"/>
      <c r="I157" s="401"/>
      <c r="J157" s="401"/>
      <c r="K157" s="401"/>
      <c r="L157" s="401"/>
      <c r="M157" s="401"/>
      <c r="N157" s="401"/>
      <c r="O157" s="401"/>
      <c r="P157" s="401"/>
      <c r="Q157" s="401"/>
      <c r="R157" s="401"/>
      <c r="S157" s="401"/>
      <c r="T157" s="401"/>
      <c r="U157" s="401"/>
      <c r="V157" s="401"/>
      <c r="W157" s="401"/>
      <c r="X157" s="401"/>
      <c r="Y157" s="401"/>
      <c r="Z157" s="401"/>
      <c r="AA157" s="401"/>
      <c r="AB157" s="401"/>
      <c r="AC157" s="401"/>
      <c r="AD157" s="401"/>
      <c r="AE157" s="401"/>
      <c r="AF157" s="401"/>
      <c r="AG157" s="401"/>
      <c r="AH157" s="401"/>
      <c r="AI157" s="401"/>
      <c r="AJ157" s="401"/>
      <c r="AK157" s="401"/>
      <c r="AL157" s="401"/>
      <c r="AM157" s="401"/>
      <c r="AN157" s="401"/>
      <c r="AO157" s="401"/>
      <c r="AP157" s="401"/>
      <c r="AQ157" s="401"/>
      <c r="AR157" s="401"/>
      <c r="AS157" s="401"/>
      <c r="AT157" s="401"/>
      <c r="AU157" s="401"/>
      <c r="AV157" s="401"/>
      <c r="AW157" s="401"/>
      <c r="AX157" s="401"/>
      <c r="AY157" s="401"/>
      <c r="AZ157" s="401"/>
      <c r="BA157" s="401"/>
      <c r="BB157" s="401"/>
      <c r="BC157" s="401"/>
      <c r="BD157" s="401"/>
      <c r="BE157" s="401"/>
      <c r="BF157" s="401"/>
    </row>
    <row r="158" spans="1:58" x14ac:dyDescent="0.2">
      <c r="A158" s="401"/>
      <c r="B158" s="401"/>
      <c r="C158" s="401"/>
      <c r="D158" s="401"/>
      <c r="E158" s="401"/>
      <c r="F158" s="401"/>
      <c r="G158" s="401"/>
      <c r="H158" s="401"/>
      <c r="I158" s="401"/>
      <c r="J158" s="401"/>
      <c r="K158" s="401"/>
      <c r="L158" s="401"/>
      <c r="M158" s="401"/>
      <c r="N158" s="401"/>
      <c r="O158" s="401"/>
      <c r="P158" s="401"/>
      <c r="Q158" s="401"/>
      <c r="R158" s="401"/>
      <c r="S158" s="401"/>
      <c r="T158" s="401"/>
      <c r="U158" s="401"/>
      <c r="V158" s="401"/>
      <c r="W158" s="401"/>
      <c r="X158" s="401"/>
      <c r="Y158" s="401"/>
      <c r="Z158" s="401"/>
      <c r="AA158" s="401"/>
      <c r="AB158" s="401"/>
      <c r="AC158" s="401"/>
      <c r="AD158" s="401"/>
      <c r="AE158" s="401"/>
      <c r="AF158" s="401"/>
      <c r="AG158" s="401"/>
      <c r="AH158" s="401"/>
      <c r="AI158" s="401"/>
      <c r="AJ158" s="401"/>
      <c r="AK158" s="401"/>
      <c r="AL158" s="401"/>
      <c r="AM158" s="401"/>
      <c r="AN158" s="401"/>
      <c r="AO158" s="401"/>
      <c r="AP158" s="401"/>
      <c r="AQ158" s="401"/>
      <c r="AR158" s="401"/>
      <c r="AS158" s="401"/>
      <c r="AT158" s="401"/>
      <c r="AU158" s="401"/>
      <c r="AV158" s="401"/>
      <c r="AW158" s="401"/>
      <c r="AX158" s="401"/>
      <c r="AY158" s="401"/>
      <c r="AZ158" s="401"/>
      <c r="BA158" s="401"/>
      <c r="BB158" s="401"/>
      <c r="BC158" s="401"/>
      <c r="BD158" s="401"/>
      <c r="BE158" s="401"/>
      <c r="BF158" s="401"/>
    </row>
    <row r="159" spans="1:58" x14ac:dyDescent="0.2">
      <c r="A159" s="401"/>
      <c r="B159" s="401"/>
      <c r="C159" s="401"/>
      <c r="D159" s="401"/>
      <c r="E159" s="401"/>
      <c r="F159" s="401"/>
      <c r="G159" s="401"/>
      <c r="H159" s="401"/>
      <c r="I159" s="401"/>
      <c r="J159" s="401"/>
      <c r="K159" s="401"/>
      <c r="L159" s="401"/>
      <c r="M159" s="401"/>
      <c r="N159" s="401"/>
      <c r="O159" s="401"/>
      <c r="P159" s="401"/>
      <c r="Q159" s="401"/>
      <c r="R159" s="401"/>
      <c r="S159" s="401"/>
      <c r="T159" s="401"/>
      <c r="U159" s="401"/>
      <c r="V159" s="401"/>
      <c r="W159" s="401"/>
      <c r="X159" s="401"/>
      <c r="Y159" s="401"/>
      <c r="Z159" s="401"/>
      <c r="AA159" s="401"/>
      <c r="AB159" s="401"/>
      <c r="AC159" s="401"/>
      <c r="AD159" s="401"/>
      <c r="AE159" s="401"/>
      <c r="AF159" s="401"/>
      <c r="AG159" s="401"/>
      <c r="AH159" s="401"/>
      <c r="AI159" s="401"/>
      <c r="AJ159" s="401"/>
      <c r="AK159" s="401"/>
      <c r="AL159" s="401"/>
      <c r="AM159" s="401"/>
      <c r="AN159" s="401"/>
      <c r="AO159" s="401"/>
      <c r="AP159" s="401"/>
      <c r="AQ159" s="401"/>
      <c r="AR159" s="401"/>
      <c r="AS159" s="401"/>
      <c r="AT159" s="401"/>
      <c r="AU159" s="401"/>
      <c r="AV159" s="401"/>
      <c r="AW159" s="401"/>
      <c r="AX159" s="401"/>
      <c r="AY159" s="401"/>
      <c r="AZ159" s="401"/>
      <c r="BA159" s="401"/>
      <c r="BB159" s="401"/>
      <c r="BC159" s="401"/>
      <c r="BD159" s="401"/>
      <c r="BE159" s="401"/>
      <c r="BF159" s="401"/>
    </row>
    <row r="160" spans="1:58" x14ac:dyDescent="0.2">
      <c r="A160" s="401"/>
      <c r="B160" s="401"/>
      <c r="C160" s="401"/>
      <c r="D160" s="401"/>
      <c r="E160" s="401"/>
      <c r="F160" s="401"/>
      <c r="G160" s="401"/>
      <c r="H160" s="401"/>
      <c r="I160" s="401"/>
      <c r="J160" s="401"/>
      <c r="K160" s="401"/>
      <c r="L160" s="401"/>
      <c r="M160" s="401"/>
      <c r="N160" s="401"/>
      <c r="O160" s="401"/>
      <c r="P160" s="401"/>
      <c r="Q160" s="401"/>
      <c r="R160" s="401"/>
      <c r="S160" s="401"/>
      <c r="T160" s="401"/>
      <c r="U160" s="401"/>
      <c r="V160" s="401"/>
      <c r="W160" s="401"/>
      <c r="X160" s="401"/>
      <c r="Y160" s="401"/>
      <c r="Z160" s="401"/>
      <c r="AA160" s="401"/>
      <c r="AB160" s="401"/>
      <c r="AC160" s="401"/>
      <c r="AD160" s="401"/>
      <c r="AE160" s="401"/>
      <c r="AF160" s="401"/>
      <c r="AG160" s="401"/>
      <c r="AH160" s="401"/>
      <c r="AI160" s="401"/>
      <c r="AJ160" s="401"/>
      <c r="AK160" s="401"/>
      <c r="AL160" s="401"/>
      <c r="AM160" s="401"/>
      <c r="AN160" s="401"/>
      <c r="AO160" s="401"/>
      <c r="AP160" s="401"/>
      <c r="AQ160" s="401"/>
      <c r="AR160" s="401"/>
      <c r="AS160" s="401"/>
      <c r="AT160" s="401"/>
      <c r="AU160" s="401"/>
      <c r="AV160" s="401"/>
      <c r="AW160" s="401"/>
      <c r="AX160" s="401"/>
      <c r="AY160" s="401"/>
      <c r="AZ160" s="401"/>
      <c r="BA160" s="401"/>
      <c r="BB160" s="401"/>
      <c r="BC160" s="401"/>
      <c r="BD160" s="401"/>
      <c r="BE160" s="401"/>
      <c r="BF160" s="401"/>
    </row>
    <row r="161" spans="1:58" x14ac:dyDescent="0.2">
      <c r="A161" s="401"/>
      <c r="B161" s="401"/>
      <c r="C161" s="401"/>
      <c r="D161" s="401"/>
      <c r="E161" s="401"/>
      <c r="F161" s="401"/>
      <c r="G161" s="401"/>
      <c r="H161" s="401"/>
      <c r="I161" s="401"/>
      <c r="J161" s="401"/>
      <c r="K161" s="401"/>
      <c r="L161" s="401"/>
      <c r="M161" s="401"/>
      <c r="N161" s="401"/>
      <c r="O161" s="401"/>
      <c r="P161" s="401"/>
      <c r="Q161" s="401"/>
      <c r="R161" s="401"/>
      <c r="S161" s="401"/>
      <c r="T161" s="401"/>
      <c r="U161" s="401"/>
      <c r="V161" s="401"/>
      <c r="W161" s="401"/>
      <c r="X161" s="401"/>
      <c r="Y161" s="401"/>
      <c r="Z161" s="401"/>
      <c r="AA161" s="401"/>
      <c r="AB161" s="401"/>
      <c r="AC161" s="401"/>
      <c r="AD161" s="401"/>
      <c r="AE161" s="401"/>
      <c r="AF161" s="401"/>
      <c r="AG161" s="401"/>
      <c r="AH161" s="401"/>
      <c r="AI161" s="401"/>
      <c r="AJ161" s="401"/>
      <c r="AK161" s="401"/>
      <c r="AL161" s="401"/>
      <c r="AM161" s="401"/>
      <c r="AN161" s="401"/>
      <c r="AO161" s="401"/>
      <c r="AP161" s="401"/>
      <c r="AQ161" s="401"/>
      <c r="AR161" s="401"/>
      <c r="AS161" s="401"/>
      <c r="AT161" s="401"/>
      <c r="AU161" s="401"/>
      <c r="AV161" s="401"/>
      <c r="AW161" s="401"/>
      <c r="AX161" s="401"/>
      <c r="AY161" s="401"/>
      <c r="AZ161" s="401"/>
      <c r="BA161" s="401"/>
      <c r="BB161" s="401"/>
      <c r="BC161" s="401"/>
      <c r="BD161" s="401"/>
      <c r="BE161" s="401"/>
      <c r="BF161" s="401"/>
    </row>
    <row r="162" spans="1:58" x14ac:dyDescent="0.2">
      <c r="A162" s="401"/>
      <c r="B162" s="401"/>
      <c r="C162" s="401"/>
      <c r="D162" s="401"/>
      <c r="E162" s="401"/>
      <c r="F162" s="401"/>
      <c r="G162" s="401"/>
      <c r="H162" s="401"/>
      <c r="I162" s="401"/>
      <c r="J162" s="401"/>
      <c r="K162" s="401"/>
      <c r="L162" s="401"/>
      <c r="M162" s="401"/>
      <c r="N162" s="401"/>
      <c r="O162" s="401"/>
      <c r="P162" s="401"/>
      <c r="Q162" s="401"/>
      <c r="R162" s="401"/>
      <c r="S162" s="401"/>
      <c r="T162" s="401"/>
      <c r="U162" s="401"/>
      <c r="V162" s="401"/>
      <c r="W162" s="401"/>
      <c r="X162" s="401"/>
      <c r="Y162" s="401"/>
      <c r="Z162" s="401"/>
      <c r="AA162" s="401"/>
      <c r="AB162" s="401"/>
      <c r="AC162" s="401"/>
      <c r="AD162" s="401"/>
      <c r="AE162" s="401"/>
      <c r="AF162" s="401"/>
      <c r="AG162" s="401"/>
      <c r="AH162" s="401"/>
      <c r="AI162" s="401"/>
      <c r="AJ162" s="401"/>
      <c r="AK162" s="401"/>
      <c r="AL162" s="401"/>
      <c r="AM162" s="401"/>
      <c r="AN162" s="401"/>
      <c r="AO162" s="401"/>
      <c r="AP162" s="401"/>
      <c r="AQ162" s="401"/>
      <c r="AR162" s="401"/>
      <c r="AS162" s="401"/>
      <c r="AT162" s="401"/>
      <c r="AU162" s="401"/>
      <c r="AV162" s="401"/>
      <c r="AW162" s="401"/>
      <c r="AX162" s="401"/>
      <c r="AY162" s="401"/>
      <c r="AZ162" s="401"/>
      <c r="BA162" s="401"/>
      <c r="BB162" s="401"/>
      <c r="BC162" s="401"/>
      <c r="BD162" s="401"/>
      <c r="BE162" s="401"/>
      <c r="BF162" s="401"/>
    </row>
    <row r="163" spans="1:58" x14ac:dyDescent="0.2">
      <c r="A163" s="401"/>
      <c r="B163" s="401"/>
      <c r="C163" s="401"/>
      <c r="D163" s="401"/>
      <c r="E163" s="401"/>
      <c r="F163" s="401"/>
      <c r="G163" s="401"/>
      <c r="H163" s="401"/>
      <c r="I163" s="401"/>
      <c r="J163" s="401"/>
      <c r="K163" s="401"/>
      <c r="L163" s="401"/>
      <c r="M163" s="401"/>
      <c r="N163" s="401"/>
      <c r="O163" s="401"/>
      <c r="P163" s="401"/>
      <c r="Q163" s="401"/>
      <c r="R163" s="401"/>
      <c r="S163" s="401"/>
      <c r="T163" s="401"/>
      <c r="U163" s="401"/>
      <c r="V163" s="401"/>
      <c r="W163" s="401"/>
      <c r="X163" s="401"/>
      <c r="Y163" s="401"/>
      <c r="Z163" s="401"/>
      <c r="AA163" s="401"/>
      <c r="AB163" s="401"/>
      <c r="AC163" s="401"/>
      <c r="AD163" s="401"/>
      <c r="AE163" s="401"/>
      <c r="AF163" s="401"/>
      <c r="AG163" s="401"/>
      <c r="AH163" s="401"/>
      <c r="AI163" s="401"/>
      <c r="AJ163" s="401"/>
      <c r="AK163" s="401"/>
      <c r="AL163" s="401"/>
      <c r="AM163" s="401"/>
      <c r="AN163" s="401"/>
      <c r="AO163" s="401"/>
      <c r="AP163" s="401"/>
      <c r="AQ163" s="401"/>
      <c r="AR163" s="401"/>
      <c r="AS163" s="401"/>
      <c r="AT163" s="401"/>
      <c r="AU163" s="401"/>
      <c r="AV163" s="401"/>
      <c r="AW163" s="401"/>
      <c r="AX163" s="401"/>
      <c r="AY163" s="401"/>
      <c r="AZ163" s="401"/>
      <c r="BA163" s="401"/>
      <c r="BB163" s="401"/>
      <c r="BC163" s="401"/>
      <c r="BD163" s="401"/>
      <c r="BE163" s="401"/>
      <c r="BF163" s="401"/>
    </row>
    <row r="164" spans="1:58" x14ac:dyDescent="0.2">
      <c r="K164" s="401"/>
      <c r="L164" s="401"/>
      <c r="M164" s="401"/>
      <c r="N164" s="401"/>
      <c r="O164" s="401"/>
      <c r="P164" s="401"/>
      <c r="Q164" s="401"/>
      <c r="R164" s="401"/>
      <c r="S164" s="401"/>
      <c r="T164" s="401"/>
      <c r="U164" s="401"/>
      <c r="V164" s="401"/>
      <c r="W164" s="401"/>
      <c r="X164" s="401"/>
      <c r="Y164" s="401"/>
      <c r="Z164" s="401"/>
      <c r="AA164" s="401"/>
      <c r="AB164" s="401"/>
      <c r="AC164" s="401"/>
      <c r="AD164" s="401"/>
      <c r="AE164" s="401"/>
      <c r="AF164" s="401"/>
      <c r="AG164" s="401"/>
      <c r="AH164" s="401"/>
      <c r="AI164" s="401"/>
      <c r="AJ164" s="401"/>
      <c r="AK164" s="401"/>
      <c r="AL164" s="401"/>
      <c r="AM164" s="401"/>
      <c r="AN164" s="401"/>
      <c r="AO164" s="401"/>
      <c r="AP164" s="401"/>
      <c r="AQ164" s="401"/>
      <c r="AR164" s="401"/>
      <c r="AS164" s="401"/>
      <c r="AT164" s="401"/>
      <c r="AU164" s="401"/>
      <c r="AV164" s="401"/>
      <c r="AW164" s="401"/>
      <c r="AX164" s="401"/>
      <c r="AY164" s="401"/>
      <c r="AZ164" s="401"/>
      <c r="BA164" s="401"/>
      <c r="BB164" s="401"/>
      <c r="BC164" s="401"/>
      <c r="BD164" s="401"/>
      <c r="BE164" s="401"/>
      <c r="BF164" s="401"/>
    </row>
    <row r="165" spans="1:58" x14ac:dyDescent="0.2">
      <c r="K165" s="401"/>
      <c r="L165" s="401"/>
      <c r="M165" s="401"/>
      <c r="N165" s="401"/>
      <c r="O165" s="401"/>
      <c r="P165" s="401"/>
      <c r="Q165" s="401"/>
      <c r="R165" s="401"/>
      <c r="S165" s="401"/>
      <c r="T165" s="401"/>
      <c r="U165" s="401"/>
      <c r="V165" s="401"/>
      <c r="W165" s="401"/>
      <c r="X165" s="401"/>
      <c r="Y165" s="401"/>
      <c r="Z165" s="401"/>
      <c r="AA165" s="401"/>
      <c r="AB165" s="401"/>
      <c r="AC165" s="401"/>
      <c r="AD165" s="401"/>
      <c r="AE165" s="401"/>
      <c r="AF165" s="401"/>
      <c r="AG165" s="401"/>
      <c r="AH165" s="401"/>
      <c r="AI165" s="401"/>
      <c r="AJ165" s="401"/>
      <c r="AK165" s="401"/>
      <c r="AL165" s="401"/>
      <c r="AM165" s="401"/>
      <c r="AN165" s="401"/>
      <c r="AO165" s="401"/>
      <c r="AP165" s="401"/>
      <c r="AQ165" s="401"/>
      <c r="AR165" s="401"/>
      <c r="AS165" s="401"/>
      <c r="AT165" s="401"/>
      <c r="AU165" s="401"/>
      <c r="AV165" s="401"/>
      <c r="AW165" s="401"/>
      <c r="AX165" s="401"/>
      <c r="AY165" s="401"/>
      <c r="AZ165" s="401"/>
      <c r="BA165" s="401"/>
      <c r="BB165" s="401"/>
      <c r="BC165" s="401"/>
      <c r="BD165" s="401"/>
      <c r="BE165" s="401"/>
      <c r="BF165" s="401"/>
    </row>
    <row r="166" spans="1:58" x14ac:dyDescent="0.2">
      <c r="K166" s="401"/>
      <c r="L166" s="401"/>
      <c r="M166" s="401"/>
      <c r="N166" s="401"/>
      <c r="O166" s="401"/>
      <c r="P166" s="401"/>
      <c r="Q166" s="401"/>
      <c r="R166" s="401"/>
      <c r="S166" s="401"/>
      <c r="T166" s="401"/>
      <c r="U166" s="401"/>
      <c r="V166" s="401"/>
      <c r="W166" s="401"/>
      <c r="X166" s="401"/>
      <c r="Y166" s="401"/>
      <c r="Z166" s="401"/>
      <c r="AA166" s="401"/>
      <c r="AB166" s="401"/>
      <c r="AC166" s="401"/>
      <c r="AD166" s="401"/>
      <c r="AE166" s="401"/>
      <c r="AF166" s="401"/>
      <c r="AG166" s="401"/>
      <c r="AH166" s="401"/>
      <c r="AI166" s="401"/>
      <c r="AJ166" s="401"/>
      <c r="AK166" s="401"/>
      <c r="AL166" s="401"/>
      <c r="AM166" s="401"/>
      <c r="AN166" s="401"/>
      <c r="AO166" s="401"/>
      <c r="AP166" s="401"/>
      <c r="AQ166" s="401"/>
      <c r="AR166" s="401"/>
      <c r="AS166" s="401"/>
      <c r="AT166" s="401"/>
      <c r="AU166" s="401"/>
      <c r="AV166" s="401"/>
      <c r="AW166" s="401"/>
      <c r="AX166" s="401"/>
      <c r="AY166" s="401"/>
      <c r="AZ166" s="401"/>
      <c r="BA166" s="401"/>
      <c r="BB166" s="401"/>
      <c r="BC166" s="401"/>
      <c r="BD166" s="401"/>
      <c r="BE166" s="401"/>
      <c r="BF166" s="401"/>
    </row>
    <row r="167" spans="1:58" x14ac:dyDescent="0.2">
      <c r="K167" s="401"/>
      <c r="L167" s="401"/>
      <c r="M167" s="401"/>
      <c r="N167" s="401"/>
      <c r="O167" s="401"/>
      <c r="P167" s="401"/>
      <c r="Q167" s="401"/>
      <c r="R167" s="401"/>
      <c r="S167" s="401"/>
      <c r="T167" s="401"/>
      <c r="U167" s="401"/>
      <c r="V167" s="401"/>
      <c r="W167" s="401"/>
      <c r="X167" s="401"/>
      <c r="Y167" s="401"/>
      <c r="Z167" s="401"/>
      <c r="AA167" s="401"/>
      <c r="AB167" s="401"/>
      <c r="AC167" s="401"/>
      <c r="AD167" s="401"/>
      <c r="AE167" s="401"/>
      <c r="AF167" s="401"/>
      <c r="AG167" s="401"/>
      <c r="AH167" s="401"/>
      <c r="AI167" s="401"/>
      <c r="AJ167" s="401"/>
      <c r="AK167" s="401"/>
      <c r="AL167" s="401"/>
      <c r="AM167" s="401"/>
      <c r="AN167" s="401"/>
      <c r="AO167" s="401"/>
      <c r="AP167" s="401"/>
      <c r="AQ167" s="401"/>
      <c r="AR167" s="401"/>
      <c r="AS167" s="401"/>
      <c r="AT167" s="401"/>
      <c r="AU167" s="401"/>
      <c r="AV167" s="401"/>
      <c r="AW167" s="401"/>
      <c r="AX167" s="401"/>
      <c r="AY167" s="401"/>
      <c r="AZ167" s="401"/>
      <c r="BA167" s="401"/>
      <c r="BB167" s="401"/>
      <c r="BC167" s="401"/>
      <c r="BD167" s="401"/>
      <c r="BE167" s="401"/>
      <c r="BF167" s="401"/>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11" t="s">
        <v>354</v>
      </c>
      <c r="B1" s="311" t="s">
        <v>355</v>
      </c>
      <c r="C1" s="311" t="s">
        <v>356</v>
      </c>
      <c r="D1" s="311" t="s">
        <v>357</v>
      </c>
      <c r="E1" s="311" t="s">
        <v>358</v>
      </c>
      <c r="F1" s="311" t="s">
        <v>359</v>
      </c>
      <c r="G1" s="311" t="s">
        <v>360</v>
      </c>
      <c r="H1" s="312"/>
      <c r="I1" s="311" t="s">
        <v>361</v>
      </c>
    </row>
    <row r="2" spans="1:10" x14ac:dyDescent="0.2">
      <c r="A2" s="313" t="s">
        <v>354</v>
      </c>
      <c r="B2" s="313" t="s">
        <v>355</v>
      </c>
      <c r="C2" s="313" t="s">
        <v>356</v>
      </c>
      <c r="D2" s="313" t="s">
        <v>357</v>
      </c>
      <c r="E2" s="313" t="s">
        <v>358</v>
      </c>
      <c r="F2" s="313" t="s">
        <v>359</v>
      </c>
      <c r="G2" s="313" t="s">
        <v>360</v>
      </c>
      <c r="H2" s="312"/>
      <c r="I2" t="str">
        <f>'TC FORM'!B2</f>
        <v>JOHNSON GAGE &amp; INSPECTION, INC.</v>
      </c>
      <c r="J2" s="314" t="s">
        <v>362</v>
      </c>
    </row>
    <row r="3" spans="1:10" ht="15" customHeight="1" x14ac:dyDescent="0.2">
      <c r="A3" s="362" t="s">
        <v>363</v>
      </c>
      <c r="B3" s="315" t="s">
        <v>364</v>
      </c>
      <c r="C3" s="315" t="s">
        <v>47</v>
      </c>
      <c r="D3" s="315" t="s">
        <v>365</v>
      </c>
      <c r="E3" s="315" t="s">
        <v>366</v>
      </c>
      <c r="F3" s="315" t="s">
        <v>367</v>
      </c>
      <c r="G3" s="315" t="s">
        <v>47</v>
      </c>
      <c r="H3" s="312"/>
      <c r="I3" t="str">
        <f>VLOOKUP(I2, A3:G448,2, FALSE)</f>
        <v>5920 W. 21st ST. N.</v>
      </c>
      <c r="J3" t="s">
        <v>368</v>
      </c>
    </row>
    <row r="4" spans="1:10" ht="15" customHeight="1" x14ac:dyDescent="0.2">
      <c r="A4" s="362" t="s">
        <v>369</v>
      </c>
      <c r="B4" s="315" t="s">
        <v>370</v>
      </c>
      <c r="C4" s="315" t="s">
        <v>47</v>
      </c>
      <c r="D4" s="315" t="s">
        <v>371</v>
      </c>
      <c r="E4" s="315" t="s">
        <v>372</v>
      </c>
      <c r="F4" s="315" t="s">
        <v>373</v>
      </c>
      <c r="G4" s="315" t="s">
        <v>47</v>
      </c>
      <c r="H4" s="312"/>
      <c r="I4" t="str">
        <f>VLOOKUP(I$2, A$3:G$448,3, FALSE)</f>
        <v/>
      </c>
      <c r="J4" t="s">
        <v>356</v>
      </c>
    </row>
    <row r="5" spans="1:10" ht="15" customHeight="1" x14ac:dyDescent="0.2">
      <c r="A5" s="362" t="s">
        <v>374</v>
      </c>
      <c r="B5" s="315" t="s">
        <v>375</v>
      </c>
      <c r="C5" s="315" t="s">
        <v>47</v>
      </c>
      <c r="D5" s="315" t="s">
        <v>365</v>
      </c>
      <c r="E5" s="315" t="s">
        <v>366</v>
      </c>
      <c r="F5" s="315" t="s">
        <v>367</v>
      </c>
      <c r="G5" s="315"/>
      <c r="H5" s="312"/>
      <c r="I5" t="str">
        <f>VLOOKUP(I$2, A$3:G$448,4, FALSE)</f>
        <v>WICHITA</v>
      </c>
      <c r="J5" t="s">
        <v>357</v>
      </c>
    </row>
    <row r="6" spans="1:10" ht="15" customHeight="1" x14ac:dyDescent="0.2">
      <c r="A6" s="362" t="s">
        <v>376</v>
      </c>
      <c r="B6" s="315" t="s">
        <v>377</v>
      </c>
      <c r="C6" s="315" t="s">
        <v>47</v>
      </c>
      <c r="D6" s="315" t="s">
        <v>365</v>
      </c>
      <c r="E6" s="315" t="s">
        <v>366</v>
      </c>
      <c r="F6" s="315" t="s">
        <v>378</v>
      </c>
      <c r="G6" s="315"/>
      <c r="H6" s="312"/>
      <c r="I6" t="str">
        <f>VLOOKUP(I$2, A$3:G$448,5, FALSE)</f>
        <v>KS</v>
      </c>
      <c r="J6" t="s">
        <v>358</v>
      </c>
    </row>
    <row r="7" spans="1:10" ht="15" customHeight="1" x14ac:dyDescent="0.2">
      <c r="A7" s="362" t="s">
        <v>379</v>
      </c>
      <c r="B7" s="315" t="s">
        <v>380</v>
      </c>
      <c r="C7" s="315" t="s">
        <v>47</v>
      </c>
      <c r="D7" s="315" t="s">
        <v>365</v>
      </c>
      <c r="E7" s="315" t="s">
        <v>366</v>
      </c>
      <c r="F7" s="315" t="s">
        <v>367</v>
      </c>
      <c r="G7" s="315"/>
      <c r="H7" s="312"/>
      <c r="I7" t="str">
        <f>VLOOKUP(I$2, A$3:G$448,6, FALSE)</f>
        <v>67205</v>
      </c>
      <c r="J7" t="s">
        <v>381</v>
      </c>
    </row>
    <row r="8" spans="1:10" ht="15" customHeight="1" x14ac:dyDescent="0.2">
      <c r="A8" s="362" t="s">
        <v>382</v>
      </c>
      <c r="B8" s="315" t="s">
        <v>383</v>
      </c>
      <c r="C8" s="315" t="s">
        <v>47</v>
      </c>
      <c r="D8" s="315" t="s">
        <v>365</v>
      </c>
      <c r="E8" s="315" t="s">
        <v>366</v>
      </c>
      <c r="F8" s="315" t="s">
        <v>384</v>
      </c>
      <c r="G8" s="315" t="s">
        <v>47</v>
      </c>
      <c r="H8" s="312"/>
      <c r="I8" t="str">
        <f>VLOOKUP(I$2, A$3:G$448,7, FALSE)</f>
        <v/>
      </c>
      <c r="J8" t="s">
        <v>385</v>
      </c>
    </row>
    <row r="9" spans="1:10" ht="15" customHeight="1" x14ac:dyDescent="0.2">
      <c r="A9" s="362" t="s">
        <v>386</v>
      </c>
      <c r="B9" s="315" t="s">
        <v>387</v>
      </c>
      <c r="C9" s="315" t="s">
        <v>47</v>
      </c>
      <c r="D9" s="315" t="s">
        <v>388</v>
      </c>
      <c r="E9" s="315" t="s">
        <v>366</v>
      </c>
      <c r="F9" s="315" t="s">
        <v>389</v>
      </c>
      <c r="G9" s="315" t="s">
        <v>47</v>
      </c>
      <c r="H9" s="312"/>
      <c r="I9" s="316" t="s">
        <v>390</v>
      </c>
    </row>
    <row r="10" spans="1:10" ht="15" customHeight="1" x14ac:dyDescent="0.2">
      <c r="A10" s="363" t="s">
        <v>391</v>
      </c>
      <c r="B10" s="315" t="s">
        <v>392</v>
      </c>
      <c r="C10" s="315"/>
      <c r="D10" s="315" t="s">
        <v>393</v>
      </c>
      <c r="E10" s="315" t="s">
        <v>394</v>
      </c>
      <c r="F10" s="315">
        <v>71913</v>
      </c>
      <c r="G10" s="315" t="s">
        <v>47</v>
      </c>
      <c r="H10" s="312"/>
      <c r="I10" t="str">
        <f>CONCATENATE(I5,", ",I6," ",I7)</f>
        <v>WICHITA, KS 67205</v>
      </c>
    </row>
    <row r="11" spans="1:10" ht="15" customHeight="1" x14ac:dyDescent="0.2">
      <c r="A11" s="362" t="s">
        <v>395</v>
      </c>
      <c r="B11" s="315" t="s">
        <v>396</v>
      </c>
      <c r="C11" s="315" t="s">
        <v>47</v>
      </c>
      <c r="D11" s="315" t="s">
        <v>365</v>
      </c>
      <c r="E11" s="315" t="s">
        <v>366</v>
      </c>
      <c r="F11" s="315" t="s">
        <v>397</v>
      </c>
      <c r="G11" s="315" t="s">
        <v>47</v>
      </c>
      <c r="H11" s="312"/>
    </row>
    <row r="12" spans="1:10" ht="15" customHeight="1" x14ac:dyDescent="0.2">
      <c r="A12" s="362" t="s">
        <v>398</v>
      </c>
      <c r="B12" s="315" t="s">
        <v>399</v>
      </c>
      <c r="C12" s="315" t="s">
        <v>47</v>
      </c>
      <c r="D12" s="315" t="s">
        <v>365</v>
      </c>
      <c r="E12" s="315" t="s">
        <v>366</v>
      </c>
      <c r="F12" s="315"/>
      <c r="G12" s="315" t="s">
        <v>400</v>
      </c>
      <c r="H12" s="312"/>
    </row>
    <row r="13" spans="1:10" ht="15" customHeight="1" x14ac:dyDescent="0.2">
      <c r="A13" s="362" t="s">
        <v>401</v>
      </c>
      <c r="B13" s="315" t="s">
        <v>402</v>
      </c>
      <c r="C13" s="315" t="s">
        <v>47</v>
      </c>
      <c r="D13" s="315" t="s">
        <v>365</v>
      </c>
      <c r="E13" s="315" t="s">
        <v>366</v>
      </c>
      <c r="F13" s="315" t="s">
        <v>403</v>
      </c>
      <c r="G13" s="315" t="s">
        <v>47</v>
      </c>
      <c r="H13" s="312"/>
    </row>
    <row r="14" spans="1:10" ht="15" customHeight="1" x14ac:dyDescent="0.2">
      <c r="A14" s="362" t="s">
        <v>404</v>
      </c>
      <c r="B14" s="315" t="s">
        <v>405</v>
      </c>
      <c r="C14" s="315" t="s">
        <v>47</v>
      </c>
      <c r="D14" s="315" t="s">
        <v>406</v>
      </c>
      <c r="E14" s="315" t="s">
        <v>407</v>
      </c>
      <c r="F14" s="315">
        <v>74821</v>
      </c>
      <c r="G14" s="315" t="s">
        <v>47</v>
      </c>
      <c r="H14" s="312"/>
    </row>
    <row r="15" spans="1:10" ht="15" customHeight="1" x14ac:dyDescent="0.2">
      <c r="A15" s="362" t="s">
        <v>408</v>
      </c>
      <c r="B15" s="315" t="s">
        <v>409</v>
      </c>
      <c r="C15" s="315" t="s">
        <v>47</v>
      </c>
      <c r="D15" s="315" t="s">
        <v>365</v>
      </c>
      <c r="E15" s="315" t="s">
        <v>366</v>
      </c>
      <c r="F15" s="315" t="s">
        <v>410</v>
      </c>
      <c r="G15" s="315" t="s">
        <v>47</v>
      </c>
      <c r="H15" s="312"/>
    </row>
    <row r="16" spans="1:10" ht="15" customHeight="1" x14ac:dyDescent="0.2">
      <c r="A16" s="363" t="s">
        <v>411</v>
      </c>
      <c r="B16" s="315" t="s">
        <v>412</v>
      </c>
      <c r="C16" s="315"/>
      <c r="D16" s="315" t="s">
        <v>388</v>
      </c>
      <c r="E16" s="315" t="s">
        <v>366</v>
      </c>
      <c r="F16" s="315">
        <v>67101</v>
      </c>
      <c r="G16" s="315" t="s">
        <v>47</v>
      </c>
      <c r="H16" s="312"/>
    </row>
    <row r="17" spans="1:8" ht="15" customHeight="1" x14ac:dyDescent="0.2">
      <c r="A17" s="362" t="s">
        <v>413</v>
      </c>
      <c r="B17" s="315" t="s">
        <v>414</v>
      </c>
      <c r="C17" s="315" t="s">
        <v>47</v>
      </c>
      <c r="D17" s="315" t="s">
        <v>415</v>
      </c>
      <c r="E17" s="315" t="s">
        <v>366</v>
      </c>
      <c r="F17" s="315" t="s">
        <v>416</v>
      </c>
      <c r="G17" s="315" t="s">
        <v>47</v>
      </c>
      <c r="H17" s="312"/>
    </row>
    <row r="18" spans="1:8" ht="15" customHeight="1" x14ac:dyDescent="0.2">
      <c r="A18" s="363" t="s">
        <v>417</v>
      </c>
      <c r="B18" s="315" t="s">
        <v>418</v>
      </c>
      <c r="C18" s="315"/>
      <c r="D18" s="315" t="s">
        <v>365</v>
      </c>
      <c r="E18" s="315" t="s">
        <v>366</v>
      </c>
      <c r="F18" s="315">
        <v>67201</v>
      </c>
      <c r="G18" s="315"/>
      <c r="H18" s="312"/>
    </row>
    <row r="19" spans="1:8" ht="15" customHeight="1" x14ac:dyDescent="0.2">
      <c r="A19" s="362" t="s">
        <v>419</v>
      </c>
      <c r="B19" s="315" t="s">
        <v>420</v>
      </c>
      <c r="C19" s="315" t="s">
        <v>47</v>
      </c>
      <c r="D19" s="315" t="s">
        <v>365</v>
      </c>
      <c r="E19" s="315" t="s">
        <v>366</v>
      </c>
      <c r="F19" s="315" t="s">
        <v>367</v>
      </c>
      <c r="G19" s="315" t="s">
        <v>47</v>
      </c>
      <c r="H19" s="312"/>
    </row>
    <row r="20" spans="1:8" ht="15" customHeight="1" x14ac:dyDescent="0.2">
      <c r="A20" s="362" t="s">
        <v>421</v>
      </c>
      <c r="B20" s="315" t="s">
        <v>422</v>
      </c>
      <c r="C20" s="315"/>
      <c r="D20" s="315" t="s">
        <v>365</v>
      </c>
      <c r="E20" s="315" t="s">
        <v>366</v>
      </c>
      <c r="F20" s="315">
        <v>67213</v>
      </c>
      <c r="G20" s="315" t="s">
        <v>47</v>
      </c>
      <c r="H20" s="312"/>
    </row>
    <row r="21" spans="1:8" ht="15" customHeight="1" x14ac:dyDescent="0.2">
      <c r="A21" s="362" t="s">
        <v>423</v>
      </c>
      <c r="B21" s="315" t="s">
        <v>424</v>
      </c>
      <c r="C21" s="315" t="s">
        <v>425</v>
      </c>
      <c r="D21" s="315" t="s">
        <v>365</v>
      </c>
      <c r="E21" s="315" t="s">
        <v>366</v>
      </c>
      <c r="F21" s="315" t="s">
        <v>426</v>
      </c>
      <c r="G21" s="315" t="s">
        <v>47</v>
      </c>
      <c r="H21" s="312"/>
    </row>
    <row r="22" spans="1:8" ht="15" customHeight="1" x14ac:dyDescent="0.2">
      <c r="A22" s="362" t="s">
        <v>427</v>
      </c>
      <c r="B22" s="315" t="s">
        <v>428</v>
      </c>
      <c r="C22" s="315" t="s">
        <v>47</v>
      </c>
      <c r="D22" s="315" t="s">
        <v>365</v>
      </c>
      <c r="E22" s="315" t="s">
        <v>366</v>
      </c>
      <c r="F22" s="315" t="s">
        <v>429</v>
      </c>
      <c r="G22" s="315" t="s">
        <v>47</v>
      </c>
      <c r="H22" s="312"/>
    </row>
    <row r="23" spans="1:8" ht="15" customHeight="1" x14ac:dyDescent="0.2">
      <c r="A23" s="362" t="s">
        <v>430</v>
      </c>
      <c r="B23" s="315" t="s">
        <v>431</v>
      </c>
      <c r="C23" s="315" t="s">
        <v>47</v>
      </c>
      <c r="D23" s="315" t="s">
        <v>365</v>
      </c>
      <c r="E23" s="315" t="s">
        <v>366</v>
      </c>
      <c r="F23" s="315" t="s">
        <v>367</v>
      </c>
      <c r="G23" s="315" t="s">
        <v>47</v>
      </c>
      <c r="H23" s="312"/>
    </row>
    <row r="24" spans="1:8" ht="15" customHeight="1" x14ac:dyDescent="0.2">
      <c r="A24" s="362" t="s">
        <v>432</v>
      </c>
      <c r="B24" s="315" t="s">
        <v>433</v>
      </c>
      <c r="C24" s="315" t="s">
        <v>47</v>
      </c>
      <c r="D24" s="315" t="s">
        <v>365</v>
      </c>
      <c r="E24" s="315" t="s">
        <v>366</v>
      </c>
      <c r="F24" s="315" t="s">
        <v>367</v>
      </c>
      <c r="G24" s="315" t="s">
        <v>47</v>
      </c>
      <c r="H24" s="312"/>
    </row>
    <row r="25" spans="1:8" ht="15" customHeight="1" x14ac:dyDescent="0.2">
      <c r="A25" s="363" t="s">
        <v>434</v>
      </c>
      <c r="B25" s="315" t="s">
        <v>435</v>
      </c>
      <c r="C25" s="315"/>
      <c r="D25" s="315" t="s">
        <v>436</v>
      </c>
      <c r="E25" s="315" t="s">
        <v>366</v>
      </c>
      <c r="F25" s="315">
        <v>67301</v>
      </c>
      <c r="G25" s="315"/>
      <c r="H25" s="312"/>
    </row>
    <row r="26" spans="1:8" ht="15" customHeight="1" x14ac:dyDescent="0.2">
      <c r="A26" s="362" t="s">
        <v>437</v>
      </c>
      <c r="B26" s="315" t="s">
        <v>438</v>
      </c>
      <c r="C26" s="315" t="s">
        <v>47</v>
      </c>
      <c r="D26" s="315" t="s">
        <v>439</v>
      </c>
      <c r="E26" s="315" t="s">
        <v>366</v>
      </c>
      <c r="F26" s="315" t="s">
        <v>440</v>
      </c>
      <c r="G26" s="315" t="s">
        <v>47</v>
      </c>
      <c r="H26" s="312"/>
    </row>
    <row r="27" spans="1:8" ht="15" customHeight="1" x14ac:dyDescent="0.2">
      <c r="A27" s="362" t="s">
        <v>441</v>
      </c>
      <c r="B27" s="315" t="s">
        <v>442</v>
      </c>
      <c r="C27" s="315" t="s">
        <v>443</v>
      </c>
      <c r="D27" s="315" t="s">
        <v>365</v>
      </c>
      <c r="E27" s="315" t="s">
        <v>366</v>
      </c>
      <c r="F27" s="315" t="s">
        <v>47</v>
      </c>
      <c r="G27" s="315" t="s">
        <v>444</v>
      </c>
      <c r="H27" s="312"/>
    </row>
    <row r="28" spans="1:8" ht="15" customHeight="1" x14ac:dyDescent="0.2">
      <c r="A28" s="363" t="s">
        <v>445</v>
      </c>
      <c r="B28" s="315" t="s">
        <v>446</v>
      </c>
      <c r="C28" s="315"/>
      <c r="D28" s="315" t="s">
        <v>365</v>
      </c>
      <c r="E28" s="315" t="s">
        <v>366</v>
      </c>
      <c r="F28" s="315">
        <v>67277</v>
      </c>
      <c r="G28" s="315"/>
      <c r="H28" s="312"/>
    </row>
    <row r="29" spans="1:8" ht="15" customHeight="1" x14ac:dyDescent="0.2">
      <c r="A29" s="363" t="s">
        <v>447</v>
      </c>
      <c r="B29" s="315" t="s">
        <v>448</v>
      </c>
      <c r="C29" s="315"/>
      <c r="D29" s="315" t="s">
        <v>365</v>
      </c>
      <c r="E29" s="315" t="s">
        <v>366</v>
      </c>
      <c r="F29" s="315">
        <v>67218</v>
      </c>
      <c r="G29" s="315"/>
      <c r="H29" s="312"/>
    </row>
    <row r="30" spans="1:8" ht="15" customHeight="1" x14ac:dyDescent="0.2">
      <c r="A30" s="362" t="s">
        <v>449</v>
      </c>
      <c r="B30" s="315" t="s">
        <v>450</v>
      </c>
      <c r="C30" s="315" t="s">
        <v>451</v>
      </c>
      <c r="D30" s="315" t="s">
        <v>452</v>
      </c>
      <c r="E30" s="315" t="s">
        <v>366</v>
      </c>
      <c r="F30" s="315" t="s">
        <v>453</v>
      </c>
      <c r="G30" s="315" t="s">
        <v>47</v>
      </c>
      <c r="H30" s="312"/>
    </row>
    <row r="31" spans="1:8" ht="15" customHeight="1" x14ac:dyDescent="0.2">
      <c r="A31" s="363" t="s">
        <v>454</v>
      </c>
      <c r="B31" s="315" t="s">
        <v>455</v>
      </c>
      <c r="C31" s="315"/>
      <c r="D31" s="315" t="s">
        <v>365</v>
      </c>
      <c r="E31" s="315" t="s">
        <v>366</v>
      </c>
      <c r="F31" s="315">
        <v>67217</v>
      </c>
      <c r="G31" s="315"/>
      <c r="H31" s="312"/>
    </row>
    <row r="32" spans="1:8" ht="15" customHeight="1" x14ac:dyDescent="0.2">
      <c r="A32" s="363" t="s">
        <v>456</v>
      </c>
      <c r="B32" s="315" t="s">
        <v>455</v>
      </c>
      <c r="C32" s="315"/>
      <c r="D32" s="315" t="s">
        <v>365</v>
      </c>
      <c r="E32" s="315" t="s">
        <v>366</v>
      </c>
      <c r="F32" s="315">
        <v>67217</v>
      </c>
      <c r="G32" s="315"/>
      <c r="H32" s="312"/>
    </row>
    <row r="33" spans="1:8" ht="15" customHeight="1" x14ac:dyDescent="0.2">
      <c r="A33" s="362" t="s">
        <v>457</v>
      </c>
      <c r="B33" s="315" t="s">
        <v>458</v>
      </c>
      <c r="C33" s="315" t="s">
        <v>47</v>
      </c>
      <c r="D33" s="315" t="s">
        <v>459</v>
      </c>
      <c r="E33" s="315" t="s">
        <v>366</v>
      </c>
      <c r="F33" s="315" t="s">
        <v>47</v>
      </c>
      <c r="G33" s="315" t="s">
        <v>460</v>
      </c>
      <c r="H33" s="312"/>
    </row>
    <row r="34" spans="1:8" ht="15" customHeight="1" x14ac:dyDescent="0.2">
      <c r="A34" s="363" t="s">
        <v>461</v>
      </c>
      <c r="B34" s="315" t="s">
        <v>462</v>
      </c>
      <c r="C34" s="315"/>
      <c r="D34" s="315" t="s">
        <v>365</v>
      </c>
      <c r="E34" s="315" t="s">
        <v>366</v>
      </c>
      <c r="F34" s="315">
        <v>67215</v>
      </c>
      <c r="G34" s="315" t="s">
        <v>47</v>
      </c>
      <c r="H34" s="312"/>
    </row>
    <row r="35" spans="1:8" ht="15" customHeight="1" x14ac:dyDescent="0.2">
      <c r="A35" s="363" t="s">
        <v>463</v>
      </c>
      <c r="B35" s="315" t="s">
        <v>464</v>
      </c>
      <c r="C35" s="315"/>
      <c r="D35" s="315" t="s">
        <v>465</v>
      </c>
      <c r="E35" s="315" t="s">
        <v>366</v>
      </c>
      <c r="F35" s="315">
        <v>67401</v>
      </c>
      <c r="G35" s="315" t="s">
        <v>47</v>
      </c>
      <c r="H35" s="312"/>
    </row>
    <row r="36" spans="1:8" ht="15" customHeight="1" x14ac:dyDescent="0.2">
      <c r="A36" s="362" t="s">
        <v>466</v>
      </c>
      <c r="B36" s="315" t="s">
        <v>467</v>
      </c>
      <c r="C36" s="315" t="s">
        <v>47</v>
      </c>
      <c r="D36" s="315" t="s">
        <v>468</v>
      </c>
      <c r="E36" s="315" t="s">
        <v>366</v>
      </c>
      <c r="F36" s="315">
        <v>67058</v>
      </c>
      <c r="G36" s="315" t="s">
        <v>47</v>
      </c>
      <c r="H36" s="312"/>
    </row>
    <row r="37" spans="1:8" ht="15" customHeight="1" x14ac:dyDescent="0.2">
      <c r="A37" s="362" t="s">
        <v>469</v>
      </c>
      <c r="B37" s="315" t="s">
        <v>470</v>
      </c>
      <c r="C37" s="315" t="s">
        <v>47</v>
      </c>
      <c r="D37" s="315" t="s">
        <v>365</v>
      </c>
      <c r="E37" s="315" t="s">
        <v>366</v>
      </c>
      <c r="F37" s="315" t="s">
        <v>471</v>
      </c>
      <c r="G37" s="315" t="s">
        <v>47</v>
      </c>
      <c r="H37" s="312"/>
    </row>
    <row r="38" spans="1:8" ht="15" customHeight="1" x14ac:dyDescent="0.2">
      <c r="A38" s="364" t="s">
        <v>472</v>
      </c>
      <c r="B38" s="319" t="s">
        <v>473</v>
      </c>
      <c r="C38" s="319" t="s">
        <v>474</v>
      </c>
      <c r="D38" s="319" t="s">
        <v>475</v>
      </c>
      <c r="E38" s="319" t="s">
        <v>476</v>
      </c>
      <c r="F38" s="315">
        <v>67010</v>
      </c>
      <c r="G38" s="315"/>
      <c r="H38" s="312"/>
    </row>
    <row r="39" spans="1:8" ht="15" customHeight="1" x14ac:dyDescent="0.2">
      <c r="A39" s="362" t="s">
        <v>477</v>
      </c>
      <c r="B39" s="315" t="s">
        <v>478</v>
      </c>
      <c r="C39" s="315" t="s">
        <v>479</v>
      </c>
      <c r="D39" s="315" t="s">
        <v>480</v>
      </c>
      <c r="E39" s="315" t="s">
        <v>366</v>
      </c>
      <c r="F39" s="315" t="s">
        <v>47</v>
      </c>
      <c r="G39" s="315" t="s">
        <v>481</v>
      </c>
      <c r="H39" s="312"/>
    </row>
    <row r="40" spans="1:8" ht="15" customHeight="1" x14ac:dyDescent="0.2">
      <c r="A40" s="362" t="s">
        <v>482</v>
      </c>
      <c r="B40" s="315" t="s">
        <v>483</v>
      </c>
      <c r="C40" s="315"/>
      <c r="D40" s="315" t="s">
        <v>484</v>
      </c>
      <c r="E40" s="315" t="s">
        <v>366</v>
      </c>
      <c r="F40" s="315">
        <v>67031</v>
      </c>
      <c r="G40" s="315"/>
      <c r="H40" s="312"/>
    </row>
    <row r="41" spans="1:8" ht="15" customHeight="1" x14ac:dyDescent="0.2">
      <c r="A41" s="362" t="s">
        <v>485</v>
      </c>
      <c r="B41" s="315" t="s">
        <v>486</v>
      </c>
      <c r="C41" s="315" t="s">
        <v>47</v>
      </c>
      <c r="D41" s="315" t="s">
        <v>487</v>
      </c>
      <c r="E41" s="315" t="s">
        <v>366</v>
      </c>
      <c r="F41" s="315">
        <v>67357</v>
      </c>
      <c r="G41" s="315" t="s">
        <v>47</v>
      </c>
      <c r="H41" s="312"/>
    </row>
    <row r="42" spans="1:8" ht="15" customHeight="1" x14ac:dyDescent="0.2">
      <c r="A42" s="362" t="s">
        <v>488</v>
      </c>
      <c r="B42" s="315" t="s">
        <v>489</v>
      </c>
      <c r="C42" s="315" t="s">
        <v>47</v>
      </c>
      <c r="D42" s="315" t="s">
        <v>365</v>
      </c>
      <c r="E42" s="315" t="s">
        <v>366</v>
      </c>
      <c r="F42" s="315" t="s">
        <v>490</v>
      </c>
      <c r="G42" s="315" t="s">
        <v>47</v>
      </c>
      <c r="H42" s="312"/>
    </row>
    <row r="43" spans="1:8" ht="15" customHeight="1" x14ac:dyDescent="0.2">
      <c r="A43" s="362" t="s">
        <v>491</v>
      </c>
      <c r="B43" s="315" t="s">
        <v>492</v>
      </c>
      <c r="C43" s="315" t="s">
        <v>47</v>
      </c>
      <c r="D43" s="315" t="s">
        <v>365</v>
      </c>
      <c r="E43" s="315" t="s">
        <v>366</v>
      </c>
      <c r="F43" s="315" t="s">
        <v>493</v>
      </c>
      <c r="G43" s="315" t="s">
        <v>47</v>
      </c>
      <c r="H43" s="312"/>
    </row>
    <row r="44" spans="1:8" ht="15" customHeight="1" x14ac:dyDescent="0.2">
      <c r="A44" s="362" t="s">
        <v>494</v>
      </c>
      <c r="B44" s="315" t="s">
        <v>495</v>
      </c>
      <c r="C44" s="315" t="s">
        <v>496</v>
      </c>
      <c r="D44" s="315" t="s">
        <v>497</v>
      </c>
      <c r="E44" s="315" t="s">
        <v>366</v>
      </c>
      <c r="F44" s="315" t="s">
        <v>498</v>
      </c>
      <c r="G44" s="315" t="s">
        <v>47</v>
      </c>
      <c r="H44" s="312"/>
    </row>
    <row r="45" spans="1:8" ht="15" customHeight="1" x14ac:dyDescent="0.2">
      <c r="A45" s="362" t="s">
        <v>499</v>
      </c>
      <c r="B45" s="315" t="s">
        <v>500</v>
      </c>
      <c r="C45" s="315" t="s">
        <v>47</v>
      </c>
      <c r="D45" s="315" t="s">
        <v>365</v>
      </c>
      <c r="E45" s="315" t="s">
        <v>366</v>
      </c>
      <c r="F45" s="315" t="s">
        <v>429</v>
      </c>
      <c r="G45" s="315" t="s">
        <v>47</v>
      </c>
      <c r="H45" s="312"/>
    </row>
    <row r="46" spans="1:8" ht="15" customHeight="1" x14ac:dyDescent="0.2">
      <c r="A46" s="362" t="s">
        <v>501</v>
      </c>
      <c r="B46" s="315" t="s">
        <v>502</v>
      </c>
      <c r="C46" s="315" t="s">
        <v>47</v>
      </c>
      <c r="D46" s="315" t="s">
        <v>365</v>
      </c>
      <c r="E46" s="315" t="s">
        <v>366</v>
      </c>
      <c r="F46" s="315" t="s">
        <v>503</v>
      </c>
      <c r="G46" s="315" t="s">
        <v>47</v>
      </c>
      <c r="H46" s="312"/>
    </row>
    <row r="47" spans="1:8" ht="15" customHeight="1" x14ac:dyDescent="0.2">
      <c r="A47" s="363" t="s">
        <v>504</v>
      </c>
      <c r="B47" s="315" t="s">
        <v>505</v>
      </c>
      <c r="C47" s="315"/>
      <c r="D47" s="315" t="s">
        <v>506</v>
      </c>
      <c r="E47" s="315" t="s">
        <v>507</v>
      </c>
      <c r="F47" s="315">
        <v>57078</v>
      </c>
      <c r="G47" s="315" t="s">
        <v>47</v>
      </c>
      <c r="H47" s="312"/>
    </row>
    <row r="48" spans="1:8" ht="15" customHeight="1" x14ac:dyDescent="0.2">
      <c r="A48" s="362" t="s">
        <v>508</v>
      </c>
      <c r="B48" s="315" t="s">
        <v>509</v>
      </c>
      <c r="C48" s="315" t="s">
        <v>47</v>
      </c>
      <c r="D48" s="315" t="s">
        <v>459</v>
      </c>
      <c r="E48" s="315" t="s">
        <v>366</v>
      </c>
      <c r="F48" s="315" t="s">
        <v>510</v>
      </c>
      <c r="G48" s="315" t="s">
        <v>47</v>
      </c>
      <c r="H48" s="312"/>
    </row>
    <row r="49" spans="1:8" ht="15" customHeight="1" x14ac:dyDescent="0.2">
      <c r="A49" s="362" t="s">
        <v>511</v>
      </c>
      <c r="B49" s="315" t="s">
        <v>512</v>
      </c>
      <c r="C49" s="315"/>
      <c r="D49" s="315" t="s">
        <v>365</v>
      </c>
      <c r="E49" s="315" t="s">
        <v>366</v>
      </c>
      <c r="F49" s="315" t="s">
        <v>513</v>
      </c>
      <c r="G49" s="315" t="s">
        <v>47</v>
      </c>
      <c r="H49" s="312"/>
    </row>
    <row r="50" spans="1:8" ht="15" customHeight="1" x14ac:dyDescent="0.2">
      <c r="A50" s="362" t="s">
        <v>514</v>
      </c>
      <c r="B50" s="315" t="s">
        <v>515</v>
      </c>
      <c r="C50" s="315"/>
      <c r="D50" s="315" t="s">
        <v>365</v>
      </c>
      <c r="E50" s="315" t="s">
        <v>366</v>
      </c>
      <c r="F50" s="317">
        <v>67215</v>
      </c>
      <c r="G50" s="315"/>
      <c r="H50" s="312"/>
    </row>
    <row r="51" spans="1:8" ht="15" customHeight="1" x14ac:dyDescent="0.2">
      <c r="A51" s="362" t="s">
        <v>516</v>
      </c>
      <c r="B51" s="315" t="s">
        <v>517</v>
      </c>
      <c r="C51" s="315" t="s">
        <v>47</v>
      </c>
      <c r="D51" s="315" t="s">
        <v>365</v>
      </c>
      <c r="E51" s="315" t="s">
        <v>366</v>
      </c>
      <c r="F51" s="315" t="s">
        <v>426</v>
      </c>
      <c r="G51" s="315" t="s">
        <v>47</v>
      </c>
      <c r="H51" s="312"/>
    </row>
    <row r="52" spans="1:8" ht="15" customHeight="1" x14ac:dyDescent="0.2">
      <c r="A52" s="362" t="s">
        <v>518</v>
      </c>
      <c r="B52" s="315" t="s">
        <v>519</v>
      </c>
      <c r="C52" s="315" t="s">
        <v>520</v>
      </c>
      <c r="D52" s="315" t="s">
        <v>365</v>
      </c>
      <c r="E52" s="315" t="s">
        <v>366</v>
      </c>
      <c r="F52" s="315" t="s">
        <v>47</v>
      </c>
      <c r="G52" s="315" t="s">
        <v>521</v>
      </c>
      <c r="H52" s="312"/>
    </row>
    <row r="53" spans="1:8" ht="15" customHeight="1" x14ac:dyDescent="0.2">
      <c r="A53" s="362" t="s">
        <v>522</v>
      </c>
      <c r="B53" s="315" t="s">
        <v>523</v>
      </c>
      <c r="C53" s="315" t="s">
        <v>524</v>
      </c>
      <c r="D53" s="315" t="s">
        <v>365</v>
      </c>
      <c r="E53" s="315" t="s">
        <v>366</v>
      </c>
      <c r="F53" s="315" t="s">
        <v>47</v>
      </c>
      <c r="G53" s="315" t="s">
        <v>525</v>
      </c>
      <c r="H53" s="312"/>
    </row>
    <row r="54" spans="1:8" ht="15" customHeight="1" x14ac:dyDescent="0.2">
      <c r="A54" s="362" t="s">
        <v>526</v>
      </c>
      <c r="B54" s="315" t="s">
        <v>527</v>
      </c>
      <c r="C54" s="315" t="s">
        <v>47</v>
      </c>
      <c r="D54" s="315" t="s">
        <v>528</v>
      </c>
      <c r="E54" s="315" t="s">
        <v>366</v>
      </c>
      <c r="F54" s="315" t="s">
        <v>529</v>
      </c>
      <c r="G54" s="315" t="s">
        <v>47</v>
      </c>
      <c r="H54" s="312"/>
    </row>
    <row r="55" spans="1:8" ht="15" customHeight="1" x14ac:dyDescent="0.2">
      <c r="A55" s="362" t="s">
        <v>530</v>
      </c>
      <c r="B55" s="315" t="s">
        <v>531</v>
      </c>
      <c r="C55" s="315" t="s">
        <v>47</v>
      </c>
      <c r="D55" s="315" t="s">
        <v>365</v>
      </c>
      <c r="E55" s="315" t="s">
        <v>366</v>
      </c>
      <c r="F55" s="315" t="s">
        <v>532</v>
      </c>
      <c r="G55" s="315" t="s">
        <v>47</v>
      </c>
      <c r="H55" s="312"/>
    </row>
    <row r="56" spans="1:8" ht="15" customHeight="1" x14ac:dyDescent="0.2">
      <c r="A56" s="362" t="s">
        <v>533</v>
      </c>
      <c r="B56" s="315" t="s">
        <v>47</v>
      </c>
      <c r="C56" s="315" t="s">
        <v>534</v>
      </c>
      <c r="D56" s="315" t="s">
        <v>365</v>
      </c>
      <c r="E56" s="315" t="s">
        <v>366</v>
      </c>
      <c r="F56" s="315" t="s">
        <v>535</v>
      </c>
      <c r="G56" s="315" t="s">
        <v>47</v>
      </c>
      <c r="H56" s="312"/>
    </row>
    <row r="57" spans="1:8" ht="15" customHeight="1" x14ac:dyDescent="0.2">
      <c r="A57" s="362" t="s">
        <v>57</v>
      </c>
      <c r="B57" s="315" t="s">
        <v>536</v>
      </c>
      <c r="C57" s="315" t="s">
        <v>47</v>
      </c>
      <c r="D57" s="315" t="s">
        <v>365</v>
      </c>
      <c r="E57" s="315" t="s">
        <v>366</v>
      </c>
      <c r="F57" s="315" t="s">
        <v>471</v>
      </c>
      <c r="G57" s="315" t="s">
        <v>47</v>
      </c>
      <c r="H57" s="312"/>
    </row>
    <row r="58" spans="1:8" ht="15" customHeight="1" x14ac:dyDescent="0.2">
      <c r="A58" s="362" t="s">
        <v>537</v>
      </c>
      <c r="B58" s="315" t="s">
        <v>538</v>
      </c>
      <c r="C58" s="315" t="s">
        <v>47</v>
      </c>
      <c r="D58" s="315" t="s">
        <v>365</v>
      </c>
      <c r="E58" s="315" t="s">
        <v>366</v>
      </c>
      <c r="F58" s="315" t="s">
        <v>367</v>
      </c>
      <c r="G58" s="315" t="s">
        <v>47</v>
      </c>
      <c r="H58" s="312"/>
    </row>
    <row r="59" spans="1:8" ht="15" customHeight="1" x14ac:dyDescent="0.2">
      <c r="A59" s="362" t="s">
        <v>539</v>
      </c>
      <c r="B59" s="315" t="s">
        <v>540</v>
      </c>
      <c r="C59" s="315" t="s">
        <v>47</v>
      </c>
      <c r="D59" s="315" t="s">
        <v>365</v>
      </c>
      <c r="E59" s="315" t="s">
        <v>366</v>
      </c>
      <c r="F59" s="315" t="s">
        <v>378</v>
      </c>
      <c r="G59" s="315" t="s">
        <v>47</v>
      </c>
      <c r="H59" s="312"/>
    </row>
    <row r="60" spans="1:8" ht="15" customHeight="1" x14ac:dyDescent="0.2">
      <c r="A60" s="362" t="s">
        <v>541</v>
      </c>
      <c r="B60" s="315" t="s">
        <v>542</v>
      </c>
      <c r="C60" s="315" t="s">
        <v>47</v>
      </c>
      <c r="D60" s="315" t="s">
        <v>365</v>
      </c>
      <c r="E60" s="315" t="s">
        <v>366</v>
      </c>
      <c r="F60" s="315" t="s">
        <v>367</v>
      </c>
      <c r="G60" s="315" t="s">
        <v>47</v>
      </c>
      <c r="H60" s="312"/>
    </row>
    <row r="61" spans="1:8" ht="15" customHeight="1" x14ac:dyDescent="0.2">
      <c r="A61" s="362" t="s">
        <v>543</v>
      </c>
      <c r="B61" s="315" t="s">
        <v>544</v>
      </c>
      <c r="C61" s="315" t="s">
        <v>47</v>
      </c>
      <c r="D61" s="315" t="s">
        <v>365</v>
      </c>
      <c r="E61" s="315" t="s">
        <v>366</v>
      </c>
      <c r="F61" s="315" t="s">
        <v>503</v>
      </c>
      <c r="G61" s="315" t="s">
        <v>47</v>
      </c>
      <c r="H61" s="312"/>
    </row>
    <row r="62" spans="1:8" ht="15" customHeight="1" x14ac:dyDescent="0.2">
      <c r="A62" s="362" t="s">
        <v>545</v>
      </c>
      <c r="B62" s="315" t="s">
        <v>546</v>
      </c>
      <c r="C62" s="315" t="s">
        <v>47</v>
      </c>
      <c r="D62" s="315" t="s">
        <v>365</v>
      </c>
      <c r="E62" s="315" t="s">
        <v>366</v>
      </c>
      <c r="F62" s="315" t="s">
        <v>547</v>
      </c>
      <c r="G62" s="315" t="s">
        <v>47</v>
      </c>
      <c r="H62" s="312"/>
    </row>
    <row r="63" spans="1:8" ht="15" customHeight="1" x14ac:dyDescent="0.2">
      <c r="A63" s="362" t="s">
        <v>548</v>
      </c>
      <c r="B63" s="315" t="s">
        <v>549</v>
      </c>
      <c r="C63" s="315"/>
      <c r="D63" s="315" t="s">
        <v>365</v>
      </c>
      <c r="E63" s="315" t="s">
        <v>366</v>
      </c>
      <c r="F63" s="315">
        <v>67213</v>
      </c>
      <c r="G63" s="315" t="s">
        <v>47</v>
      </c>
      <c r="H63" s="312"/>
    </row>
    <row r="64" spans="1:8" ht="15" customHeight="1" x14ac:dyDescent="0.2">
      <c r="A64" s="362" t="s">
        <v>550</v>
      </c>
      <c r="B64" s="315" t="s">
        <v>551</v>
      </c>
      <c r="C64" s="315" t="s">
        <v>47</v>
      </c>
      <c r="D64" s="315" t="s">
        <v>365</v>
      </c>
      <c r="E64" s="315" t="s">
        <v>366</v>
      </c>
      <c r="F64" s="315" t="s">
        <v>426</v>
      </c>
      <c r="G64" s="315" t="s">
        <v>47</v>
      </c>
      <c r="H64" s="312"/>
    </row>
    <row r="65" spans="1:8" ht="15" customHeight="1" x14ac:dyDescent="0.2">
      <c r="A65" s="362" t="s">
        <v>552</v>
      </c>
      <c r="B65" s="315" t="s">
        <v>553</v>
      </c>
      <c r="C65" s="315" t="s">
        <v>554</v>
      </c>
      <c r="D65" s="315" t="s">
        <v>555</v>
      </c>
      <c r="E65" s="315" t="s">
        <v>366</v>
      </c>
      <c r="F65" s="315" t="s">
        <v>47</v>
      </c>
      <c r="G65" s="315" t="s">
        <v>556</v>
      </c>
      <c r="H65" s="312"/>
    </row>
    <row r="66" spans="1:8" ht="15" customHeight="1" x14ac:dyDescent="0.2">
      <c r="A66" s="362" t="s">
        <v>557</v>
      </c>
      <c r="B66" s="315" t="s">
        <v>558</v>
      </c>
      <c r="C66" s="315" t="s">
        <v>47</v>
      </c>
      <c r="D66" s="315" t="s">
        <v>365</v>
      </c>
      <c r="E66" s="315" t="s">
        <v>366</v>
      </c>
      <c r="F66" s="315" t="s">
        <v>532</v>
      </c>
      <c r="G66" s="315" t="s">
        <v>47</v>
      </c>
      <c r="H66" s="312"/>
    </row>
    <row r="67" spans="1:8" ht="15" customHeight="1" x14ac:dyDescent="0.2">
      <c r="A67" s="362" t="s">
        <v>559</v>
      </c>
      <c r="B67" s="315" t="s">
        <v>560</v>
      </c>
      <c r="C67" s="315" t="s">
        <v>47</v>
      </c>
      <c r="D67" s="315" t="s">
        <v>561</v>
      </c>
      <c r="E67" s="315" t="s">
        <v>394</v>
      </c>
      <c r="F67" s="315" t="s">
        <v>562</v>
      </c>
      <c r="G67" s="315" t="s">
        <v>47</v>
      </c>
      <c r="H67" s="312"/>
    </row>
    <row r="68" spans="1:8" ht="15" customHeight="1" x14ac:dyDescent="0.2">
      <c r="A68" s="362" t="s">
        <v>563</v>
      </c>
      <c r="B68" s="315" t="s">
        <v>564</v>
      </c>
      <c r="C68" s="315" t="s">
        <v>47</v>
      </c>
      <c r="D68" s="315" t="s">
        <v>365</v>
      </c>
      <c r="E68" s="315" t="s">
        <v>366</v>
      </c>
      <c r="F68" s="315" t="s">
        <v>565</v>
      </c>
      <c r="G68" s="315" t="s">
        <v>47</v>
      </c>
      <c r="H68" s="312"/>
    </row>
    <row r="69" spans="1:8" ht="15" customHeight="1" x14ac:dyDescent="0.2">
      <c r="A69" s="362" t="s">
        <v>566</v>
      </c>
      <c r="B69" s="315" t="s">
        <v>567</v>
      </c>
      <c r="C69" s="315" t="s">
        <v>47</v>
      </c>
      <c r="D69" s="315" t="s">
        <v>365</v>
      </c>
      <c r="E69" s="315" t="s">
        <v>366</v>
      </c>
      <c r="F69" s="315" t="s">
        <v>568</v>
      </c>
      <c r="G69" s="315" t="s">
        <v>47</v>
      </c>
      <c r="H69" s="312"/>
    </row>
    <row r="70" spans="1:8" ht="15" customHeight="1" x14ac:dyDescent="0.2">
      <c r="A70" s="363" t="s">
        <v>569</v>
      </c>
      <c r="B70" s="315" t="s">
        <v>570</v>
      </c>
      <c r="C70" s="315"/>
      <c r="D70" s="315" t="s">
        <v>571</v>
      </c>
      <c r="E70" s="315" t="s">
        <v>372</v>
      </c>
      <c r="F70" s="315">
        <v>75663</v>
      </c>
      <c r="G70" s="315"/>
      <c r="H70" s="312"/>
    </row>
    <row r="71" spans="1:8" ht="15" customHeight="1" x14ac:dyDescent="0.2">
      <c r="A71" s="362" t="s">
        <v>572</v>
      </c>
      <c r="B71" s="315" t="s">
        <v>573</v>
      </c>
      <c r="C71" s="315" t="s">
        <v>47</v>
      </c>
      <c r="D71" s="315" t="s">
        <v>365</v>
      </c>
      <c r="E71" s="315" t="s">
        <v>366</v>
      </c>
      <c r="F71" s="315" t="s">
        <v>367</v>
      </c>
      <c r="G71" s="315" t="s">
        <v>47</v>
      </c>
      <c r="H71" s="312"/>
    </row>
    <row r="72" spans="1:8" ht="15" customHeight="1" x14ac:dyDescent="0.2">
      <c r="A72" s="362" t="s">
        <v>574</v>
      </c>
      <c r="B72" s="315" t="s">
        <v>575</v>
      </c>
      <c r="C72" s="315" t="s">
        <v>47</v>
      </c>
      <c r="D72" s="315" t="s">
        <v>365</v>
      </c>
      <c r="E72" s="315" t="s">
        <v>366</v>
      </c>
      <c r="F72" s="315">
        <v>67214</v>
      </c>
      <c r="G72" s="315" t="s">
        <v>47</v>
      </c>
      <c r="H72" s="312"/>
    </row>
    <row r="73" spans="1:8" ht="15" customHeight="1" x14ac:dyDescent="0.2">
      <c r="A73" s="362" t="s">
        <v>576</v>
      </c>
      <c r="B73" s="315" t="s">
        <v>577</v>
      </c>
      <c r="C73" s="315" t="s">
        <v>47</v>
      </c>
      <c r="D73" s="315" t="s">
        <v>365</v>
      </c>
      <c r="E73" s="315" t="s">
        <v>366</v>
      </c>
      <c r="F73" s="315" t="s">
        <v>367</v>
      </c>
      <c r="G73" s="315" t="s">
        <v>47</v>
      </c>
      <c r="H73" s="312"/>
    </row>
    <row r="74" spans="1:8" ht="15" customHeight="1" x14ac:dyDescent="0.2">
      <c r="A74" s="363" t="s">
        <v>578</v>
      </c>
      <c r="B74" s="318" t="s">
        <v>578</v>
      </c>
      <c r="C74" s="318" t="s">
        <v>578</v>
      </c>
      <c r="D74" s="318" t="s">
        <v>578</v>
      </c>
      <c r="E74" s="318" t="s">
        <v>578</v>
      </c>
      <c r="F74" s="318" t="s">
        <v>578</v>
      </c>
      <c r="G74" s="315" t="s">
        <v>47</v>
      </c>
      <c r="H74" s="312"/>
    </row>
    <row r="75" spans="1:8" ht="15" customHeight="1" x14ac:dyDescent="0.2">
      <c r="A75" s="362" t="s">
        <v>579</v>
      </c>
      <c r="B75" s="315" t="s">
        <v>580</v>
      </c>
      <c r="C75" s="315" t="s">
        <v>47</v>
      </c>
      <c r="D75" s="315" t="s">
        <v>365</v>
      </c>
      <c r="E75" s="315" t="s">
        <v>366</v>
      </c>
      <c r="F75" s="315" t="s">
        <v>532</v>
      </c>
      <c r="G75" s="315" t="s">
        <v>47</v>
      </c>
      <c r="H75" s="312"/>
    </row>
    <row r="76" spans="1:8" ht="15" customHeight="1" x14ac:dyDescent="0.2">
      <c r="A76" s="362" t="s">
        <v>581</v>
      </c>
      <c r="B76" s="315" t="s">
        <v>582</v>
      </c>
      <c r="C76" s="315" t="s">
        <v>47</v>
      </c>
      <c r="D76" s="315" t="s">
        <v>365</v>
      </c>
      <c r="E76" s="315" t="s">
        <v>366</v>
      </c>
      <c r="F76" s="315" t="s">
        <v>503</v>
      </c>
      <c r="G76" s="315" t="s">
        <v>47</v>
      </c>
      <c r="H76" s="312"/>
    </row>
    <row r="77" spans="1:8" ht="15" customHeight="1" x14ac:dyDescent="0.2">
      <c r="A77" s="362" t="s">
        <v>583</v>
      </c>
      <c r="B77" s="315" t="s">
        <v>584</v>
      </c>
      <c r="C77" s="315" t="s">
        <v>47</v>
      </c>
      <c r="D77" s="315" t="s">
        <v>365</v>
      </c>
      <c r="E77" s="315" t="s">
        <v>366</v>
      </c>
      <c r="F77" s="315" t="s">
        <v>503</v>
      </c>
      <c r="G77" s="315" t="s">
        <v>47</v>
      </c>
      <c r="H77" s="312"/>
    </row>
    <row r="78" spans="1:8" ht="15" customHeight="1" x14ac:dyDescent="0.2">
      <c r="A78" s="362" t="s">
        <v>585</v>
      </c>
      <c r="B78" s="315" t="s">
        <v>586</v>
      </c>
      <c r="C78" s="315" t="s">
        <v>47</v>
      </c>
      <c r="D78" s="315" t="s">
        <v>365</v>
      </c>
      <c r="E78" s="315" t="s">
        <v>366</v>
      </c>
      <c r="F78" s="315" t="s">
        <v>587</v>
      </c>
      <c r="G78" s="315" t="s">
        <v>47</v>
      </c>
      <c r="H78" s="312"/>
    </row>
    <row r="79" spans="1:8" ht="15" customHeight="1" x14ac:dyDescent="0.2">
      <c r="A79" s="362" t="s">
        <v>588</v>
      </c>
      <c r="B79" s="315" t="s">
        <v>589</v>
      </c>
      <c r="C79" s="315" t="s">
        <v>47</v>
      </c>
      <c r="D79" s="315" t="s">
        <v>590</v>
      </c>
      <c r="E79" s="315" t="s">
        <v>366</v>
      </c>
      <c r="F79" s="315" t="s">
        <v>591</v>
      </c>
      <c r="G79" s="315" t="s">
        <v>47</v>
      </c>
      <c r="H79" s="312"/>
    </row>
    <row r="80" spans="1:8" ht="15" customHeight="1" x14ac:dyDescent="0.2">
      <c r="A80" s="362" t="s">
        <v>592</v>
      </c>
      <c r="B80" s="315" t="s">
        <v>593</v>
      </c>
      <c r="C80" s="315" t="s">
        <v>594</v>
      </c>
      <c r="D80" s="315" t="s">
        <v>365</v>
      </c>
      <c r="E80" s="315" t="s">
        <v>366</v>
      </c>
      <c r="F80" s="315" t="s">
        <v>595</v>
      </c>
      <c r="G80" s="315" t="s">
        <v>47</v>
      </c>
      <c r="H80" s="312"/>
    </row>
    <row r="81" spans="1:8" ht="15" customHeight="1" x14ac:dyDescent="0.2">
      <c r="A81" s="362" t="s">
        <v>596</v>
      </c>
      <c r="B81" s="315" t="s">
        <v>597</v>
      </c>
      <c r="C81" s="315" t="s">
        <v>598</v>
      </c>
      <c r="D81" s="315" t="s">
        <v>365</v>
      </c>
      <c r="E81" s="315" t="s">
        <v>366</v>
      </c>
      <c r="F81" s="315" t="s">
        <v>595</v>
      </c>
      <c r="G81" s="315" t="s">
        <v>47</v>
      </c>
      <c r="H81" s="312"/>
    </row>
    <row r="82" spans="1:8" ht="15" customHeight="1" x14ac:dyDescent="0.2">
      <c r="A82" s="363" t="s">
        <v>599</v>
      </c>
      <c r="B82" s="315" t="s">
        <v>586</v>
      </c>
      <c r="C82" s="315"/>
      <c r="D82" s="315" t="s">
        <v>365</v>
      </c>
      <c r="E82" s="315" t="s">
        <v>366</v>
      </c>
      <c r="F82" s="315" t="s">
        <v>595</v>
      </c>
      <c r="G82" s="315"/>
      <c r="H82" s="312"/>
    </row>
    <row r="83" spans="1:8" ht="15" customHeight="1" x14ac:dyDescent="0.2">
      <c r="A83" s="362" t="s">
        <v>600</v>
      </c>
      <c r="B83" s="315" t="s">
        <v>601</v>
      </c>
      <c r="C83" s="315" t="s">
        <v>47</v>
      </c>
      <c r="D83" s="315" t="s">
        <v>365</v>
      </c>
      <c r="E83" s="315" t="s">
        <v>366</v>
      </c>
      <c r="F83" s="315" t="s">
        <v>591</v>
      </c>
      <c r="G83" s="315" t="s">
        <v>47</v>
      </c>
      <c r="H83" s="312"/>
    </row>
    <row r="84" spans="1:8" ht="15" customHeight="1" x14ac:dyDescent="0.2">
      <c r="A84" s="362" t="s">
        <v>602</v>
      </c>
      <c r="B84" s="315" t="s">
        <v>603</v>
      </c>
      <c r="C84" s="315" t="s">
        <v>47</v>
      </c>
      <c r="D84" s="315" t="s">
        <v>604</v>
      </c>
      <c r="E84" s="315" t="s">
        <v>366</v>
      </c>
      <c r="F84" s="315" t="s">
        <v>605</v>
      </c>
      <c r="G84" s="315" t="s">
        <v>47</v>
      </c>
      <c r="H84" s="312"/>
    </row>
    <row r="85" spans="1:8" ht="15" customHeight="1" x14ac:dyDescent="0.2">
      <c r="A85" s="362" t="s">
        <v>602</v>
      </c>
      <c r="B85" s="315" t="s">
        <v>606</v>
      </c>
      <c r="C85" s="315" t="s">
        <v>47</v>
      </c>
      <c r="D85" s="315" t="s">
        <v>607</v>
      </c>
      <c r="E85" s="315" t="s">
        <v>608</v>
      </c>
      <c r="F85" s="315" t="s">
        <v>609</v>
      </c>
      <c r="G85" s="315" t="s">
        <v>47</v>
      </c>
      <c r="H85" s="312"/>
    </row>
    <row r="86" spans="1:8" ht="15" customHeight="1" x14ac:dyDescent="0.2">
      <c r="A86" s="362" t="s">
        <v>610</v>
      </c>
      <c r="B86" s="315" t="s">
        <v>611</v>
      </c>
      <c r="C86" s="315" t="s">
        <v>612</v>
      </c>
      <c r="D86" s="315" t="s">
        <v>365</v>
      </c>
      <c r="E86" s="315" t="s">
        <v>366</v>
      </c>
      <c r="F86" s="315" t="s">
        <v>47</v>
      </c>
      <c r="G86" s="315" t="s">
        <v>513</v>
      </c>
      <c r="H86" s="312"/>
    </row>
    <row r="87" spans="1:8" ht="15" customHeight="1" x14ac:dyDescent="0.2">
      <c r="A87" s="362" t="s">
        <v>613</v>
      </c>
      <c r="B87" s="315" t="s">
        <v>614</v>
      </c>
      <c r="C87" s="315" t="s">
        <v>47</v>
      </c>
      <c r="D87" s="315" t="s">
        <v>615</v>
      </c>
      <c r="E87" s="315" t="s">
        <v>608</v>
      </c>
      <c r="F87" s="315" t="s">
        <v>616</v>
      </c>
      <c r="G87" s="315" t="s">
        <v>47</v>
      </c>
      <c r="H87" s="312"/>
    </row>
    <row r="88" spans="1:8" ht="15" customHeight="1" x14ac:dyDescent="0.2">
      <c r="A88" s="362" t="s">
        <v>617</v>
      </c>
      <c r="B88" s="315" t="s">
        <v>618</v>
      </c>
      <c r="C88" s="315" t="s">
        <v>619</v>
      </c>
      <c r="D88" s="315" t="s">
        <v>459</v>
      </c>
      <c r="E88" s="315" t="s">
        <v>366</v>
      </c>
      <c r="F88" s="315" t="s">
        <v>460</v>
      </c>
      <c r="G88" s="315" t="s">
        <v>47</v>
      </c>
      <c r="H88" s="312"/>
    </row>
    <row r="89" spans="1:8" ht="15" customHeight="1" x14ac:dyDescent="0.2">
      <c r="A89" s="362" t="s">
        <v>620</v>
      </c>
      <c r="B89" s="315" t="s">
        <v>621</v>
      </c>
      <c r="C89" s="315" t="s">
        <v>47</v>
      </c>
      <c r="D89" s="315" t="s">
        <v>415</v>
      </c>
      <c r="E89" s="315" t="s">
        <v>366</v>
      </c>
      <c r="F89" s="315" t="s">
        <v>416</v>
      </c>
      <c r="G89" s="315" t="s">
        <v>47</v>
      </c>
      <c r="H89" s="312"/>
    </row>
    <row r="90" spans="1:8" ht="15" customHeight="1" x14ac:dyDescent="0.2">
      <c r="A90" s="362" t="s">
        <v>622</v>
      </c>
      <c r="B90" s="315" t="s">
        <v>623</v>
      </c>
      <c r="C90" s="315" t="s">
        <v>47</v>
      </c>
      <c r="D90" s="315" t="s">
        <v>624</v>
      </c>
      <c r="E90" s="315" t="s">
        <v>366</v>
      </c>
      <c r="F90" s="315" t="s">
        <v>625</v>
      </c>
      <c r="G90" s="315" t="s">
        <v>47</v>
      </c>
      <c r="H90" s="312"/>
    </row>
    <row r="91" spans="1:8" ht="15" customHeight="1" x14ac:dyDescent="0.2">
      <c r="A91" s="362" t="s">
        <v>626</v>
      </c>
      <c r="B91" s="315" t="s">
        <v>627</v>
      </c>
      <c r="C91" s="315" t="s">
        <v>47</v>
      </c>
      <c r="D91" s="315" t="s">
        <v>628</v>
      </c>
      <c r="E91" s="315" t="s">
        <v>629</v>
      </c>
      <c r="F91" s="315" t="s">
        <v>630</v>
      </c>
      <c r="G91" s="315" t="s">
        <v>47</v>
      </c>
      <c r="H91" s="312"/>
    </row>
    <row r="92" spans="1:8" ht="15" customHeight="1" x14ac:dyDescent="0.2">
      <c r="A92" s="362" t="s">
        <v>631</v>
      </c>
      <c r="B92" s="315" t="s">
        <v>632</v>
      </c>
      <c r="C92" s="315" t="s">
        <v>47</v>
      </c>
      <c r="D92" s="315" t="s">
        <v>365</v>
      </c>
      <c r="E92" s="315" t="s">
        <v>366</v>
      </c>
      <c r="F92" s="315" t="s">
        <v>633</v>
      </c>
      <c r="G92" s="315" t="s">
        <v>47</v>
      </c>
      <c r="H92" s="312"/>
    </row>
    <row r="93" spans="1:8" ht="15" customHeight="1" x14ac:dyDescent="0.2">
      <c r="A93" s="362" t="s">
        <v>634</v>
      </c>
      <c r="B93" s="315" t="s">
        <v>635</v>
      </c>
      <c r="C93" s="315" t="s">
        <v>47</v>
      </c>
      <c r="D93" s="315" t="s">
        <v>636</v>
      </c>
      <c r="E93" s="315" t="s">
        <v>407</v>
      </c>
      <c r="F93" s="315" t="s">
        <v>637</v>
      </c>
      <c r="G93" s="315" t="s">
        <v>47</v>
      </c>
      <c r="H93" s="312"/>
    </row>
    <row r="94" spans="1:8" ht="15" customHeight="1" x14ac:dyDescent="0.2">
      <c r="A94" s="363" t="s">
        <v>638</v>
      </c>
      <c r="B94" s="315" t="s">
        <v>639</v>
      </c>
      <c r="C94" s="315"/>
      <c r="D94" s="315" t="s">
        <v>640</v>
      </c>
      <c r="E94" s="315" t="s">
        <v>407</v>
      </c>
      <c r="F94" s="315">
        <v>73013</v>
      </c>
      <c r="G94" s="315"/>
      <c r="H94" s="312"/>
    </row>
    <row r="95" spans="1:8" ht="15" customHeight="1" x14ac:dyDescent="0.2">
      <c r="A95" s="362" t="s">
        <v>641</v>
      </c>
      <c r="B95" s="315" t="s">
        <v>642</v>
      </c>
      <c r="C95" s="315" t="s">
        <v>47</v>
      </c>
      <c r="D95" s="315" t="s">
        <v>365</v>
      </c>
      <c r="E95" s="315" t="s">
        <v>366</v>
      </c>
      <c r="F95" s="315" t="s">
        <v>532</v>
      </c>
      <c r="G95" s="315" t="s">
        <v>47</v>
      </c>
      <c r="H95" s="312"/>
    </row>
    <row r="96" spans="1:8" ht="15" customHeight="1" x14ac:dyDescent="0.2">
      <c r="A96" s="362" t="s">
        <v>643</v>
      </c>
      <c r="B96" s="315" t="s">
        <v>644</v>
      </c>
      <c r="C96" s="315" t="s">
        <v>47</v>
      </c>
      <c r="D96" s="315" t="s">
        <v>365</v>
      </c>
      <c r="E96" s="315" t="s">
        <v>366</v>
      </c>
      <c r="F96" s="315" t="s">
        <v>532</v>
      </c>
      <c r="G96" s="315" t="s">
        <v>47</v>
      </c>
      <c r="H96" s="312"/>
    </row>
    <row r="97" spans="1:8" ht="15" customHeight="1" x14ac:dyDescent="0.2">
      <c r="A97" s="362" t="s">
        <v>645</v>
      </c>
      <c r="B97" s="315" t="s">
        <v>646</v>
      </c>
      <c r="C97" s="315" t="s">
        <v>47</v>
      </c>
      <c r="D97" s="315" t="s">
        <v>365</v>
      </c>
      <c r="E97" s="315" t="s">
        <v>366</v>
      </c>
      <c r="F97" s="315" t="s">
        <v>591</v>
      </c>
      <c r="G97" s="315" t="s">
        <v>47</v>
      </c>
      <c r="H97" s="312"/>
    </row>
    <row r="98" spans="1:8" ht="15" customHeight="1" x14ac:dyDescent="0.2">
      <c r="A98" s="362" t="s">
        <v>647</v>
      </c>
      <c r="B98" s="315" t="s">
        <v>648</v>
      </c>
      <c r="C98" s="315" t="s">
        <v>649</v>
      </c>
      <c r="D98" s="315" t="s">
        <v>452</v>
      </c>
      <c r="E98" s="315" t="s">
        <v>366</v>
      </c>
      <c r="F98" s="315" t="s">
        <v>47</v>
      </c>
      <c r="G98" s="315" t="s">
        <v>453</v>
      </c>
      <c r="H98" s="312"/>
    </row>
    <row r="99" spans="1:8" ht="15" customHeight="1" x14ac:dyDescent="0.2">
      <c r="A99" s="363" t="s">
        <v>650</v>
      </c>
      <c r="B99" s="315" t="s">
        <v>651</v>
      </c>
      <c r="C99" s="315"/>
      <c r="D99" s="315" t="s">
        <v>652</v>
      </c>
      <c r="E99" s="315" t="s">
        <v>366</v>
      </c>
      <c r="F99" s="315">
        <v>67501</v>
      </c>
      <c r="G99" s="315"/>
      <c r="H99" s="312"/>
    </row>
    <row r="100" spans="1:8" ht="15" customHeight="1" x14ac:dyDescent="0.2">
      <c r="A100" s="362" t="s">
        <v>653</v>
      </c>
      <c r="B100" s="315" t="s">
        <v>654</v>
      </c>
      <c r="C100" s="315" t="s">
        <v>47</v>
      </c>
      <c r="D100" s="315" t="s">
        <v>365</v>
      </c>
      <c r="E100" s="315" t="s">
        <v>366</v>
      </c>
      <c r="F100" s="315" t="s">
        <v>591</v>
      </c>
      <c r="G100" s="315" t="s">
        <v>47</v>
      </c>
      <c r="H100" s="312"/>
    </row>
    <row r="101" spans="1:8" ht="15" customHeight="1" x14ac:dyDescent="0.2">
      <c r="A101" s="362" t="s">
        <v>655</v>
      </c>
      <c r="B101" s="315" t="s">
        <v>656</v>
      </c>
      <c r="C101" s="315" t="s">
        <v>47</v>
      </c>
      <c r="D101" s="315" t="s">
        <v>480</v>
      </c>
      <c r="E101" s="315" t="s">
        <v>366</v>
      </c>
      <c r="F101" s="315" t="s">
        <v>657</v>
      </c>
      <c r="G101" s="315" t="s">
        <v>47</v>
      </c>
      <c r="H101" s="312"/>
    </row>
    <row r="102" spans="1:8" ht="15" customHeight="1" x14ac:dyDescent="0.2">
      <c r="A102" s="363" t="s">
        <v>658</v>
      </c>
      <c r="B102" s="315" t="s">
        <v>659</v>
      </c>
      <c r="C102" s="315"/>
      <c r="D102" s="315" t="s">
        <v>415</v>
      </c>
      <c r="E102" s="315" t="s">
        <v>366</v>
      </c>
      <c r="F102" s="315">
        <v>67114</v>
      </c>
      <c r="G102" s="315" t="s">
        <v>47</v>
      </c>
      <c r="H102" s="312"/>
    </row>
    <row r="103" spans="1:8" ht="15" customHeight="1" x14ac:dyDescent="0.2">
      <c r="A103" s="362" t="s">
        <v>660</v>
      </c>
      <c r="B103" s="315" t="s">
        <v>661</v>
      </c>
      <c r="C103" s="315" t="s">
        <v>47</v>
      </c>
      <c r="D103" s="315" t="s">
        <v>590</v>
      </c>
      <c r="E103" s="315" t="s">
        <v>366</v>
      </c>
      <c r="F103" s="315" t="s">
        <v>591</v>
      </c>
      <c r="G103" s="315" t="s">
        <v>47</v>
      </c>
      <c r="H103" s="312"/>
    </row>
    <row r="104" spans="1:8" ht="15" customHeight="1" x14ac:dyDescent="0.2">
      <c r="A104" s="362" t="s">
        <v>662</v>
      </c>
      <c r="B104" s="315" t="s">
        <v>663</v>
      </c>
      <c r="C104" s="315" t="s">
        <v>47</v>
      </c>
      <c r="D104" s="315" t="s">
        <v>459</v>
      </c>
      <c r="E104" s="315" t="s">
        <v>366</v>
      </c>
      <c r="F104" s="315">
        <v>67152</v>
      </c>
      <c r="G104" s="315" t="s">
        <v>47</v>
      </c>
      <c r="H104" s="312"/>
    </row>
    <row r="105" spans="1:8" ht="15" customHeight="1" x14ac:dyDescent="0.2">
      <c r="A105" s="362" t="s">
        <v>664</v>
      </c>
      <c r="B105" s="315" t="s">
        <v>665</v>
      </c>
      <c r="C105" s="315" t="s">
        <v>47</v>
      </c>
      <c r="D105" s="315" t="s">
        <v>365</v>
      </c>
      <c r="E105" s="315" t="s">
        <v>366</v>
      </c>
      <c r="F105" s="315" t="s">
        <v>429</v>
      </c>
      <c r="G105" s="315" t="s">
        <v>47</v>
      </c>
      <c r="H105" s="312"/>
    </row>
    <row r="106" spans="1:8" ht="15" customHeight="1" x14ac:dyDescent="0.2">
      <c r="A106" s="363" t="s">
        <v>666</v>
      </c>
      <c r="B106" s="315" t="s">
        <v>667</v>
      </c>
      <c r="C106" s="315"/>
      <c r="D106" s="315" t="s">
        <v>365</v>
      </c>
      <c r="E106" s="315" t="s">
        <v>366</v>
      </c>
      <c r="F106" s="315">
        <v>67206</v>
      </c>
      <c r="G106" s="315" t="s">
        <v>47</v>
      </c>
      <c r="H106" s="312"/>
    </row>
    <row r="107" spans="1:8" ht="15" customHeight="1" x14ac:dyDescent="0.2">
      <c r="A107" s="362" t="s">
        <v>668</v>
      </c>
      <c r="B107" s="315" t="s">
        <v>669</v>
      </c>
      <c r="C107" s="315" t="s">
        <v>47</v>
      </c>
      <c r="D107" s="315" t="s">
        <v>365</v>
      </c>
      <c r="E107" s="315" t="s">
        <v>366</v>
      </c>
      <c r="F107" s="315" t="s">
        <v>378</v>
      </c>
      <c r="G107" s="315" t="s">
        <v>47</v>
      </c>
      <c r="H107" s="312"/>
    </row>
    <row r="108" spans="1:8" ht="15" customHeight="1" x14ac:dyDescent="0.2">
      <c r="A108" s="362" t="s">
        <v>670</v>
      </c>
      <c r="B108" s="315" t="s">
        <v>671</v>
      </c>
      <c r="C108" s="315" t="s">
        <v>47</v>
      </c>
      <c r="D108" s="315" t="s">
        <v>672</v>
      </c>
      <c r="E108" s="315" t="s">
        <v>608</v>
      </c>
      <c r="F108" s="315" t="s">
        <v>673</v>
      </c>
      <c r="G108" s="315" t="s">
        <v>47</v>
      </c>
      <c r="H108" s="312"/>
    </row>
    <row r="109" spans="1:8" ht="15" customHeight="1" x14ac:dyDescent="0.2">
      <c r="A109" s="363" t="s">
        <v>674</v>
      </c>
      <c r="B109" s="315"/>
      <c r="C109" s="315"/>
      <c r="D109" s="315"/>
      <c r="E109" s="315"/>
      <c r="F109" s="315"/>
      <c r="G109" s="315"/>
      <c r="H109" s="312"/>
    </row>
    <row r="110" spans="1:8" ht="15" customHeight="1" x14ac:dyDescent="0.2">
      <c r="A110" s="363" t="s">
        <v>675</v>
      </c>
      <c r="B110" s="315"/>
      <c r="C110" s="315"/>
      <c r="D110" s="315"/>
      <c r="E110" s="315"/>
      <c r="F110" s="315"/>
      <c r="G110" s="315"/>
      <c r="H110" s="312"/>
    </row>
    <row r="111" spans="1:8" ht="15" customHeight="1" x14ac:dyDescent="0.2">
      <c r="A111" s="363" t="s">
        <v>676</v>
      </c>
      <c r="B111" s="315"/>
      <c r="C111" s="315"/>
      <c r="D111" s="315"/>
      <c r="E111" s="315"/>
      <c r="F111" s="315"/>
      <c r="G111" s="315"/>
      <c r="H111" s="312"/>
    </row>
    <row r="112" spans="1:8" ht="15" customHeight="1" x14ac:dyDescent="0.2">
      <c r="A112" s="363" t="s">
        <v>677</v>
      </c>
      <c r="B112" s="315"/>
      <c r="C112" s="315"/>
      <c r="D112" s="315"/>
      <c r="E112" s="315"/>
      <c r="F112" s="315"/>
      <c r="G112" s="315"/>
      <c r="H112" s="312"/>
    </row>
    <row r="113" spans="1:8" ht="15" customHeight="1" x14ac:dyDescent="0.2">
      <c r="A113" s="362" t="s">
        <v>678</v>
      </c>
      <c r="B113" s="315" t="s">
        <v>679</v>
      </c>
      <c r="C113" s="315" t="s">
        <v>47</v>
      </c>
      <c r="D113" s="315" t="s">
        <v>680</v>
      </c>
      <c r="E113" s="315" t="s">
        <v>366</v>
      </c>
      <c r="F113" s="315" t="s">
        <v>681</v>
      </c>
      <c r="G113" s="315" t="s">
        <v>47</v>
      </c>
      <c r="H113" s="312"/>
    </row>
    <row r="114" spans="1:8" ht="15" customHeight="1" x14ac:dyDescent="0.2">
      <c r="A114" s="362" t="s">
        <v>682</v>
      </c>
      <c r="B114" s="315" t="s">
        <v>683</v>
      </c>
      <c r="C114" s="315"/>
      <c r="D114" s="315" t="s">
        <v>684</v>
      </c>
      <c r="E114" s="315" t="s">
        <v>407</v>
      </c>
      <c r="F114" s="315">
        <v>73533</v>
      </c>
      <c r="G114" s="315"/>
      <c r="H114" s="312"/>
    </row>
    <row r="115" spans="1:8" ht="15" customHeight="1" x14ac:dyDescent="0.2">
      <c r="A115" s="363" t="s">
        <v>685</v>
      </c>
      <c r="B115" s="315" t="s">
        <v>686</v>
      </c>
      <c r="C115" s="315"/>
      <c r="D115" s="315" t="s">
        <v>687</v>
      </c>
      <c r="E115" s="315" t="s">
        <v>688</v>
      </c>
      <c r="F115" s="315">
        <v>89118</v>
      </c>
      <c r="G115" s="315" t="s">
        <v>47</v>
      </c>
      <c r="H115" s="312"/>
    </row>
    <row r="116" spans="1:8" ht="15" customHeight="1" x14ac:dyDescent="0.2">
      <c r="A116" s="363" t="s">
        <v>689</v>
      </c>
      <c r="B116" s="315" t="s">
        <v>690</v>
      </c>
      <c r="C116" s="315"/>
      <c r="D116" s="315" t="s">
        <v>691</v>
      </c>
      <c r="E116" s="315" t="s">
        <v>366</v>
      </c>
      <c r="F116" s="315">
        <v>67460</v>
      </c>
      <c r="G116" s="315" t="s">
        <v>47</v>
      </c>
      <c r="H116" s="312"/>
    </row>
    <row r="117" spans="1:8" ht="15" customHeight="1" x14ac:dyDescent="0.2">
      <c r="A117" s="362" t="s">
        <v>692</v>
      </c>
      <c r="B117" s="315" t="s">
        <v>693</v>
      </c>
      <c r="C117" s="315" t="s">
        <v>47</v>
      </c>
      <c r="D117" s="315" t="s">
        <v>365</v>
      </c>
      <c r="E117" s="315" t="s">
        <v>366</v>
      </c>
      <c r="F117" s="315" t="s">
        <v>397</v>
      </c>
      <c r="G117" s="315" t="s">
        <v>47</v>
      </c>
      <c r="H117" s="312"/>
    </row>
    <row r="118" spans="1:8" ht="15" customHeight="1" x14ac:dyDescent="0.2">
      <c r="A118" s="362" t="s">
        <v>694</v>
      </c>
      <c r="B118" s="315" t="s">
        <v>695</v>
      </c>
      <c r="C118" s="315" t="s">
        <v>47</v>
      </c>
      <c r="D118" s="315" t="s">
        <v>696</v>
      </c>
      <c r="E118" s="315" t="s">
        <v>366</v>
      </c>
      <c r="F118" s="315" t="s">
        <v>697</v>
      </c>
      <c r="G118" s="315" t="s">
        <v>47</v>
      </c>
      <c r="H118" s="312"/>
    </row>
    <row r="119" spans="1:8" ht="15" customHeight="1" x14ac:dyDescent="0.2">
      <c r="A119" s="363" t="s">
        <v>698</v>
      </c>
      <c r="B119" s="315" t="s">
        <v>699</v>
      </c>
      <c r="C119" s="315"/>
      <c r="D119" s="315" t="s">
        <v>365</v>
      </c>
      <c r="E119" s="315" t="s">
        <v>366</v>
      </c>
      <c r="F119" s="315">
        <v>67266</v>
      </c>
      <c r="G119" s="315" t="s">
        <v>47</v>
      </c>
      <c r="H119" s="312"/>
    </row>
    <row r="120" spans="1:8" ht="15" customHeight="1" x14ac:dyDescent="0.2">
      <c r="A120" s="362" t="s">
        <v>700</v>
      </c>
      <c r="B120" s="315" t="s">
        <v>701</v>
      </c>
      <c r="C120" s="315" t="s">
        <v>47</v>
      </c>
      <c r="D120" s="315" t="s">
        <v>365</v>
      </c>
      <c r="E120" s="315" t="s">
        <v>366</v>
      </c>
      <c r="F120" s="315" t="s">
        <v>532</v>
      </c>
      <c r="G120" s="315" t="s">
        <v>47</v>
      </c>
      <c r="H120" s="312"/>
    </row>
    <row r="121" spans="1:8" ht="15" customHeight="1" x14ac:dyDescent="0.2">
      <c r="A121" s="362" t="s">
        <v>702</v>
      </c>
      <c r="B121" s="315" t="s">
        <v>703</v>
      </c>
      <c r="C121" s="315" t="s">
        <v>704</v>
      </c>
      <c r="D121" s="315" t="s">
        <v>365</v>
      </c>
      <c r="E121" s="315" t="s">
        <v>366</v>
      </c>
      <c r="F121" s="315" t="s">
        <v>47</v>
      </c>
      <c r="G121" s="315" t="s">
        <v>705</v>
      </c>
      <c r="H121" s="312"/>
    </row>
    <row r="122" spans="1:8" ht="15" customHeight="1" x14ac:dyDescent="0.2">
      <c r="A122" s="362" t="s">
        <v>706</v>
      </c>
      <c r="B122" s="315" t="s">
        <v>707</v>
      </c>
      <c r="C122" s="315" t="s">
        <v>708</v>
      </c>
      <c r="D122" s="315" t="s">
        <v>365</v>
      </c>
      <c r="E122" s="315" t="s">
        <v>366</v>
      </c>
      <c r="F122" s="315" t="s">
        <v>709</v>
      </c>
      <c r="G122" s="315" t="s">
        <v>47</v>
      </c>
      <c r="H122" s="312"/>
    </row>
    <row r="123" spans="1:8" ht="15" customHeight="1" x14ac:dyDescent="0.2">
      <c r="A123" s="362" t="s">
        <v>710</v>
      </c>
      <c r="B123" s="315" t="s">
        <v>711</v>
      </c>
      <c r="C123" s="315" t="s">
        <v>47</v>
      </c>
      <c r="D123" s="315" t="s">
        <v>365</v>
      </c>
      <c r="E123" s="315" t="s">
        <v>366</v>
      </c>
      <c r="F123" s="315" t="s">
        <v>532</v>
      </c>
      <c r="G123" s="315" t="s">
        <v>47</v>
      </c>
      <c r="H123" s="312"/>
    </row>
    <row r="124" spans="1:8" ht="15" customHeight="1" x14ac:dyDescent="0.2">
      <c r="A124" s="363"/>
      <c r="B124" s="315"/>
      <c r="C124" s="315"/>
      <c r="D124" s="315"/>
      <c r="E124" s="315"/>
      <c r="F124" s="315"/>
      <c r="G124" s="315" t="s">
        <v>47</v>
      </c>
      <c r="H124" s="312"/>
    </row>
    <row r="125" spans="1:8" ht="15" customHeight="1" x14ac:dyDescent="0.2">
      <c r="A125" s="362"/>
      <c r="B125" s="315"/>
      <c r="C125" s="315"/>
      <c r="D125" s="315"/>
      <c r="E125" s="315"/>
      <c r="F125" s="315"/>
      <c r="G125" s="315" t="s">
        <v>47</v>
      </c>
      <c r="H125" s="312"/>
    </row>
    <row r="126" spans="1:8" ht="15" customHeight="1" x14ac:dyDescent="0.2">
      <c r="A126" s="362"/>
      <c r="B126" s="315"/>
      <c r="C126" s="315"/>
      <c r="D126" s="315"/>
      <c r="E126" s="315"/>
      <c r="F126" s="315"/>
      <c r="G126" s="315" t="s">
        <v>47</v>
      </c>
      <c r="H126" s="312"/>
    </row>
    <row r="127" spans="1:8" ht="15" customHeight="1" x14ac:dyDescent="0.2">
      <c r="A127" s="362"/>
      <c r="B127" s="315"/>
      <c r="C127" s="315"/>
      <c r="D127" s="315"/>
      <c r="E127" s="315"/>
      <c r="F127" s="315"/>
      <c r="G127" s="315" t="s">
        <v>47</v>
      </c>
      <c r="H127" s="312"/>
    </row>
    <row r="128" spans="1:8" ht="15" customHeight="1" x14ac:dyDescent="0.2">
      <c r="A128" s="362"/>
      <c r="B128" s="315"/>
      <c r="C128" s="315"/>
      <c r="D128" s="315"/>
      <c r="E128" s="315"/>
      <c r="F128" s="315"/>
      <c r="G128" s="315" t="s">
        <v>47</v>
      </c>
      <c r="H128" s="312"/>
    </row>
    <row r="129" spans="1:8" ht="15" customHeight="1" x14ac:dyDescent="0.2">
      <c r="A129" s="362"/>
      <c r="B129" s="315"/>
      <c r="C129" s="315"/>
      <c r="D129" s="315"/>
      <c r="E129" s="315"/>
      <c r="F129" s="315"/>
      <c r="G129" s="315" t="s">
        <v>47</v>
      </c>
      <c r="H129" s="312"/>
    </row>
    <row r="130" spans="1:8" ht="15" customHeight="1" x14ac:dyDescent="0.2">
      <c r="A130" s="6"/>
      <c r="H130" s="312"/>
    </row>
    <row r="131" spans="1:8" ht="15" customHeight="1" x14ac:dyDescent="0.2">
      <c r="A131" s="6"/>
      <c r="H131" s="312"/>
    </row>
    <row r="132" spans="1:8" ht="15" customHeight="1" x14ac:dyDescent="0.2">
      <c r="A132" s="6"/>
      <c r="H132" s="312"/>
    </row>
    <row r="133" spans="1:8" ht="15" customHeight="1" x14ac:dyDescent="0.2">
      <c r="A133" s="6"/>
      <c r="H133" s="312"/>
    </row>
    <row r="134" spans="1:8" ht="15" customHeight="1" x14ac:dyDescent="0.2">
      <c r="A134" s="6"/>
      <c r="H134" s="312"/>
    </row>
    <row r="135" spans="1:8" ht="15" customHeight="1" x14ac:dyDescent="0.2">
      <c r="A135" s="6"/>
      <c r="H135" s="312"/>
    </row>
    <row r="136" spans="1:8" ht="15" customHeight="1" x14ac:dyDescent="0.2">
      <c r="A136" s="6"/>
      <c r="H136" s="312"/>
    </row>
    <row r="137" spans="1:8" ht="15" customHeight="1" x14ac:dyDescent="0.2">
      <c r="A137" s="6"/>
      <c r="H137" s="312"/>
    </row>
    <row r="138" spans="1:8" ht="15" customHeight="1" x14ac:dyDescent="0.2">
      <c r="A138" s="6"/>
      <c r="H138" s="312"/>
    </row>
    <row r="139" spans="1:8" ht="15" customHeight="1" x14ac:dyDescent="0.2">
      <c r="A139" s="6"/>
      <c r="H139" s="312"/>
    </row>
    <row r="140" spans="1:8" ht="15" customHeight="1" x14ac:dyDescent="0.2">
      <c r="A140" s="6"/>
      <c r="H140" s="312"/>
    </row>
    <row r="141" spans="1:8" ht="15" customHeight="1" x14ac:dyDescent="0.2">
      <c r="A141" s="6"/>
      <c r="H141" s="312"/>
    </row>
    <row r="142" spans="1:8" ht="15" customHeight="1" x14ac:dyDescent="0.2">
      <c r="A142" s="6"/>
      <c r="H142" s="312"/>
    </row>
    <row r="143" spans="1:8" ht="15" customHeight="1" x14ac:dyDescent="0.2">
      <c r="A143" s="6"/>
      <c r="H143" s="312"/>
    </row>
    <row r="144" spans="1:8" ht="15" customHeight="1" x14ac:dyDescent="0.2">
      <c r="A144" s="6"/>
      <c r="H144" s="312"/>
    </row>
    <row r="145" spans="1:8" ht="15" customHeight="1" x14ac:dyDescent="0.2">
      <c r="A145" s="6"/>
      <c r="H145" s="312"/>
    </row>
    <row r="146" spans="1:8" ht="15" customHeight="1" x14ac:dyDescent="0.2">
      <c r="A146" s="6"/>
      <c r="H146" s="312"/>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00" t="s">
        <v>712</v>
      </c>
      <c r="C5">
        <v>850</v>
      </c>
      <c r="D5">
        <v>900</v>
      </c>
      <c r="E5">
        <v>950</v>
      </c>
      <c r="G5">
        <v>1050</v>
      </c>
      <c r="H5">
        <v>1100</v>
      </c>
      <c r="I5">
        <v>1150</v>
      </c>
    </row>
    <row r="6" spans="1:10" ht="13.5" thickBot="1" x14ac:dyDescent="0.25">
      <c r="A6" t="s">
        <v>713</v>
      </c>
      <c r="B6">
        <v>800</v>
      </c>
      <c r="F6">
        <v>1000</v>
      </c>
      <c r="J6">
        <v>1200</v>
      </c>
    </row>
    <row r="7" spans="1:10" ht="13.5" thickBot="1" x14ac:dyDescent="0.25">
      <c r="A7" t="s">
        <v>80</v>
      </c>
      <c r="B7" s="16">
        <f ca="1">Temperatures!E3</f>
        <v>799.81394662397656</v>
      </c>
      <c r="F7" s="16">
        <f ca="1">Temperatures!E4</f>
        <v>999.64542318395661</v>
      </c>
      <c r="J7" s="16">
        <f ca="1">Temperatures!E5</f>
        <v>1199.6890384495919</v>
      </c>
    </row>
    <row r="9" spans="1:10" x14ac:dyDescent="0.2">
      <c r="A9" s="4" t="s">
        <v>218</v>
      </c>
      <c r="B9" s="101">
        <f ca="1">(B6-B7)</f>
        <v>0.18605337602343752</v>
      </c>
      <c r="C9" s="101">
        <f ca="1">(C5-B6)*(F9-B9)/(F6-B6)+B9</f>
        <v>0.22818423602842586</v>
      </c>
      <c r="D9" s="101">
        <f ca="1">(D5-B6)*(F9-B9)/(F6-B6)+B9</f>
        <v>0.27031509603341419</v>
      </c>
      <c r="E9" s="101">
        <f ca="1">(E5-B6)*(F9-B9)/(F6-B6)+B9</f>
        <v>0.31244595603840253</v>
      </c>
      <c r="F9" s="101">
        <f ca="1">(F6-F7)</f>
        <v>0.35457681604339086</v>
      </c>
      <c r="G9" s="101">
        <f ca="1">(G5-F6)*(J9-F9)/(J6-F6)+F9</f>
        <v>0.34367299963457754</v>
      </c>
      <c r="H9" s="101">
        <f ca="1">(H5-F6)*(J9-F9)/(J6-F6)+F9</f>
        <v>0.33276918322576421</v>
      </c>
      <c r="I9" s="101">
        <f ca="1">(I5-F6)*(J9-F9)/(J6-F6)+F9</f>
        <v>0.32186536681695088</v>
      </c>
      <c r="J9" s="101">
        <f ca="1">(J6-J7)</f>
        <v>0.31096155040813755</v>
      </c>
    </row>
    <row r="11" spans="1:10" x14ac:dyDescent="0.2">
      <c r="D11" s="102">
        <v>4</v>
      </c>
      <c r="E11" s="102">
        <v>4</v>
      </c>
      <c r="F11" s="102"/>
      <c r="G11" s="102"/>
      <c r="H11" s="102">
        <v>4</v>
      </c>
      <c r="I11" s="102">
        <v>4</v>
      </c>
    </row>
    <row r="12" spans="1:10" x14ac:dyDescent="0.2">
      <c r="D12" s="102">
        <v>2</v>
      </c>
      <c r="E12" s="102">
        <v>3</v>
      </c>
      <c r="F12" s="102"/>
      <c r="G12" s="102"/>
      <c r="H12" s="102">
        <v>2</v>
      </c>
      <c r="I12" s="102">
        <v>3</v>
      </c>
    </row>
    <row r="14" spans="1:10" ht="18" x14ac:dyDescent="0.25">
      <c r="A14" s="100" t="s">
        <v>714</v>
      </c>
      <c r="C14">
        <v>450</v>
      </c>
      <c r="D14">
        <v>500</v>
      </c>
      <c r="E14">
        <v>550</v>
      </c>
      <c r="G14">
        <v>650</v>
      </c>
      <c r="H14">
        <v>700</v>
      </c>
      <c r="I14">
        <v>750</v>
      </c>
    </row>
    <row r="15" spans="1:10" ht="13.5" thickBot="1" x14ac:dyDescent="0.25">
      <c r="A15" t="s">
        <v>713</v>
      </c>
      <c r="B15">
        <v>400</v>
      </c>
      <c r="F15">
        <v>600</v>
      </c>
      <c r="J15">
        <v>800</v>
      </c>
    </row>
    <row r="16" spans="1:10" ht="13.5" thickBot="1" x14ac:dyDescent="0.25">
      <c r="A16" t="s">
        <v>80</v>
      </c>
      <c r="B16" s="16">
        <f ca="1">Temperatures!B14</f>
        <v>199.67746399997191</v>
      </c>
      <c r="F16" s="16">
        <f ca="1">Temperatures!B15</f>
        <v>399.63409454969275</v>
      </c>
      <c r="J16" s="16">
        <f ca="1">Temperatures!B16</f>
        <v>599.73403670172331</v>
      </c>
    </row>
    <row r="18" spans="1:22" x14ac:dyDescent="0.2">
      <c r="A18" s="4" t="s">
        <v>218</v>
      </c>
      <c r="B18" s="101">
        <f ca="1">(B15-B16)</f>
        <v>200.32253600002809</v>
      </c>
      <c r="C18" s="101">
        <f ca="1">(C14-B15)*(F18-B18)/(F15-B15)+B18</f>
        <v>200.3333783625979</v>
      </c>
      <c r="D18" s="101">
        <f ca="1">(D14-B15)*(F18-B18)/(F15-B15)+B18</f>
        <v>200.34422072516767</v>
      </c>
      <c r="E18" s="101">
        <f ca="1">(E14-B15)*(F18-B18)/(F15-B15)+B18</f>
        <v>200.35506308773745</v>
      </c>
      <c r="F18" s="101">
        <f ca="1">(F15-F16)</f>
        <v>200.36590545030725</v>
      </c>
      <c r="G18" s="101">
        <f ca="1">(G14-F15)*(J18-F18)/(J15-F15)+F18</f>
        <v>200.34091991229963</v>
      </c>
      <c r="H18" s="101">
        <f ca="1">(H14-F15)*(J18-F18)/(J15-F15)+F18</f>
        <v>200.31593437429197</v>
      </c>
      <c r="I18" s="101">
        <f ca="1">(I14-F15)*(J18-F18)/(J15-F15)+F18</f>
        <v>200.29094883628431</v>
      </c>
      <c r="J18" s="101">
        <f ca="1">(J15-J16)</f>
        <v>200.26596329827669</v>
      </c>
    </row>
    <row r="20" spans="1:22" x14ac:dyDescent="0.2">
      <c r="D20" s="102">
        <v>4</v>
      </c>
      <c r="E20" s="102">
        <v>4</v>
      </c>
      <c r="F20" s="102"/>
      <c r="G20" s="102"/>
      <c r="H20" s="102">
        <v>4</v>
      </c>
      <c r="I20" s="102">
        <v>4</v>
      </c>
    </row>
    <row r="21" spans="1:22" x14ac:dyDescent="0.2">
      <c r="D21" s="102">
        <v>2</v>
      </c>
      <c r="E21" s="102">
        <v>3</v>
      </c>
      <c r="F21" s="102"/>
      <c r="G21" s="102"/>
      <c r="H21" s="102">
        <v>2</v>
      </c>
      <c r="I21" s="102">
        <v>3</v>
      </c>
    </row>
    <row r="23" spans="1:22" ht="18" x14ac:dyDescent="0.25">
      <c r="A23" s="100" t="s">
        <v>715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713</v>
      </c>
      <c r="B24">
        <v>1200</v>
      </c>
      <c r="F24">
        <v>1400</v>
      </c>
      <c r="J24">
        <v>1600</v>
      </c>
      <c r="N24">
        <v>1800</v>
      </c>
      <c r="R24">
        <v>2000</v>
      </c>
      <c r="V24">
        <v>2200</v>
      </c>
    </row>
    <row r="25" spans="1:22" ht="13.5" thickBot="1" x14ac:dyDescent="0.25">
      <c r="A25" t="s">
        <v>80</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218</v>
      </c>
      <c r="B27" s="101">
        <f ca="1">(B24-B25)</f>
        <v>1167.2666666666667</v>
      </c>
      <c r="C27" s="101">
        <f ca="1">(C23-B24)*(F27-B27)/(F24-B24)+B27</f>
        <v>1175.530634000007</v>
      </c>
      <c r="D27" s="101">
        <f ca="1">(D23-B24)*(F27-B27)/(F24-B24)+B27</f>
        <v>1183.7946013333474</v>
      </c>
      <c r="E27" s="101">
        <f ca="1">(E23-B24)*(F27-B27)/(F24-B24)+B27</f>
        <v>1192.0585686666877</v>
      </c>
      <c r="F27" s="101">
        <f ca="1">(F24-F25)</f>
        <v>1200.3225360000281</v>
      </c>
      <c r="G27" s="101">
        <f ca="1">(G23-F24)*(J27-F27)/(J24-F24)+F27</f>
        <v>1200.3333783625978</v>
      </c>
      <c r="H27" s="101">
        <f ca="1">(H23-F24)*(J27-F27)/(J24-F24)+F27</f>
        <v>1200.3442207251678</v>
      </c>
      <c r="I27" s="101">
        <f ca="1">(I23-F24)*(J27-F27)/(J24-F24)+F27</f>
        <v>1200.3550630877376</v>
      </c>
      <c r="J27" s="101">
        <f ca="1">(J24-J25)</f>
        <v>1200.3659054503073</v>
      </c>
      <c r="K27" s="101">
        <f ca="1">(K23-J24)*(N27-J27)/(N24-J24)+J27</f>
        <v>1200.3409199122998</v>
      </c>
      <c r="L27" s="101">
        <f ca="1">(L23-J24)*(N27-J27)/(N24-J24)+J27</f>
        <v>1200.3159343742921</v>
      </c>
      <c r="M27" s="101">
        <f ca="1">(M23-J24)*(N27-J27)/(N24-J24)+J27</f>
        <v>1200.2909488362843</v>
      </c>
      <c r="N27" s="101">
        <f ca="1">(N24-N25)</f>
        <v>1200.2659632982768</v>
      </c>
      <c r="O27" s="101">
        <f ca="1">(O23-N24)*(R27-N27)/(R24-N24)+N27</f>
        <v>1200.2459858177135</v>
      </c>
      <c r="P27" s="101">
        <f ca="1">(P23-N24)*(R27-N27)/(R24-N24)+N27</f>
        <v>1200.2260083371502</v>
      </c>
      <c r="Q27" s="101">
        <f ca="1">(Q23-N24)*(R27-N27)/(R24-N24)+N27</f>
        <v>1200.2060308565867</v>
      </c>
      <c r="R27" s="101">
        <f ca="1">(R24-R25)</f>
        <v>1200.1860533760234</v>
      </c>
      <c r="S27" s="101">
        <f ca="1">(S23-R24)*(V27-R27)/(V24-R24)+R27</f>
        <v>1200.2281842360285</v>
      </c>
      <c r="T27" s="101">
        <f ca="1">(T23-R24)*(V27-R27)/(V24-R24)+R27</f>
        <v>1200.2703150960333</v>
      </c>
      <c r="U27" s="101">
        <f ca="1">(U23-R24)*(V27-R27)/(V24-R24)+R27</f>
        <v>1200.3124459560383</v>
      </c>
      <c r="V27" s="101">
        <f ca="1">(V24-V25)</f>
        <v>1200.3545768160434</v>
      </c>
    </row>
    <row r="29" spans="1:22" x14ac:dyDescent="0.2">
      <c r="D29" s="102">
        <v>4</v>
      </c>
      <c r="E29" s="102">
        <v>4</v>
      </c>
      <c r="F29" s="102"/>
      <c r="G29" s="102"/>
      <c r="H29" s="102">
        <v>4</v>
      </c>
      <c r="I29" s="102">
        <v>4</v>
      </c>
      <c r="J29" s="102"/>
      <c r="K29" s="102"/>
      <c r="L29" s="102">
        <v>4</v>
      </c>
      <c r="M29" s="102">
        <v>4</v>
      </c>
      <c r="N29" s="102"/>
      <c r="O29" s="102"/>
      <c r="P29" s="102">
        <v>4</v>
      </c>
      <c r="Q29" s="102">
        <v>4</v>
      </c>
      <c r="R29" s="102"/>
      <c r="S29" s="102"/>
      <c r="T29" s="102">
        <v>4</v>
      </c>
      <c r="U29" s="102">
        <v>4</v>
      </c>
    </row>
    <row r="30" spans="1:22" x14ac:dyDescent="0.2">
      <c r="D30" s="102">
        <v>2</v>
      </c>
      <c r="E30" s="102">
        <v>3</v>
      </c>
      <c r="F30" s="102"/>
      <c r="G30" s="102"/>
      <c r="H30" s="102">
        <v>2</v>
      </c>
      <c r="I30" s="102">
        <v>3</v>
      </c>
      <c r="J30" s="102"/>
      <c r="K30" s="102"/>
      <c r="L30" s="102">
        <v>2</v>
      </c>
      <c r="M30" s="102">
        <v>3</v>
      </c>
      <c r="N30" s="102"/>
      <c r="O30" s="102"/>
      <c r="P30" s="102">
        <v>2</v>
      </c>
      <c r="Q30" s="102">
        <v>3</v>
      </c>
      <c r="R30" s="102"/>
      <c r="S30" s="102"/>
      <c r="T30" s="102">
        <v>2</v>
      </c>
      <c r="U30" s="102">
        <v>3</v>
      </c>
    </row>
    <row r="32" spans="1:22" ht="18" x14ac:dyDescent="0.25">
      <c r="A32" s="100" t="s">
        <v>716</v>
      </c>
      <c r="C32">
        <v>50</v>
      </c>
      <c r="D32">
        <v>70</v>
      </c>
      <c r="E32">
        <v>100</v>
      </c>
      <c r="F32">
        <v>150</v>
      </c>
      <c r="H32">
        <v>250</v>
      </c>
      <c r="I32">
        <v>300</v>
      </c>
      <c r="J32">
        <v>350</v>
      </c>
    </row>
    <row r="33" spans="1:14" ht="13.5" thickBot="1" x14ac:dyDescent="0.25">
      <c r="A33" t="s">
        <v>713</v>
      </c>
      <c r="B33">
        <v>32</v>
      </c>
      <c r="G33">
        <v>200</v>
      </c>
      <c r="K33">
        <v>400</v>
      </c>
    </row>
    <row r="34" spans="1:14" ht="13.5" thickBot="1" x14ac:dyDescent="0.25">
      <c r="A34" t="s">
        <v>80</v>
      </c>
      <c r="B34" s="16">
        <f ca="1">Temperatures!B8</f>
        <v>32.731834246386441</v>
      </c>
      <c r="D34" s="16">
        <f ca="1">Temperatures!B9</f>
        <v>70.731834246386441</v>
      </c>
      <c r="G34" s="16">
        <f ca="1">Temperatures!B10</f>
        <v>200.73183424638643</v>
      </c>
      <c r="K34" s="16">
        <f ca="1">Temperatures!B11</f>
        <v>32.733333333333334</v>
      </c>
    </row>
    <row r="36" spans="1:14" x14ac:dyDescent="0.2">
      <c r="A36" s="4" t="s">
        <v>218</v>
      </c>
      <c r="B36" s="101">
        <f ca="1">(B33-B34)</f>
        <v>-0.73183424638644112</v>
      </c>
      <c r="C36" s="101">
        <f ca="1">(C32-B33)*(D36-B36)/(D32-B33)+B36</f>
        <v>-0.73183424638644112</v>
      </c>
      <c r="D36" s="101">
        <f ca="1">D32-D34</f>
        <v>-0.73183424638644112</v>
      </c>
      <c r="E36" s="101">
        <f ca="1">(E32-D32)*(G36-D36)/(G33-D32)+D36</f>
        <v>-0.73183424638643779</v>
      </c>
      <c r="F36" s="101">
        <f ca="1">(F32-D32)*(G36-D36)/(G33-D32)+D36</f>
        <v>-0.73183424638643235</v>
      </c>
      <c r="G36" s="101">
        <f ca="1">(G33-G34)</f>
        <v>-0.73183424638642691</v>
      </c>
      <c r="H36" s="101">
        <f ca="1">(H32-G33)*(K36-G36)/(K33-G33)+G36</f>
        <v>91.267790981876843</v>
      </c>
      <c r="I36" s="101">
        <f ca="1">(I32-G33)*(K36-G36)/(K33-G33)+G36</f>
        <v>183.26741621014011</v>
      </c>
      <c r="J36" s="101">
        <f ca="1">(J32-G33)*(K36-G36)/(K33-G33)+G36</f>
        <v>275.2670414384034</v>
      </c>
      <c r="K36" s="101">
        <f ca="1">K33-K34</f>
        <v>367.26666666666665</v>
      </c>
    </row>
    <row r="38" spans="1:14" x14ac:dyDescent="0.2">
      <c r="G38" s="102"/>
      <c r="H38" s="102"/>
      <c r="I38" s="102">
        <v>4</v>
      </c>
      <c r="J38" s="102">
        <v>4</v>
      </c>
      <c r="K38" s="102"/>
    </row>
    <row r="39" spans="1:14" x14ac:dyDescent="0.2">
      <c r="G39" s="102"/>
      <c r="H39" s="102"/>
      <c r="I39" s="102">
        <v>2</v>
      </c>
      <c r="J39" s="102">
        <v>3</v>
      </c>
      <c r="K39" s="102"/>
    </row>
    <row r="40" spans="1:14" x14ac:dyDescent="0.2">
      <c r="F40" s="102"/>
      <c r="G40" s="102"/>
      <c r="H40" s="102"/>
      <c r="I40" s="102"/>
      <c r="J40" s="102"/>
      <c r="K40" s="102"/>
    </row>
    <row r="48" spans="1:14" ht="18" x14ac:dyDescent="0.25">
      <c r="A48" s="103" t="s">
        <v>717</v>
      </c>
      <c r="C48">
        <v>-40</v>
      </c>
      <c r="D48">
        <v>-30</v>
      </c>
      <c r="E48">
        <v>-20</v>
      </c>
      <c r="F48">
        <v>-10</v>
      </c>
      <c r="G48">
        <v>0</v>
      </c>
      <c r="H48">
        <v>10</v>
      </c>
      <c r="I48">
        <v>20</v>
      </c>
      <c r="K48">
        <v>50</v>
      </c>
      <c r="L48">
        <v>70</v>
      </c>
      <c r="M48">
        <v>90</v>
      </c>
      <c r="N48">
        <v>110</v>
      </c>
    </row>
    <row r="49" spans="1:50" ht="13.5" thickBot="1" x14ac:dyDescent="0.25">
      <c r="A49" t="s">
        <v>713</v>
      </c>
      <c r="B49">
        <v>-50</v>
      </c>
      <c r="J49">
        <v>32</v>
      </c>
      <c r="O49">
        <v>120</v>
      </c>
    </row>
    <row r="50" spans="1:50" ht="13.5" thickBot="1" x14ac:dyDescent="0.25">
      <c r="A50" t="s">
        <v>80</v>
      </c>
      <c r="B50" s="16">
        <f ca="1">Temperatures!B3</f>
        <v>-18</v>
      </c>
      <c r="J50" s="16">
        <f ca="1">Temperatures!B4</f>
        <v>64</v>
      </c>
      <c r="O50" s="16">
        <f ca="1">Temperatures!B5</f>
        <v>152</v>
      </c>
    </row>
    <row r="52" spans="1:50" x14ac:dyDescent="0.2">
      <c r="A52" s="4" t="s">
        <v>218</v>
      </c>
      <c r="B52" s="101">
        <f ca="1">(B49-B50)</f>
        <v>-32</v>
      </c>
      <c r="C52" s="101">
        <f ca="1">(C48-B49)*(J52-B52)/(J49-B49)+B52</f>
        <v>-32</v>
      </c>
      <c r="D52" s="101">
        <f ca="1">(D48-B49)*(J52-B52)/(J49-B49)+B52</f>
        <v>-32</v>
      </c>
      <c r="E52" s="101">
        <f ca="1">(E48-B49)*(J52-B52)/(J49-B49)+B52</f>
        <v>-32</v>
      </c>
      <c r="F52" s="101">
        <f ca="1">(F48-B49)*(J52-B52)/(J49-B49)+B52</f>
        <v>-32</v>
      </c>
      <c r="G52" s="101">
        <f ca="1">(G48-B49)*(J52-B52)/(J49-B49)+B52</f>
        <v>-32</v>
      </c>
      <c r="H52" s="101">
        <f ca="1">(H48-B49)*(J52-B52)/(J49-B49)+B52</f>
        <v>-32</v>
      </c>
      <c r="I52" s="101">
        <f ca="1">(I48-B49)*(J52-B52)/(J49-B49)+B52</f>
        <v>-32</v>
      </c>
      <c r="J52" s="101">
        <f ca="1">(J49-J50)</f>
        <v>-32</v>
      </c>
      <c r="K52" s="101">
        <f ca="1">(K48-J49)*(O52-J52)/(O49-J49)+J52</f>
        <v>-32</v>
      </c>
      <c r="L52" s="101">
        <f ca="1">(L48-J49)*(O52-J52)/(O49-J49)+J52</f>
        <v>-32</v>
      </c>
      <c r="M52" s="101">
        <f ca="1">(M48-J49)*(O52-J52)/(O49-J49)+J52</f>
        <v>-32</v>
      </c>
      <c r="N52" s="101">
        <f ca="1">(N48-J49)*(O52-J52)/(O49-J49)+J52</f>
        <v>-32</v>
      </c>
      <c r="O52" s="101">
        <f ca="1">O49-O50</f>
        <v>-32</v>
      </c>
    </row>
    <row r="53" spans="1:50" x14ac:dyDescent="0.2">
      <c r="A53" s="5"/>
      <c r="B53" s="102"/>
      <c r="C53" s="102"/>
      <c r="D53" s="102"/>
      <c r="E53" s="102"/>
      <c r="F53" s="102"/>
      <c r="G53" s="102"/>
      <c r="H53" s="102"/>
      <c r="I53" s="102"/>
      <c r="J53" s="102"/>
      <c r="K53" s="102"/>
      <c r="L53" s="102"/>
      <c r="M53" s="102"/>
      <c r="N53" s="102"/>
      <c r="O53" s="102"/>
    </row>
    <row r="54" spans="1:50" x14ac:dyDescent="0.2">
      <c r="A54" s="102"/>
      <c r="B54" s="102"/>
      <c r="C54" s="102"/>
      <c r="D54" s="102">
        <v>8</v>
      </c>
      <c r="E54" s="102">
        <v>8</v>
      </c>
      <c r="F54" s="102">
        <v>8</v>
      </c>
      <c r="G54" s="102">
        <v>8</v>
      </c>
      <c r="H54" s="102">
        <v>8</v>
      </c>
      <c r="I54" s="102">
        <v>8</v>
      </c>
      <c r="J54" s="102"/>
      <c r="K54" s="102">
        <v>44</v>
      </c>
      <c r="L54" s="102">
        <v>44</v>
      </c>
      <c r="M54" s="102">
        <v>44</v>
      </c>
      <c r="N54" s="102">
        <v>44</v>
      </c>
      <c r="O54" s="102"/>
    </row>
    <row r="55" spans="1:50" x14ac:dyDescent="0.2">
      <c r="A55" s="102"/>
      <c r="B55" s="102"/>
      <c r="C55" s="102"/>
      <c r="D55" s="102">
        <v>2</v>
      </c>
      <c r="E55" s="102">
        <v>3</v>
      </c>
      <c r="F55" s="102">
        <v>4</v>
      </c>
      <c r="G55" s="102">
        <v>5</v>
      </c>
      <c r="H55" s="102">
        <v>6</v>
      </c>
      <c r="I55" s="102">
        <v>7</v>
      </c>
      <c r="J55" s="102"/>
      <c r="K55" s="102">
        <v>9</v>
      </c>
      <c r="L55" s="102">
        <v>19</v>
      </c>
      <c r="M55" s="102">
        <v>29</v>
      </c>
      <c r="N55" s="102">
        <v>39</v>
      </c>
      <c r="O55" s="102"/>
    </row>
    <row r="56" spans="1:50" ht="13.5" thickBot="1" x14ac:dyDescent="0.25">
      <c r="A56" s="5"/>
      <c r="F56" s="102"/>
      <c r="G56" s="102"/>
      <c r="H56" s="102"/>
      <c r="I56" s="102"/>
      <c r="J56" s="102"/>
      <c r="K56" s="102"/>
      <c r="L56" s="102"/>
      <c r="M56" s="102"/>
      <c r="N56" s="102"/>
      <c r="O56" s="102"/>
    </row>
    <row r="57" spans="1:50" s="127" customFormat="1" ht="18.75" thickTop="1" x14ac:dyDescent="0.25">
      <c r="A57" s="126" t="str">
        <f>Temperatures!H2</f>
        <v>SP-1</v>
      </c>
      <c r="C57" s="127">
        <v>50</v>
      </c>
      <c r="D57" s="127">
        <v>100</v>
      </c>
      <c r="E57" s="127">
        <v>150</v>
      </c>
      <c r="G57" s="127">
        <v>250</v>
      </c>
      <c r="H57" s="127">
        <v>300</v>
      </c>
      <c r="I57" s="127">
        <v>350</v>
      </c>
      <c r="K57" s="127">
        <v>450</v>
      </c>
      <c r="L57" s="127">
        <v>500</v>
      </c>
      <c r="M57" s="127">
        <v>550</v>
      </c>
      <c r="O57" s="127">
        <v>650</v>
      </c>
      <c r="P57" s="127">
        <v>700</v>
      </c>
      <c r="Q57" s="127">
        <v>750</v>
      </c>
      <c r="S57" s="127">
        <v>850</v>
      </c>
      <c r="T57" s="127">
        <v>900</v>
      </c>
      <c r="U57" s="127">
        <v>950</v>
      </c>
      <c r="W57" s="127">
        <v>1050</v>
      </c>
      <c r="X57" s="127">
        <v>1100</v>
      </c>
      <c r="Y57" s="127">
        <v>1150</v>
      </c>
      <c r="AA57" s="127">
        <v>1250</v>
      </c>
      <c r="AB57" s="127">
        <v>1300</v>
      </c>
      <c r="AC57" s="127">
        <v>1350</v>
      </c>
      <c r="AE57" s="127">
        <v>1450</v>
      </c>
      <c r="AF57" s="127">
        <v>1500</v>
      </c>
      <c r="AG57" s="127">
        <v>1550</v>
      </c>
      <c r="AI57" s="127">
        <v>1650</v>
      </c>
      <c r="AJ57" s="127">
        <v>1700</v>
      </c>
      <c r="AK57" s="127">
        <v>1750</v>
      </c>
      <c r="AM57" s="127">
        <v>1850</v>
      </c>
      <c r="AN57" s="127">
        <v>1900</v>
      </c>
      <c r="AO57" s="127">
        <v>1950</v>
      </c>
      <c r="AQ57" s="127">
        <v>2050</v>
      </c>
      <c r="AR57" s="127">
        <v>2100</v>
      </c>
      <c r="AS57" s="127">
        <v>2150</v>
      </c>
      <c r="AU57" s="127">
        <v>2250</v>
      </c>
      <c r="AV57" s="127">
        <v>2300</v>
      </c>
      <c r="AW57" s="127">
        <v>2350</v>
      </c>
    </row>
    <row r="58" spans="1:50" ht="13.5" thickBot="1" x14ac:dyDescent="0.25">
      <c r="A58" s="5" t="s">
        <v>23</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718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8" customFormat="1" ht="13.5" thickBot="1" x14ac:dyDescent="0.25">
      <c r="A61" s="128" t="s">
        <v>227</v>
      </c>
      <c r="B61" s="128">
        <f ca="1">B58-B59</f>
        <v>-0.73333333333333428</v>
      </c>
      <c r="C61" s="128">
        <f ca="1">((C57-$B$58)*($F$61-$B$61))/($F$58-$B$58)+$B$61</f>
        <v>-0.77020447618746446</v>
      </c>
      <c r="D61" s="128">
        <f ca="1">((D57-$B$58)*($F$61-$B$61))/($F$58-$B$58)+$B$61</f>
        <v>-0.87262431744893731</v>
      </c>
      <c r="E61" s="128">
        <f ca="1">((E57-$B$58)*($F$61-$B$61))/($F$58-$B$58)+$B$61</f>
        <v>-0.97504415871041017</v>
      </c>
      <c r="F61" s="128">
        <f ca="1">F58-F59</f>
        <v>-1.0774639999718829</v>
      </c>
      <c r="G61" s="128">
        <f ca="1">((G57-$F$58)*($J$61-$F$61))/($J$58-$F$58)+$F$61</f>
        <v>-0.87912163740209337</v>
      </c>
      <c r="H61" s="128">
        <f ca="1">((H57-$F$58)*($J$61-$F$61))/($J$58-$F$58)+$F$61</f>
        <v>-0.68077927483230383</v>
      </c>
      <c r="I61" s="128">
        <f ca="1">((I57-$F$58)*($J$61-$F$61))/($J$58-$F$58)+$F$61</f>
        <v>-0.48243691226251428</v>
      </c>
      <c r="J61" s="128">
        <f ca="1">J58-J59</f>
        <v>-0.28409454969272474</v>
      </c>
      <c r="K61" s="128">
        <f ca="1">((K57-$J$58)*($N$61-$J$61))/($N$58-$J$58)+$J$61</f>
        <v>-0.19658008770038293</v>
      </c>
      <c r="L61" s="128">
        <f ca="1">((L57-$J$58)*($N$61-$J$61))/($N$58-$J$58)+$J$61</f>
        <v>-0.10906562570804113</v>
      </c>
      <c r="M61" s="128">
        <f ca="1">((M57-$J$58)*($N$61-$J$61))/($N$58-$J$58)+$J$61</f>
        <v>-2.1551163715699317E-2</v>
      </c>
      <c r="N61" s="128">
        <f ca="1">N58-N59</f>
        <v>6.596329827664249E-2</v>
      </c>
      <c r="O61" s="128">
        <f ca="1">((O57-$N$58)*($R$61-$N$61))/($R$58-$N$58)+$N$61</f>
        <v>4.598581771332988E-2</v>
      </c>
      <c r="P61" s="128">
        <f ca="1">((P57-$N$58)*($R$61-$N$61))/($R$58-$N$58)+$N$61</f>
        <v>2.6008337150017269E-2</v>
      </c>
      <c r="Q61" s="128">
        <f ca="1">((Q57-$N$58)*($R$61-$N$61))/($R$58-$N$58)+$N$61</f>
        <v>6.0308565867046582E-3</v>
      </c>
      <c r="R61" s="128">
        <f ca="1">R58-R59</f>
        <v>-1.3946623976607952E-2</v>
      </c>
      <c r="S61" s="128">
        <f ca="1">((S57-$R$58)*($V$61-$R$61))/($V$58-$R$58)+$R$61</f>
        <v>-4.9315763971577553E-2</v>
      </c>
      <c r="T61" s="128">
        <f ca="1">((T57-$R$58)*($V$61-$R$61))/($V$58-$R$58)+$R$61</f>
        <v>-8.4684903966547154E-2</v>
      </c>
      <c r="U61" s="128">
        <f ca="1">((U57-$R$58)*($V$61-$R$61))/($V$58-$R$58)+$R$61</f>
        <v>-0.12005404396151675</v>
      </c>
      <c r="V61" s="128">
        <f ca="1">V58-V59</f>
        <v>-0.15542318395648635</v>
      </c>
      <c r="W61" s="128">
        <f ca="1">((W57-$V$58)*($Z$61-$V$61))/($Z$58-$V$58)+$V$61</f>
        <v>-0.32632700036535311</v>
      </c>
      <c r="X61" s="128">
        <f ca="1">((X57-$V$58)*($Z$61-$V$61))/($Z$58-$V$58)+$V$61</f>
        <v>-0.49723081677421987</v>
      </c>
      <c r="Y61" s="128">
        <f ca="1">((Y57-$V$58)*($Z$61-$V$61))/($Z$58-$V$58)+$V$61</f>
        <v>-0.66813463318308663</v>
      </c>
      <c r="Z61" s="128">
        <f ca="1">Z58-Z59</f>
        <v>-0.83903844959195339</v>
      </c>
      <c r="AA61" s="128">
        <f ca="1">((AA57-Z58)*(AD61-Z61))/(AD58-Z58)+Z61</f>
        <v>-0.67176827070443323</v>
      </c>
      <c r="AB61" s="128">
        <f ca="1">((AB57-Z58)*(AD61-Z61))/(AD58-Z58)+Z61</f>
        <v>-0.50449809181691307</v>
      </c>
      <c r="AC61" s="128">
        <f ca="1">((AC57-Z58)*(AD61-Z61))/(AD58-Z58)+Z61</f>
        <v>-0.33722791292939291</v>
      </c>
      <c r="AD61" s="128">
        <f ca="1">AD58-AD59</f>
        <v>-0.16995773404187275</v>
      </c>
      <c r="AE61" s="128">
        <f ca="1">((AE57-AD58)*(AH61-AD61))/(AH58-AD58)+AD61</f>
        <v>-7.6486065525386948E-2</v>
      </c>
      <c r="AF61" s="128">
        <f ca="1">((AF57-AD58)*(AH61-AD61))/(AH58-AD58)+AD61</f>
        <v>1.6985602991098858E-2</v>
      </c>
      <c r="AG61" s="128">
        <f ca="1">((AG57-AD58)*(AH61-AD61))/(AH58-AD58)+AD61</f>
        <v>0.11045727150758466</v>
      </c>
      <c r="AH61" s="128">
        <f ca="1">AH58-AH59</f>
        <v>0.20392894002407047</v>
      </c>
      <c r="AI61" s="128">
        <f ca="1">((AI57-AH58)*(AL61-AH61))/(AL58-AH58)+AH61</f>
        <v>0.22906637482418546</v>
      </c>
      <c r="AJ61" s="128">
        <f ca="1">((AJ57-AH58)*(AL61-AH61))/(AL58-AH58)+AH61</f>
        <v>0.25420380962430045</v>
      </c>
      <c r="AK61" s="128">
        <f ca="1">((AK57-AH58)*(AL61-AH61))/(AL58-AH58)+AH61</f>
        <v>0.27934124442441544</v>
      </c>
      <c r="AL61" s="128">
        <f ca="1">AL58-AL59</f>
        <v>0.30447867922453042</v>
      </c>
      <c r="AM61" s="128">
        <f ca="1">((AM57-AL58)*(AP61-AL61))/(AP58-AL58)+AL61</f>
        <v>-0.20102072237546054</v>
      </c>
      <c r="AN61" s="128">
        <f ca="1">((AN57-AL58)*(AP61-AL61))/(AP58-AL58)+AL61</f>
        <v>-0.7065201239754515</v>
      </c>
      <c r="AO61" s="128">
        <f ca="1">((AO57-AL58)*(AP61-AL61))/(AP58-AL58)+AL61</f>
        <v>-1.2120195255754425</v>
      </c>
      <c r="AP61" s="128">
        <f ca="1">AP58-AP59</f>
        <v>-1.7175189271754334</v>
      </c>
      <c r="AQ61" s="128">
        <f ca="1">((AQ57-AP58)*(AT61-AP61))/(AT58-AP58)+AP61</f>
        <v>-1.7286232744898484</v>
      </c>
      <c r="AR61" s="128">
        <f ca="1">((AR57-AP58)*(AT61-AP61))/(AT58-AP58)+AP61</f>
        <v>-1.7397276218042634</v>
      </c>
      <c r="AS61" s="128">
        <f ca="1">((AS57-AP58)*(AT61-AP61))/(AT58-AP58)+AP61</f>
        <v>-1.7508319691186784</v>
      </c>
      <c r="AT61" s="128">
        <f ca="1">AT58-AT59</f>
        <v>-1.7619363164330935</v>
      </c>
      <c r="AU61" s="128" t="e">
        <f ca="1">((AU57-AT58)*(AX61-AT61))/(AX58-AT58)+AT61</f>
        <v>#VALUE!</v>
      </c>
      <c r="AV61" s="128" t="e">
        <f ca="1">((AV57-AT58)*(AX61-AT61))/(AX58-AT58)+AT61</f>
        <v>#VALUE!</v>
      </c>
      <c r="AW61" s="128" t="e">
        <f ca="1">((AW57-AT58)*(AX61-AT61))/(AX58-AT58)+AT61</f>
        <v>#VALUE!</v>
      </c>
      <c r="AX61" s="128" t="e">
        <f ca="1">AX58-AX59</f>
        <v>#VALUE!</v>
      </c>
    </row>
    <row r="62" spans="1:50" s="218" customFormat="1" ht="13.5" thickTop="1" x14ac:dyDescent="0.2"/>
    <row r="63" spans="1:50" x14ac:dyDescent="0.2">
      <c r="G63" s="24">
        <f>D66</f>
        <v>0</v>
      </c>
      <c r="H63" s="24">
        <f>M66</f>
        <v>0</v>
      </c>
      <c r="I63" s="24">
        <f>T66</f>
        <v>0</v>
      </c>
    </row>
    <row r="64" spans="1:50" x14ac:dyDescent="0.2">
      <c r="A64" s="5" t="s">
        <v>719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720</v>
      </c>
      <c r="B65" s="5" t="s">
        <v>721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16" customFormat="1" ht="13.5" thickBot="1" x14ac:dyDescent="0.25">
      <c r="A88" s="215"/>
      <c r="L88" s="443" t="s">
        <v>722</v>
      </c>
      <c r="N88" s="217"/>
      <c r="O88" s="217"/>
      <c r="Q88" s="217"/>
      <c r="R88" s="217"/>
      <c r="S88" s="217"/>
    </row>
    <row r="89" spans="1:22" ht="13.5" thickBot="1" x14ac:dyDescent="0.25">
      <c r="A89" s="5" t="s">
        <v>723</v>
      </c>
      <c r="C89" s="214">
        <v>1</v>
      </c>
      <c r="I89" s="109"/>
      <c r="J89" s="107">
        <v>1</v>
      </c>
      <c r="L89" s="67"/>
      <c r="P89" t="s">
        <v>205</v>
      </c>
      <c r="Q89" t="s">
        <v>189</v>
      </c>
      <c r="R89" s="67" t="s">
        <v>186</v>
      </c>
      <c r="S89" s="67" t="s">
        <v>190</v>
      </c>
      <c r="T89" s="67" t="s">
        <v>201</v>
      </c>
      <c r="U89" s="129" t="s">
        <v>193</v>
      </c>
    </row>
    <row r="90" spans="1:22" x14ac:dyDescent="0.2">
      <c r="A90" s="5" t="s">
        <v>724</v>
      </c>
      <c r="C90" s="108" t="s">
        <v>197</v>
      </c>
      <c r="D90" t="s">
        <v>48</v>
      </c>
      <c r="E90" t="s">
        <v>225</v>
      </c>
      <c r="F90" t="s">
        <v>725</v>
      </c>
      <c r="G90" t="s">
        <v>726</v>
      </c>
      <c r="I90" s="109"/>
      <c r="K90">
        <v>1</v>
      </c>
      <c r="L90" s="110">
        <f>CT!D7</f>
        <v>0</v>
      </c>
      <c r="M90" s="111">
        <f>CT!E7</f>
        <v>0</v>
      </c>
      <c r="N90" s="112" t="e">
        <f>IF(L90="S",HLOOKUP(L90,P89:U90,2,FALSE)+$A$96,HLOOKUP(L90,P89:U90,2,FALSE))</f>
        <v>#N/A</v>
      </c>
      <c r="O90" s="57">
        <f>M90</f>
        <v>0</v>
      </c>
      <c r="P90" s="113">
        <f ca="1">'Type E'!B3</f>
        <v>32</v>
      </c>
      <c r="Q90" s="114">
        <f ca="1">'Type J'!B3</f>
        <v>32</v>
      </c>
      <c r="R90" s="115">
        <f ca="1">'Type K'!B3</f>
        <v>32</v>
      </c>
      <c r="S90" s="116">
        <f ca="1">'Type N'!B1250</f>
        <v>32</v>
      </c>
      <c r="T90" s="117">
        <f ca="1">'Type S'!B3</f>
        <v>32</v>
      </c>
      <c r="U90" s="118">
        <f ca="1">'Type T'!B500</f>
        <v>32</v>
      </c>
    </row>
    <row r="91" spans="1:22" ht="13.5" thickBot="1" x14ac:dyDescent="0.25">
      <c r="A91" s="5" t="s">
        <v>727</v>
      </c>
      <c r="C91" s="108" t="s">
        <v>728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09">
        <f ca="1">VLOOKUP(E91,Temperatures!$H$3:$J$15,3,TRUE)</f>
        <v>1</v>
      </c>
      <c r="L91" s="55"/>
      <c r="M91" s="56"/>
      <c r="N91" s="56"/>
      <c r="O91" s="56"/>
      <c r="P91" s="56" t="s">
        <v>205</v>
      </c>
      <c r="Q91" s="56" t="s">
        <v>189</v>
      </c>
      <c r="R91" s="55" t="s">
        <v>186</v>
      </c>
      <c r="S91" s="55" t="s">
        <v>190</v>
      </c>
      <c r="T91" s="55" t="s">
        <v>201</v>
      </c>
      <c r="U91" s="58" t="s">
        <v>193</v>
      </c>
    </row>
    <row r="92" spans="1:22" x14ac:dyDescent="0.2">
      <c r="C92" s="108" t="s">
        <v>729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09">
        <f ca="1">VLOOKUP(E92,Temperatures!$D$8:$F$14,3,TRUE)</f>
        <v>1</v>
      </c>
      <c r="K92">
        <v>2</v>
      </c>
      <c r="L92" s="110">
        <f>CT!D8</f>
        <v>0</v>
      </c>
      <c r="M92" s="111">
        <f>CT!E8</f>
        <v>0</v>
      </c>
      <c r="N92" s="112" t="e">
        <f>IF(L92="S",HLOOKUP(L92,P91:U92,2,FALSE)+$A$96,HLOOKUP(L92,P91:U92,2,FALSE))</f>
        <v>#N/A</v>
      </c>
      <c r="O92" s="57">
        <f>M92</f>
        <v>0</v>
      </c>
      <c r="P92" s="113">
        <f ca="1">'Type E'!B5</f>
        <v>32</v>
      </c>
      <c r="Q92" s="114">
        <f ca="1">'Type J'!B5</f>
        <v>32</v>
      </c>
      <c r="R92" s="115">
        <f ca="1">'Type K'!B5</f>
        <v>32</v>
      </c>
      <c r="S92" s="116">
        <f ca="1">'Type N'!B1252</f>
        <v>32</v>
      </c>
      <c r="T92" s="117">
        <f ca="1">'Type S'!B5</f>
        <v>32</v>
      </c>
      <c r="U92" s="118">
        <f ca="1">'Type T'!B502</f>
        <v>32</v>
      </c>
    </row>
    <row r="93" spans="1:22" ht="13.5" thickBot="1" x14ac:dyDescent="0.25">
      <c r="C93" s="108" t="s">
        <v>730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09" t="e">
        <f ca="1">VLOOKUP(E93,Temperatures!$A$12:$C$16,3,TRUE)</f>
        <v>#N/A</v>
      </c>
      <c r="L93" s="55"/>
      <c r="M93" s="56"/>
      <c r="N93" s="56"/>
      <c r="O93" s="56"/>
      <c r="P93" s="56" t="s">
        <v>205</v>
      </c>
      <c r="Q93" s="56" t="s">
        <v>189</v>
      </c>
      <c r="R93" s="55" t="s">
        <v>186</v>
      </c>
      <c r="S93" s="55" t="s">
        <v>190</v>
      </c>
      <c r="T93" s="55" t="s">
        <v>201</v>
      </c>
      <c r="U93" s="58" t="s">
        <v>193</v>
      </c>
    </row>
    <row r="94" spans="1:22" x14ac:dyDescent="0.2">
      <c r="A94" t="s">
        <v>731</v>
      </c>
      <c r="C94" s="108" t="s">
        <v>732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09" t="e">
        <f ca="1">VLOOKUP(E94,Temperatures!$D$3:$F$5,3,TRUE)</f>
        <v>#N/A</v>
      </c>
      <c r="K94">
        <v>3</v>
      </c>
      <c r="L94" s="110">
        <f>CT!D9</f>
        <v>0</v>
      </c>
      <c r="M94" s="111">
        <f>CT!E9</f>
        <v>0</v>
      </c>
      <c r="N94" s="112" t="e">
        <f>IF(L94="S",HLOOKUP(L94,P93:U94,2,FALSE)+$A$96,HLOOKUP(L94,P93:U94,2,FALSE))</f>
        <v>#N/A</v>
      </c>
      <c r="O94" s="57">
        <f>M94</f>
        <v>0</v>
      </c>
      <c r="P94" s="113">
        <f ca="1">'Type E'!B7</f>
        <v>32</v>
      </c>
      <c r="Q94" s="114">
        <f ca="1">'Type J'!B7</f>
        <v>32</v>
      </c>
      <c r="R94" s="115">
        <f ca="1">'Type K'!B7</f>
        <v>32</v>
      </c>
      <c r="S94" s="116">
        <f ca="1">'Type N'!B1254</f>
        <v>32</v>
      </c>
      <c r="T94" s="117">
        <f ca="1">'Type S'!B7</f>
        <v>32</v>
      </c>
      <c r="U94" s="118">
        <f ca="1">'Type T'!B504</f>
        <v>32</v>
      </c>
    </row>
    <row r="95" spans="1:22" ht="13.5" thickBot="1" x14ac:dyDescent="0.25">
      <c r="A95" t="s">
        <v>733</v>
      </c>
      <c r="C95" s="108" t="s">
        <v>734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09">
        <f ca="1">VLOOKUP(E95,Temperatures!$A$3:$C$5,3,TRUE)</f>
        <v>2</v>
      </c>
      <c r="L95" s="55"/>
      <c r="M95" s="56"/>
      <c r="N95" s="56"/>
      <c r="O95" s="56"/>
      <c r="P95" s="56" t="s">
        <v>205</v>
      </c>
      <c r="Q95" s="56" t="s">
        <v>189</v>
      </c>
      <c r="R95" s="55" t="s">
        <v>186</v>
      </c>
      <c r="S95" s="55" t="s">
        <v>190</v>
      </c>
      <c r="T95" s="55" t="s">
        <v>201</v>
      </c>
      <c r="U95" s="58" t="s">
        <v>193</v>
      </c>
    </row>
    <row r="96" spans="1:22" ht="13.5" thickBot="1" x14ac:dyDescent="0.25">
      <c r="A96" s="77">
        <v>0.7</v>
      </c>
      <c r="C96" s="108" t="s">
        <v>735</v>
      </c>
      <c r="E96" s="119">
        <f ca="1">'ST-7'!$B14</f>
        <v>32.040321848434893</v>
      </c>
      <c r="F96">
        <f ca="1">E96</f>
        <v>32.040321848434893</v>
      </c>
      <c r="G96">
        <f t="shared" ca="1" si="0"/>
        <v>32</v>
      </c>
      <c r="I96" s="109"/>
      <c r="K96">
        <v>4</v>
      </c>
      <c r="L96" s="110">
        <f>CT!D10</f>
        <v>0</v>
      </c>
      <c r="M96" s="111">
        <f>CT!E10</f>
        <v>0</v>
      </c>
      <c r="N96" s="112" t="e">
        <f>IF(L96="S",HLOOKUP(L96,P95:U96,2,FALSE)+$A$96,HLOOKUP(L96,P95:U96,2,FALSE))</f>
        <v>#N/A</v>
      </c>
      <c r="O96" s="57">
        <f>M96</f>
        <v>0</v>
      </c>
      <c r="P96" s="113">
        <f ca="1">'Type E'!B9</f>
        <v>32</v>
      </c>
      <c r="Q96" s="114">
        <f ca="1">'Type J'!B9</f>
        <v>32</v>
      </c>
      <c r="R96" s="115">
        <f ca="1">'Type K'!B9</f>
        <v>32</v>
      </c>
      <c r="S96" s="116">
        <f ca="1">'Type N'!B1256</f>
        <v>32</v>
      </c>
      <c r="T96" s="117">
        <f ca="1">'Type S'!B9</f>
        <v>32</v>
      </c>
      <c r="U96" s="118">
        <f ca="1">'Type T'!B506</f>
        <v>32</v>
      </c>
    </row>
    <row r="97" spans="3:21" ht="13.5" thickBot="1" x14ac:dyDescent="0.25">
      <c r="C97" s="108" t="s">
        <v>736</v>
      </c>
      <c r="D97" s="119">
        <f>D92</f>
        <v>0</v>
      </c>
      <c r="E97" s="119">
        <f>D97</f>
        <v>0</v>
      </c>
      <c r="F97" s="119">
        <f>E97</f>
        <v>0</v>
      </c>
      <c r="G97" s="119">
        <f>ROUND(F97,3)</f>
        <v>0</v>
      </c>
      <c r="I97" s="109"/>
      <c r="L97" s="55"/>
      <c r="M97" s="56"/>
      <c r="N97" s="56"/>
      <c r="O97" s="56"/>
      <c r="P97" s="56" t="s">
        <v>205</v>
      </c>
      <c r="Q97" s="56" t="s">
        <v>189</v>
      </c>
      <c r="R97" s="55" t="s">
        <v>186</v>
      </c>
      <c r="S97" s="55" t="s">
        <v>190</v>
      </c>
      <c r="T97" s="55" t="s">
        <v>201</v>
      </c>
      <c r="U97" s="58" t="s">
        <v>193</v>
      </c>
    </row>
    <row r="98" spans="3:21" x14ac:dyDescent="0.2">
      <c r="C98" s="108" t="s">
        <v>737</v>
      </c>
      <c r="D98" t="s">
        <v>48</v>
      </c>
      <c r="E98" t="s">
        <v>738</v>
      </c>
      <c r="I98" s="109"/>
      <c r="K98">
        <v>5</v>
      </c>
      <c r="L98" s="110">
        <f>CT!D11</f>
        <v>0</v>
      </c>
      <c r="M98" s="111">
        <f>CT!E11</f>
        <v>0</v>
      </c>
      <c r="N98" s="112" t="e">
        <f>IF(L98="S",HLOOKUP(L98,P97:U98,2,FALSE)+$A$96,HLOOKUP(L98,P97:U98,2,FALSE))</f>
        <v>#N/A</v>
      </c>
      <c r="O98" s="57">
        <f>M98</f>
        <v>0</v>
      </c>
      <c r="P98" s="113">
        <f ca="1">'Type E'!B11</f>
        <v>32</v>
      </c>
      <c r="Q98" s="114">
        <f ca="1">'Type J'!B11</f>
        <v>32</v>
      </c>
      <c r="R98" s="115">
        <f ca="1">'Type K'!B11</f>
        <v>32</v>
      </c>
      <c r="S98" s="116">
        <f ca="1">'Type N'!B1258</f>
        <v>32</v>
      </c>
      <c r="T98" s="117">
        <f ca="1">'Type S'!B11</f>
        <v>32</v>
      </c>
      <c r="U98" s="118">
        <f ca="1">'Type T'!B508</f>
        <v>32</v>
      </c>
    </row>
    <row r="99" spans="3:21" ht="13.5" thickBot="1" x14ac:dyDescent="0.25">
      <c r="C99" s="120" t="str">
        <f>CT!D3</f>
        <v/>
      </c>
      <c r="D99" s="121">
        <f>CT!E4</f>
        <v>0</v>
      </c>
      <c r="E99" s="44" t="e">
        <f>IF(F99="S",VLOOKUP(C99,C91:G97,5,FALSE)+$A$96,VLOOKUP(C99,C91:G97,5,FALSE))</f>
        <v>#N/A</v>
      </c>
      <c r="F99" s="44" t="str">
        <f>IF(OR(C99=C92,C99=C91,C99=C96),"S","")</f>
        <v/>
      </c>
      <c r="G99" s="44"/>
      <c r="H99" s="44"/>
      <c r="I99" s="122"/>
      <c r="L99" s="55"/>
      <c r="M99" s="56"/>
      <c r="N99" s="56"/>
      <c r="O99" s="56"/>
      <c r="P99" s="56" t="s">
        <v>205</v>
      </c>
      <c r="Q99" s="56" t="s">
        <v>189</v>
      </c>
      <c r="R99" s="55" t="s">
        <v>186</v>
      </c>
      <c r="S99" s="55" t="s">
        <v>190</v>
      </c>
      <c r="T99" s="55" t="s">
        <v>201</v>
      </c>
      <c r="U99" s="58" t="s">
        <v>193</v>
      </c>
    </row>
    <row r="100" spans="3:21" x14ac:dyDescent="0.2">
      <c r="C100" t="s">
        <v>739</v>
      </c>
      <c r="K100">
        <v>6</v>
      </c>
      <c r="L100" s="110">
        <f>CT!D12</f>
        <v>0</v>
      </c>
      <c r="M100" s="111">
        <f>CT!E12</f>
        <v>0</v>
      </c>
      <c r="N100" s="112" t="e">
        <f>IF(L100="S",HLOOKUP(L100,P99:U100,2,FALSE)+$A$96,HLOOKUP(L100,P99:U100,2,FALSE))</f>
        <v>#N/A</v>
      </c>
      <c r="O100" s="57">
        <f>M100</f>
        <v>0</v>
      </c>
      <c r="P100" s="113">
        <f ca="1">'Type E'!B13</f>
        <v>32</v>
      </c>
      <c r="Q100" s="114">
        <f ca="1">'Type J'!B13</f>
        <v>32</v>
      </c>
      <c r="R100" s="115">
        <f ca="1">'Type K'!B13</f>
        <v>32</v>
      </c>
      <c r="S100" s="116">
        <f ca="1">'Type N'!B1260</f>
        <v>32</v>
      </c>
      <c r="T100" s="117">
        <f ca="1">'Type S'!B13</f>
        <v>32</v>
      </c>
      <c r="U100" s="118">
        <f ca="1">'Type T'!B510</f>
        <v>32</v>
      </c>
    </row>
    <row r="101" spans="3:21" ht="13.5" thickBot="1" x14ac:dyDescent="0.25">
      <c r="C101" t="s">
        <v>740</v>
      </c>
      <c r="D101" t="s">
        <v>741</v>
      </c>
      <c r="L101" s="55"/>
      <c r="M101" s="56"/>
      <c r="N101" s="56"/>
      <c r="O101" s="56"/>
      <c r="P101" s="56" t="s">
        <v>205</v>
      </c>
      <c r="Q101" s="56" t="s">
        <v>189</v>
      </c>
      <c r="R101" s="55" t="s">
        <v>186</v>
      </c>
      <c r="S101" s="55" t="s">
        <v>190</v>
      </c>
      <c r="T101" s="55" t="s">
        <v>201</v>
      </c>
      <c r="U101" s="58" t="s">
        <v>193</v>
      </c>
    </row>
    <row r="102" spans="3:21" x14ac:dyDescent="0.2">
      <c r="F102" t="s">
        <v>742</v>
      </c>
      <c r="K102">
        <v>7</v>
      </c>
      <c r="L102" s="110">
        <f>CT!D13</f>
        <v>0</v>
      </c>
      <c r="M102" s="111">
        <f>CT!E13</f>
        <v>0</v>
      </c>
      <c r="N102" s="112" t="e">
        <f>IF(L102="S",HLOOKUP(L102,P101:U102,2,FALSE)+$A$96,HLOOKUP(L102,P101:U102,2,FALSE))</f>
        <v>#N/A</v>
      </c>
      <c r="O102" s="57">
        <f>M102</f>
        <v>0</v>
      </c>
      <c r="P102" s="113">
        <f ca="1">'Type E'!B15</f>
        <v>32</v>
      </c>
      <c r="Q102" s="114">
        <f ca="1">'Type J'!B15</f>
        <v>32</v>
      </c>
      <c r="R102" s="115">
        <f ca="1">'Type K'!B15</f>
        <v>32</v>
      </c>
      <c r="S102" s="116">
        <f ca="1">'Type N'!B1262</f>
        <v>32</v>
      </c>
      <c r="T102" s="117">
        <f ca="1">'Type S'!B15</f>
        <v>32</v>
      </c>
      <c r="U102" s="118">
        <f ca="1">'Type T'!B512</f>
        <v>32</v>
      </c>
    </row>
    <row r="103" spans="3:21" ht="13.5" thickBot="1" x14ac:dyDescent="0.25">
      <c r="L103" s="55"/>
      <c r="M103" s="56"/>
      <c r="N103" s="56"/>
      <c r="O103" s="56"/>
      <c r="P103" s="56" t="s">
        <v>205</v>
      </c>
      <c r="Q103" s="56" t="s">
        <v>189</v>
      </c>
      <c r="R103" s="55" t="s">
        <v>186</v>
      </c>
      <c r="S103" s="55" t="s">
        <v>190</v>
      </c>
      <c r="T103" s="55" t="s">
        <v>201</v>
      </c>
      <c r="U103" s="58" t="s">
        <v>193</v>
      </c>
    </row>
    <row r="104" spans="3:21" x14ac:dyDescent="0.2">
      <c r="K104">
        <v>8</v>
      </c>
      <c r="L104" s="110">
        <f>CT!D14</f>
        <v>0</v>
      </c>
      <c r="M104" s="111">
        <f>CT!E14</f>
        <v>0</v>
      </c>
      <c r="N104" s="112" t="e">
        <f>IF(L104="S",HLOOKUP(L104,P103:U104,2,FALSE)+$A$96,HLOOKUP(L104,P103:U104,2,FALSE))</f>
        <v>#N/A</v>
      </c>
      <c r="O104" s="57">
        <f>M104</f>
        <v>0</v>
      </c>
      <c r="P104" s="113">
        <f ca="1">'Type E'!B17</f>
        <v>32</v>
      </c>
      <c r="Q104" s="114">
        <f ca="1">'Type J'!B17</f>
        <v>32</v>
      </c>
      <c r="R104" s="115">
        <f ca="1">'Type K'!B17</f>
        <v>32</v>
      </c>
      <c r="S104" s="116">
        <f ca="1">'Type N'!B1264</f>
        <v>32</v>
      </c>
      <c r="T104" s="117">
        <f ca="1">'Type S'!B17</f>
        <v>32</v>
      </c>
      <c r="U104" s="118">
        <f ca="1">'Type T'!B514</f>
        <v>32</v>
      </c>
    </row>
    <row r="105" spans="3:21" ht="13.5" thickBot="1" x14ac:dyDescent="0.25">
      <c r="L105" s="55"/>
      <c r="M105" s="56"/>
      <c r="N105" s="56"/>
      <c r="O105" s="56"/>
      <c r="P105" s="56" t="s">
        <v>205</v>
      </c>
      <c r="Q105" s="56" t="s">
        <v>189</v>
      </c>
      <c r="R105" s="55" t="s">
        <v>186</v>
      </c>
      <c r="S105" s="55" t="s">
        <v>190</v>
      </c>
      <c r="T105" s="55" t="s">
        <v>201</v>
      </c>
      <c r="U105" s="58" t="s">
        <v>193</v>
      </c>
    </row>
    <row r="106" spans="3:21" ht="13.5" thickBot="1" x14ac:dyDescent="0.25">
      <c r="K106">
        <v>9</v>
      </c>
      <c r="L106" s="110">
        <f>CT!D15</f>
        <v>0</v>
      </c>
      <c r="M106" s="111">
        <f>CT!E15</f>
        <v>0</v>
      </c>
      <c r="N106" s="112" t="e">
        <f>IF(L106="S",HLOOKUP(L106,P105:U106,2,FALSE)+$A$96,HLOOKUP(L106,P105:U106,2,FALSE))</f>
        <v>#N/A</v>
      </c>
      <c r="O106" s="57">
        <f>M106</f>
        <v>0</v>
      </c>
      <c r="P106" s="113">
        <f ca="1">'Type E'!B19</f>
        <v>32</v>
      </c>
      <c r="Q106" s="114">
        <f ca="1">'Type J'!B19</f>
        <v>32</v>
      </c>
      <c r="R106" s="115">
        <f ca="1">'Type K'!B19</f>
        <v>32</v>
      </c>
      <c r="S106" s="116">
        <f ca="1">'Type N'!B1266</f>
        <v>32</v>
      </c>
      <c r="T106" s="117">
        <f ca="1">'Type S'!B19</f>
        <v>32</v>
      </c>
      <c r="U106" s="118">
        <f ca="1">'Type T'!B516</f>
        <v>32</v>
      </c>
    </row>
    <row r="107" spans="3:21" ht="13.5" thickBot="1" x14ac:dyDescent="0.25">
      <c r="C107" s="104">
        <v>2</v>
      </c>
      <c r="D107" s="105"/>
      <c r="E107" s="105"/>
      <c r="F107" s="105"/>
      <c r="G107" s="105"/>
      <c r="H107" s="105"/>
      <c r="I107" s="106"/>
      <c r="L107" s="55"/>
      <c r="M107" s="56"/>
      <c r="N107" s="56"/>
      <c r="O107" s="56"/>
      <c r="P107" s="56" t="s">
        <v>205</v>
      </c>
      <c r="Q107" s="56" t="s">
        <v>189</v>
      </c>
      <c r="R107" s="55" t="s">
        <v>186</v>
      </c>
      <c r="S107" s="55" t="s">
        <v>190</v>
      </c>
      <c r="T107" s="55" t="s">
        <v>201</v>
      </c>
      <c r="U107" s="58" t="s">
        <v>193</v>
      </c>
    </row>
    <row r="108" spans="3:21" x14ac:dyDescent="0.2">
      <c r="C108" s="108" t="s">
        <v>197</v>
      </c>
      <c r="D108" t="s">
        <v>48</v>
      </c>
      <c r="E108" t="s">
        <v>225</v>
      </c>
      <c r="F108" t="s">
        <v>725</v>
      </c>
      <c r="G108" t="s">
        <v>726</v>
      </c>
      <c r="I108" s="109"/>
      <c r="K108">
        <v>10</v>
      </c>
      <c r="L108" s="110">
        <f>CT!D16</f>
        <v>0</v>
      </c>
      <c r="M108" s="111">
        <f>CT!E16</f>
        <v>0</v>
      </c>
      <c r="N108" s="112" t="e">
        <f>IF(L108="S",HLOOKUP(L108,P107:U108,2,FALSE)+$A$96,HLOOKUP(L108,P107:U108,2,FALSE))</f>
        <v>#N/A</v>
      </c>
      <c r="O108" s="57">
        <f>M108</f>
        <v>0</v>
      </c>
      <c r="P108" s="113">
        <f ca="1">'Type E'!B21</f>
        <v>32</v>
      </c>
      <c r="Q108" s="114">
        <f ca="1">'Type J'!B21</f>
        <v>32</v>
      </c>
      <c r="R108" s="115">
        <f ca="1">'Type K'!B21</f>
        <v>32</v>
      </c>
      <c r="S108" s="116">
        <f ca="1">'Type N'!B1268</f>
        <v>32</v>
      </c>
      <c r="T108" s="117">
        <f ca="1">'Type S'!B21</f>
        <v>32</v>
      </c>
      <c r="U108" s="118">
        <f ca="1">'Type T'!B518</f>
        <v>32</v>
      </c>
    </row>
    <row r="109" spans="3:21" ht="13.5" thickBot="1" x14ac:dyDescent="0.25">
      <c r="C109" s="10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09">
        <f ca="1">VLOOKUP(E109,Temperatures!$H$3:$J$15,3,TRUE)</f>
        <v>1</v>
      </c>
      <c r="L109" s="55"/>
      <c r="M109" s="56"/>
      <c r="N109" s="56"/>
      <c r="O109" s="56"/>
      <c r="P109" s="56" t="s">
        <v>205</v>
      </c>
      <c r="Q109" s="56" t="s">
        <v>189</v>
      </c>
      <c r="R109" s="55" t="s">
        <v>186</v>
      </c>
      <c r="S109" s="55" t="s">
        <v>190</v>
      </c>
      <c r="T109" s="55" t="s">
        <v>201</v>
      </c>
      <c r="U109" s="58" t="s">
        <v>193</v>
      </c>
    </row>
    <row r="110" spans="3:21" x14ac:dyDescent="0.2">
      <c r="C110" s="10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09">
        <f ca="1">VLOOKUP(E110,Temperatures!$D$8:$F$14,3,TRUE)</f>
        <v>1</v>
      </c>
      <c r="K110">
        <v>11</v>
      </c>
      <c r="L110" s="110">
        <f>CT!D17</f>
        <v>0</v>
      </c>
      <c r="M110" s="111">
        <f>CT!E17</f>
        <v>0</v>
      </c>
      <c r="N110" s="112" t="e">
        <f>IF(L110="S",HLOOKUP(L110,P109:U110,2,FALSE)+$A$96,HLOOKUP(L110,P109:U110,2,FALSE))</f>
        <v>#N/A</v>
      </c>
      <c r="O110" s="57">
        <f>M110</f>
        <v>0</v>
      </c>
      <c r="P110" s="113">
        <f ca="1">'Type E'!B23</f>
        <v>32</v>
      </c>
      <c r="Q110" s="114">
        <f ca="1">'Type J'!B23</f>
        <v>32</v>
      </c>
      <c r="R110" s="115">
        <f ca="1">'Type K'!B23</f>
        <v>32</v>
      </c>
      <c r="S110" s="116">
        <f ca="1">'Type N'!B1270</f>
        <v>32</v>
      </c>
      <c r="T110" s="117">
        <f ca="1">'Type S'!B23</f>
        <v>32</v>
      </c>
      <c r="U110" s="118">
        <f ca="1">'Type T'!B520</f>
        <v>32</v>
      </c>
    </row>
    <row r="111" spans="3:21" ht="13.5" thickBot="1" x14ac:dyDescent="0.25">
      <c r="C111" s="10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09" t="e">
        <f ca="1">VLOOKUP(E111,Temperatures!$A$12:$C$16,3,TRUE)</f>
        <v>#N/A</v>
      </c>
      <c r="L111" s="55"/>
      <c r="M111" s="56"/>
      <c r="N111" s="56"/>
      <c r="O111" s="56"/>
      <c r="P111" s="56" t="s">
        <v>205</v>
      </c>
      <c r="Q111" s="56" t="s">
        <v>189</v>
      </c>
      <c r="R111" s="55" t="s">
        <v>186</v>
      </c>
      <c r="S111" s="55" t="s">
        <v>190</v>
      </c>
      <c r="T111" s="55" t="s">
        <v>201</v>
      </c>
      <c r="U111" s="58" t="s">
        <v>193</v>
      </c>
    </row>
    <row r="112" spans="3:21" x14ac:dyDescent="0.2">
      <c r="C112" s="10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09" t="e">
        <f ca="1">VLOOKUP(E112,Temperatures!$D$3:$F$5,3,TRUE)</f>
        <v>#N/A</v>
      </c>
      <c r="K112">
        <v>12</v>
      </c>
      <c r="L112" s="110">
        <f>CT!D18</f>
        <v>0</v>
      </c>
      <c r="M112" s="111">
        <f>CT!E18</f>
        <v>0</v>
      </c>
      <c r="N112" s="112" t="e">
        <f>IF(L112="S",HLOOKUP(L112,P111:U112,2,FALSE)+$A$96,HLOOKUP(L112,P111:U112,2,FALSE))</f>
        <v>#N/A</v>
      </c>
      <c r="O112" s="57">
        <f>M112</f>
        <v>0</v>
      </c>
      <c r="P112" s="113">
        <f ca="1">'Type E'!B25</f>
        <v>32</v>
      </c>
      <c r="Q112" s="114">
        <f ca="1">'Type J'!B25</f>
        <v>32</v>
      </c>
      <c r="R112" s="115">
        <f ca="1">'Type K'!B25</f>
        <v>32</v>
      </c>
      <c r="S112" s="116">
        <f ca="1">'Type N'!B1272</f>
        <v>32</v>
      </c>
      <c r="T112" s="117">
        <f ca="1">'Type S'!B25</f>
        <v>32</v>
      </c>
      <c r="U112" s="118">
        <f ca="1">'Type T'!B522</f>
        <v>32</v>
      </c>
    </row>
    <row r="113" spans="3:21" ht="13.5" thickBot="1" x14ac:dyDescent="0.25">
      <c r="C113" s="10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09">
        <f ca="1">VLOOKUP(E113,Temperatures!$A$3:$C$5,3,TRUE)</f>
        <v>2</v>
      </c>
      <c r="L113" s="55"/>
      <c r="M113" s="56"/>
      <c r="N113" s="56"/>
      <c r="O113" s="56"/>
      <c r="P113" s="56" t="s">
        <v>205</v>
      </c>
      <c r="Q113" s="56" t="s">
        <v>189</v>
      </c>
      <c r="R113" s="55" t="s">
        <v>186</v>
      </c>
      <c r="S113" s="55" t="s">
        <v>190</v>
      </c>
      <c r="T113" s="55" t="s">
        <v>201</v>
      </c>
      <c r="U113" s="58" t="s">
        <v>193</v>
      </c>
    </row>
    <row r="114" spans="3:21" x14ac:dyDescent="0.2">
      <c r="C114" s="108" t="str">
        <f t="shared" si="1"/>
        <v>ST7</v>
      </c>
      <c r="E114" s="119">
        <f ca="1">'ST-7'!$B32</f>
        <v>32.040321848434893</v>
      </c>
      <c r="F114">
        <f ca="1">E114</f>
        <v>32.040321848434893</v>
      </c>
      <c r="G114">
        <f t="shared" ca="1" si="2"/>
        <v>32</v>
      </c>
      <c r="I114" s="109"/>
      <c r="K114">
        <v>13</v>
      </c>
      <c r="L114" s="110">
        <f>CT!D19</f>
        <v>0</v>
      </c>
      <c r="M114" s="111">
        <f>CT!E19</f>
        <v>0</v>
      </c>
      <c r="N114" s="112" t="e">
        <f>IF(L114="S",HLOOKUP(L114,P113:U114,2,FALSE)+$A$96,HLOOKUP(L114,P113:U114,2,FALSE))</f>
        <v>#N/A</v>
      </c>
      <c r="O114" s="57">
        <f>M114</f>
        <v>0</v>
      </c>
      <c r="P114" s="113">
        <f ca="1">'Type E'!B27</f>
        <v>32</v>
      </c>
      <c r="Q114" s="114">
        <f ca="1">'Type J'!B27</f>
        <v>32</v>
      </c>
      <c r="R114" s="115">
        <f ca="1">'Type K'!B27</f>
        <v>32</v>
      </c>
      <c r="S114" s="116">
        <f ca="1">'Type N'!B1274</f>
        <v>32</v>
      </c>
      <c r="T114" s="117">
        <f ca="1">'Type S'!B27</f>
        <v>32</v>
      </c>
      <c r="U114" s="118">
        <f ca="1">'Type T'!B524</f>
        <v>32</v>
      </c>
    </row>
    <row r="115" spans="3:21" ht="13.5" thickBot="1" x14ac:dyDescent="0.25">
      <c r="C115" s="108" t="str">
        <f>C97</f>
        <v>PRT</v>
      </c>
      <c r="D115" s="119">
        <f>D110</f>
        <v>0</v>
      </c>
      <c r="E115" s="119">
        <f>D115</f>
        <v>0</v>
      </c>
      <c r="F115" s="119">
        <f>E115</f>
        <v>0</v>
      </c>
      <c r="G115" s="119">
        <f>ROUND(F115,3)</f>
        <v>0</v>
      </c>
      <c r="I115" s="109"/>
      <c r="L115" s="55"/>
      <c r="M115" s="56"/>
      <c r="N115" s="56"/>
      <c r="O115" s="56"/>
      <c r="P115" s="56" t="s">
        <v>205</v>
      </c>
      <c r="Q115" s="56" t="s">
        <v>189</v>
      </c>
      <c r="R115" s="55" t="s">
        <v>186</v>
      </c>
      <c r="S115" s="55" t="s">
        <v>190</v>
      </c>
      <c r="T115" s="55" t="s">
        <v>201</v>
      </c>
      <c r="U115" s="58" t="s">
        <v>193</v>
      </c>
    </row>
    <row r="116" spans="3:21" x14ac:dyDescent="0.2">
      <c r="C116" s="108" t="s">
        <v>737</v>
      </c>
      <c r="D116" t="s">
        <v>48</v>
      </c>
      <c r="E116" t="s">
        <v>738</v>
      </c>
      <c r="I116" s="109"/>
      <c r="K116">
        <v>14</v>
      </c>
      <c r="L116" s="110">
        <f>CT!D20</f>
        <v>0</v>
      </c>
      <c r="M116" s="111">
        <f>CT!E20</f>
        <v>0</v>
      </c>
      <c r="N116" s="112" t="e">
        <f>IF(L116="S",HLOOKUP(L116,P115:U116,2,FALSE)+$A$96,HLOOKUP(L116,P115:U116,2,FALSE))</f>
        <v>#N/A</v>
      </c>
      <c r="O116" s="57">
        <f>M116</f>
        <v>0</v>
      </c>
      <c r="P116" s="113">
        <f ca="1">'Type E'!B29</f>
        <v>32</v>
      </c>
      <c r="Q116" s="114">
        <f ca="1">'Type J'!B29</f>
        <v>32</v>
      </c>
      <c r="R116" s="115">
        <f ca="1">'Type K'!B29</f>
        <v>32</v>
      </c>
      <c r="S116" s="116">
        <f ca="1">'Type N'!B1276</f>
        <v>32</v>
      </c>
      <c r="T116" s="117">
        <f ca="1">'Type S'!B29</f>
        <v>32</v>
      </c>
      <c r="U116" s="118">
        <f ca="1">'Type T'!B526</f>
        <v>32</v>
      </c>
    </row>
    <row r="117" spans="3:21" ht="13.5" thickBot="1" x14ac:dyDescent="0.25">
      <c r="C117" s="120" t="str">
        <f>CT!L3</f>
        <v/>
      </c>
      <c r="D117" s="121">
        <f>CT!M4</f>
        <v>0</v>
      </c>
      <c r="E117" s="44" t="e">
        <f>IF(F117="S",VLOOKUP(C117,C109:G115,5,FALSE)+$A$96,VLOOKUP(C117,C109:G115,5,FALSE))</f>
        <v>#N/A</v>
      </c>
      <c r="F117" s="44" t="str">
        <f>IF(OR(C117=C110,C117=C109,C117=C114),"S","")</f>
        <v/>
      </c>
      <c r="G117" s="44"/>
      <c r="H117" s="44"/>
      <c r="I117" s="122"/>
      <c r="L117" s="55"/>
      <c r="M117" s="56"/>
      <c r="N117" s="56"/>
      <c r="O117" s="56"/>
      <c r="P117" s="56" t="s">
        <v>205</v>
      </c>
      <c r="Q117" s="56" t="s">
        <v>189</v>
      </c>
      <c r="R117" s="55" t="s">
        <v>186</v>
      </c>
      <c r="S117" s="55" t="s">
        <v>190</v>
      </c>
      <c r="T117" s="55" t="s">
        <v>201</v>
      </c>
      <c r="U117" s="58" t="s">
        <v>193</v>
      </c>
    </row>
    <row r="118" spans="3:21" ht="13.5" thickBot="1" x14ac:dyDescent="0.25">
      <c r="K118">
        <v>15</v>
      </c>
      <c r="L118" s="110">
        <f>CT!D21</f>
        <v>0</v>
      </c>
      <c r="M118" s="111">
        <f>CT!E21</f>
        <v>0</v>
      </c>
      <c r="N118" s="112" t="e">
        <f>IF(L118="S",HLOOKUP(L118,P117:U118,2,FALSE)+$A$96,HLOOKUP(L118,P117:U118,2,FALSE))</f>
        <v>#N/A</v>
      </c>
      <c r="O118" s="57">
        <f>M118</f>
        <v>0</v>
      </c>
      <c r="P118" s="113">
        <f ca="1">'Type E'!B31</f>
        <v>32</v>
      </c>
      <c r="Q118" s="114">
        <f ca="1">'Type J'!B31</f>
        <v>32</v>
      </c>
      <c r="R118" s="115">
        <f ca="1">'Type K'!B31</f>
        <v>32</v>
      </c>
      <c r="S118" s="116">
        <f ca="1">'Type N'!B1278</f>
        <v>32</v>
      </c>
      <c r="T118" s="117">
        <f ca="1">'Type S'!B31</f>
        <v>32</v>
      </c>
      <c r="U118" s="118">
        <f ca="1">'Type T'!B528</f>
        <v>32</v>
      </c>
    </row>
    <row r="119" spans="3:21" ht="13.5" thickBot="1" x14ac:dyDescent="0.25">
      <c r="C119" s="104">
        <v>3</v>
      </c>
      <c r="D119" s="105"/>
      <c r="E119" s="105"/>
      <c r="F119" s="105"/>
      <c r="G119" s="105"/>
      <c r="H119" s="105"/>
      <c r="I119" s="106"/>
      <c r="L119" s="55"/>
      <c r="M119" s="56"/>
      <c r="N119" s="56"/>
      <c r="O119" s="56"/>
      <c r="P119" s="56" t="s">
        <v>205</v>
      </c>
      <c r="Q119" s="56" t="s">
        <v>189</v>
      </c>
      <c r="R119" s="55" t="s">
        <v>186</v>
      </c>
      <c r="S119" s="55" t="s">
        <v>190</v>
      </c>
      <c r="T119" s="55" t="s">
        <v>201</v>
      </c>
      <c r="U119" s="58" t="s">
        <v>193</v>
      </c>
    </row>
    <row r="120" spans="3:21" x14ac:dyDescent="0.2">
      <c r="C120" s="108" t="s">
        <v>197</v>
      </c>
      <c r="D120" t="s">
        <v>48</v>
      </c>
      <c r="E120" t="s">
        <v>225</v>
      </c>
      <c r="F120" t="s">
        <v>725</v>
      </c>
      <c r="G120" t="s">
        <v>726</v>
      </c>
      <c r="I120" s="109"/>
      <c r="K120">
        <v>16</v>
      </c>
      <c r="L120" s="110">
        <f>CT!D22</f>
        <v>0</v>
      </c>
      <c r="M120" s="111">
        <f>CT!E22</f>
        <v>0</v>
      </c>
      <c r="N120" s="112" t="e">
        <f>IF(L120="S",HLOOKUP(L120,P119:U120,2,FALSE)+$A$96,HLOOKUP(L120,P119:U120,2,FALSE))</f>
        <v>#N/A</v>
      </c>
      <c r="O120" s="57">
        <f>M120</f>
        <v>0</v>
      </c>
      <c r="P120" s="113">
        <f ca="1">'Type E'!B33</f>
        <v>32</v>
      </c>
      <c r="Q120" s="114">
        <f ca="1">'Type J'!B33</f>
        <v>32</v>
      </c>
      <c r="R120" s="115">
        <f ca="1">'Type K'!B33</f>
        <v>32</v>
      </c>
      <c r="S120" s="116">
        <f ca="1">'Type N'!B1280</f>
        <v>32</v>
      </c>
      <c r="T120" s="117">
        <f ca="1">'Type S'!B33</f>
        <v>32</v>
      </c>
      <c r="U120" s="118">
        <f ca="1">'Type T'!B530</f>
        <v>32</v>
      </c>
    </row>
    <row r="121" spans="3:21" ht="13.5" thickBot="1" x14ac:dyDescent="0.25">
      <c r="C121" s="10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09">
        <f ca="1">VLOOKUP(E121,Temperatures!$H$3:$J$15,3,TRUE)</f>
        <v>1</v>
      </c>
      <c r="L121" s="55"/>
      <c r="M121" s="56"/>
      <c r="N121" s="56"/>
      <c r="O121" s="56"/>
      <c r="P121" s="56" t="s">
        <v>205</v>
      </c>
      <c r="Q121" s="56" t="s">
        <v>189</v>
      </c>
      <c r="R121" s="55" t="s">
        <v>186</v>
      </c>
      <c r="S121" s="55" t="s">
        <v>190</v>
      </c>
      <c r="T121" s="55" t="s">
        <v>201</v>
      </c>
      <c r="U121" s="58" t="s">
        <v>193</v>
      </c>
    </row>
    <row r="122" spans="3:21" x14ac:dyDescent="0.2">
      <c r="C122" s="10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09">
        <f ca="1">VLOOKUP(E122,Temperatures!$D$8:$F$14,3,TRUE)</f>
        <v>1</v>
      </c>
      <c r="K122">
        <v>17</v>
      </c>
      <c r="L122" s="110">
        <f>CT!D23</f>
        <v>0</v>
      </c>
      <c r="M122" s="111">
        <f>CT!E23</f>
        <v>0</v>
      </c>
      <c r="N122" s="112" t="e">
        <f>IF(L122="S",HLOOKUP(L122,P121:U122,2,FALSE)+$A$96,HLOOKUP(L122,P121:U122,2,FALSE))</f>
        <v>#N/A</v>
      </c>
      <c r="O122" s="57">
        <f>M122</f>
        <v>0</v>
      </c>
      <c r="P122" s="113">
        <f ca="1">'Type E'!B35</f>
        <v>32</v>
      </c>
      <c r="Q122" s="114">
        <f ca="1">'Type J'!B35</f>
        <v>32</v>
      </c>
      <c r="R122" s="115">
        <f ca="1">'Type K'!B35</f>
        <v>32</v>
      </c>
      <c r="S122" s="116">
        <f ca="1">'Type N'!B1282</f>
        <v>32</v>
      </c>
      <c r="T122" s="117">
        <f ca="1">'Type S'!B35</f>
        <v>32</v>
      </c>
      <c r="U122" s="118">
        <f ca="1">'Type T'!B532</f>
        <v>32</v>
      </c>
    </row>
    <row r="123" spans="3:21" ht="13.5" thickBot="1" x14ac:dyDescent="0.25">
      <c r="C123" s="10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09" t="e">
        <f ca="1">VLOOKUP(E123,Temperatures!$A$12:$C$16,3,TRUE)</f>
        <v>#N/A</v>
      </c>
      <c r="L123" s="55"/>
      <c r="M123" s="56"/>
      <c r="N123" s="56"/>
      <c r="O123" s="56"/>
      <c r="P123" s="56" t="s">
        <v>205</v>
      </c>
      <c r="Q123" s="56" t="s">
        <v>189</v>
      </c>
      <c r="R123" s="55" t="s">
        <v>186</v>
      </c>
      <c r="S123" s="55" t="s">
        <v>190</v>
      </c>
      <c r="T123" s="55" t="s">
        <v>201</v>
      </c>
      <c r="U123" s="58" t="s">
        <v>193</v>
      </c>
    </row>
    <row r="124" spans="3:21" x14ac:dyDescent="0.2">
      <c r="C124" s="10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09" t="e">
        <f ca="1">VLOOKUP(E124,Temperatures!$D$3:$F$5,3,TRUE)</f>
        <v>#N/A</v>
      </c>
      <c r="K124">
        <v>18</v>
      </c>
      <c r="L124" s="110">
        <f>CT!D24</f>
        <v>0</v>
      </c>
      <c r="M124" s="111">
        <f>CT!E24</f>
        <v>0</v>
      </c>
      <c r="N124" s="112" t="e">
        <f>IF(L124="S",HLOOKUP(L124,P123:U124,2,FALSE)+$A$96,HLOOKUP(L124,P123:U124,2,FALSE))</f>
        <v>#N/A</v>
      </c>
      <c r="O124" s="57">
        <f>M124</f>
        <v>0</v>
      </c>
      <c r="P124" s="113">
        <f ca="1">'Type E'!B37</f>
        <v>32</v>
      </c>
      <c r="Q124" s="114">
        <f ca="1">'Type J'!B37</f>
        <v>32</v>
      </c>
      <c r="R124" s="115">
        <f ca="1">'Type K'!B37</f>
        <v>32</v>
      </c>
      <c r="S124" s="116">
        <f ca="1">'Type N'!B1284</f>
        <v>32</v>
      </c>
      <c r="T124" s="117">
        <f ca="1">'Type S'!B37</f>
        <v>32</v>
      </c>
      <c r="U124" s="118">
        <f ca="1">'Type T'!B534</f>
        <v>32</v>
      </c>
    </row>
    <row r="125" spans="3:21" ht="13.5" thickBot="1" x14ac:dyDescent="0.25">
      <c r="C125" s="10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09">
        <f ca="1">VLOOKUP(E125,Temperatures!$A$3:$C$5,3,TRUE)</f>
        <v>2</v>
      </c>
      <c r="L125" s="55"/>
      <c r="M125" s="56"/>
      <c r="N125" s="56"/>
      <c r="O125" s="56"/>
      <c r="P125" s="56" t="s">
        <v>205</v>
      </c>
      <c r="Q125" s="56" t="s">
        <v>189</v>
      </c>
      <c r="R125" s="55" t="s">
        <v>186</v>
      </c>
      <c r="S125" s="55" t="s">
        <v>190</v>
      </c>
      <c r="T125" s="55" t="s">
        <v>201</v>
      </c>
      <c r="U125" s="58" t="s">
        <v>193</v>
      </c>
    </row>
    <row r="126" spans="3:21" x14ac:dyDescent="0.2">
      <c r="C126" s="108" t="str">
        <f t="shared" si="3"/>
        <v>ST7</v>
      </c>
      <c r="E126" s="119">
        <f ca="1">'ST-7'!$B44</f>
        <v>32.040321848434893</v>
      </c>
      <c r="F126">
        <f ca="1">E126</f>
        <v>32.040321848434893</v>
      </c>
      <c r="G126">
        <f t="shared" ca="1" si="4"/>
        <v>32</v>
      </c>
      <c r="I126" s="109"/>
      <c r="K126">
        <v>19</v>
      </c>
      <c r="L126" s="110">
        <f>CT!D25</f>
        <v>0</v>
      </c>
      <c r="M126" s="111">
        <f>CT!E25</f>
        <v>0</v>
      </c>
      <c r="N126" s="112" t="e">
        <f>IF(L126="S",HLOOKUP(L126,P125:U126,2,FALSE)+$A$96,HLOOKUP(L126,P125:U126,2,FALSE))</f>
        <v>#N/A</v>
      </c>
      <c r="O126" s="57">
        <f>M126</f>
        <v>0</v>
      </c>
      <c r="P126" s="113">
        <f ca="1">'Type E'!B39</f>
        <v>32</v>
      </c>
      <c r="Q126" s="114">
        <f ca="1">'Type J'!B39</f>
        <v>32</v>
      </c>
      <c r="R126" s="115">
        <f ca="1">'Type K'!B39</f>
        <v>32</v>
      </c>
      <c r="S126" s="116">
        <f ca="1">'Type N'!B1286</f>
        <v>32</v>
      </c>
      <c r="T126" s="117">
        <f ca="1">'Type S'!B39</f>
        <v>32</v>
      </c>
      <c r="U126" s="118">
        <f ca="1">'Type T'!B536</f>
        <v>32</v>
      </c>
    </row>
    <row r="127" spans="3:21" ht="13.5" thickBot="1" x14ac:dyDescent="0.25">
      <c r="C127" s="108" t="str">
        <f>C115</f>
        <v>PRT</v>
      </c>
      <c r="D127" s="119">
        <f>D122</f>
        <v>0</v>
      </c>
      <c r="E127" s="119">
        <f>D127</f>
        <v>0</v>
      </c>
      <c r="F127" s="119">
        <f>E127</f>
        <v>0</v>
      </c>
      <c r="G127" s="119">
        <f>ROUND(F127,3)</f>
        <v>0</v>
      </c>
      <c r="I127" s="109"/>
      <c r="L127" s="55"/>
      <c r="M127" s="56"/>
      <c r="N127" s="56"/>
      <c r="O127" s="56"/>
      <c r="P127" s="56" t="s">
        <v>205</v>
      </c>
      <c r="Q127" s="56" t="s">
        <v>189</v>
      </c>
      <c r="R127" s="55" t="s">
        <v>186</v>
      </c>
      <c r="S127" s="55" t="s">
        <v>190</v>
      </c>
      <c r="T127" s="55" t="s">
        <v>201</v>
      </c>
      <c r="U127" s="58" t="s">
        <v>193</v>
      </c>
    </row>
    <row r="128" spans="3:21" x14ac:dyDescent="0.2">
      <c r="C128" s="108" t="s">
        <v>737</v>
      </c>
      <c r="D128" t="s">
        <v>48</v>
      </c>
      <c r="E128" t="s">
        <v>738</v>
      </c>
      <c r="I128" s="109"/>
      <c r="K128">
        <v>20</v>
      </c>
      <c r="L128" s="110">
        <f>CT!D26</f>
        <v>0</v>
      </c>
      <c r="M128" s="111">
        <f>CT!E26</f>
        <v>0</v>
      </c>
      <c r="N128" s="112" t="e">
        <f>IF(L128="S",HLOOKUP(L128,P127:U128,2,FALSE)+$A$96,HLOOKUP(L128,P127:U128,2,FALSE))</f>
        <v>#N/A</v>
      </c>
      <c r="O128" s="57">
        <f>M128</f>
        <v>0</v>
      </c>
      <c r="P128" s="113">
        <f ca="1">'Type E'!B41</f>
        <v>32</v>
      </c>
      <c r="Q128" s="114">
        <f ca="1">'Type J'!B41</f>
        <v>32</v>
      </c>
      <c r="R128" s="115">
        <f ca="1">'Type K'!B41</f>
        <v>32</v>
      </c>
      <c r="S128" s="116">
        <f ca="1">'Type N'!B1288</f>
        <v>32</v>
      </c>
      <c r="T128" s="117">
        <f ca="1">'Type S'!B41</f>
        <v>32</v>
      </c>
      <c r="U128" s="118">
        <f ca="1">'Type T'!B538</f>
        <v>32</v>
      </c>
    </row>
    <row r="129" spans="3:21" ht="13.5" thickBot="1" x14ac:dyDescent="0.25">
      <c r="C129" s="120" t="str">
        <f>CT!T3</f>
        <v/>
      </c>
      <c r="D129" s="121">
        <f>CT!U4</f>
        <v>0</v>
      </c>
      <c r="E129" s="44" t="e">
        <f>IF(F129="S",VLOOKUP(C129,C121:G127,5,FALSE)+$A$96,VLOOKUP(C129,C121:G127,5,FALSE))</f>
        <v>#N/A</v>
      </c>
      <c r="F129" s="44" t="str">
        <f>IF(OR(C129=C122,C129=C121,C129=C126),"S","")</f>
        <v/>
      </c>
      <c r="G129" s="44"/>
      <c r="H129" s="44"/>
      <c r="I129" s="122"/>
      <c r="J129" s="123">
        <v>2</v>
      </c>
      <c r="K129" s="124"/>
      <c r="L129" s="55"/>
      <c r="M129" s="56"/>
      <c r="N129" s="56"/>
      <c r="O129" s="56"/>
      <c r="P129" s="56" t="s">
        <v>205</v>
      </c>
      <c r="Q129" s="56" t="s">
        <v>189</v>
      </c>
      <c r="R129" s="55" t="s">
        <v>186</v>
      </c>
      <c r="S129" s="55" t="s">
        <v>190</v>
      </c>
      <c r="T129" s="55" t="s">
        <v>201</v>
      </c>
      <c r="U129" s="58" t="s">
        <v>193</v>
      </c>
    </row>
    <row r="130" spans="3:21" ht="13.5" thickBot="1" x14ac:dyDescent="0.25">
      <c r="J130">
        <v>1</v>
      </c>
      <c r="K130" s="102">
        <v>1</v>
      </c>
      <c r="L130" s="110" t="str">
        <f>CT!L7</f>
        <v/>
      </c>
      <c r="M130" s="111">
        <f>CT!M7</f>
        <v>0</v>
      </c>
      <c r="N130" s="112" t="e">
        <f>IF(L130="S",HLOOKUP(L130,$P$129:U130,K130+1,FALSE)+$A$96,HLOOKUP(L130,$P$129:U130,K130+1,FALSE))</f>
        <v>#N/A</v>
      </c>
      <c r="O130" s="57">
        <f>M130</f>
        <v>0</v>
      </c>
      <c r="P130" s="113">
        <f ca="1">'Type E'!B43</f>
        <v>32</v>
      </c>
      <c r="Q130" s="114">
        <f ca="1">'Type J'!B43</f>
        <v>32</v>
      </c>
      <c r="R130" s="115">
        <f ca="1">'Type K'!B43</f>
        <v>32</v>
      </c>
      <c r="S130" s="116">
        <f ca="1">'Type N'!B1290</f>
        <v>32</v>
      </c>
      <c r="T130" s="117">
        <f ca="1">'Type S'!B43</f>
        <v>32</v>
      </c>
      <c r="U130" s="118">
        <f ca="1">'Type T'!B540</f>
        <v>32</v>
      </c>
    </row>
    <row r="131" spans="3:21" ht="13.5" thickBot="1" x14ac:dyDescent="0.25">
      <c r="C131" s="104">
        <v>4</v>
      </c>
      <c r="D131" s="105"/>
      <c r="E131" s="105"/>
      <c r="F131" s="105"/>
      <c r="G131" s="105"/>
      <c r="H131" s="105"/>
      <c r="I131" s="106"/>
      <c r="J131">
        <v>2</v>
      </c>
      <c r="K131" s="102">
        <v>2</v>
      </c>
      <c r="L131" s="110" t="str">
        <f>CT!L8</f>
        <v/>
      </c>
      <c r="M131" s="111">
        <f>CT!M8</f>
        <v>0</v>
      </c>
      <c r="N131" s="112" t="e">
        <f>IF(L131="S",HLOOKUP(L131,$P$129:U131,K131+1,FALSE)+$A$96,HLOOKUP(L131,$P$129:U131,K131+1,FALSE))</f>
        <v>#N/A</v>
      </c>
      <c r="O131" s="57">
        <f>M131</f>
        <v>0</v>
      </c>
      <c r="P131" s="113">
        <f ca="1">'Type E'!B44</f>
        <v>32</v>
      </c>
      <c r="Q131" s="114">
        <f ca="1">'Type J'!B44</f>
        <v>32</v>
      </c>
      <c r="R131" s="115">
        <f ca="1">'Type K'!B44</f>
        <v>32</v>
      </c>
      <c r="S131" s="116">
        <f ca="1">'Type N'!B1291</f>
        <v>32</v>
      </c>
      <c r="T131" s="117">
        <f ca="1">'Type S'!B44</f>
        <v>32</v>
      </c>
      <c r="U131" s="118">
        <f ca="1">'Type T'!B541</f>
        <v>32</v>
      </c>
    </row>
    <row r="132" spans="3:21" ht="13.5" thickBot="1" x14ac:dyDescent="0.25">
      <c r="C132" s="108" t="s">
        <v>197</v>
      </c>
      <c r="D132" t="s">
        <v>48</v>
      </c>
      <c r="E132" t="s">
        <v>225</v>
      </c>
      <c r="F132" t="s">
        <v>725</v>
      </c>
      <c r="G132" t="s">
        <v>726</v>
      </c>
      <c r="I132" s="109"/>
      <c r="J132">
        <v>3</v>
      </c>
      <c r="K132" s="102">
        <v>3</v>
      </c>
      <c r="L132" s="110" t="str">
        <f>CT!L9</f>
        <v/>
      </c>
      <c r="M132" s="111">
        <f>CT!M9</f>
        <v>0</v>
      </c>
      <c r="N132" s="112" t="e">
        <f>IF(L132="S",HLOOKUP(L132,$P$129:U132,K132+1,FALSE)+$A$96,HLOOKUP(L132,$P$129:U132,K132+1,FALSE))</f>
        <v>#N/A</v>
      </c>
      <c r="O132" s="57">
        <f>M132</f>
        <v>0</v>
      </c>
      <c r="P132" s="113">
        <f ca="1">'Type E'!B45</f>
        <v>32</v>
      </c>
      <c r="Q132" s="114">
        <f ca="1">'Type J'!B45</f>
        <v>32</v>
      </c>
      <c r="R132" s="115">
        <f ca="1">'Type K'!B45</f>
        <v>32</v>
      </c>
      <c r="S132" s="116">
        <f ca="1">'Type N'!B1292</f>
        <v>32</v>
      </c>
      <c r="T132" s="117">
        <f ca="1">'Type S'!B45</f>
        <v>32</v>
      </c>
      <c r="U132" s="118">
        <f ca="1">'Type T'!B542</f>
        <v>32</v>
      </c>
    </row>
    <row r="133" spans="3:21" ht="13.5" thickBot="1" x14ac:dyDescent="0.25">
      <c r="C133" s="10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09">
        <f ca="1">VLOOKUP(E133,Temperatures!$H$3:$J$15,3,TRUE)</f>
        <v>1</v>
      </c>
      <c r="J133">
        <v>4</v>
      </c>
      <c r="K133" s="102">
        <v>4</v>
      </c>
      <c r="L133" s="110" t="str">
        <f>CT!L10</f>
        <v/>
      </c>
      <c r="M133" s="111">
        <f>CT!M10</f>
        <v>0</v>
      </c>
      <c r="N133" s="112" t="e">
        <f>IF(L133="S",HLOOKUP(L133,$P$129:U133,K133+1,FALSE)+$A$96,HLOOKUP(L133,$P$129:U133,K133+1,FALSE))</f>
        <v>#N/A</v>
      </c>
      <c r="O133" s="57">
        <f>M133</f>
        <v>0</v>
      </c>
      <c r="P133" s="113">
        <f ca="1">'Type E'!B46</f>
        <v>32</v>
      </c>
      <c r="Q133" s="114">
        <f ca="1">'Type J'!B46</f>
        <v>32</v>
      </c>
      <c r="R133" s="115">
        <f ca="1">'Type K'!B46</f>
        <v>32</v>
      </c>
      <c r="S133" s="116">
        <f ca="1">'Type N'!B1293</f>
        <v>32</v>
      </c>
      <c r="T133" s="117">
        <f ca="1">'Type S'!B46</f>
        <v>32</v>
      </c>
      <c r="U133" s="118">
        <f ca="1">'Type T'!B543</f>
        <v>32</v>
      </c>
    </row>
    <row r="134" spans="3:21" ht="13.5" thickBot="1" x14ac:dyDescent="0.25">
      <c r="C134" s="10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09">
        <f ca="1">VLOOKUP(E134,Temperatures!$D$8:$F$14,3,TRUE)</f>
        <v>1</v>
      </c>
      <c r="J134">
        <v>5</v>
      </c>
      <c r="K134" s="102">
        <v>5</v>
      </c>
      <c r="L134" s="110" t="str">
        <f>CT!L11</f>
        <v/>
      </c>
      <c r="M134" s="111">
        <f>CT!M11</f>
        <v>0</v>
      </c>
      <c r="N134" s="112" t="e">
        <f>IF(L134="S",HLOOKUP(L134,$P$129:U134,K134+1,FALSE)+$A$96,HLOOKUP(L134,$P$129:U134,K134+1,FALSE))</f>
        <v>#N/A</v>
      </c>
      <c r="O134" s="57">
        <f>M134</f>
        <v>0</v>
      </c>
      <c r="P134" s="113">
        <f ca="1">'Type E'!B47</f>
        <v>32</v>
      </c>
      <c r="Q134" s="114">
        <f ca="1">'Type J'!B47</f>
        <v>32</v>
      </c>
      <c r="R134" s="115">
        <f ca="1">'Type K'!B47</f>
        <v>32</v>
      </c>
      <c r="S134" s="116">
        <f ca="1">'Type N'!B1294</f>
        <v>32</v>
      </c>
      <c r="T134" s="117">
        <f ca="1">'Type S'!B47</f>
        <v>32</v>
      </c>
      <c r="U134" s="118">
        <f ca="1">'Type T'!B544</f>
        <v>32</v>
      </c>
    </row>
    <row r="135" spans="3:21" ht="13.5" thickBot="1" x14ac:dyDescent="0.25">
      <c r="C135" s="10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09" t="e">
        <f ca="1">VLOOKUP(E135,Temperatures!$A$12:$C$16,3,TRUE)</f>
        <v>#N/A</v>
      </c>
      <c r="J135">
        <v>6</v>
      </c>
      <c r="K135" s="102">
        <v>6</v>
      </c>
      <c r="L135" s="110" t="str">
        <f>CT!L12</f>
        <v/>
      </c>
      <c r="M135" s="111">
        <f>CT!M12</f>
        <v>0</v>
      </c>
      <c r="N135" s="112" t="e">
        <f>IF(L135="S",HLOOKUP(L135,$P$129:U135,K135+1,FALSE)+$A$96,HLOOKUP(L135,$P$129:U135,K135+1,FALSE))</f>
        <v>#N/A</v>
      </c>
      <c r="O135" s="57">
        <f t="shared" ref="O135:O198" si="7">M135</f>
        <v>0</v>
      </c>
      <c r="P135" s="113">
        <f ca="1">'Type E'!B48</f>
        <v>32</v>
      </c>
      <c r="Q135" s="114">
        <f ca="1">'Type J'!B48</f>
        <v>32</v>
      </c>
      <c r="R135" s="115">
        <f ca="1">'Type K'!B48</f>
        <v>32</v>
      </c>
      <c r="S135" s="116">
        <f ca="1">'Type N'!B1295</f>
        <v>32</v>
      </c>
      <c r="T135" s="117">
        <f ca="1">'Type S'!B48</f>
        <v>32</v>
      </c>
      <c r="U135" s="118">
        <f ca="1">'Type T'!B545</f>
        <v>32</v>
      </c>
    </row>
    <row r="136" spans="3:21" ht="13.5" thickBot="1" x14ac:dyDescent="0.25">
      <c r="C136" s="10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09" t="e">
        <f ca="1">VLOOKUP(E136,Temperatures!$D$3:$F$5,3,TRUE)</f>
        <v>#N/A</v>
      </c>
      <c r="J136">
        <v>7</v>
      </c>
      <c r="K136" s="102">
        <v>7</v>
      </c>
      <c r="L136" s="110" t="str">
        <f>CT!L13</f>
        <v/>
      </c>
      <c r="M136" s="111">
        <f>CT!M13</f>
        <v>0</v>
      </c>
      <c r="N136" s="112" t="e">
        <f>IF(L136="S",HLOOKUP(L136,$P$129:U136,K136+1,FALSE)+$A$96,HLOOKUP(L136,$P$129:U136,K136+1,FALSE))</f>
        <v>#N/A</v>
      </c>
      <c r="O136" s="57">
        <f t="shared" si="7"/>
        <v>0</v>
      </c>
      <c r="P136" s="113">
        <f ca="1">'Type E'!B49</f>
        <v>32</v>
      </c>
      <c r="Q136" s="114">
        <f ca="1">'Type J'!B49</f>
        <v>32</v>
      </c>
      <c r="R136" s="115">
        <f ca="1">'Type K'!B49</f>
        <v>32</v>
      </c>
      <c r="S136" s="116">
        <f ca="1">'Type N'!B1296</f>
        <v>32</v>
      </c>
      <c r="T136" s="117">
        <f ca="1">'Type S'!B49</f>
        <v>32</v>
      </c>
      <c r="U136" s="118">
        <f ca="1">'Type T'!B546</f>
        <v>32</v>
      </c>
    </row>
    <row r="137" spans="3:21" ht="13.5" thickBot="1" x14ac:dyDescent="0.25">
      <c r="C137" s="10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09">
        <f ca="1">VLOOKUP(E137,Temperatures!$A$3:$C$5,3,TRUE)</f>
        <v>2</v>
      </c>
      <c r="J137">
        <v>8</v>
      </c>
      <c r="K137" s="102">
        <v>8</v>
      </c>
      <c r="L137" s="110" t="str">
        <f>CT!L14</f>
        <v/>
      </c>
      <c r="M137" s="111">
        <f>CT!M14</f>
        <v>0</v>
      </c>
      <c r="N137" s="112" t="e">
        <f>IF(L137="S",HLOOKUP(L137,$P$129:U137,K137+1,FALSE)+$A$96,HLOOKUP(L137,$P$129:U137,K137+1,FALSE))</f>
        <v>#N/A</v>
      </c>
      <c r="O137" s="57">
        <f t="shared" si="7"/>
        <v>0</v>
      </c>
      <c r="P137" s="113">
        <f ca="1">'Type E'!B50</f>
        <v>32</v>
      </c>
      <c r="Q137" s="114">
        <f ca="1">'Type J'!B50</f>
        <v>32</v>
      </c>
      <c r="R137" s="115">
        <f ca="1">'Type K'!B50</f>
        <v>32</v>
      </c>
      <c r="S137" s="116">
        <f ca="1">'Type N'!B1297</f>
        <v>32</v>
      </c>
      <c r="T137" s="117">
        <f ca="1">'Type S'!B50</f>
        <v>32</v>
      </c>
      <c r="U137" s="118">
        <f ca="1">'Type T'!B547</f>
        <v>32</v>
      </c>
    </row>
    <row r="138" spans="3:21" ht="13.5" thickBot="1" x14ac:dyDescent="0.25">
      <c r="C138" s="108" t="str">
        <f t="shared" si="5"/>
        <v>ST7</v>
      </c>
      <c r="E138" s="119">
        <f ca="1">'ST-7'!$B56</f>
        <v>32.040321848434893</v>
      </c>
      <c r="F138">
        <f ca="1">E138</f>
        <v>32.040321848434893</v>
      </c>
      <c r="G138">
        <f t="shared" ca="1" si="6"/>
        <v>32</v>
      </c>
      <c r="I138" s="109"/>
      <c r="J138">
        <v>9</v>
      </c>
      <c r="K138" s="102">
        <v>9</v>
      </c>
      <c r="L138" s="110" t="str">
        <f>CT!L15</f>
        <v/>
      </c>
      <c r="M138" s="111">
        <f>CT!M15</f>
        <v>0</v>
      </c>
      <c r="N138" s="112" t="e">
        <f>IF(L138="S",HLOOKUP(L138,$P$129:U138,K138+1,FALSE)+$A$96,HLOOKUP(L138,$P$129:U138,K138+1,FALSE))</f>
        <v>#N/A</v>
      </c>
      <c r="O138" s="57">
        <f t="shared" si="7"/>
        <v>0</v>
      </c>
      <c r="P138" s="113">
        <f ca="1">'Type E'!B51</f>
        <v>32</v>
      </c>
      <c r="Q138" s="114">
        <f ca="1">'Type J'!B51</f>
        <v>32</v>
      </c>
      <c r="R138" s="115">
        <f ca="1">'Type K'!B51</f>
        <v>32</v>
      </c>
      <c r="S138" s="116">
        <f ca="1">'Type N'!B1298</f>
        <v>32</v>
      </c>
      <c r="T138" s="117">
        <f ca="1">'Type S'!B51</f>
        <v>32</v>
      </c>
      <c r="U138" s="118">
        <f ca="1">'Type T'!B548</f>
        <v>32</v>
      </c>
    </row>
    <row r="139" spans="3:21" ht="13.5" thickBot="1" x14ac:dyDescent="0.25">
      <c r="C139" s="108" t="str">
        <f>C127</f>
        <v>PRT</v>
      </c>
      <c r="D139" s="119">
        <f>D134</f>
        <v>0</v>
      </c>
      <c r="E139" s="119">
        <f>D139</f>
        <v>0</v>
      </c>
      <c r="F139" s="119">
        <f>E139</f>
        <v>0</v>
      </c>
      <c r="G139" s="119">
        <f>ROUND(F139,3)</f>
        <v>0</v>
      </c>
      <c r="I139" s="109"/>
      <c r="J139">
        <v>10</v>
      </c>
      <c r="K139" s="102">
        <v>10</v>
      </c>
      <c r="L139" s="110" t="str">
        <f>CT!L16</f>
        <v/>
      </c>
      <c r="M139" s="111">
        <f>CT!M16</f>
        <v>0</v>
      </c>
      <c r="N139" s="112" t="e">
        <f>IF(L139="S",HLOOKUP(L139,$P$129:U139,K139+1,FALSE)+$A$96,HLOOKUP(L139,$P$129:U139,K139+1,FALSE))</f>
        <v>#N/A</v>
      </c>
      <c r="O139" s="57">
        <f t="shared" si="7"/>
        <v>0</v>
      </c>
      <c r="P139" s="113">
        <f ca="1">'Type E'!B52</f>
        <v>32</v>
      </c>
      <c r="Q139" s="114">
        <f ca="1">'Type J'!B52</f>
        <v>32</v>
      </c>
      <c r="R139" s="115">
        <f ca="1">'Type K'!B52</f>
        <v>32</v>
      </c>
      <c r="S139" s="116">
        <f ca="1">'Type N'!B1299</f>
        <v>32</v>
      </c>
      <c r="T139" s="117">
        <f ca="1">'Type S'!B52</f>
        <v>32</v>
      </c>
      <c r="U139" s="118">
        <f ca="1">'Type T'!B549</f>
        <v>32</v>
      </c>
    </row>
    <row r="140" spans="3:21" ht="13.5" thickBot="1" x14ac:dyDescent="0.25">
      <c r="C140" s="108" t="s">
        <v>737</v>
      </c>
      <c r="D140" t="s">
        <v>48</v>
      </c>
      <c r="E140" t="s">
        <v>738</v>
      </c>
      <c r="I140" s="109"/>
      <c r="J140">
        <v>11</v>
      </c>
      <c r="K140" s="102">
        <v>11</v>
      </c>
      <c r="L140" s="110" t="str">
        <f>CT!L17</f>
        <v/>
      </c>
      <c r="M140" s="111">
        <f>CT!M17</f>
        <v>0</v>
      </c>
      <c r="N140" s="112" t="e">
        <f>IF(L140="S",HLOOKUP(L140,$P$129:U140,K140+1,FALSE)+$A$96,HLOOKUP(L140,$P$129:U140,K140+1,FALSE))</f>
        <v>#N/A</v>
      </c>
      <c r="O140" s="57">
        <f t="shared" si="7"/>
        <v>0</v>
      </c>
      <c r="P140" s="113">
        <f ca="1">'Type E'!B53</f>
        <v>32</v>
      </c>
      <c r="Q140" s="114">
        <f ca="1">'Type J'!B53</f>
        <v>32</v>
      </c>
      <c r="R140" s="115">
        <f ca="1">'Type K'!B53</f>
        <v>32</v>
      </c>
      <c r="S140" s="116">
        <f ca="1">'Type N'!B1300</f>
        <v>32</v>
      </c>
      <c r="T140" s="117">
        <f ca="1">'Type S'!B53</f>
        <v>32</v>
      </c>
      <c r="U140" s="118">
        <f ca="1">'Type T'!B550</f>
        <v>32</v>
      </c>
    </row>
    <row r="141" spans="3:21" ht="13.5" thickBot="1" x14ac:dyDescent="0.25">
      <c r="C141" s="120" t="str">
        <f>CT!AB3</f>
        <v/>
      </c>
      <c r="D141" s="121">
        <f>CT!AC4</f>
        <v>0</v>
      </c>
      <c r="E141" s="44" t="e">
        <f>IF(F141="S",VLOOKUP(C141,C133:G139,5,FALSE)+$A$96,VLOOKUP(C141,C133:G139,5,FALSE))</f>
        <v>#N/A</v>
      </c>
      <c r="F141" s="44" t="str">
        <f>IF(OR(C141=C134,C141=C133,C141=C138),"S","")</f>
        <v/>
      </c>
      <c r="G141" s="44"/>
      <c r="H141" s="44"/>
      <c r="I141" s="122"/>
      <c r="J141">
        <v>12</v>
      </c>
      <c r="K141" s="102">
        <v>12</v>
      </c>
      <c r="L141" s="110" t="str">
        <f>CT!L18</f>
        <v/>
      </c>
      <c r="M141" s="111">
        <f>CT!M18</f>
        <v>0</v>
      </c>
      <c r="N141" s="112" t="e">
        <f>IF(L141="S",HLOOKUP(L141,$P$129:U141,K141+1,FALSE)+$A$96,HLOOKUP(L141,$P$129:U141,K141+1,FALSE))</f>
        <v>#N/A</v>
      </c>
      <c r="O141" s="57">
        <f t="shared" si="7"/>
        <v>0</v>
      </c>
      <c r="P141" s="113">
        <f ca="1">'Type E'!B54</f>
        <v>32</v>
      </c>
      <c r="Q141" s="114">
        <f ca="1">'Type J'!B54</f>
        <v>32</v>
      </c>
      <c r="R141" s="115">
        <f ca="1">'Type K'!B54</f>
        <v>32</v>
      </c>
      <c r="S141" s="116">
        <f ca="1">'Type N'!B1301</f>
        <v>32</v>
      </c>
      <c r="T141" s="117">
        <f ca="1">'Type S'!B54</f>
        <v>32</v>
      </c>
      <c r="U141" s="118">
        <f ca="1">'Type T'!B551</f>
        <v>32</v>
      </c>
    </row>
    <row r="142" spans="3:21" ht="13.5" thickBot="1" x14ac:dyDescent="0.25">
      <c r="J142">
        <v>13</v>
      </c>
      <c r="K142" s="102">
        <v>13</v>
      </c>
      <c r="L142" s="110" t="str">
        <f>CT!L19</f>
        <v/>
      </c>
      <c r="M142" s="111">
        <f>CT!M19</f>
        <v>0</v>
      </c>
      <c r="N142" s="112" t="e">
        <f>IF(L142="S",HLOOKUP(L142,$P$129:U142,K142+1,FALSE)+$A$96,HLOOKUP(L142,$P$129:U142,K142+1,FALSE))</f>
        <v>#N/A</v>
      </c>
      <c r="O142" s="57">
        <f t="shared" si="7"/>
        <v>0</v>
      </c>
      <c r="P142" s="113">
        <f ca="1">'Type E'!B55</f>
        <v>32</v>
      </c>
      <c r="Q142" s="114">
        <f ca="1">'Type J'!B55</f>
        <v>32</v>
      </c>
      <c r="R142" s="115">
        <f ca="1">'Type K'!B55</f>
        <v>32</v>
      </c>
      <c r="S142" s="116">
        <f ca="1">'Type N'!B1302</f>
        <v>32</v>
      </c>
      <c r="T142" s="117">
        <f ca="1">'Type S'!B55</f>
        <v>32</v>
      </c>
      <c r="U142" s="118">
        <f ca="1">'Type T'!B552</f>
        <v>32</v>
      </c>
    </row>
    <row r="143" spans="3:21" ht="13.5" thickBot="1" x14ac:dyDescent="0.25">
      <c r="C143" s="104">
        <v>5</v>
      </c>
      <c r="D143" s="105"/>
      <c r="E143" s="105"/>
      <c r="F143" s="105"/>
      <c r="G143" s="105"/>
      <c r="H143" s="105"/>
      <c r="I143" s="106"/>
      <c r="J143">
        <v>14</v>
      </c>
      <c r="K143" s="102">
        <v>14</v>
      </c>
      <c r="L143" s="110" t="str">
        <f>CT!L20</f>
        <v/>
      </c>
      <c r="M143" s="111">
        <f>CT!M20</f>
        <v>0</v>
      </c>
      <c r="N143" s="112" t="e">
        <f>IF(L143="S",HLOOKUP(L143,$P$129:U143,K143+1,FALSE)+$A$96,HLOOKUP(L143,$P$129:U143,K143+1,FALSE))</f>
        <v>#N/A</v>
      </c>
      <c r="O143" s="57">
        <f t="shared" si="7"/>
        <v>0</v>
      </c>
      <c r="P143" s="113">
        <f ca="1">'Type E'!B56</f>
        <v>32</v>
      </c>
      <c r="Q143" s="114">
        <f ca="1">'Type J'!B56</f>
        <v>32</v>
      </c>
      <c r="R143" s="115">
        <f ca="1">'Type K'!B56</f>
        <v>32</v>
      </c>
      <c r="S143" s="116">
        <f ca="1">'Type N'!B1303</f>
        <v>32</v>
      </c>
      <c r="T143" s="117">
        <f ca="1">'Type S'!B56</f>
        <v>32</v>
      </c>
      <c r="U143" s="118">
        <f ca="1">'Type T'!B553</f>
        <v>32</v>
      </c>
    </row>
    <row r="144" spans="3:21" ht="13.5" thickBot="1" x14ac:dyDescent="0.25">
      <c r="C144" s="108" t="s">
        <v>197</v>
      </c>
      <c r="D144" t="s">
        <v>48</v>
      </c>
      <c r="E144" t="s">
        <v>225</v>
      </c>
      <c r="F144" t="s">
        <v>725</v>
      </c>
      <c r="G144" t="s">
        <v>726</v>
      </c>
      <c r="I144" s="109"/>
      <c r="J144">
        <v>15</v>
      </c>
      <c r="K144" s="102">
        <v>15</v>
      </c>
      <c r="L144" s="110" t="str">
        <f>CT!L21</f>
        <v/>
      </c>
      <c r="M144" s="111">
        <f>CT!M21</f>
        <v>0</v>
      </c>
      <c r="N144" s="112" t="e">
        <f>IF(L144="S",HLOOKUP(L144,$P$129:U144,K144+1,FALSE)+$A$96,HLOOKUP(L144,$P$129:U144,K144+1,FALSE))</f>
        <v>#N/A</v>
      </c>
      <c r="O144" s="57">
        <f t="shared" si="7"/>
        <v>0</v>
      </c>
      <c r="P144" s="113">
        <f ca="1">'Type E'!B57</f>
        <v>32</v>
      </c>
      <c r="Q144" s="114">
        <f ca="1">'Type J'!B57</f>
        <v>32</v>
      </c>
      <c r="R144" s="115">
        <f ca="1">'Type K'!B57</f>
        <v>32</v>
      </c>
      <c r="S144" s="116">
        <f ca="1">'Type N'!B1304</f>
        <v>32</v>
      </c>
      <c r="T144" s="117">
        <f ca="1">'Type S'!B57</f>
        <v>32</v>
      </c>
      <c r="U144" s="118">
        <f ca="1">'Type T'!B554</f>
        <v>32</v>
      </c>
    </row>
    <row r="145" spans="3:21" ht="13.5" thickBot="1" x14ac:dyDescent="0.25">
      <c r="C145" s="10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09">
        <f ca="1">VLOOKUP(E145,Temperatures!$H$3:$J$15,3,TRUE)</f>
        <v>1</v>
      </c>
      <c r="J145">
        <v>16</v>
      </c>
      <c r="K145" s="102">
        <v>16</v>
      </c>
      <c r="L145" s="110" t="str">
        <f>CT!L22</f>
        <v/>
      </c>
      <c r="M145" s="111">
        <f>CT!M22</f>
        <v>0</v>
      </c>
      <c r="N145" s="112" t="e">
        <f>IF(L145="S",HLOOKUP(L145,$P$129:U145,K145+1,FALSE)+$A$96,HLOOKUP(L145,$P$129:U145,K145+1,FALSE))</f>
        <v>#N/A</v>
      </c>
      <c r="O145" s="57">
        <f t="shared" si="7"/>
        <v>0</v>
      </c>
      <c r="P145" s="113">
        <f ca="1">'Type E'!B58</f>
        <v>32</v>
      </c>
      <c r="Q145" s="114">
        <f ca="1">'Type J'!B58</f>
        <v>32</v>
      </c>
      <c r="R145" s="115">
        <f ca="1">'Type K'!B58</f>
        <v>32</v>
      </c>
      <c r="S145" s="116">
        <f ca="1">'Type N'!B1305</f>
        <v>32</v>
      </c>
      <c r="T145" s="117">
        <f ca="1">'Type S'!B58</f>
        <v>32</v>
      </c>
      <c r="U145" s="118">
        <f ca="1">'Type T'!B555</f>
        <v>32</v>
      </c>
    </row>
    <row r="146" spans="3:21" ht="13.5" thickBot="1" x14ac:dyDescent="0.25">
      <c r="C146" s="10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09">
        <f ca="1">VLOOKUP(E146,Temperatures!$D$8:$F$14,3,TRUE)</f>
        <v>1</v>
      </c>
      <c r="J146">
        <v>17</v>
      </c>
      <c r="K146" s="102">
        <v>17</v>
      </c>
      <c r="L146" s="110" t="str">
        <f>CT!L23</f>
        <v/>
      </c>
      <c r="M146" s="111">
        <f>CT!M23</f>
        <v>0</v>
      </c>
      <c r="N146" s="112" t="e">
        <f>IF(L146="S",HLOOKUP(L146,$P$129:U146,K146+1,FALSE)+$A$96,HLOOKUP(L146,$P$129:U146,K146+1,FALSE))</f>
        <v>#N/A</v>
      </c>
      <c r="O146" s="57">
        <f t="shared" si="7"/>
        <v>0</v>
      </c>
      <c r="P146" s="113">
        <f ca="1">'Type E'!B59</f>
        <v>32</v>
      </c>
      <c r="Q146" s="114">
        <f ca="1">'Type J'!B59</f>
        <v>32</v>
      </c>
      <c r="R146" s="115">
        <f ca="1">'Type K'!B59</f>
        <v>32</v>
      </c>
      <c r="S146" s="116">
        <f ca="1">'Type N'!B1306</f>
        <v>32</v>
      </c>
      <c r="T146" s="117">
        <f ca="1">'Type S'!B59</f>
        <v>32</v>
      </c>
      <c r="U146" s="118">
        <f ca="1">'Type T'!B556</f>
        <v>32</v>
      </c>
    </row>
    <row r="147" spans="3:21" ht="13.5" thickBot="1" x14ac:dyDescent="0.25">
      <c r="C147" s="10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09" t="e">
        <f ca="1">VLOOKUP(E147,Temperatures!$A$12:$C$16,3,TRUE)</f>
        <v>#N/A</v>
      </c>
      <c r="J147">
        <v>18</v>
      </c>
      <c r="K147" s="102">
        <v>18</v>
      </c>
      <c r="L147" s="110" t="str">
        <f>CT!L24</f>
        <v/>
      </c>
      <c r="M147" s="111">
        <f>CT!M24</f>
        <v>0</v>
      </c>
      <c r="N147" s="112" t="e">
        <f>IF(L147="S",HLOOKUP(L147,$P$129:U147,K147+1,FALSE)+$A$96,HLOOKUP(L147,$P$129:U147,K147+1,FALSE))</f>
        <v>#N/A</v>
      </c>
      <c r="O147" s="57">
        <f t="shared" si="7"/>
        <v>0</v>
      </c>
      <c r="P147" s="113">
        <f ca="1">'Type E'!B60</f>
        <v>32</v>
      </c>
      <c r="Q147" s="114">
        <f ca="1">'Type J'!B60</f>
        <v>32</v>
      </c>
      <c r="R147" s="115">
        <f ca="1">'Type K'!B60</f>
        <v>32</v>
      </c>
      <c r="S147" s="116">
        <f ca="1">'Type N'!B1307</f>
        <v>32</v>
      </c>
      <c r="T147" s="117">
        <f ca="1">'Type S'!B60</f>
        <v>32</v>
      </c>
      <c r="U147" s="118">
        <f ca="1">'Type T'!B557</f>
        <v>32</v>
      </c>
    </row>
    <row r="148" spans="3:21" ht="13.5" thickBot="1" x14ac:dyDescent="0.25">
      <c r="C148" s="10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09" t="e">
        <f ca="1">VLOOKUP(E148,Temperatures!$D$3:$F$5,3,TRUE)</f>
        <v>#N/A</v>
      </c>
      <c r="J148">
        <v>19</v>
      </c>
      <c r="K148" s="102">
        <v>19</v>
      </c>
      <c r="L148" s="110" t="str">
        <f>CT!L25</f>
        <v/>
      </c>
      <c r="M148" s="111">
        <f>CT!M25</f>
        <v>0</v>
      </c>
      <c r="N148" s="112" t="e">
        <f>IF(L148="S",HLOOKUP(L148,$P$129:U148,K148+1,FALSE)+$A$96,HLOOKUP(L148,$P$129:U148,K148+1,FALSE))</f>
        <v>#N/A</v>
      </c>
      <c r="O148" s="57">
        <f t="shared" si="7"/>
        <v>0</v>
      </c>
      <c r="P148" s="113">
        <f ca="1">'Type E'!B61</f>
        <v>32</v>
      </c>
      <c r="Q148" s="114">
        <f ca="1">'Type J'!B61</f>
        <v>32</v>
      </c>
      <c r="R148" s="115">
        <f ca="1">'Type K'!B61</f>
        <v>32</v>
      </c>
      <c r="S148" s="116">
        <f ca="1">'Type N'!B1308</f>
        <v>32</v>
      </c>
      <c r="T148" s="117">
        <f ca="1">'Type S'!B61</f>
        <v>32</v>
      </c>
      <c r="U148" s="118">
        <f ca="1">'Type T'!B558</f>
        <v>32</v>
      </c>
    </row>
    <row r="149" spans="3:21" ht="13.5" thickBot="1" x14ac:dyDescent="0.25">
      <c r="C149" s="10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09">
        <f ca="1">VLOOKUP(E149,Temperatures!$A$3:$C$5,3,TRUE)</f>
        <v>2</v>
      </c>
      <c r="J149">
        <v>20</v>
      </c>
      <c r="K149" s="102">
        <v>20</v>
      </c>
      <c r="L149" s="110" t="str">
        <f>CT!L26</f>
        <v/>
      </c>
      <c r="M149" s="111">
        <f>CT!M26</f>
        <v>0</v>
      </c>
      <c r="N149" s="112" t="e">
        <f>IF(L149="S",HLOOKUP(L149,$P$129:U149,K149+1,FALSE)+$A$96,HLOOKUP(L149,$P$129:U149,K149+1,FALSE))</f>
        <v>#N/A</v>
      </c>
      <c r="O149" s="57">
        <f t="shared" si="7"/>
        <v>0</v>
      </c>
      <c r="P149" s="113">
        <f ca="1">'Type E'!B62</f>
        <v>32</v>
      </c>
      <c r="Q149" s="114">
        <f ca="1">'Type J'!B62</f>
        <v>32</v>
      </c>
      <c r="R149" s="115">
        <f ca="1">'Type K'!B62</f>
        <v>32</v>
      </c>
      <c r="S149" s="116">
        <f ca="1">'Type N'!B1309</f>
        <v>32</v>
      </c>
      <c r="T149" s="117">
        <f ca="1">'Type S'!B62</f>
        <v>32</v>
      </c>
      <c r="U149" s="118">
        <f ca="1">'Type T'!B559</f>
        <v>32</v>
      </c>
    </row>
    <row r="150" spans="3:21" ht="13.5" thickBot="1" x14ac:dyDescent="0.25">
      <c r="C150" s="108" t="str">
        <f t="shared" si="8"/>
        <v>ST7</v>
      </c>
      <c r="E150" s="119">
        <f ca="1">'ST-7'!$B68</f>
        <v>32.040321848434893</v>
      </c>
      <c r="F150">
        <f ca="1">E150</f>
        <v>32.040321848434893</v>
      </c>
      <c r="G150">
        <f t="shared" ca="1" si="9"/>
        <v>32</v>
      </c>
      <c r="I150" s="109"/>
      <c r="J150" s="125">
        <v>3</v>
      </c>
      <c r="K150" s="102">
        <v>21</v>
      </c>
      <c r="L150" s="110" t="str">
        <f>CT!T7</f>
        <v/>
      </c>
      <c r="M150" s="111">
        <f>CT!U7</f>
        <v>0</v>
      </c>
      <c r="N150" s="112" t="e">
        <f>IF(L150="S",HLOOKUP(L150,$P$129:U150,K150+1,FALSE)+$A$96,HLOOKUP(L150,$P$129:U150,K150+1,FALSE))</f>
        <v>#N/A</v>
      </c>
      <c r="O150" s="57">
        <f t="shared" si="7"/>
        <v>0</v>
      </c>
      <c r="P150" s="113">
        <f ca="1">'Type E'!B63</f>
        <v>32</v>
      </c>
      <c r="Q150" s="114">
        <f ca="1">'Type J'!B63</f>
        <v>32</v>
      </c>
      <c r="R150" s="115">
        <f ca="1">'Type K'!B63</f>
        <v>32</v>
      </c>
      <c r="S150" s="116">
        <f ca="1">'Type N'!B1310</f>
        <v>32</v>
      </c>
      <c r="T150" s="117">
        <f ca="1">'Type S'!B63</f>
        <v>32</v>
      </c>
      <c r="U150" s="118">
        <f ca="1">'Type T'!B560</f>
        <v>32</v>
      </c>
    </row>
    <row r="151" spans="3:21" ht="13.5" thickBot="1" x14ac:dyDescent="0.25">
      <c r="C151" s="108" t="str">
        <f>C139</f>
        <v>PRT</v>
      </c>
      <c r="D151" s="119">
        <f>D146</f>
        <v>0</v>
      </c>
      <c r="E151" s="119">
        <f>D151</f>
        <v>0</v>
      </c>
      <c r="F151" s="119">
        <f>E151</f>
        <v>0</v>
      </c>
      <c r="G151" s="119">
        <f>ROUND(F151,3)</f>
        <v>0</v>
      </c>
      <c r="I151" s="109"/>
      <c r="J151">
        <v>2</v>
      </c>
      <c r="K151" s="102">
        <v>22</v>
      </c>
      <c r="L151" s="110" t="str">
        <f>CT!T8</f>
        <v/>
      </c>
      <c r="M151" s="111">
        <f>CT!U8</f>
        <v>0</v>
      </c>
      <c r="N151" s="112" t="e">
        <f>IF(L151="S",HLOOKUP(L151,$P$129:U151,K151+1,FALSE)+$A$96,HLOOKUP(L151,$P$129:U151,K151+1,FALSE))</f>
        <v>#N/A</v>
      </c>
      <c r="O151" s="57">
        <f t="shared" si="7"/>
        <v>0</v>
      </c>
      <c r="P151" s="113">
        <f ca="1">'Type E'!B64</f>
        <v>32</v>
      </c>
      <c r="Q151" s="114">
        <f ca="1">'Type J'!B64</f>
        <v>32</v>
      </c>
      <c r="R151" s="115">
        <f ca="1">'Type K'!B64</f>
        <v>32</v>
      </c>
      <c r="S151" s="116">
        <f ca="1">'Type N'!B1311</f>
        <v>32</v>
      </c>
      <c r="T151" s="117">
        <f ca="1">'Type S'!B64</f>
        <v>32</v>
      </c>
      <c r="U151" s="118">
        <f ca="1">'Type T'!B561</f>
        <v>32</v>
      </c>
    </row>
    <row r="152" spans="3:21" ht="13.5" thickBot="1" x14ac:dyDescent="0.25">
      <c r="C152" s="108" t="s">
        <v>737</v>
      </c>
      <c r="D152" t="s">
        <v>48</v>
      </c>
      <c r="E152" t="s">
        <v>738</v>
      </c>
      <c r="I152" s="109"/>
      <c r="J152">
        <v>3</v>
      </c>
      <c r="K152" s="102">
        <v>23</v>
      </c>
      <c r="L152" s="110" t="str">
        <f>CT!T9</f>
        <v/>
      </c>
      <c r="M152" s="111">
        <f>CT!U9</f>
        <v>0</v>
      </c>
      <c r="N152" s="112" t="e">
        <f>IF(L152="S",HLOOKUP(L152,$P$129:U152,K152+1,FALSE)+$A$96,HLOOKUP(L152,$P$129:U152,K152+1,FALSE))</f>
        <v>#N/A</v>
      </c>
      <c r="O152" s="57">
        <f t="shared" si="7"/>
        <v>0</v>
      </c>
      <c r="P152" s="113">
        <f ca="1">'Type E'!B65</f>
        <v>32</v>
      </c>
      <c r="Q152" s="114">
        <f ca="1">'Type J'!B65</f>
        <v>32</v>
      </c>
      <c r="R152" s="115">
        <f ca="1">'Type K'!B65</f>
        <v>32</v>
      </c>
      <c r="S152" s="116">
        <f ca="1">'Type N'!B1312</f>
        <v>32</v>
      </c>
      <c r="T152" s="117">
        <f ca="1">'Type S'!B65</f>
        <v>32</v>
      </c>
      <c r="U152" s="118">
        <f ca="1">'Type T'!B562</f>
        <v>32</v>
      </c>
    </row>
    <row r="153" spans="3:21" ht="13.5" thickBot="1" x14ac:dyDescent="0.25">
      <c r="C153" s="120" t="str">
        <f>CT!AJ3</f>
        <v/>
      </c>
      <c r="D153" s="121">
        <f>CT!AK4</f>
        <v>0</v>
      </c>
      <c r="E153" s="44" t="e">
        <f>IF(F153="S",VLOOKUP(C153,C145:G151,5,FALSE)+$A$96,VLOOKUP(C153,C145:G151,5,FALSE))</f>
        <v>#N/A</v>
      </c>
      <c r="F153" s="44" t="str">
        <f>IF(OR(C153=C146,C153=C145,C153=C150),"S","")</f>
        <v/>
      </c>
      <c r="G153" s="44"/>
      <c r="H153" s="44"/>
      <c r="I153" s="122"/>
      <c r="J153">
        <v>4</v>
      </c>
      <c r="K153" s="102">
        <v>24</v>
      </c>
      <c r="L153" s="110" t="str">
        <f>CT!T10</f>
        <v/>
      </c>
      <c r="M153" s="111">
        <f>CT!U10</f>
        <v>0</v>
      </c>
      <c r="N153" s="112" t="e">
        <f>IF(L153="S",HLOOKUP(L153,$P$129:U153,K153+1,FALSE)+$A$96,HLOOKUP(L153,$P$129:U153,K153+1,FALSE))</f>
        <v>#N/A</v>
      </c>
      <c r="O153" s="57">
        <f t="shared" si="7"/>
        <v>0</v>
      </c>
      <c r="P153" s="113">
        <f ca="1">'Type E'!B66</f>
        <v>32</v>
      </c>
      <c r="Q153" s="114">
        <f ca="1">'Type J'!B66</f>
        <v>32</v>
      </c>
      <c r="R153" s="115">
        <f ca="1">'Type K'!B66</f>
        <v>32</v>
      </c>
      <c r="S153" s="116">
        <f ca="1">'Type N'!B1313</f>
        <v>32</v>
      </c>
      <c r="T153" s="117">
        <f ca="1">'Type S'!B66</f>
        <v>32</v>
      </c>
      <c r="U153" s="118">
        <f ca="1">'Type T'!B563</f>
        <v>32</v>
      </c>
    </row>
    <row r="154" spans="3:21" ht="13.5" thickBot="1" x14ac:dyDescent="0.25">
      <c r="J154">
        <v>5</v>
      </c>
      <c r="K154" s="102">
        <v>25</v>
      </c>
      <c r="L154" s="110" t="str">
        <f>CT!T11</f>
        <v/>
      </c>
      <c r="M154" s="111">
        <f>CT!U11</f>
        <v>0</v>
      </c>
      <c r="N154" s="112" t="e">
        <f>IF(L154="S",HLOOKUP(L154,$P$129:U154,K154+1,FALSE)+$A$96,HLOOKUP(L154,$P$129:U154,K154+1,FALSE))</f>
        <v>#N/A</v>
      </c>
      <c r="O154" s="57">
        <f t="shared" si="7"/>
        <v>0</v>
      </c>
      <c r="P154" s="113">
        <f ca="1">'Type E'!B67</f>
        <v>32</v>
      </c>
      <c r="Q154" s="114">
        <f ca="1">'Type J'!B67</f>
        <v>32</v>
      </c>
      <c r="R154" s="115">
        <f ca="1">'Type K'!B67</f>
        <v>32</v>
      </c>
      <c r="S154" s="116">
        <f ca="1">'Type N'!B1314</f>
        <v>32</v>
      </c>
      <c r="T154" s="117">
        <f ca="1">'Type S'!B67</f>
        <v>32</v>
      </c>
      <c r="U154" s="118">
        <f ca="1">'Type T'!B564</f>
        <v>32</v>
      </c>
    </row>
    <row r="155" spans="3:21" ht="13.5" thickBot="1" x14ac:dyDescent="0.25">
      <c r="C155" s="104">
        <v>6</v>
      </c>
      <c r="D155" s="105"/>
      <c r="E155" s="105"/>
      <c r="F155" s="105"/>
      <c r="G155" s="105"/>
      <c r="H155" s="105"/>
      <c r="I155" s="106"/>
      <c r="J155">
        <v>6</v>
      </c>
      <c r="K155" s="102">
        <v>26</v>
      </c>
      <c r="L155" s="110" t="str">
        <f>CT!T12</f>
        <v/>
      </c>
      <c r="M155" s="111">
        <f>CT!U12</f>
        <v>0</v>
      </c>
      <c r="N155" s="112" t="e">
        <f>IF(L155="S",HLOOKUP(L155,$P$129:U155,K155+1,FALSE)+$A$96,HLOOKUP(L155,$P$129:U155,K155+1,FALSE))</f>
        <v>#N/A</v>
      </c>
      <c r="O155" s="57">
        <f t="shared" si="7"/>
        <v>0</v>
      </c>
      <c r="P155" s="113">
        <f ca="1">'Type E'!B68</f>
        <v>32</v>
      </c>
      <c r="Q155" s="114">
        <f ca="1">'Type J'!B68</f>
        <v>32</v>
      </c>
      <c r="R155" s="115">
        <f ca="1">'Type K'!B68</f>
        <v>32</v>
      </c>
      <c r="S155" s="116">
        <f ca="1">'Type N'!B1315</f>
        <v>32</v>
      </c>
      <c r="T155" s="117">
        <f ca="1">'Type S'!B68</f>
        <v>32</v>
      </c>
      <c r="U155" s="118">
        <f ca="1">'Type T'!B565</f>
        <v>32</v>
      </c>
    </row>
    <row r="156" spans="3:21" ht="13.5" thickBot="1" x14ac:dyDescent="0.25">
      <c r="C156" s="108" t="s">
        <v>197</v>
      </c>
      <c r="D156" t="s">
        <v>48</v>
      </c>
      <c r="E156" t="s">
        <v>225</v>
      </c>
      <c r="F156" t="s">
        <v>725</v>
      </c>
      <c r="G156" t="s">
        <v>726</v>
      </c>
      <c r="I156" s="109"/>
      <c r="J156">
        <v>7</v>
      </c>
      <c r="K156" s="102">
        <v>27</v>
      </c>
      <c r="L156" s="110" t="str">
        <f>CT!T13</f>
        <v/>
      </c>
      <c r="M156" s="111">
        <f>CT!U13</f>
        <v>0</v>
      </c>
      <c r="N156" s="112" t="e">
        <f>IF(L156="S",HLOOKUP(L156,$P$129:U156,K156+1,FALSE)+$A$96,HLOOKUP(L156,$P$129:U156,K156+1,FALSE))</f>
        <v>#N/A</v>
      </c>
      <c r="O156" s="57">
        <f t="shared" si="7"/>
        <v>0</v>
      </c>
      <c r="P156" s="113">
        <f ca="1">'Type E'!B69</f>
        <v>32</v>
      </c>
      <c r="Q156" s="114">
        <f ca="1">'Type J'!B69</f>
        <v>32</v>
      </c>
      <c r="R156" s="115">
        <f ca="1">'Type K'!B69</f>
        <v>32</v>
      </c>
      <c r="S156" s="116">
        <f ca="1">'Type N'!B1316</f>
        <v>32</v>
      </c>
      <c r="T156" s="117">
        <f ca="1">'Type S'!B69</f>
        <v>32</v>
      </c>
      <c r="U156" s="118">
        <f ca="1">'Type T'!B566</f>
        <v>32</v>
      </c>
    </row>
    <row r="157" spans="3:21" ht="13.5" thickBot="1" x14ac:dyDescent="0.25">
      <c r="C157" s="10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09">
        <f ca="1">VLOOKUP(E157,Temperatures!$H$3:$J$15,3,TRUE)</f>
        <v>1</v>
      </c>
      <c r="J157">
        <v>8</v>
      </c>
      <c r="K157" s="102">
        <v>28</v>
      </c>
      <c r="L157" s="110" t="str">
        <f>CT!T14</f>
        <v/>
      </c>
      <c r="M157" s="111">
        <f>CT!U14</f>
        <v>0</v>
      </c>
      <c r="N157" s="112" t="e">
        <f>IF(L157="S",HLOOKUP(L157,$P$129:U157,K157+1,FALSE)+$A$96,HLOOKUP(L157,$P$129:U157,K157+1,FALSE))</f>
        <v>#N/A</v>
      </c>
      <c r="O157" s="57">
        <f t="shared" si="7"/>
        <v>0</v>
      </c>
      <c r="P157" s="113">
        <f ca="1">'Type E'!B70</f>
        <v>32</v>
      </c>
      <c r="Q157" s="114">
        <f ca="1">'Type J'!B70</f>
        <v>32</v>
      </c>
      <c r="R157" s="115">
        <f ca="1">'Type K'!B70</f>
        <v>32</v>
      </c>
      <c r="S157" s="116">
        <f ca="1">'Type N'!B1317</f>
        <v>32</v>
      </c>
      <c r="T157" s="117">
        <f ca="1">'Type S'!B70</f>
        <v>32</v>
      </c>
      <c r="U157" s="118">
        <f ca="1">'Type T'!B567</f>
        <v>32</v>
      </c>
    </row>
    <row r="158" spans="3:21" ht="13.5" thickBot="1" x14ac:dyDescent="0.25">
      <c r="C158" s="10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09">
        <f ca="1">VLOOKUP(E158,Temperatures!$D$8:$F$14,3,TRUE)</f>
        <v>1</v>
      </c>
      <c r="J158">
        <v>9</v>
      </c>
      <c r="K158" s="102">
        <v>29</v>
      </c>
      <c r="L158" s="110" t="str">
        <f>CT!T15</f>
        <v/>
      </c>
      <c r="M158" s="111">
        <f>CT!U15</f>
        <v>0</v>
      </c>
      <c r="N158" s="112" t="e">
        <f>IF(L158="S",HLOOKUP(L158,$P$129:U158,K158+1,FALSE)+$A$96,HLOOKUP(L158,$P$129:U158,K158+1,FALSE))</f>
        <v>#N/A</v>
      </c>
      <c r="O158" s="57">
        <f t="shared" si="7"/>
        <v>0</v>
      </c>
      <c r="P158" s="113">
        <f ca="1">'Type E'!B71</f>
        <v>32</v>
      </c>
      <c r="Q158" s="114">
        <f ca="1">'Type J'!B71</f>
        <v>32</v>
      </c>
      <c r="R158" s="115">
        <f ca="1">'Type K'!B71</f>
        <v>32</v>
      </c>
      <c r="S158" s="116">
        <f ca="1">'Type N'!B1318</f>
        <v>32</v>
      </c>
      <c r="T158" s="117">
        <f ca="1">'Type S'!B71</f>
        <v>32</v>
      </c>
      <c r="U158" s="118">
        <f ca="1">'Type T'!B568</f>
        <v>32</v>
      </c>
    </row>
    <row r="159" spans="3:21" ht="13.5" thickBot="1" x14ac:dyDescent="0.25">
      <c r="C159" s="10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09" t="e">
        <f ca="1">VLOOKUP(E159,Temperatures!$A$12:$C$16,3,TRUE)</f>
        <v>#N/A</v>
      </c>
      <c r="J159">
        <v>10</v>
      </c>
      <c r="K159" s="102">
        <v>30</v>
      </c>
      <c r="L159" s="110" t="str">
        <f>CT!T16</f>
        <v/>
      </c>
      <c r="M159" s="111">
        <f>CT!U16</f>
        <v>0</v>
      </c>
      <c r="N159" s="112" t="e">
        <f>IF(L159="S",HLOOKUP(L159,$P$129:U159,K159+1,FALSE)+$A$96,HLOOKUP(L159,$P$129:U159,K159+1,FALSE))</f>
        <v>#N/A</v>
      </c>
      <c r="O159" s="57">
        <f t="shared" si="7"/>
        <v>0</v>
      </c>
      <c r="P159" s="113">
        <f ca="1">'Type E'!B72</f>
        <v>32</v>
      </c>
      <c r="Q159" s="114">
        <f ca="1">'Type J'!B72</f>
        <v>32</v>
      </c>
      <c r="R159" s="115">
        <f ca="1">'Type K'!B72</f>
        <v>32</v>
      </c>
      <c r="S159" s="116">
        <f ca="1">'Type N'!B1319</f>
        <v>32</v>
      </c>
      <c r="T159" s="117">
        <f ca="1">'Type S'!B72</f>
        <v>32</v>
      </c>
      <c r="U159" s="118">
        <f ca="1">'Type T'!B569</f>
        <v>32</v>
      </c>
    </row>
    <row r="160" spans="3:21" ht="13.5" thickBot="1" x14ac:dyDescent="0.25">
      <c r="C160" s="10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09" t="e">
        <f ca="1">VLOOKUP(E160,Temperatures!$D$3:$F$5,3,TRUE)</f>
        <v>#N/A</v>
      </c>
      <c r="J160">
        <v>11</v>
      </c>
      <c r="K160" s="102">
        <v>31</v>
      </c>
      <c r="L160" s="110" t="str">
        <f>CT!T17</f>
        <v/>
      </c>
      <c r="M160" s="111">
        <f>CT!U17</f>
        <v>0</v>
      </c>
      <c r="N160" s="112" t="e">
        <f>IF(L160="S",HLOOKUP(L160,$P$129:U160,K160+1,FALSE)+$A$96,HLOOKUP(L160,$P$129:U160,K160+1,FALSE))</f>
        <v>#N/A</v>
      </c>
      <c r="O160" s="57">
        <f t="shared" si="7"/>
        <v>0</v>
      </c>
      <c r="P160" s="113">
        <f ca="1">'Type E'!B73</f>
        <v>32</v>
      </c>
      <c r="Q160" s="114">
        <f ca="1">'Type J'!B73</f>
        <v>32</v>
      </c>
      <c r="R160" s="115">
        <f ca="1">'Type K'!B73</f>
        <v>32</v>
      </c>
      <c r="S160" s="116">
        <f ca="1">'Type N'!B1320</f>
        <v>32</v>
      </c>
      <c r="T160" s="117">
        <f ca="1">'Type S'!B73</f>
        <v>32</v>
      </c>
      <c r="U160" s="118">
        <f ca="1">'Type T'!B570</f>
        <v>32</v>
      </c>
    </row>
    <row r="161" spans="3:21" ht="13.5" thickBot="1" x14ac:dyDescent="0.25">
      <c r="C161" s="10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09">
        <f ca="1">VLOOKUP(E161,Temperatures!$A$3:$C$5,3,TRUE)</f>
        <v>2</v>
      </c>
      <c r="J161">
        <v>12</v>
      </c>
      <c r="K161" s="102">
        <v>32</v>
      </c>
      <c r="L161" s="110" t="str">
        <f>CT!T18</f>
        <v/>
      </c>
      <c r="M161" s="111">
        <f>CT!U18</f>
        <v>0</v>
      </c>
      <c r="N161" s="112" t="e">
        <f>IF(L161="S",HLOOKUP(L161,$P$129:U161,K161+1,FALSE)+$A$96,HLOOKUP(L161,$P$129:U161,K161+1,FALSE))</f>
        <v>#N/A</v>
      </c>
      <c r="O161" s="57">
        <f t="shared" si="7"/>
        <v>0</v>
      </c>
      <c r="P161" s="113">
        <f ca="1">'Type E'!B74</f>
        <v>32</v>
      </c>
      <c r="Q161" s="114">
        <f ca="1">'Type J'!B74</f>
        <v>32</v>
      </c>
      <c r="R161" s="115">
        <f ca="1">'Type K'!B74</f>
        <v>32</v>
      </c>
      <c r="S161" s="116">
        <f ca="1">'Type N'!B1321</f>
        <v>32</v>
      </c>
      <c r="T161" s="117">
        <f ca="1">'Type S'!B74</f>
        <v>32</v>
      </c>
      <c r="U161" s="118">
        <f ca="1">'Type T'!B571</f>
        <v>32</v>
      </c>
    </row>
    <row r="162" spans="3:21" ht="13.5" thickBot="1" x14ac:dyDescent="0.25">
      <c r="C162" s="108" t="str">
        <f t="shared" si="10"/>
        <v>ST7</v>
      </c>
      <c r="E162" s="119">
        <f ca="1">'ST-7'!$B80</f>
        <v>32.040321848434893</v>
      </c>
      <c r="F162">
        <f ca="1">E162</f>
        <v>32.040321848434893</v>
      </c>
      <c r="G162">
        <f t="shared" ca="1" si="11"/>
        <v>32</v>
      </c>
      <c r="I162" s="109"/>
      <c r="J162">
        <v>13</v>
      </c>
      <c r="K162" s="102">
        <v>33</v>
      </c>
      <c r="L162" s="110" t="str">
        <f>CT!T19</f>
        <v/>
      </c>
      <c r="M162" s="111">
        <f>CT!U19</f>
        <v>0</v>
      </c>
      <c r="N162" s="112" t="e">
        <f>IF(L162="S",HLOOKUP(L162,$P$129:U162,K162+1,FALSE)+$A$96,HLOOKUP(L162,$P$129:U162,K162+1,FALSE))</f>
        <v>#N/A</v>
      </c>
      <c r="O162" s="57">
        <f t="shared" si="7"/>
        <v>0</v>
      </c>
      <c r="P162" s="113">
        <f ca="1">'Type E'!B75</f>
        <v>32</v>
      </c>
      <c r="Q162" s="114">
        <f ca="1">'Type J'!B75</f>
        <v>32</v>
      </c>
      <c r="R162" s="115">
        <f ca="1">'Type K'!B75</f>
        <v>32</v>
      </c>
      <c r="S162" s="116">
        <f ca="1">'Type N'!B1322</f>
        <v>32</v>
      </c>
      <c r="T162" s="117">
        <f ca="1">'Type S'!B75</f>
        <v>32</v>
      </c>
      <c r="U162" s="118">
        <f ca="1">'Type T'!B572</f>
        <v>32</v>
      </c>
    </row>
    <row r="163" spans="3:21" ht="13.5" thickBot="1" x14ac:dyDescent="0.25">
      <c r="C163" s="108" t="str">
        <f>C151</f>
        <v>PRT</v>
      </c>
      <c r="D163" s="119">
        <f>D158</f>
        <v>0</v>
      </c>
      <c r="E163" s="119">
        <f>D163</f>
        <v>0</v>
      </c>
      <c r="F163" s="119">
        <f>E163</f>
        <v>0</v>
      </c>
      <c r="G163" s="119">
        <f>ROUND(F163,3)</f>
        <v>0</v>
      </c>
      <c r="I163" s="109"/>
      <c r="J163">
        <v>14</v>
      </c>
      <c r="K163" s="102">
        <v>34</v>
      </c>
      <c r="L163" s="110" t="str">
        <f>CT!T20</f>
        <v/>
      </c>
      <c r="M163" s="111">
        <f>CT!U20</f>
        <v>0</v>
      </c>
      <c r="N163" s="112" t="e">
        <f>IF(L163="S",HLOOKUP(L163,$P$129:U163,K163+1,FALSE)+$A$96,HLOOKUP(L163,$P$129:U163,K163+1,FALSE))</f>
        <v>#N/A</v>
      </c>
      <c r="O163" s="57">
        <f t="shared" si="7"/>
        <v>0</v>
      </c>
      <c r="P163" s="113">
        <f ca="1">'Type E'!B76</f>
        <v>32</v>
      </c>
      <c r="Q163" s="114">
        <f ca="1">'Type J'!B76</f>
        <v>32</v>
      </c>
      <c r="R163" s="115">
        <f ca="1">'Type K'!B76</f>
        <v>32</v>
      </c>
      <c r="S163" s="116">
        <f ca="1">'Type N'!B1323</f>
        <v>32</v>
      </c>
      <c r="T163" s="117">
        <f ca="1">'Type S'!B76</f>
        <v>32</v>
      </c>
      <c r="U163" s="118">
        <f ca="1">'Type T'!B573</f>
        <v>32</v>
      </c>
    </row>
    <row r="164" spans="3:21" ht="13.5" thickBot="1" x14ac:dyDescent="0.25">
      <c r="C164" s="108" t="s">
        <v>737</v>
      </c>
      <c r="D164" t="s">
        <v>48</v>
      </c>
      <c r="E164" t="s">
        <v>738</v>
      </c>
      <c r="I164" s="109"/>
      <c r="J164">
        <v>15</v>
      </c>
      <c r="K164" s="102">
        <v>35</v>
      </c>
      <c r="L164" s="110" t="str">
        <f>CT!T21</f>
        <v/>
      </c>
      <c r="M164" s="111">
        <f>CT!U21</f>
        <v>0</v>
      </c>
      <c r="N164" s="112" t="e">
        <f>IF(L164="S",HLOOKUP(L164,$P$129:U164,K164+1,FALSE)+$A$96,HLOOKUP(L164,$P$129:U164,K164+1,FALSE))</f>
        <v>#N/A</v>
      </c>
      <c r="O164" s="57">
        <f t="shared" si="7"/>
        <v>0</v>
      </c>
      <c r="P164" s="113">
        <f ca="1">'Type E'!B77</f>
        <v>32</v>
      </c>
      <c r="Q164" s="114">
        <f ca="1">'Type J'!B77</f>
        <v>32</v>
      </c>
      <c r="R164" s="115">
        <f ca="1">'Type K'!B77</f>
        <v>32</v>
      </c>
      <c r="S164" s="116">
        <f ca="1">'Type N'!B1324</f>
        <v>32</v>
      </c>
      <c r="T164" s="117">
        <f ca="1">'Type S'!B77</f>
        <v>32</v>
      </c>
      <c r="U164" s="118">
        <f ca="1">'Type T'!B574</f>
        <v>32</v>
      </c>
    </row>
    <row r="165" spans="3:21" ht="13.5" thickBot="1" x14ac:dyDescent="0.25">
      <c r="C165" s="120" t="str">
        <f>CT!AR3</f>
        <v/>
      </c>
      <c r="D165" s="121">
        <f>CT!AS4</f>
        <v>0</v>
      </c>
      <c r="E165" s="44" t="e">
        <f>IF(F165="S",VLOOKUP(C165,C157:G163,5,FALSE)+$A$96,VLOOKUP(C165,C157:G163,5,FALSE))</f>
        <v>#N/A</v>
      </c>
      <c r="F165" s="44" t="str">
        <f>IF(OR(C165=C158,C165=C157,C165=C162),"S","")</f>
        <v/>
      </c>
      <c r="G165" s="44"/>
      <c r="H165" s="44"/>
      <c r="I165" s="122"/>
      <c r="J165">
        <v>16</v>
      </c>
      <c r="K165" s="102">
        <v>36</v>
      </c>
      <c r="L165" s="110" t="str">
        <f>CT!T22</f>
        <v/>
      </c>
      <c r="M165" s="111">
        <f>CT!U22</f>
        <v>0</v>
      </c>
      <c r="N165" s="112" t="e">
        <f>IF(L165="S",HLOOKUP(L165,$P$129:U165,K165+1,FALSE)+$A$96,HLOOKUP(L165,$P$129:U165,K165+1,FALSE))</f>
        <v>#N/A</v>
      </c>
      <c r="O165" s="57">
        <f t="shared" si="7"/>
        <v>0</v>
      </c>
      <c r="P165" s="113">
        <f ca="1">'Type E'!B78</f>
        <v>32</v>
      </c>
      <c r="Q165" s="114">
        <f ca="1">'Type J'!B78</f>
        <v>32</v>
      </c>
      <c r="R165" s="115">
        <f ca="1">'Type K'!B78</f>
        <v>32</v>
      </c>
      <c r="S165" s="116">
        <f ca="1">'Type N'!B1325</f>
        <v>32</v>
      </c>
      <c r="T165" s="117">
        <f ca="1">'Type S'!B78</f>
        <v>32</v>
      </c>
      <c r="U165" s="118">
        <f ca="1">'Type T'!B575</f>
        <v>32</v>
      </c>
    </row>
    <row r="166" spans="3:21" ht="13.5" thickBot="1" x14ac:dyDescent="0.25">
      <c r="J166">
        <v>17</v>
      </c>
      <c r="K166" s="102">
        <v>37</v>
      </c>
      <c r="L166" s="110" t="str">
        <f>CT!T23</f>
        <v/>
      </c>
      <c r="M166" s="111">
        <f>CT!U23</f>
        <v>0</v>
      </c>
      <c r="N166" s="112" t="e">
        <f>IF(L166="S",HLOOKUP(L166,$P$129:U166,K166+1,FALSE)+$A$96,HLOOKUP(L166,$P$129:U166,K166+1,FALSE))</f>
        <v>#N/A</v>
      </c>
      <c r="O166" s="57">
        <f t="shared" si="7"/>
        <v>0</v>
      </c>
      <c r="P166" s="113">
        <f ca="1">'Type E'!B79</f>
        <v>32</v>
      </c>
      <c r="Q166" s="114">
        <f ca="1">'Type J'!B79</f>
        <v>32</v>
      </c>
      <c r="R166" s="115">
        <f ca="1">'Type K'!B79</f>
        <v>32</v>
      </c>
      <c r="S166" s="116">
        <f ca="1">'Type N'!B1326</f>
        <v>32</v>
      </c>
      <c r="T166" s="117">
        <f ca="1">'Type S'!B79</f>
        <v>32</v>
      </c>
      <c r="U166" s="118">
        <f ca="1">'Type T'!B576</f>
        <v>32</v>
      </c>
    </row>
    <row r="167" spans="3:21" ht="13.5" thickBot="1" x14ac:dyDescent="0.25">
      <c r="C167" s="104">
        <v>7</v>
      </c>
      <c r="D167" s="105"/>
      <c r="E167" s="105"/>
      <c r="F167" s="105"/>
      <c r="G167" s="105"/>
      <c r="H167" s="105"/>
      <c r="I167" s="106"/>
      <c r="J167">
        <v>18</v>
      </c>
      <c r="K167" s="102">
        <v>38</v>
      </c>
      <c r="L167" s="110" t="str">
        <f>CT!T24</f>
        <v/>
      </c>
      <c r="M167" s="111">
        <f>CT!U24</f>
        <v>0</v>
      </c>
      <c r="N167" s="112" t="e">
        <f>IF(L167="S",HLOOKUP(L167,$P$129:U167,K167+1,FALSE)+$A$96,HLOOKUP(L167,$P$129:U167,K167+1,FALSE))</f>
        <v>#N/A</v>
      </c>
      <c r="O167" s="57">
        <f t="shared" si="7"/>
        <v>0</v>
      </c>
      <c r="P167" s="113">
        <f ca="1">'Type E'!B80</f>
        <v>32</v>
      </c>
      <c r="Q167" s="114">
        <f ca="1">'Type J'!B80</f>
        <v>32</v>
      </c>
      <c r="R167" s="115">
        <f ca="1">'Type K'!B80</f>
        <v>32</v>
      </c>
      <c r="S167" s="116">
        <f ca="1">'Type N'!B1327</f>
        <v>32</v>
      </c>
      <c r="T167" s="117">
        <f ca="1">'Type S'!B80</f>
        <v>32</v>
      </c>
      <c r="U167" s="118">
        <f ca="1">'Type T'!B577</f>
        <v>32</v>
      </c>
    </row>
    <row r="168" spans="3:21" ht="13.5" thickBot="1" x14ac:dyDescent="0.25">
      <c r="C168" s="108" t="s">
        <v>197</v>
      </c>
      <c r="D168" t="s">
        <v>48</v>
      </c>
      <c r="E168" t="s">
        <v>225</v>
      </c>
      <c r="F168" t="s">
        <v>725</v>
      </c>
      <c r="G168" t="s">
        <v>726</v>
      </c>
      <c r="I168" s="109"/>
      <c r="J168">
        <v>19</v>
      </c>
      <c r="K168" s="102">
        <v>39</v>
      </c>
      <c r="L168" s="110" t="str">
        <f>CT!T25</f>
        <v/>
      </c>
      <c r="M168" s="111">
        <f>CT!U25</f>
        <v>0</v>
      </c>
      <c r="N168" s="112" t="e">
        <f>IF(L168="S",HLOOKUP(L168,$P$129:U168,K168+1,FALSE)+$A$96,HLOOKUP(L168,$P$129:U168,K168+1,FALSE))</f>
        <v>#N/A</v>
      </c>
      <c r="O168" s="57">
        <f t="shared" si="7"/>
        <v>0</v>
      </c>
      <c r="P168" s="113">
        <f ca="1">'Type E'!B81</f>
        <v>32</v>
      </c>
      <c r="Q168" s="114">
        <f ca="1">'Type J'!B81</f>
        <v>32</v>
      </c>
      <c r="R168" s="115">
        <f ca="1">'Type K'!B81</f>
        <v>32</v>
      </c>
      <c r="S168" s="116">
        <f ca="1">'Type N'!B1328</f>
        <v>32</v>
      </c>
      <c r="T168" s="117">
        <f ca="1">'Type S'!B81</f>
        <v>32</v>
      </c>
      <c r="U168" s="118">
        <f ca="1">'Type T'!B578</f>
        <v>32</v>
      </c>
    </row>
    <row r="169" spans="3:21" ht="13.5" thickBot="1" x14ac:dyDescent="0.25">
      <c r="C169" s="10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09">
        <f ca="1">VLOOKUP(E169,Temperatures!$H$3:$J$15,3,TRUE)</f>
        <v>1</v>
      </c>
      <c r="J169">
        <v>20</v>
      </c>
      <c r="K169" s="102">
        <v>40</v>
      </c>
      <c r="L169" s="110" t="str">
        <f>CT!T26</f>
        <v/>
      </c>
      <c r="M169" s="111">
        <f>CT!U26</f>
        <v>0</v>
      </c>
      <c r="N169" s="112" t="e">
        <f>IF(L169="S",HLOOKUP(L169,$P$129:U169,K169+1,FALSE)+$A$96,HLOOKUP(L169,$P$129:U169,K169+1,FALSE))</f>
        <v>#N/A</v>
      </c>
      <c r="O169" s="57">
        <f t="shared" si="7"/>
        <v>0</v>
      </c>
      <c r="P169" s="113">
        <f ca="1">'Type E'!B82</f>
        <v>32</v>
      </c>
      <c r="Q169" s="114">
        <f ca="1">'Type J'!B82</f>
        <v>32</v>
      </c>
      <c r="R169" s="115">
        <f ca="1">'Type K'!B82</f>
        <v>32</v>
      </c>
      <c r="S169" s="116">
        <f ca="1">'Type N'!B1329</f>
        <v>32</v>
      </c>
      <c r="T169" s="117">
        <f ca="1">'Type S'!B82</f>
        <v>32</v>
      </c>
      <c r="U169" s="118">
        <f ca="1">'Type T'!B579</f>
        <v>32</v>
      </c>
    </row>
    <row r="170" spans="3:21" ht="13.5" thickBot="1" x14ac:dyDescent="0.25">
      <c r="C170" s="10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09">
        <f ca="1">VLOOKUP(E170,Temperatures!$D$8:$F$14,3,TRUE)</f>
        <v>1</v>
      </c>
      <c r="J170" s="125">
        <v>4</v>
      </c>
      <c r="K170" s="102">
        <v>41</v>
      </c>
      <c r="L170" s="110" t="str">
        <f>CT!AB7</f>
        <v/>
      </c>
      <c r="M170" s="111">
        <f>CT!AC7</f>
        <v>0</v>
      </c>
      <c r="N170" s="112" t="e">
        <f>IF(L170="S",HLOOKUP(L170,$P$129:U170,K170+1,FALSE)+$A$96,HLOOKUP(L170,$P$129:U170,K170+1,FALSE))</f>
        <v>#N/A</v>
      </c>
      <c r="O170" s="57">
        <f t="shared" si="7"/>
        <v>0</v>
      </c>
      <c r="P170" s="113">
        <f ca="1">'Type E'!B83</f>
        <v>32</v>
      </c>
      <c r="Q170" s="114">
        <f ca="1">'Type J'!B83</f>
        <v>32</v>
      </c>
      <c r="R170" s="115">
        <f ca="1">'Type K'!B83</f>
        <v>32</v>
      </c>
      <c r="S170" s="116">
        <f ca="1">'Type N'!B1330</f>
        <v>32</v>
      </c>
      <c r="T170" s="117">
        <f ca="1">'Type S'!B83</f>
        <v>32</v>
      </c>
      <c r="U170" s="118">
        <f ca="1">'Type T'!B580</f>
        <v>32</v>
      </c>
    </row>
    <row r="171" spans="3:21" ht="13.5" thickBot="1" x14ac:dyDescent="0.25">
      <c r="C171" s="10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09" t="e">
        <f ca="1">VLOOKUP(E171,Temperatures!$A$12:$C$16,3,TRUE)</f>
        <v>#N/A</v>
      </c>
      <c r="J171">
        <v>2</v>
      </c>
      <c r="K171" s="102">
        <v>42</v>
      </c>
      <c r="L171" s="110" t="str">
        <f>CT!AB8</f>
        <v/>
      </c>
      <c r="M171" s="111">
        <f>CT!AC8</f>
        <v>0</v>
      </c>
      <c r="N171" s="112" t="e">
        <f>IF(L171="S",HLOOKUP(L171,$P$129:U171,K171+1,FALSE)+$A$96,HLOOKUP(L171,$P$129:U171,K171+1,FALSE))</f>
        <v>#N/A</v>
      </c>
      <c r="O171" s="57">
        <f t="shared" si="7"/>
        <v>0</v>
      </c>
      <c r="P171" s="113">
        <f ca="1">'Type E'!B84</f>
        <v>32</v>
      </c>
      <c r="Q171" s="114">
        <f ca="1">'Type J'!B84</f>
        <v>32</v>
      </c>
      <c r="R171" s="115">
        <f ca="1">'Type K'!B84</f>
        <v>32</v>
      </c>
      <c r="S171" s="116">
        <f ca="1">'Type N'!B1331</f>
        <v>32</v>
      </c>
      <c r="T171" s="117">
        <f ca="1">'Type S'!B84</f>
        <v>32</v>
      </c>
      <c r="U171" s="118">
        <f ca="1">'Type T'!B581</f>
        <v>32</v>
      </c>
    </row>
    <row r="172" spans="3:21" ht="13.5" thickBot="1" x14ac:dyDescent="0.25">
      <c r="C172" s="10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09" t="e">
        <f ca="1">VLOOKUP(E172,Temperatures!$D$3:$F$5,3,TRUE)</f>
        <v>#N/A</v>
      </c>
      <c r="J172">
        <v>3</v>
      </c>
      <c r="K172" s="102">
        <v>43</v>
      </c>
      <c r="L172" s="110" t="str">
        <f>CT!AB9</f>
        <v/>
      </c>
      <c r="M172" s="111">
        <f>CT!AC9</f>
        <v>0</v>
      </c>
      <c r="N172" s="112" t="e">
        <f>IF(L172="S",HLOOKUP(L172,$P$129:U172,K172+1,FALSE)+$A$96,HLOOKUP(L172,$P$129:U172,K172+1,FALSE))</f>
        <v>#N/A</v>
      </c>
      <c r="O172" s="57">
        <f t="shared" si="7"/>
        <v>0</v>
      </c>
      <c r="P172" s="113">
        <f ca="1">'Type E'!B85</f>
        <v>32</v>
      </c>
      <c r="Q172" s="114">
        <f ca="1">'Type J'!B85</f>
        <v>32</v>
      </c>
      <c r="R172" s="115">
        <f ca="1">'Type K'!B85</f>
        <v>32</v>
      </c>
      <c r="S172" s="116">
        <f ca="1">'Type N'!B1332</f>
        <v>32</v>
      </c>
      <c r="T172" s="117">
        <f ca="1">'Type S'!B85</f>
        <v>32</v>
      </c>
      <c r="U172" s="118">
        <f ca="1">'Type T'!B582</f>
        <v>32</v>
      </c>
    </row>
    <row r="173" spans="3:21" ht="13.5" thickBot="1" x14ac:dyDescent="0.25">
      <c r="C173" s="10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09">
        <f ca="1">VLOOKUP(E173,Temperatures!$A$3:$C$5,3,TRUE)</f>
        <v>2</v>
      </c>
      <c r="J173">
        <v>4</v>
      </c>
      <c r="K173" s="102">
        <v>44</v>
      </c>
      <c r="L173" s="110" t="str">
        <f>CT!AB10</f>
        <v/>
      </c>
      <c r="M173" s="111">
        <f>CT!AC10</f>
        <v>0</v>
      </c>
      <c r="N173" s="112" t="e">
        <f>IF(L173="S",HLOOKUP(L173,$P$129:U173,K173+1,FALSE)+$A$96,HLOOKUP(L173,$P$129:U173,K173+1,FALSE))</f>
        <v>#N/A</v>
      </c>
      <c r="O173" s="57">
        <f t="shared" si="7"/>
        <v>0</v>
      </c>
      <c r="P173" s="113">
        <f ca="1">'Type E'!B86</f>
        <v>32</v>
      </c>
      <c r="Q173" s="114">
        <f ca="1">'Type J'!B86</f>
        <v>32</v>
      </c>
      <c r="R173" s="115">
        <f ca="1">'Type K'!B86</f>
        <v>32</v>
      </c>
      <c r="S173" s="116">
        <f ca="1">'Type N'!B1333</f>
        <v>32</v>
      </c>
      <c r="T173" s="117">
        <f ca="1">'Type S'!B86</f>
        <v>32</v>
      </c>
      <c r="U173" s="118">
        <f ca="1">'Type T'!B583</f>
        <v>32</v>
      </c>
    </row>
    <row r="174" spans="3:21" ht="13.5" thickBot="1" x14ac:dyDescent="0.25">
      <c r="C174" s="108" t="str">
        <f t="shared" si="12"/>
        <v>ST7</v>
      </c>
      <c r="E174" s="119">
        <f ca="1">'ST-7'!$B92</f>
        <v>32.040321848434893</v>
      </c>
      <c r="F174">
        <f ca="1">E174</f>
        <v>32.040321848434893</v>
      </c>
      <c r="G174">
        <f t="shared" ca="1" si="13"/>
        <v>32</v>
      </c>
      <c r="I174" s="109"/>
      <c r="J174">
        <v>5</v>
      </c>
      <c r="K174" s="102">
        <v>45</v>
      </c>
      <c r="L174" s="110" t="str">
        <f>CT!AB11</f>
        <v/>
      </c>
      <c r="M174" s="111">
        <f>CT!AC11</f>
        <v>0</v>
      </c>
      <c r="N174" s="112" t="e">
        <f>IF(L174="S",HLOOKUP(L174,$P$129:U174,K174+1,FALSE)+$A$96,HLOOKUP(L174,$P$129:U174,K174+1,FALSE))</f>
        <v>#N/A</v>
      </c>
      <c r="O174" s="57">
        <f t="shared" si="7"/>
        <v>0</v>
      </c>
      <c r="P174" s="113">
        <f ca="1">'Type E'!B87</f>
        <v>32</v>
      </c>
      <c r="Q174" s="114">
        <f ca="1">'Type J'!B87</f>
        <v>32</v>
      </c>
      <c r="R174" s="115">
        <f ca="1">'Type K'!B87</f>
        <v>32</v>
      </c>
      <c r="S174" s="116">
        <f ca="1">'Type N'!B1334</f>
        <v>32</v>
      </c>
      <c r="T174" s="117">
        <f ca="1">'Type S'!B87</f>
        <v>32</v>
      </c>
      <c r="U174" s="118">
        <f ca="1">'Type T'!B584</f>
        <v>32</v>
      </c>
    </row>
    <row r="175" spans="3:21" ht="13.5" thickBot="1" x14ac:dyDescent="0.25">
      <c r="C175" s="108" t="str">
        <f>C163</f>
        <v>PRT</v>
      </c>
      <c r="D175" s="119">
        <f>D170</f>
        <v>0</v>
      </c>
      <c r="E175" s="119">
        <f>D175</f>
        <v>0</v>
      </c>
      <c r="F175" s="119">
        <f>E175</f>
        <v>0</v>
      </c>
      <c r="G175" s="119">
        <f>ROUND(F175,3)</f>
        <v>0</v>
      </c>
      <c r="I175" s="109"/>
      <c r="J175">
        <v>6</v>
      </c>
      <c r="K175" s="102">
        <v>46</v>
      </c>
      <c r="L175" s="110" t="str">
        <f>CT!AB12</f>
        <v/>
      </c>
      <c r="M175" s="111">
        <f>CT!AC12</f>
        <v>0</v>
      </c>
      <c r="N175" s="112" t="e">
        <f>IF(L175="S",HLOOKUP(L175,$P$129:U175,K175+1,FALSE)+$A$96,HLOOKUP(L175,$P$129:U175,K175+1,FALSE))</f>
        <v>#N/A</v>
      </c>
      <c r="O175" s="57">
        <f t="shared" si="7"/>
        <v>0</v>
      </c>
      <c r="P175" s="113">
        <f ca="1">'Type E'!B88</f>
        <v>32</v>
      </c>
      <c r="Q175" s="114">
        <f ca="1">'Type J'!B88</f>
        <v>32</v>
      </c>
      <c r="R175" s="115">
        <f ca="1">'Type K'!B88</f>
        <v>32</v>
      </c>
      <c r="S175" s="116">
        <f ca="1">'Type N'!B1335</f>
        <v>32</v>
      </c>
      <c r="T175" s="117">
        <f ca="1">'Type S'!B88</f>
        <v>32</v>
      </c>
      <c r="U175" s="118">
        <f ca="1">'Type T'!B585</f>
        <v>32</v>
      </c>
    </row>
    <row r="176" spans="3:21" ht="13.5" thickBot="1" x14ac:dyDescent="0.25">
      <c r="C176" s="108" t="s">
        <v>737</v>
      </c>
      <c r="D176" t="s">
        <v>48</v>
      </c>
      <c r="E176" t="s">
        <v>738</v>
      </c>
      <c r="I176" s="109"/>
      <c r="J176">
        <v>7</v>
      </c>
      <c r="K176" s="102">
        <v>47</v>
      </c>
      <c r="L176" s="110" t="str">
        <f>CT!AB13</f>
        <v/>
      </c>
      <c r="M176" s="111">
        <f>CT!AC13</f>
        <v>0</v>
      </c>
      <c r="N176" s="112" t="e">
        <f>IF(L176="S",HLOOKUP(L176,$P$129:U176,K176+1,FALSE)+$A$96,HLOOKUP(L176,$P$129:U176,K176+1,FALSE))</f>
        <v>#N/A</v>
      </c>
      <c r="O176" s="57">
        <f t="shared" si="7"/>
        <v>0</v>
      </c>
      <c r="P176" s="113">
        <f ca="1">'Type E'!B89</f>
        <v>32</v>
      </c>
      <c r="Q176" s="114">
        <f ca="1">'Type J'!B89</f>
        <v>32</v>
      </c>
      <c r="R176" s="115">
        <f ca="1">'Type K'!B89</f>
        <v>32</v>
      </c>
      <c r="S176" s="116">
        <f ca="1">'Type N'!B1336</f>
        <v>32</v>
      </c>
      <c r="T176" s="117">
        <f ca="1">'Type S'!B89</f>
        <v>32</v>
      </c>
      <c r="U176" s="118">
        <f ca="1">'Type T'!B586</f>
        <v>32</v>
      </c>
    </row>
    <row r="177" spans="3:21" ht="13.5" thickBot="1" x14ac:dyDescent="0.25">
      <c r="C177" s="120" t="str">
        <f>CT!AZ3</f>
        <v/>
      </c>
      <c r="D177" s="121">
        <f>CT!BA4</f>
        <v>0</v>
      </c>
      <c r="E177" s="44" t="e">
        <f>IF(F177="S",VLOOKUP(C177,C169:G175,5,FALSE)+$A$96,VLOOKUP(C177,C169:G175,5,FALSE))</f>
        <v>#N/A</v>
      </c>
      <c r="F177" s="44" t="str">
        <f>IF(OR(C177=C170,C177=C169,C177=C174),"S","")</f>
        <v/>
      </c>
      <c r="G177" s="44"/>
      <c r="H177" s="44"/>
      <c r="I177" s="122"/>
      <c r="J177">
        <v>8</v>
      </c>
      <c r="K177" s="102">
        <v>48</v>
      </c>
      <c r="L177" s="110" t="str">
        <f>CT!AB14</f>
        <v/>
      </c>
      <c r="M177" s="111">
        <f>CT!AC14</f>
        <v>0</v>
      </c>
      <c r="N177" s="112" t="e">
        <f>IF(L177="S",HLOOKUP(L177,$P$129:U177,K177+1,FALSE)+$A$96,HLOOKUP(L177,$P$129:U177,K177+1,FALSE))</f>
        <v>#N/A</v>
      </c>
      <c r="O177" s="57">
        <f t="shared" si="7"/>
        <v>0</v>
      </c>
      <c r="P177" s="113">
        <f ca="1">'Type E'!B90</f>
        <v>32</v>
      </c>
      <c r="Q177" s="114">
        <f ca="1">'Type J'!B90</f>
        <v>32</v>
      </c>
      <c r="R177" s="115">
        <f ca="1">'Type K'!B90</f>
        <v>32</v>
      </c>
      <c r="S177" s="116">
        <f ca="1">'Type N'!B1337</f>
        <v>32</v>
      </c>
      <c r="T177" s="117">
        <f ca="1">'Type S'!B90</f>
        <v>32</v>
      </c>
      <c r="U177" s="118">
        <f ca="1">'Type T'!B587</f>
        <v>32</v>
      </c>
    </row>
    <row r="178" spans="3:21" ht="13.5" thickBot="1" x14ac:dyDescent="0.25">
      <c r="J178">
        <v>9</v>
      </c>
      <c r="K178" s="102">
        <v>49</v>
      </c>
      <c r="L178" s="110" t="str">
        <f>CT!AB15</f>
        <v/>
      </c>
      <c r="M178" s="111">
        <f>CT!AC15</f>
        <v>0</v>
      </c>
      <c r="N178" s="112" t="e">
        <f>IF(L178="S",HLOOKUP(L178,$P$129:U178,K178+1,FALSE)+$A$96,HLOOKUP(L178,$P$129:U178,K178+1,FALSE))</f>
        <v>#N/A</v>
      </c>
      <c r="O178" s="57">
        <f t="shared" si="7"/>
        <v>0</v>
      </c>
      <c r="P178" s="113">
        <f ca="1">'Type E'!B91</f>
        <v>32</v>
      </c>
      <c r="Q178" s="114">
        <f ca="1">'Type J'!B91</f>
        <v>32</v>
      </c>
      <c r="R178" s="115">
        <f ca="1">'Type K'!B91</f>
        <v>32</v>
      </c>
      <c r="S178" s="116">
        <f ca="1">'Type N'!B1338</f>
        <v>32</v>
      </c>
      <c r="T178" s="117">
        <f ca="1">'Type S'!B91</f>
        <v>32</v>
      </c>
      <c r="U178" s="118">
        <f ca="1">'Type T'!B588</f>
        <v>32</v>
      </c>
    </row>
    <row r="179" spans="3:21" ht="13.5" thickBot="1" x14ac:dyDescent="0.25">
      <c r="C179" s="104">
        <v>8</v>
      </c>
      <c r="D179" s="105"/>
      <c r="E179" s="105"/>
      <c r="F179" s="105"/>
      <c r="G179" s="105"/>
      <c r="H179" s="105"/>
      <c r="I179" s="106"/>
      <c r="J179">
        <v>10</v>
      </c>
      <c r="K179" s="102">
        <v>50</v>
      </c>
      <c r="L179" s="110" t="str">
        <f>CT!AB16</f>
        <v/>
      </c>
      <c r="M179" s="111">
        <f>CT!AC16</f>
        <v>0</v>
      </c>
      <c r="N179" s="112" t="e">
        <f>IF(L179="S",HLOOKUP(L179,$P$129:U179,K179+1,FALSE)+$A$96,HLOOKUP(L179,$P$129:U179,K179+1,FALSE))</f>
        <v>#N/A</v>
      </c>
      <c r="O179" s="57">
        <f t="shared" si="7"/>
        <v>0</v>
      </c>
      <c r="P179" s="113">
        <f ca="1">'Type E'!B92</f>
        <v>32</v>
      </c>
      <c r="Q179" s="114">
        <f ca="1">'Type J'!B92</f>
        <v>32</v>
      </c>
      <c r="R179" s="115">
        <f ca="1">'Type K'!B92</f>
        <v>32</v>
      </c>
      <c r="S179" s="116">
        <f ca="1">'Type N'!B1339</f>
        <v>32</v>
      </c>
      <c r="T179" s="117">
        <f ca="1">'Type S'!B92</f>
        <v>32</v>
      </c>
      <c r="U179" s="118">
        <f ca="1">'Type T'!B589</f>
        <v>32</v>
      </c>
    </row>
    <row r="180" spans="3:21" ht="13.5" thickBot="1" x14ac:dyDescent="0.25">
      <c r="C180" s="108" t="s">
        <v>197</v>
      </c>
      <c r="D180" t="s">
        <v>48</v>
      </c>
      <c r="E180" t="s">
        <v>225</v>
      </c>
      <c r="F180" t="s">
        <v>725</v>
      </c>
      <c r="G180" t="s">
        <v>726</v>
      </c>
      <c r="I180" s="109"/>
      <c r="J180">
        <v>11</v>
      </c>
      <c r="K180" s="102">
        <v>51</v>
      </c>
      <c r="L180" s="110" t="str">
        <f>CT!AB17</f>
        <v/>
      </c>
      <c r="M180" s="111">
        <f>CT!AC17</f>
        <v>0</v>
      </c>
      <c r="N180" s="112" t="e">
        <f>IF(L180="S",HLOOKUP(L180,$P$129:U180,K180+1,FALSE)+$A$96,HLOOKUP(L180,$P$129:U180,K180+1,FALSE))</f>
        <v>#N/A</v>
      </c>
      <c r="O180" s="57">
        <f t="shared" si="7"/>
        <v>0</v>
      </c>
      <c r="P180" s="113">
        <f ca="1">'Type E'!B93</f>
        <v>32</v>
      </c>
      <c r="Q180" s="114">
        <f ca="1">'Type J'!B93</f>
        <v>32</v>
      </c>
      <c r="R180" s="115">
        <f ca="1">'Type K'!B93</f>
        <v>32</v>
      </c>
      <c r="S180" s="116">
        <f ca="1">'Type N'!B1340</f>
        <v>32</v>
      </c>
      <c r="T180" s="117">
        <f ca="1">'Type S'!B93</f>
        <v>32</v>
      </c>
      <c r="U180" s="118">
        <f ca="1">'Type T'!B590</f>
        <v>32</v>
      </c>
    </row>
    <row r="181" spans="3:21" ht="13.5" thickBot="1" x14ac:dyDescent="0.25">
      <c r="C181" s="10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09">
        <f ca="1">VLOOKUP(E181,Temperatures!$H$3:$J$15,3,TRUE)</f>
        <v>1</v>
      </c>
      <c r="J181">
        <v>12</v>
      </c>
      <c r="K181" s="102">
        <v>52</v>
      </c>
      <c r="L181" s="110" t="str">
        <f>CT!AB18</f>
        <v/>
      </c>
      <c r="M181" s="111">
        <f>CT!AC18</f>
        <v>0</v>
      </c>
      <c r="N181" s="112" t="e">
        <f>IF(L181="S",HLOOKUP(L181,$P$129:U181,K181+1,FALSE)+$A$96,HLOOKUP(L181,$P$129:U181,K181+1,FALSE))</f>
        <v>#N/A</v>
      </c>
      <c r="O181" s="57">
        <f t="shared" si="7"/>
        <v>0</v>
      </c>
      <c r="P181" s="113">
        <f ca="1">'Type E'!B94</f>
        <v>32</v>
      </c>
      <c r="Q181" s="114">
        <f ca="1">'Type J'!B94</f>
        <v>32</v>
      </c>
      <c r="R181" s="115">
        <f ca="1">'Type K'!B94</f>
        <v>32</v>
      </c>
      <c r="S181" s="116">
        <f ca="1">'Type N'!B1341</f>
        <v>32</v>
      </c>
      <c r="T181" s="117">
        <f ca="1">'Type S'!B94</f>
        <v>32</v>
      </c>
      <c r="U181" s="118">
        <f ca="1">'Type T'!B591</f>
        <v>32</v>
      </c>
    </row>
    <row r="182" spans="3:21" ht="13.5" thickBot="1" x14ac:dyDescent="0.25">
      <c r="C182" s="10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09">
        <f ca="1">VLOOKUP(E182,Temperatures!$D$8:$F$14,3,TRUE)</f>
        <v>1</v>
      </c>
      <c r="J182">
        <v>13</v>
      </c>
      <c r="K182" s="102">
        <v>53</v>
      </c>
      <c r="L182" s="110" t="str">
        <f>CT!AB19</f>
        <v/>
      </c>
      <c r="M182" s="111">
        <f>CT!AC19</f>
        <v>0</v>
      </c>
      <c r="N182" s="112" t="e">
        <f>IF(L182="S",HLOOKUP(L182,$P$129:U182,K182+1,FALSE)+$A$96,HLOOKUP(L182,$P$129:U182,K182+1,FALSE))</f>
        <v>#N/A</v>
      </c>
      <c r="O182" s="57">
        <f t="shared" si="7"/>
        <v>0</v>
      </c>
      <c r="P182" s="113">
        <f ca="1">'Type E'!B95</f>
        <v>32</v>
      </c>
      <c r="Q182" s="114">
        <f ca="1">'Type J'!B95</f>
        <v>32</v>
      </c>
      <c r="R182" s="115">
        <f ca="1">'Type K'!B95</f>
        <v>32</v>
      </c>
      <c r="S182" s="116">
        <f ca="1">'Type N'!B1342</f>
        <v>32</v>
      </c>
      <c r="T182" s="117">
        <f ca="1">'Type S'!B95</f>
        <v>32</v>
      </c>
      <c r="U182" s="118">
        <f ca="1">'Type T'!B592</f>
        <v>32</v>
      </c>
    </row>
    <row r="183" spans="3:21" ht="13.5" thickBot="1" x14ac:dyDescent="0.25">
      <c r="C183" s="10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09" t="e">
        <f ca="1">VLOOKUP(E183,Temperatures!$A$12:$C$16,3,TRUE)</f>
        <v>#N/A</v>
      </c>
      <c r="J183">
        <v>14</v>
      </c>
      <c r="K183" s="102">
        <v>54</v>
      </c>
      <c r="L183" s="110" t="str">
        <f>CT!AB20</f>
        <v/>
      </c>
      <c r="M183" s="111">
        <f>CT!AC20</f>
        <v>0</v>
      </c>
      <c r="N183" s="112" t="e">
        <f>IF(L183="S",HLOOKUP(L183,$P$129:U183,K183+1,FALSE)+$A$96,HLOOKUP(L183,$P$129:U183,K183+1,FALSE))</f>
        <v>#N/A</v>
      </c>
      <c r="O183" s="57">
        <f t="shared" si="7"/>
        <v>0</v>
      </c>
      <c r="P183" s="113">
        <f ca="1">'Type E'!B96</f>
        <v>32</v>
      </c>
      <c r="Q183" s="114">
        <f ca="1">'Type J'!B96</f>
        <v>32</v>
      </c>
      <c r="R183" s="115">
        <f ca="1">'Type K'!B96</f>
        <v>32</v>
      </c>
      <c r="S183" s="116">
        <f ca="1">'Type N'!B1343</f>
        <v>32</v>
      </c>
      <c r="T183" s="117">
        <f ca="1">'Type S'!B96</f>
        <v>32</v>
      </c>
      <c r="U183" s="118">
        <f ca="1">'Type T'!B593</f>
        <v>32</v>
      </c>
    </row>
    <row r="184" spans="3:21" ht="13.5" thickBot="1" x14ac:dyDescent="0.25">
      <c r="C184" s="10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09" t="e">
        <f ca="1">VLOOKUP(E184,Temperatures!$D$3:$F$5,3,TRUE)</f>
        <v>#N/A</v>
      </c>
      <c r="J184">
        <v>15</v>
      </c>
      <c r="K184" s="102">
        <v>55</v>
      </c>
      <c r="L184" s="110" t="str">
        <f>CT!AB21</f>
        <v/>
      </c>
      <c r="M184" s="111">
        <f>CT!AC21</f>
        <v>0</v>
      </c>
      <c r="N184" s="112" t="e">
        <f>IF(L184="S",HLOOKUP(L184,$P$129:U184,K184+1,FALSE)+$A$96,HLOOKUP(L184,$P$129:U184,K184+1,FALSE))</f>
        <v>#N/A</v>
      </c>
      <c r="O184" s="57">
        <f t="shared" si="7"/>
        <v>0</v>
      </c>
      <c r="P184" s="113">
        <f ca="1">'Type E'!B97</f>
        <v>32</v>
      </c>
      <c r="Q184" s="114">
        <f ca="1">'Type J'!B97</f>
        <v>32</v>
      </c>
      <c r="R184" s="115">
        <f ca="1">'Type K'!B97</f>
        <v>32</v>
      </c>
      <c r="S184" s="116">
        <f ca="1">'Type N'!B1344</f>
        <v>32</v>
      </c>
      <c r="T184" s="117">
        <f ca="1">'Type S'!B97</f>
        <v>32</v>
      </c>
      <c r="U184" s="118">
        <f ca="1">'Type T'!B594</f>
        <v>32</v>
      </c>
    </row>
    <row r="185" spans="3:21" ht="13.5" thickBot="1" x14ac:dyDescent="0.25">
      <c r="C185" s="10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09">
        <f ca="1">VLOOKUP(E185,Temperatures!$A$3:$C$5,3,TRUE)</f>
        <v>2</v>
      </c>
      <c r="J185">
        <v>16</v>
      </c>
      <c r="K185" s="102">
        <v>56</v>
      </c>
      <c r="L185" s="110" t="str">
        <f>CT!AB22</f>
        <v/>
      </c>
      <c r="M185" s="111">
        <f>CT!AC22</f>
        <v>0</v>
      </c>
      <c r="N185" s="112" t="e">
        <f>IF(L185="S",HLOOKUP(L185,$P$129:U185,K185+1,FALSE)+$A$96,HLOOKUP(L185,$P$129:U185,K185+1,FALSE))</f>
        <v>#N/A</v>
      </c>
      <c r="O185" s="57">
        <f t="shared" si="7"/>
        <v>0</v>
      </c>
      <c r="P185" s="113">
        <f ca="1">'Type E'!B98</f>
        <v>32</v>
      </c>
      <c r="Q185" s="114">
        <f ca="1">'Type J'!B98</f>
        <v>32</v>
      </c>
      <c r="R185" s="115">
        <f ca="1">'Type K'!B98</f>
        <v>32</v>
      </c>
      <c r="S185" s="116">
        <f ca="1">'Type N'!B1345</f>
        <v>32</v>
      </c>
      <c r="T185" s="117">
        <f ca="1">'Type S'!B98</f>
        <v>32</v>
      </c>
      <c r="U185" s="118">
        <f ca="1">'Type T'!B595</f>
        <v>32</v>
      </c>
    </row>
    <row r="186" spans="3:21" ht="13.5" thickBot="1" x14ac:dyDescent="0.25">
      <c r="C186" s="108" t="str">
        <f t="shared" si="14"/>
        <v>ST7</v>
      </c>
      <c r="E186" s="119">
        <f ca="1">'ST-7'!$B104</f>
        <v>32.040321848434893</v>
      </c>
      <c r="F186">
        <f ca="1">E186</f>
        <v>32.040321848434893</v>
      </c>
      <c r="G186">
        <f t="shared" ca="1" si="15"/>
        <v>32</v>
      </c>
      <c r="I186" s="109"/>
      <c r="J186">
        <v>17</v>
      </c>
      <c r="K186" s="102">
        <v>57</v>
      </c>
      <c r="L186" s="110" t="str">
        <f>CT!AB23</f>
        <v/>
      </c>
      <c r="M186" s="111">
        <f>CT!AC23</f>
        <v>0</v>
      </c>
      <c r="N186" s="112" t="e">
        <f>IF(L186="S",HLOOKUP(L186,$P$129:U186,K186+1,FALSE)+$A$96,HLOOKUP(L186,$P$129:U186,K186+1,FALSE))</f>
        <v>#N/A</v>
      </c>
      <c r="O186" s="57">
        <f t="shared" si="7"/>
        <v>0</v>
      </c>
      <c r="P186" s="113">
        <f ca="1">'Type E'!B99</f>
        <v>32</v>
      </c>
      <c r="Q186" s="114">
        <f ca="1">'Type J'!B99</f>
        <v>32</v>
      </c>
      <c r="R186" s="115">
        <f ca="1">'Type K'!B99</f>
        <v>32</v>
      </c>
      <c r="S186" s="116">
        <f ca="1">'Type N'!B1346</f>
        <v>32</v>
      </c>
      <c r="T186" s="117">
        <f ca="1">'Type S'!B99</f>
        <v>32</v>
      </c>
      <c r="U186" s="118">
        <f ca="1">'Type T'!B596</f>
        <v>32</v>
      </c>
    </row>
    <row r="187" spans="3:21" ht="13.5" thickBot="1" x14ac:dyDescent="0.25">
      <c r="C187" s="108" t="str">
        <f>C175</f>
        <v>PRT</v>
      </c>
      <c r="D187" s="119">
        <f>D182</f>
        <v>0</v>
      </c>
      <c r="E187" s="119">
        <f>D187</f>
        <v>0</v>
      </c>
      <c r="F187" s="119">
        <f>E187</f>
        <v>0</v>
      </c>
      <c r="G187" s="119">
        <f>ROUND(F187,3)</f>
        <v>0</v>
      </c>
      <c r="I187" s="109"/>
      <c r="J187">
        <v>18</v>
      </c>
      <c r="K187" s="102">
        <v>58</v>
      </c>
      <c r="L187" s="110" t="str">
        <f>CT!AB24</f>
        <v/>
      </c>
      <c r="M187" s="111">
        <f>CT!AC24</f>
        <v>0</v>
      </c>
      <c r="N187" s="112" t="e">
        <f>IF(L187="S",HLOOKUP(L187,$P$129:U187,K187+1,FALSE)+$A$96,HLOOKUP(L187,$P$129:U187,K187+1,FALSE))</f>
        <v>#N/A</v>
      </c>
      <c r="O187" s="57">
        <f t="shared" si="7"/>
        <v>0</v>
      </c>
      <c r="P187" s="113">
        <f ca="1">'Type E'!B100</f>
        <v>32</v>
      </c>
      <c r="Q187" s="114">
        <f ca="1">'Type J'!B100</f>
        <v>32</v>
      </c>
      <c r="R187" s="115">
        <f ca="1">'Type K'!B100</f>
        <v>32</v>
      </c>
      <c r="S187" s="116">
        <f ca="1">'Type N'!B1347</f>
        <v>32</v>
      </c>
      <c r="T187" s="117">
        <f ca="1">'Type S'!B100</f>
        <v>32</v>
      </c>
      <c r="U187" s="118">
        <f ca="1">'Type T'!B597</f>
        <v>32</v>
      </c>
    </row>
    <row r="188" spans="3:21" ht="13.5" thickBot="1" x14ac:dyDescent="0.25">
      <c r="C188" s="108" t="s">
        <v>737</v>
      </c>
      <c r="D188" t="s">
        <v>48</v>
      </c>
      <c r="E188" t="s">
        <v>738</v>
      </c>
      <c r="I188" s="109"/>
      <c r="J188">
        <v>19</v>
      </c>
      <c r="K188" s="102">
        <v>59</v>
      </c>
      <c r="L188" s="110" t="str">
        <f>CT!AB25</f>
        <v/>
      </c>
      <c r="M188" s="111">
        <f>CT!AC25</f>
        <v>0</v>
      </c>
      <c r="N188" s="112" t="e">
        <f>IF(L188="S",HLOOKUP(L188,$P$129:U188,K188+1,FALSE)+$A$96,HLOOKUP(L188,$P$129:U188,K188+1,FALSE))</f>
        <v>#N/A</v>
      </c>
      <c r="O188" s="57">
        <f t="shared" si="7"/>
        <v>0</v>
      </c>
      <c r="P188" s="113">
        <f ca="1">'Type E'!B101</f>
        <v>32</v>
      </c>
      <c r="Q188" s="114">
        <f ca="1">'Type J'!B101</f>
        <v>32</v>
      </c>
      <c r="R188" s="115">
        <f ca="1">'Type K'!B101</f>
        <v>32</v>
      </c>
      <c r="S188" s="116">
        <f ca="1">'Type N'!B1348</f>
        <v>32</v>
      </c>
      <c r="T188" s="117">
        <f ca="1">'Type S'!B101</f>
        <v>32</v>
      </c>
      <c r="U188" s="118">
        <f ca="1">'Type T'!B598</f>
        <v>32</v>
      </c>
    </row>
    <row r="189" spans="3:21" ht="13.5" thickBot="1" x14ac:dyDescent="0.25">
      <c r="C189" s="120" t="str">
        <f>CT!BH3</f>
        <v/>
      </c>
      <c r="D189" s="121">
        <f>CT!BI4</f>
        <v>0</v>
      </c>
      <c r="E189" s="44" t="e">
        <f>IF(F189="S",VLOOKUP(C189,C181:G187,5,FALSE)+$A$96,VLOOKUP(C189,C181:G187,5,FALSE))</f>
        <v>#N/A</v>
      </c>
      <c r="F189" s="44" t="str">
        <f>IF(OR(C189=C182,C189=C181,C189=C186),"S","")</f>
        <v/>
      </c>
      <c r="G189" s="44"/>
      <c r="H189" s="44"/>
      <c r="I189" s="122"/>
      <c r="J189">
        <v>20</v>
      </c>
      <c r="K189" s="102">
        <v>60</v>
      </c>
      <c r="L189" s="110" t="str">
        <f>CT!AB26</f>
        <v/>
      </c>
      <c r="M189" s="111">
        <f>CT!AC26</f>
        <v>0</v>
      </c>
      <c r="N189" s="112" t="e">
        <f>IF(L189="S",HLOOKUP(L189,$P$129:U189,K189+1,FALSE)+$A$96,HLOOKUP(L189,$P$129:U189,K189+1,FALSE))</f>
        <v>#N/A</v>
      </c>
      <c r="O189" s="57">
        <f t="shared" si="7"/>
        <v>0</v>
      </c>
      <c r="P189" s="113">
        <f ca="1">'Type E'!B102</f>
        <v>32</v>
      </c>
      <c r="Q189" s="114">
        <f ca="1">'Type J'!B102</f>
        <v>32</v>
      </c>
      <c r="R189" s="115">
        <f ca="1">'Type K'!B102</f>
        <v>32</v>
      </c>
      <c r="S189" s="116">
        <f ca="1">'Type N'!B1349</f>
        <v>32</v>
      </c>
      <c r="T189" s="117">
        <f ca="1">'Type S'!B102</f>
        <v>32</v>
      </c>
      <c r="U189" s="118">
        <f ca="1">'Type T'!B599</f>
        <v>32</v>
      </c>
    </row>
    <row r="190" spans="3:21" ht="13.5" thickBot="1" x14ac:dyDescent="0.25">
      <c r="J190" s="125">
        <v>5</v>
      </c>
      <c r="K190" s="102">
        <v>61</v>
      </c>
      <c r="L190" s="110" t="str">
        <f>CT!AJ7</f>
        <v/>
      </c>
      <c r="M190" s="111">
        <f>CT!AK7</f>
        <v>0</v>
      </c>
      <c r="N190" s="112" t="e">
        <f>IF(L190="S",HLOOKUP(L190,$P$129:U190,K190+1,FALSE)+$A$96,HLOOKUP(L190,$P$129:U190,K190+1,FALSE))</f>
        <v>#N/A</v>
      </c>
      <c r="O190" s="57">
        <f t="shared" si="7"/>
        <v>0</v>
      </c>
      <c r="P190" s="113">
        <f ca="1">'Type E'!B103</f>
        <v>32</v>
      </c>
      <c r="Q190" s="114">
        <f ca="1">'Type J'!B103</f>
        <v>32</v>
      </c>
      <c r="R190" s="115">
        <f ca="1">'Type K'!B103</f>
        <v>32</v>
      </c>
      <c r="S190" s="116">
        <f ca="1">'Type N'!B1350</f>
        <v>32</v>
      </c>
      <c r="T190" s="117">
        <f ca="1">'Type S'!B103</f>
        <v>32</v>
      </c>
      <c r="U190" s="118">
        <f ca="1">'Type T'!B600</f>
        <v>32</v>
      </c>
    </row>
    <row r="191" spans="3:21" ht="13.5" thickBot="1" x14ac:dyDescent="0.25">
      <c r="C191" s="104">
        <v>9</v>
      </c>
      <c r="D191" s="105"/>
      <c r="E191" s="105"/>
      <c r="F191" s="105"/>
      <c r="G191" s="105"/>
      <c r="H191" s="105"/>
      <c r="I191" s="106"/>
      <c r="J191">
        <v>2</v>
      </c>
      <c r="K191" s="102">
        <v>62</v>
      </c>
      <c r="L191" s="110" t="str">
        <f>CT!AJ8</f>
        <v/>
      </c>
      <c r="M191" s="111">
        <f>CT!AK8</f>
        <v>0</v>
      </c>
      <c r="N191" s="112" t="e">
        <f>IF(L191="S",HLOOKUP(L191,$P$129:U191,K191+1,FALSE)+$A$96,HLOOKUP(L191,$P$129:U191,K191+1,FALSE))</f>
        <v>#N/A</v>
      </c>
      <c r="O191" s="57">
        <f t="shared" si="7"/>
        <v>0</v>
      </c>
      <c r="P191" s="113">
        <f ca="1">'Type E'!B104</f>
        <v>32</v>
      </c>
      <c r="Q191" s="114">
        <f ca="1">'Type J'!B104</f>
        <v>32</v>
      </c>
      <c r="R191" s="115">
        <f ca="1">'Type K'!B104</f>
        <v>32</v>
      </c>
      <c r="S191" s="116">
        <f ca="1">'Type N'!B1351</f>
        <v>32</v>
      </c>
      <c r="T191" s="117">
        <f ca="1">'Type S'!B104</f>
        <v>32</v>
      </c>
      <c r="U191" s="118">
        <f ca="1">'Type T'!B601</f>
        <v>32</v>
      </c>
    </row>
    <row r="192" spans="3:21" ht="13.5" thickBot="1" x14ac:dyDescent="0.25">
      <c r="C192" s="108" t="s">
        <v>197</v>
      </c>
      <c r="D192" t="s">
        <v>48</v>
      </c>
      <c r="E192" t="s">
        <v>225</v>
      </c>
      <c r="F192" t="s">
        <v>725</v>
      </c>
      <c r="G192" t="s">
        <v>726</v>
      </c>
      <c r="I192" s="109"/>
      <c r="J192">
        <v>3</v>
      </c>
      <c r="K192" s="102">
        <v>63</v>
      </c>
      <c r="L192" s="110" t="str">
        <f>CT!AJ9</f>
        <v/>
      </c>
      <c r="M192" s="111">
        <f>CT!AK9</f>
        <v>0</v>
      </c>
      <c r="N192" s="112" t="e">
        <f>IF(L192="S",HLOOKUP(L192,$P$129:U192,K192+1,FALSE)+$A$96,HLOOKUP(L192,$P$129:U192,K192+1,FALSE))</f>
        <v>#N/A</v>
      </c>
      <c r="O192" s="57">
        <f t="shared" si="7"/>
        <v>0</v>
      </c>
      <c r="P192" s="113">
        <f ca="1">'Type E'!B105</f>
        <v>32</v>
      </c>
      <c r="Q192" s="114">
        <f ca="1">'Type J'!B105</f>
        <v>32</v>
      </c>
      <c r="R192" s="115">
        <f ca="1">'Type K'!B105</f>
        <v>32</v>
      </c>
      <c r="S192" s="116">
        <f ca="1">'Type N'!B1352</f>
        <v>32</v>
      </c>
      <c r="T192" s="117">
        <f ca="1">'Type S'!B105</f>
        <v>32</v>
      </c>
      <c r="U192" s="118">
        <f ca="1">'Type T'!B602</f>
        <v>32</v>
      </c>
    </row>
    <row r="193" spans="3:21" ht="13.5" thickBot="1" x14ac:dyDescent="0.25">
      <c r="C193" s="10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09">
        <f ca="1">VLOOKUP(E193,Temperatures!$H$3:$J$15,3,TRUE)</f>
        <v>1</v>
      </c>
      <c r="J193">
        <v>4</v>
      </c>
      <c r="K193" s="102">
        <v>64</v>
      </c>
      <c r="L193" s="110" t="str">
        <f>CT!AJ10</f>
        <v/>
      </c>
      <c r="M193" s="111">
        <f>CT!AK10</f>
        <v>0</v>
      </c>
      <c r="N193" s="112" t="e">
        <f>IF(L193="S",HLOOKUP(L193,$P$129:U193,K193+1,FALSE)+$A$96,HLOOKUP(L193,$P$129:U193,K193+1,FALSE))</f>
        <v>#N/A</v>
      </c>
      <c r="O193" s="57">
        <f t="shared" si="7"/>
        <v>0</v>
      </c>
      <c r="P193" s="113">
        <f ca="1">'Type E'!B106</f>
        <v>32</v>
      </c>
      <c r="Q193" s="114">
        <f ca="1">'Type J'!B106</f>
        <v>32</v>
      </c>
      <c r="R193" s="115">
        <f ca="1">'Type K'!B106</f>
        <v>32</v>
      </c>
      <c r="S193" s="116">
        <f ca="1">'Type N'!B1353</f>
        <v>32</v>
      </c>
      <c r="T193" s="117">
        <f ca="1">'Type S'!B106</f>
        <v>32</v>
      </c>
      <c r="U193" s="118">
        <f ca="1">'Type T'!B603</f>
        <v>32</v>
      </c>
    </row>
    <row r="194" spans="3:21" ht="13.5" thickBot="1" x14ac:dyDescent="0.25">
      <c r="C194" s="10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09">
        <f ca="1">VLOOKUP(E194,Temperatures!$D$8:$F$14,3,TRUE)</f>
        <v>1</v>
      </c>
      <c r="J194">
        <v>5</v>
      </c>
      <c r="K194" s="102">
        <v>65</v>
      </c>
      <c r="L194" s="110" t="str">
        <f>CT!AJ11</f>
        <v/>
      </c>
      <c r="M194" s="111">
        <f>CT!AK11</f>
        <v>0</v>
      </c>
      <c r="N194" s="112" t="e">
        <f>IF(L194="S",HLOOKUP(L194,$P$129:U194,K194+1,FALSE)+$A$96,HLOOKUP(L194,$P$129:U194,K194+1,FALSE))</f>
        <v>#N/A</v>
      </c>
      <c r="O194" s="57">
        <f t="shared" si="7"/>
        <v>0</v>
      </c>
      <c r="P194" s="113">
        <f ca="1">'Type E'!B107</f>
        <v>32</v>
      </c>
      <c r="Q194" s="114">
        <f ca="1">'Type J'!B107</f>
        <v>32</v>
      </c>
      <c r="R194" s="115">
        <f ca="1">'Type K'!B107</f>
        <v>32</v>
      </c>
      <c r="S194" s="116">
        <f ca="1">'Type N'!B1354</f>
        <v>32</v>
      </c>
      <c r="T194" s="117">
        <f ca="1">'Type S'!B107</f>
        <v>32</v>
      </c>
      <c r="U194" s="118">
        <f ca="1">'Type T'!B604</f>
        <v>32</v>
      </c>
    </row>
    <row r="195" spans="3:21" ht="13.5" thickBot="1" x14ac:dyDescent="0.25">
      <c r="C195" s="10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09" t="e">
        <f ca="1">VLOOKUP(E195,Temperatures!$A$12:$C$16,3,TRUE)</f>
        <v>#N/A</v>
      </c>
      <c r="J195">
        <v>6</v>
      </c>
      <c r="K195" s="102">
        <v>66</v>
      </c>
      <c r="L195" s="110" t="str">
        <f>CT!AJ12</f>
        <v/>
      </c>
      <c r="M195" s="111">
        <f>CT!AK12</f>
        <v>0</v>
      </c>
      <c r="N195" s="112" t="e">
        <f>IF(L195="S",HLOOKUP(L195,$P$129:U195,K195+1,FALSE)+$A$96,HLOOKUP(L195,$P$129:U195,K195+1,FALSE))</f>
        <v>#N/A</v>
      </c>
      <c r="O195" s="57">
        <f t="shared" si="7"/>
        <v>0</v>
      </c>
      <c r="P195" s="113">
        <f ca="1">'Type E'!B108</f>
        <v>32</v>
      </c>
      <c r="Q195" s="114">
        <f ca="1">'Type J'!B108</f>
        <v>32</v>
      </c>
      <c r="R195" s="115">
        <f ca="1">'Type K'!B108</f>
        <v>32</v>
      </c>
      <c r="S195" s="116">
        <f ca="1">'Type N'!B1355</f>
        <v>32</v>
      </c>
      <c r="T195" s="117">
        <f ca="1">'Type S'!B108</f>
        <v>32</v>
      </c>
      <c r="U195" s="118">
        <f ca="1">'Type T'!B605</f>
        <v>32</v>
      </c>
    </row>
    <row r="196" spans="3:21" ht="13.5" thickBot="1" x14ac:dyDescent="0.25">
      <c r="C196" s="10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09" t="e">
        <f ca="1">VLOOKUP(E196,Temperatures!$D$3:$F$5,3,TRUE)</f>
        <v>#N/A</v>
      </c>
      <c r="J196">
        <v>7</v>
      </c>
      <c r="K196" s="102">
        <v>67</v>
      </c>
      <c r="L196" s="110" t="str">
        <f>CT!AJ13</f>
        <v/>
      </c>
      <c r="M196" s="111">
        <f>CT!AK13</f>
        <v>0</v>
      </c>
      <c r="N196" s="112" t="e">
        <f>IF(L196="S",HLOOKUP(L196,$P$129:U196,K196+1,FALSE)+$A$96,HLOOKUP(L196,$P$129:U196,K196+1,FALSE))</f>
        <v>#N/A</v>
      </c>
      <c r="O196" s="57">
        <f t="shared" si="7"/>
        <v>0</v>
      </c>
      <c r="P196" s="113">
        <f ca="1">'Type E'!B109</f>
        <v>32</v>
      </c>
      <c r="Q196" s="114">
        <f ca="1">'Type J'!B109</f>
        <v>32</v>
      </c>
      <c r="R196" s="115">
        <f ca="1">'Type K'!B109</f>
        <v>32</v>
      </c>
      <c r="S196" s="116">
        <f ca="1">'Type N'!B1356</f>
        <v>32</v>
      </c>
      <c r="T196" s="117">
        <f ca="1">'Type S'!B109</f>
        <v>32</v>
      </c>
      <c r="U196" s="118">
        <f ca="1">'Type T'!B606</f>
        <v>32</v>
      </c>
    </row>
    <row r="197" spans="3:21" ht="13.5" thickBot="1" x14ac:dyDescent="0.25">
      <c r="C197" s="10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09">
        <f ca="1">VLOOKUP(E197,Temperatures!$A$3:$C$5,3,TRUE)</f>
        <v>2</v>
      </c>
      <c r="J197">
        <v>8</v>
      </c>
      <c r="K197" s="102">
        <v>68</v>
      </c>
      <c r="L197" s="110" t="str">
        <f>CT!AJ14</f>
        <v/>
      </c>
      <c r="M197" s="111">
        <f>CT!AK14</f>
        <v>0</v>
      </c>
      <c r="N197" s="112" t="e">
        <f>IF(L197="S",HLOOKUP(L197,$P$129:U197,K197+1,FALSE)+$A$96,HLOOKUP(L197,$P$129:U197,K197+1,FALSE))</f>
        <v>#N/A</v>
      </c>
      <c r="O197" s="57">
        <f t="shared" si="7"/>
        <v>0</v>
      </c>
      <c r="P197" s="113">
        <f ca="1">'Type E'!B110</f>
        <v>32</v>
      </c>
      <c r="Q197" s="114">
        <f ca="1">'Type J'!B110</f>
        <v>32</v>
      </c>
      <c r="R197" s="115">
        <f ca="1">'Type K'!B110</f>
        <v>32</v>
      </c>
      <c r="S197" s="116">
        <f ca="1">'Type N'!B1357</f>
        <v>32</v>
      </c>
      <c r="T197" s="117">
        <f ca="1">'Type S'!B110</f>
        <v>32</v>
      </c>
      <c r="U197" s="118">
        <f ca="1">'Type T'!B607</f>
        <v>32</v>
      </c>
    </row>
    <row r="198" spans="3:21" ht="13.5" thickBot="1" x14ac:dyDescent="0.25">
      <c r="C198" s="108" t="str">
        <f t="shared" si="16"/>
        <v>ST7</v>
      </c>
      <c r="E198" s="119">
        <f ca="1">'ST-7'!$B116</f>
        <v>32.040321848434893</v>
      </c>
      <c r="F198">
        <f ca="1">E198</f>
        <v>32.040321848434893</v>
      </c>
      <c r="G198">
        <f t="shared" ca="1" si="17"/>
        <v>32</v>
      </c>
      <c r="I198" s="109"/>
      <c r="J198">
        <v>9</v>
      </c>
      <c r="K198" s="102">
        <v>69</v>
      </c>
      <c r="L198" s="110" t="str">
        <f>CT!AJ15</f>
        <v/>
      </c>
      <c r="M198" s="111">
        <f>CT!AK15</f>
        <v>0</v>
      </c>
      <c r="N198" s="112" t="e">
        <f>IF(L198="S",HLOOKUP(L198,$P$129:U198,K198+1,FALSE)+$A$96,HLOOKUP(L198,$P$129:U198,K198+1,FALSE))</f>
        <v>#N/A</v>
      </c>
      <c r="O198" s="57">
        <f t="shared" si="7"/>
        <v>0</v>
      </c>
      <c r="P198" s="113">
        <f ca="1">'Type E'!B111</f>
        <v>32</v>
      </c>
      <c r="Q198" s="114">
        <f ca="1">'Type J'!B111</f>
        <v>32</v>
      </c>
      <c r="R198" s="115">
        <f ca="1">'Type K'!B111</f>
        <v>32</v>
      </c>
      <c r="S198" s="116">
        <f ca="1">'Type N'!B1358</f>
        <v>32</v>
      </c>
      <c r="T198" s="117">
        <f ca="1">'Type S'!B111</f>
        <v>32</v>
      </c>
      <c r="U198" s="118">
        <f ca="1">'Type T'!B608</f>
        <v>32</v>
      </c>
    </row>
    <row r="199" spans="3:21" ht="13.5" thickBot="1" x14ac:dyDescent="0.25">
      <c r="C199" s="108" t="str">
        <f>C187</f>
        <v>PRT</v>
      </c>
      <c r="D199" s="119">
        <f>D194</f>
        <v>0</v>
      </c>
      <c r="E199" s="119">
        <f>D199</f>
        <v>0</v>
      </c>
      <c r="F199" s="119">
        <f>E199</f>
        <v>0</v>
      </c>
      <c r="G199" s="119">
        <f>ROUND(F199,3)</f>
        <v>0</v>
      </c>
      <c r="I199" s="109"/>
      <c r="J199">
        <v>10</v>
      </c>
      <c r="K199" s="102">
        <v>70</v>
      </c>
      <c r="L199" s="110" t="str">
        <f>CT!AJ16</f>
        <v/>
      </c>
      <c r="M199" s="111">
        <f>CT!AK16</f>
        <v>0</v>
      </c>
      <c r="N199" s="112" t="e">
        <f>IF(L199="S",HLOOKUP(L199,$P$129:U199,K199+1,FALSE)+$A$96,HLOOKUP(L199,$P$129:U199,K199+1,FALSE))</f>
        <v>#N/A</v>
      </c>
      <c r="O199" s="57">
        <f t="shared" ref="O199:O262" si="18">M199</f>
        <v>0</v>
      </c>
      <c r="P199" s="113">
        <f ca="1">'Type E'!B112</f>
        <v>32</v>
      </c>
      <c r="Q199" s="114">
        <f ca="1">'Type J'!B112</f>
        <v>32</v>
      </c>
      <c r="R199" s="115">
        <f ca="1">'Type K'!B112</f>
        <v>32</v>
      </c>
      <c r="S199" s="116">
        <f ca="1">'Type N'!B1359</f>
        <v>32</v>
      </c>
      <c r="T199" s="117">
        <f ca="1">'Type S'!B112</f>
        <v>32</v>
      </c>
      <c r="U199" s="118">
        <f ca="1">'Type T'!B609</f>
        <v>32</v>
      </c>
    </row>
    <row r="200" spans="3:21" ht="13.5" thickBot="1" x14ac:dyDescent="0.25">
      <c r="C200" s="108" t="s">
        <v>737</v>
      </c>
      <c r="D200" t="s">
        <v>48</v>
      </c>
      <c r="E200" t="s">
        <v>738</v>
      </c>
      <c r="I200" s="109"/>
      <c r="J200">
        <v>11</v>
      </c>
      <c r="K200" s="102">
        <v>71</v>
      </c>
      <c r="L200" s="110" t="str">
        <f>CT!AJ17</f>
        <v/>
      </c>
      <c r="M200" s="111">
        <f>CT!AK17</f>
        <v>0</v>
      </c>
      <c r="N200" s="112" t="e">
        <f>IF(L200="S",HLOOKUP(L200,$P$129:U200,K200+1,FALSE)+$A$96,HLOOKUP(L200,$P$129:U200,K200+1,FALSE))</f>
        <v>#N/A</v>
      </c>
      <c r="O200" s="57">
        <f t="shared" si="18"/>
        <v>0</v>
      </c>
      <c r="P200" s="113">
        <f ca="1">'Type E'!B113</f>
        <v>32</v>
      </c>
      <c r="Q200" s="114">
        <f ca="1">'Type J'!B113</f>
        <v>32</v>
      </c>
      <c r="R200" s="115">
        <f ca="1">'Type K'!B113</f>
        <v>32</v>
      </c>
      <c r="S200" s="116">
        <f ca="1">'Type N'!B1360</f>
        <v>32</v>
      </c>
      <c r="T200" s="117">
        <f ca="1">'Type S'!B113</f>
        <v>32</v>
      </c>
      <c r="U200" s="118">
        <f ca="1">'Type T'!B610</f>
        <v>32</v>
      </c>
    </row>
    <row r="201" spans="3:21" ht="13.5" thickBot="1" x14ac:dyDescent="0.25">
      <c r="C201" s="120" t="str">
        <f>CT!BP3</f>
        <v/>
      </c>
      <c r="D201" s="121">
        <f>CT!BQ4</f>
        <v>0</v>
      </c>
      <c r="E201" s="44" t="e">
        <f>IF(F201="S",VLOOKUP(C201,C193:G199,5,FALSE)+$A$96,VLOOKUP(C201,C193:G199,5,FALSE))</f>
        <v>#N/A</v>
      </c>
      <c r="F201" s="44" t="str">
        <f>IF(OR(C201=C194,C201=C193,C201=C198),"S","")</f>
        <v/>
      </c>
      <c r="G201" s="44"/>
      <c r="H201" s="44"/>
      <c r="I201" s="122"/>
      <c r="J201">
        <v>12</v>
      </c>
      <c r="K201" s="102">
        <v>72</v>
      </c>
      <c r="L201" s="110" t="str">
        <f>CT!AJ18</f>
        <v/>
      </c>
      <c r="M201" s="111">
        <f>CT!AK18</f>
        <v>0</v>
      </c>
      <c r="N201" s="112" t="e">
        <f>IF(L201="S",HLOOKUP(L201,$P$129:U201,K201+1,FALSE)+$A$96,HLOOKUP(L201,$P$129:U201,K201+1,FALSE))</f>
        <v>#N/A</v>
      </c>
      <c r="O201" s="57">
        <f t="shared" si="18"/>
        <v>0</v>
      </c>
      <c r="P201" s="113">
        <f ca="1">'Type E'!B114</f>
        <v>32</v>
      </c>
      <c r="Q201" s="114">
        <f ca="1">'Type J'!B114</f>
        <v>32</v>
      </c>
      <c r="R201" s="115">
        <f ca="1">'Type K'!B114</f>
        <v>32</v>
      </c>
      <c r="S201" s="116">
        <f ca="1">'Type N'!B1361</f>
        <v>32</v>
      </c>
      <c r="T201" s="117">
        <f ca="1">'Type S'!B114</f>
        <v>32</v>
      </c>
      <c r="U201" s="118">
        <f ca="1">'Type T'!B611</f>
        <v>32</v>
      </c>
    </row>
    <row r="202" spans="3:21" ht="13.5" thickBot="1" x14ac:dyDescent="0.25">
      <c r="J202">
        <v>13</v>
      </c>
      <c r="K202" s="102">
        <v>73</v>
      </c>
      <c r="L202" s="110" t="str">
        <f>CT!AJ19</f>
        <v/>
      </c>
      <c r="M202" s="111">
        <f>CT!AK19</f>
        <v>0</v>
      </c>
      <c r="N202" s="112" t="e">
        <f>IF(L202="S",HLOOKUP(L202,$P$129:U202,K202+1,FALSE)+$A$96,HLOOKUP(L202,$P$129:U202,K202+1,FALSE))</f>
        <v>#N/A</v>
      </c>
      <c r="O202" s="57">
        <f t="shared" si="18"/>
        <v>0</v>
      </c>
      <c r="P202" s="113">
        <f ca="1">'Type E'!B115</f>
        <v>32</v>
      </c>
      <c r="Q202" s="114">
        <f ca="1">'Type J'!B115</f>
        <v>32</v>
      </c>
      <c r="R202" s="115">
        <f ca="1">'Type K'!B115</f>
        <v>32</v>
      </c>
      <c r="S202" s="116">
        <f ca="1">'Type N'!B1362</f>
        <v>32</v>
      </c>
      <c r="T202" s="117">
        <f ca="1">'Type S'!B115</f>
        <v>32</v>
      </c>
      <c r="U202" s="118">
        <f ca="1">'Type T'!B612</f>
        <v>32</v>
      </c>
    </row>
    <row r="203" spans="3:21" ht="13.5" thickBot="1" x14ac:dyDescent="0.25">
      <c r="C203" s="104">
        <v>10</v>
      </c>
      <c r="D203" s="105"/>
      <c r="E203" s="105"/>
      <c r="F203" s="105"/>
      <c r="G203" s="105"/>
      <c r="H203" s="105"/>
      <c r="I203" s="106"/>
      <c r="J203">
        <v>14</v>
      </c>
      <c r="K203" s="102">
        <v>74</v>
      </c>
      <c r="L203" s="110" t="str">
        <f>CT!AJ20</f>
        <v/>
      </c>
      <c r="M203" s="111">
        <f>CT!AK20</f>
        <v>0</v>
      </c>
      <c r="N203" s="112" t="e">
        <f>IF(L203="S",HLOOKUP(L203,$P$129:U203,K203+1,FALSE)+$A$96,HLOOKUP(L203,$P$129:U203,K203+1,FALSE))</f>
        <v>#N/A</v>
      </c>
      <c r="O203" s="57">
        <f t="shared" si="18"/>
        <v>0</v>
      </c>
      <c r="P203" s="113">
        <f ca="1">'Type E'!B116</f>
        <v>32</v>
      </c>
      <c r="Q203" s="114">
        <f ca="1">'Type J'!B116</f>
        <v>32</v>
      </c>
      <c r="R203" s="115">
        <f ca="1">'Type K'!B116</f>
        <v>32</v>
      </c>
      <c r="S203" s="116">
        <f ca="1">'Type N'!B1363</f>
        <v>32</v>
      </c>
      <c r="T203" s="117">
        <f ca="1">'Type S'!B116</f>
        <v>32</v>
      </c>
      <c r="U203" s="118">
        <f ca="1">'Type T'!B613</f>
        <v>32</v>
      </c>
    </row>
    <row r="204" spans="3:21" ht="13.5" thickBot="1" x14ac:dyDescent="0.25">
      <c r="C204" s="108" t="s">
        <v>197</v>
      </c>
      <c r="D204" t="s">
        <v>48</v>
      </c>
      <c r="E204" t="s">
        <v>225</v>
      </c>
      <c r="F204" t="s">
        <v>725</v>
      </c>
      <c r="G204" t="s">
        <v>726</v>
      </c>
      <c r="I204" s="109"/>
      <c r="J204">
        <v>15</v>
      </c>
      <c r="K204" s="102">
        <v>75</v>
      </c>
      <c r="L204" s="110" t="str">
        <f>CT!AJ21</f>
        <v/>
      </c>
      <c r="M204" s="111">
        <f>CT!AK21</f>
        <v>0</v>
      </c>
      <c r="N204" s="112" t="e">
        <f>IF(L204="S",HLOOKUP(L204,$P$129:U204,K204+1,FALSE)+$A$96,HLOOKUP(L204,$P$129:U204,K204+1,FALSE))</f>
        <v>#N/A</v>
      </c>
      <c r="O204" s="57">
        <f t="shared" si="18"/>
        <v>0</v>
      </c>
      <c r="P204" s="113">
        <f ca="1">'Type E'!B117</f>
        <v>32</v>
      </c>
      <c r="Q204" s="114">
        <f ca="1">'Type J'!B117</f>
        <v>32</v>
      </c>
      <c r="R204" s="115">
        <f ca="1">'Type K'!B117</f>
        <v>32</v>
      </c>
      <c r="S204" s="116">
        <f ca="1">'Type N'!B1364</f>
        <v>32</v>
      </c>
      <c r="T204" s="117">
        <f ca="1">'Type S'!B117</f>
        <v>32</v>
      </c>
      <c r="U204" s="118">
        <f ca="1">'Type T'!B614</f>
        <v>32</v>
      </c>
    </row>
    <row r="205" spans="3:21" ht="13.5" thickBot="1" x14ac:dyDescent="0.25">
      <c r="C205" s="10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09">
        <f ca="1">VLOOKUP(E205,Temperatures!$H$3:$J$15,3,TRUE)</f>
        <v>1</v>
      </c>
      <c r="J205">
        <v>16</v>
      </c>
      <c r="K205" s="102">
        <v>76</v>
      </c>
      <c r="L205" s="110" t="str">
        <f>CT!AJ22</f>
        <v/>
      </c>
      <c r="M205" s="111">
        <f>CT!AK22</f>
        <v>0</v>
      </c>
      <c r="N205" s="112" t="e">
        <f>IF(L205="S",HLOOKUP(L205,$P$129:U205,K205+1,FALSE)+$A$96,HLOOKUP(L205,$P$129:U205,K205+1,FALSE))</f>
        <v>#N/A</v>
      </c>
      <c r="O205" s="57">
        <f t="shared" si="18"/>
        <v>0</v>
      </c>
      <c r="P205" s="113">
        <f ca="1">'Type E'!B118</f>
        <v>32</v>
      </c>
      <c r="Q205" s="114">
        <f ca="1">'Type J'!B118</f>
        <v>32</v>
      </c>
      <c r="R205" s="115">
        <f ca="1">'Type K'!B118</f>
        <v>32</v>
      </c>
      <c r="S205" s="116">
        <f ca="1">'Type N'!B1365</f>
        <v>32</v>
      </c>
      <c r="T205" s="117">
        <f ca="1">'Type S'!B118</f>
        <v>32</v>
      </c>
      <c r="U205" s="118">
        <f ca="1">'Type T'!B615</f>
        <v>32</v>
      </c>
    </row>
    <row r="206" spans="3:21" ht="13.5" thickBot="1" x14ac:dyDescent="0.25">
      <c r="C206" s="10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09">
        <f ca="1">VLOOKUP(E206,Temperatures!$D$8:$F$14,3,TRUE)</f>
        <v>1</v>
      </c>
      <c r="J206">
        <v>17</v>
      </c>
      <c r="K206" s="102">
        <v>77</v>
      </c>
      <c r="L206" s="110" t="str">
        <f>CT!AJ23</f>
        <v/>
      </c>
      <c r="M206" s="111">
        <f>CT!AK23</f>
        <v>0</v>
      </c>
      <c r="N206" s="112" t="e">
        <f>IF(L206="S",HLOOKUP(L206,$P$129:U206,K206+1,FALSE)+$A$96,HLOOKUP(L206,$P$129:U206,K206+1,FALSE))</f>
        <v>#N/A</v>
      </c>
      <c r="O206" s="57">
        <f t="shared" si="18"/>
        <v>0</v>
      </c>
      <c r="P206" s="113">
        <f ca="1">'Type E'!B119</f>
        <v>32</v>
      </c>
      <c r="Q206" s="114">
        <f ca="1">'Type J'!B119</f>
        <v>32</v>
      </c>
      <c r="R206" s="115">
        <f ca="1">'Type K'!B119</f>
        <v>32</v>
      </c>
      <c r="S206" s="116">
        <f ca="1">'Type N'!B1366</f>
        <v>32</v>
      </c>
      <c r="T206" s="117">
        <f ca="1">'Type S'!B119</f>
        <v>32</v>
      </c>
      <c r="U206" s="118">
        <f ca="1">'Type T'!B616</f>
        <v>32</v>
      </c>
    </row>
    <row r="207" spans="3:21" ht="13.5" thickBot="1" x14ac:dyDescent="0.25">
      <c r="C207" s="10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09" t="e">
        <f ca="1">VLOOKUP(E207,Temperatures!$A$12:$C$16,3,TRUE)</f>
        <v>#N/A</v>
      </c>
      <c r="J207">
        <v>18</v>
      </c>
      <c r="K207" s="102">
        <v>78</v>
      </c>
      <c r="L207" s="110" t="str">
        <f>CT!AJ24</f>
        <v/>
      </c>
      <c r="M207" s="111">
        <f>CT!AK24</f>
        <v>0</v>
      </c>
      <c r="N207" s="112" t="e">
        <f>IF(L207="S",HLOOKUP(L207,$P$129:U207,K207+1,FALSE)+$A$96,HLOOKUP(L207,$P$129:U207,K207+1,FALSE))</f>
        <v>#N/A</v>
      </c>
      <c r="O207" s="57">
        <f t="shared" si="18"/>
        <v>0</v>
      </c>
      <c r="P207" s="113">
        <f ca="1">'Type E'!B120</f>
        <v>32</v>
      </c>
      <c r="Q207" s="114">
        <f ca="1">'Type J'!B120</f>
        <v>32</v>
      </c>
      <c r="R207" s="115">
        <f ca="1">'Type K'!B120</f>
        <v>32</v>
      </c>
      <c r="S207" s="116">
        <f ca="1">'Type N'!B1367</f>
        <v>32</v>
      </c>
      <c r="T207" s="117">
        <f ca="1">'Type S'!B120</f>
        <v>32</v>
      </c>
      <c r="U207" s="118">
        <f ca="1">'Type T'!B617</f>
        <v>32</v>
      </c>
    </row>
    <row r="208" spans="3:21" ht="13.5" thickBot="1" x14ac:dyDescent="0.25">
      <c r="C208" s="10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09" t="e">
        <f ca="1">VLOOKUP(E208,Temperatures!$D$3:$F$5,3,TRUE)</f>
        <v>#N/A</v>
      </c>
      <c r="J208">
        <v>19</v>
      </c>
      <c r="K208" s="102">
        <v>79</v>
      </c>
      <c r="L208" s="110" t="str">
        <f>CT!AJ25</f>
        <v/>
      </c>
      <c r="M208" s="111">
        <f>CT!AK25</f>
        <v>0</v>
      </c>
      <c r="N208" s="112" t="e">
        <f>IF(L208="S",HLOOKUP(L208,$P$129:U208,K208+1,FALSE)+$A$96,HLOOKUP(L208,$P$129:U208,K208+1,FALSE))</f>
        <v>#N/A</v>
      </c>
      <c r="O208" s="57">
        <f t="shared" si="18"/>
        <v>0</v>
      </c>
      <c r="P208" s="113">
        <f ca="1">'Type E'!B121</f>
        <v>32</v>
      </c>
      <c r="Q208" s="114">
        <f ca="1">'Type J'!B121</f>
        <v>32</v>
      </c>
      <c r="R208" s="115">
        <f ca="1">'Type K'!B121</f>
        <v>32</v>
      </c>
      <c r="S208" s="116">
        <f ca="1">'Type N'!B1368</f>
        <v>32</v>
      </c>
      <c r="T208" s="117">
        <f ca="1">'Type S'!B121</f>
        <v>32</v>
      </c>
      <c r="U208" s="118">
        <f ca="1">'Type T'!B618</f>
        <v>32</v>
      </c>
    </row>
    <row r="209" spans="3:21" ht="13.5" thickBot="1" x14ac:dyDescent="0.25">
      <c r="C209" s="10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09">
        <f ca="1">VLOOKUP(E209,Temperatures!$A$3:$C$5,3,TRUE)</f>
        <v>2</v>
      </c>
      <c r="J209">
        <v>20</v>
      </c>
      <c r="K209" s="102">
        <v>80</v>
      </c>
      <c r="L209" s="110" t="str">
        <f>CT!AJ26</f>
        <v/>
      </c>
      <c r="M209" s="111">
        <f>CT!AK26</f>
        <v>0</v>
      </c>
      <c r="N209" s="112" t="e">
        <f>IF(L209="S",HLOOKUP(L209,$P$129:U209,K209+1,FALSE)+$A$96,HLOOKUP(L209,$P$129:U209,K209+1,FALSE))</f>
        <v>#N/A</v>
      </c>
      <c r="O209" s="57">
        <f t="shared" si="18"/>
        <v>0</v>
      </c>
      <c r="P209" s="113">
        <f ca="1">'Type E'!B122</f>
        <v>32</v>
      </c>
      <c r="Q209" s="114">
        <f ca="1">'Type J'!B122</f>
        <v>32</v>
      </c>
      <c r="R209" s="115">
        <f ca="1">'Type K'!B122</f>
        <v>32</v>
      </c>
      <c r="S209" s="116">
        <f ca="1">'Type N'!B1369</f>
        <v>32</v>
      </c>
      <c r="T209" s="117">
        <f ca="1">'Type S'!B122</f>
        <v>32</v>
      </c>
      <c r="U209" s="118">
        <f ca="1">'Type T'!B619</f>
        <v>32</v>
      </c>
    </row>
    <row r="210" spans="3:21" ht="13.5" thickBot="1" x14ac:dyDescent="0.25">
      <c r="C210" s="108" t="str">
        <f t="shared" si="19"/>
        <v>ST7</v>
      </c>
      <c r="E210" s="119">
        <f ca="1">'ST-7'!$B128</f>
        <v>32.040321848434893</v>
      </c>
      <c r="F210">
        <f ca="1">E210</f>
        <v>32.040321848434893</v>
      </c>
      <c r="G210">
        <f t="shared" ca="1" si="20"/>
        <v>32</v>
      </c>
      <c r="I210" s="109"/>
      <c r="J210" s="125">
        <v>6</v>
      </c>
      <c r="K210" s="102">
        <v>81</v>
      </c>
      <c r="L210" s="110" t="str">
        <f>CT!AR7</f>
        <v/>
      </c>
      <c r="M210" s="111">
        <f>CT!AS7</f>
        <v>0</v>
      </c>
      <c r="N210" s="112" t="e">
        <f>IF(L210="S",HLOOKUP(L210,$P$129:U210,K210+1,FALSE)+$A$96,HLOOKUP(L210,$P$129:U210,K210+1,FALSE))</f>
        <v>#N/A</v>
      </c>
      <c r="O210" s="57">
        <f t="shared" si="18"/>
        <v>0</v>
      </c>
      <c r="P210" s="113">
        <f ca="1">'Type E'!B123</f>
        <v>32</v>
      </c>
      <c r="Q210" s="114">
        <f ca="1">'Type J'!B123</f>
        <v>32</v>
      </c>
      <c r="R210" s="115">
        <f ca="1">'Type K'!B123</f>
        <v>32</v>
      </c>
      <c r="S210" s="116">
        <f ca="1">'Type N'!B1370</f>
        <v>32</v>
      </c>
      <c r="T210" s="117">
        <f ca="1">'Type S'!B123</f>
        <v>32</v>
      </c>
      <c r="U210" s="118">
        <f ca="1">'Type T'!B620</f>
        <v>32</v>
      </c>
    </row>
    <row r="211" spans="3:21" ht="13.5" thickBot="1" x14ac:dyDescent="0.25">
      <c r="C211" s="108" t="str">
        <f>C199</f>
        <v>PRT</v>
      </c>
      <c r="D211" s="119">
        <f>D206</f>
        <v>0</v>
      </c>
      <c r="E211" s="119">
        <f>D211</f>
        <v>0</v>
      </c>
      <c r="F211" s="119">
        <f>E211</f>
        <v>0</v>
      </c>
      <c r="G211" s="119">
        <f>ROUND(F211,3)</f>
        <v>0</v>
      </c>
      <c r="I211" s="109"/>
      <c r="J211">
        <v>2</v>
      </c>
      <c r="K211" s="102">
        <v>82</v>
      </c>
      <c r="L211" s="110" t="str">
        <f>CT!AR8</f>
        <v/>
      </c>
      <c r="M211" s="111">
        <f>CT!AS8</f>
        <v>0</v>
      </c>
      <c r="N211" s="112" t="e">
        <f>IF(L211="S",HLOOKUP(L211,$P$129:U211,K211+1,FALSE)+$A$96,HLOOKUP(L211,$P$129:U211,K211+1,FALSE))</f>
        <v>#N/A</v>
      </c>
      <c r="O211" s="57">
        <f t="shared" si="18"/>
        <v>0</v>
      </c>
      <c r="P211" s="113">
        <f ca="1">'Type E'!B124</f>
        <v>32</v>
      </c>
      <c r="Q211" s="114">
        <f ca="1">'Type J'!B124</f>
        <v>32</v>
      </c>
      <c r="R211" s="115">
        <f ca="1">'Type K'!B124</f>
        <v>32</v>
      </c>
      <c r="S211" s="116">
        <f ca="1">'Type N'!B1371</f>
        <v>32</v>
      </c>
      <c r="T211" s="117">
        <f ca="1">'Type S'!B124</f>
        <v>32</v>
      </c>
      <c r="U211" s="118">
        <f ca="1">'Type T'!B621</f>
        <v>32</v>
      </c>
    </row>
    <row r="212" spans="3:21" ht="13.5" thickBot="1" x14ac:dyDescent="0.25">
      <c r="C212" s="108" t="s">
        <v>737</v>
      </c>
      <c r="D212" t="s">
        <v>48</v>
      </c>
      <c r="E212" t="s">
        <v>738</v>
      </c>
      <c r="I212" s="109"/>
      <c r="J212">
        <v>3</v>
      </c>
      <c r="K212" s="102">
        <v>83</v>
      </c>
      <c r="L212" s="110" t="str">
        <f>CT!AR9</f>
        <v/>
      </c>
      <c r="M212" s="111">
        <f>CT!AS9</f>
        <v>0</v>
      </c>
      <c r="N212" s="112" t="e">
        <f>IF(L212="S",HLOOKUP(L212,$P$129:U212,K212+1,FALSE)+$A$96,HLOOKUP(L212,$P$129:U212,K212+1,FALSE))</f>
        <v>#N/A</v>
      </c>
      <c r="O212" s="57">
        <f t="shared" si="18"/>
        <v>0</v>
      </c>
      <c r="P212" s="113">
        <f ca="1">'Type E'!B125</f>
        <v>32</v>
      </c>
      <c r="Q212" s="114">
        <f ca="1">'Type J'!B125</f>
        <v>32</v>
      </c>
      <c r="R212" s="115">
        <f ca="1">'Type K'!B125</f>
        <v>32</v>
      </c>
      <c r="S212" s="116">
        <f ca="1">'Type N'!B1372</f>
        <v>32</v>
      </c>
      <c r="T212" s="117">
        <f ca="1">'Type S'!B125</f>
        <v>32</v>
      </c>
      <c r="U212" s="118">
        <f ca="1">'Type T'!B622</f>
        <v>32</v>
      </c>
    </row>
    <row r="213" spans="3:21" ht="13.5" thickBot="1" x14ac:dyDescent="0.25">
      <c r="C213" s="120" t="str">
        <f>CT!BX3</f>
        <v/>
      </c>
      <c r="D213" s="121">
        <f>CT!BY4</f>
        <v>0</v>
      </c>
      <c r="E213" s="44" t="e">
        <f>IF(F213="S",VLOOKUP(C213,C205:G211,5,FALSE)+$A$96,VLOOKUP(C213,C205:G211,5,FALSE))</f>
        <v>#N/A</v>
      </c>
      <c r="F213" s="44" t="str">
        <f>IF(OR(C213=C206,C213=C205,C213=C210),"S","")</f>
        <v/>
      </c>
      <c r="G213" s="44"/>
      <c r="H213" s="44"/>
      <c r="I213" s="122"/>
      <c r="J213">
        <v>4</v>
      </c>
      <c r="K213" s="102">
        <v>84</v>
      </c>
      <c r="L213" s="110" t="str">
        <f>CT!AR10</f>
        <v/>
      </c>
      <c r="M213" s="111">
        <f>CT!AS10</f>
        <v>0</v>
      </c>
      <c r="N213" s="112" t="e">
        <f>IF(L213="S",HLOOKUP(L213,$P$129:U213,K213+1,FALSE)+$A$96,HLOOKUP(L213,$P$129:U213,K213+1,FALSE))</f>
        <v>#N/A</v>
      </c>
      <c r="O213" s="57">
        <f t="shared" si="18"/>
        <v>0</v>
      </c>
      <c r="P213" s="113">
        <f ca="1">'Type E'!B126</f>
        <v>32</v>
      </c>
      <c r="Q213" s="114">
        <f ca="1">'Type J'!B126</f>
        <v>32</v>
      </c>
      <c r="R213" s="115">
        <f ca="1">'Type K'!B126</f>
        <v>32</v>
      </c>
      <c r="S213" s="116">
        <f ca="1">'Type N'!B1373</f>
        <v>32</v>
      </c>
      <c r="T213" s="117">
        <f ca="1">'Type S'!B126</f>
        <v>32</v>
      </c>
      <c r="U213" s="118">
        <f ca="1">'Type T'!B623</f>
        <v>32</v>
      </c>
    </row>
    <row r="214" spans="3:21" ht="13.5" thickBot="1" x14ac:dyDescent="0.25">
      <c r="J214">
        <v>5</v>
      </c>
      <c r="K214" s="102">
        <v>85</v>
      </c>
      <c r="L214" s="110" t="str">
        <f>CT!AR11</f>
        <v/>
      </c>
      <c r="M214" s="111">
        <f>CT!AS11</f>
        <v>0</v>
      </c>
      <c r="N214" s="112" t="e">
        <f>IF(L214="S",HLOOKUP(L214,$P$129:U214,K214+1,FALSE)+$A$96,HLOOKUP(L214,$P$129:U214,K214+1,FALSE))</f>
        <v>#N/A</v>
      </c>
      <c r="O214" s="57">
        <f t="shared" si="18"/>
        <v>0</v>
      </c>
      <c r="P214" s="113">
        <f ca="1">'Type E'!B127</f>
        <v>32</v>
      </c>
      <c r="Q214" s="114">
        <f ca="1">'Type J'!B127</f>
        <v>32</v>
      </c>
      <c r="R214" s="115">
        <f ca="1">'Type K'!B127</f>
        <v>32</v>
      </c>
      <c r="S214" s="116">
        <f ca="1">'Type N'!B1374</f>
        <v>32</v>
      </c>
      <c r="T214" s="117">
        <f ca="1">'Type S'!B127</f>
        <v>32</v>
      </c>
      <c r="U214" s="118">
        <f ca="1">'Type T'!B624</f>
        <v>32</v>
      </c>
    </row>
    <row r="215" spans="3:21" ht="13.5" thickBot="1" x14ac:dyDescent="0.25">
      <c r="C215" s="104">
        <v>11</v>
      </c>
      <c r="D215" s="105"/>
      <c r="E215" s="105"/>
      <c r="F215" s="105"/>
      <c r="G215" s="105"/>
      <c r="H215" s="105"/>
      <c r="I215" s="106"/>
      <c r="J215">
        <v>6</v>
      </c>
      <c r="K215" s="102">
        <v>86</v>
      </c>
      <c r="L215" s="110" t="str">
        <f>CT!AR12</f>
        <v/>
      </c>
      <c r="M215" s="111">
        <f>CT!AS12</f>
        <v>0</v>
      </c>
      <c r="N215" s="112" t="e">
        <f>IF(L215="S",HLOOKUP(L215,$P$129:U215,K215+1,FALSE)+$A$96,HLOOKUP(L215,$P$129:U215,K215+1,FALSE))</f>
        <v>#N/A</v>
      </c>
      <c r="O215" s="57">
        <f t="shared" si="18"/>
        <v>0</v>
      </c>
      <c r="P215" s="113">
        <f ca="1">'Type E'!B128</f>
        <v>32</v>
      </c>
      <c r="Q215" s="114">
        <f ca="1">'Type J'!B128</f>
        <v>32</v>
      </c>
      <c r="R215" s="115">
        <f ca="1">'Type K'!B128</f>
        <v>32</v>
      </c>
      <c r="S215" s="116">
        <f ca="1">'Type N'!B1375</f>
        <v>32</v>
      </c>
      <c r="T215" s="117">
        <f ca="1">'Type S'!B128</f>
        <v>32</v>
      </c>
      <c r="U215" s="118">
        <f ca="1">'Type T'!B625</f>
        <v>32</v>
      </c>
    </row>
    <row r="216" spans="3:21" ht="13.5" thickBot="1" x14ac:dyDescent="0.25">
      <c r="C216" s="108" t="s">
        <v>197</v>
      </c>
      <c r="D216" t="s">
        <v>48</v>
      </c>
      <c r="E216" t="s">
        <v>225</v>
      </c>
      <c r="F216" t="s">
        <v>725</v>
      </c>
      <c r="G216" t="s">
        <v>726</v>
      </c>
      <c r="I216" s="109"/>
      <c r="J216">
        <v>7</v>
      </c>
      <c r="K216" s="102">
        <v>87</v>
      </c>
      <c r="L216" s="110" t="str">
        <f>CT!AR13</f>
        <v/>
      </c>
      <c r="M216" s="111">
        <f>CT!AS13</f>
        <v>0</v>
      </c>
      <c r="N216" s="112" t="e">
        <f>IF(L216="S",HLOOKUP(L216,$P$129:U216,K216+1,FALSE)+$A$96,HLOOKUP(L216,$P$129:U216,K216+1,FALSE))</f>
        <v>#N/A</v>
      </c>
      <c r="O216" s="57">
        <f t="shared" si="18"/>
        <v>0</v>
      </c>
      <c r="P216" s="113">
        <f ca="1">'Type E'!B129</f>
        <v>32</v>
      </c>
      <c r="Q216" s="114">
        <f ca="1">'Type J'!B129</f>
        <v>32</v>
      </c>
      <c r="R216" s="115">
        <f ca="1">'Type K'!B129</f>
        <v>32</v>
      </c>
      <c r="S216" s="116">
        <f ca="1">'Type N'!B1376</f>
        <v>32</v>
      </c>
      <c r="T216" s="117">
        <f ca="1">'Type S'!B129</f>
        <v>32</v>
      </c>
      <c r="U216" s="118">
        <f ca="1">'Type T'!B626</f>
        <v>32</v>
      </c>
    </row>
    <row r="217" spans="3:21" ht="13.5" thickBot="1" x14ac:dyDescent="0.25">
      <c r="C217" s="10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09">
        <f ca="1">VLOOKUP(E217,Temperatures!$H$3:$J$15,3,TRUE)</f>
        <v>1</v>
      </c>
      <c r="J217">
        <v>8</v>
      </c>
      <c r="K217" s="102">
        <v>88</v>
      </c>
      <c r="L217" s="110" t="str">
        <f>CT!AR14</f>
        <v/>
      </c>
      <c r="M217" s="111">
        <f>CT!AS14</f>
        <v>0</v>
      </c>
      <c r="N217" s="112" t="e">
        <f>IF(L217="S",HLOOKUP(L217,$P$129:U217,K217+1,FALSE)+$A$96,HLOOKUP(L217,$P$129:U217,K217+1,FALSE))</f>
        <v>#N/A</v>
      </c>
      <c r="O217" s="57">
        <f t="shared" si="18"/>
        <v>0</v>
      </c>
      <c r="P217" s="113">
        <f ca="1">'Type E'!B130</f>
        <v>32</v>
      </c>
      <c r="Q217" s="114">
        <f ca="1">'Type J'!B130</f>
        <v>32</v>
      </c>
      <c r="R217" s="115">
        <f ca="1">'Type K'!B130</f>
        <v>32</v>
      </c>
      <c r="S217" s="116">
        <f ca="1">'Type N'!B1377</f>
        <v>32</v>
      </c>
      <c r="T217" s="117">
        <f ca="1">'Type S'!B130</f>
        <v>32</v>
      </c>
      <c r="U217" s="118">
        <f ca="1">'Type T'!B627</f>
        <v>32</v>
      </c>
    </row>
    <row r="218" spans="3:21" ht="13.5" thickBot="1" x14ac:dyDescent="0.25">
      <c r="C218" s="10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09">
        <f ca="1">VLOOKUP(E218,Temperatures!$D$8:$F$14,3,TRUE)</f>
        <v>1</v>
      </c>
      <c r="J218">
        <v>9</v>
      </c>
      <c r="K218" s="102">
        <v>89</v>
      </c>
      <c r="L218" s="110" t="str">
        <f>CT!AR15</f>
        <v/>
      </c>
      <c r="M218" s="111">
        <f>CT!AS15</f>
        <v>0</v>
      </c>
      <c r="N218" s="112" t="e">
        <f>IF(L218="S",HLOOKUP(L218,$P$129:U218,K218+1,FALSE)+$A$96,HLOOKUP(L218,$P$129:U218,K218+1,FALSE))</f>
        <v>#N/A</v>
      </c>
      <c r="O218" s="57">
        <f t="shared" si="18"/>
        <v>0</v>
      </c>
      <c r="P218" s="113">
        <f ca="1">'Type E'!B131</f>
        <v>32</v>
      </c>
      <c r="Q218" s="114">
        <f ca="1">'Type J'!B131</f>
        <v>32</v>
      </c>
      <c r="R218" s="115">
        <f ca="1">'Type K'!B131</f>
        <v>32</v>
      </c>
      <c r="S218" s="116">
        <f ca="1">'Type N'!B1378</f>
        <v>32</v>
      </c>
      <c r="T218" s="117">
        <f ca="1">'Type S'!B131</f>
        <v>32</v>
      </c>
      <c r="U218" s="118">
        <f ca="1">'Type T'!B628</f>
        <v>32</v>
      </c>
    </row>
    <row r="219" spans="3:21" ht="13.5" thickBot="1" x14ac:dyDescent="0.25">
      <c r="C219" s="10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09" t="e">
        <f ca="1">VLOOKUP(E219,Temperatures!$A$12:$C$16,3,TRUE)</f>
        <v>#N/A</v>
      </c>
      <c r="J219">
        <v>10</v>
      </c>
      <c r="K219" s="102">
        <v>90</v>
      </c>
      <c r="L219" s="110" t="str">
        <f>CT!AR16</f>
        <v/>
      </c>
      <c r="M219" s="111">
        <f>CT!AS16</f>
        <v>0</v>
      </c>
      <c r="N219" s="112" t="e">
        <f>IF(L219="S",HLOOKUP(L219,$P$129:U219,K219+1,FALSE)+$A$96,HLOOKUP(L219,$P$129:U219,K219+1,FALSE))</f>
        <v>#N/A</v>
      </c>
      <c r="O219" s="57">
        <f t="shared" si="18"/>
        <v>0</v>
      </c>
      <c r="P219" s="113">
        <f ca="1">'Type E'!B132</f>
        <v>32</v>
      </c>
      <c r="Q219" s="114">
        <f ca="1">'Type J'!B132</f>
        <v>32</v>
      </c>
      <c r="R219" s="115">
        <f ca="1">'Type K'!B132</f>
        <v>32</v>
      </c>
      <c r="S219" s="116">
        <f ca="1">'Type N'!B1379</f>
        <v>32</v>
      </c>
      <c r="T219" s="117">
        <f ca="1">'Type S'!B132</f>
        <v>32</v>
      </c>
      <c r="U219" s="118">
        <f ca="1">'Type T'!B629</f>
        <v>32</v>
      </c>
    </row>
    <row r="220" spans="3:21" ht="13.5" thickBot="1" x14ac:dyDescent="0.25">
      <c r="C220" s="10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09" t="e">
        <f ca="1">VLOOKUP(E220,Temperatures!$D$3:$F$5,3,TRUE)</f>
        <v>#N/A</v>
      </c>
      <c r="J220">
        <v>11</v>
      </c>
      <c r="K220" s="102">
        <v>91</v>
      </c>
      <c r="L220" s="110" t="str">
        <f>CT!AR17</f>
        <v/>
      </c>
      <c r="M220" s="111">
        <f>CT!AS17</f>
        <v>0</v>
      </c>
      <c r="N220" s="112" t="e">
        <f>IF(L220="S",HLOOKUP(L220,$P$129:U220,K220+1,FALSE)+$A$96,HLOOKUP(L220,$P$129:U220,K220+1,FALSE))</f>
        <v>#N/A</v>
      </c>
      <c r="O220" s="57">
        <f t="shared" si="18"/>
        <v>0</v>
      </c>
      <c r="P220" s="113">
        <f ca="1">'Type E'!B133</f>
        <v>32</v>
      </c>
      <c r="Q220" s="114">
        <f ca="1">'Type J'!B133</f>
        <v>32</v>
      </c>
      <c r="R220" s="115">
        <f ca="1">'Type K'!B133</f>
        <v>32</v>
      </c>
      <c r="S220" s="116">
        <f ca="1">'Type N'!B1380</f>
        <v>32</v>
      </c>
      <c r="T220" s="117">
        <f ca="1">'Type S'!B133</f>
        <v>32</v>
      </c>
      <c r="U220" s="118">
        <f ca="1">'Type T'!B630</f>
        <v>32</v>
      </c>
    </row>
    <row r="221" spans="3:21" ht="13.5" thickBot="1" x14ac:dyDescent="0.25">
      <c r="C221" s="10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09">
        <f ca="1">VLOOKUP(E221,Temperatures!$A$3:$C$5,3,TRUE)</f>
        <v>2</v>
      </c>
      <c r="J221">
        <v>12</v>
      </c>
      <c r="K221" s="102">
        <v>92</v>
      </c>
      <c r="L221" s="110" t="str">
        <f>CT!AR18</f>
        <v/>
      </c>
      <c r="M221" s="111">
        <f>CT!AS18</f>
        <v>0</v>
      </c>
      <c r="N221" s="112" t="e">
        <f>IF(L221="S",HLOOKUP(L221,$P$129:U221,K221+1,FALSE)+$A$96,HLOOKUP(L221,$P$129:U221,K221+1,FALSE))</f>
        <v>#N/A</v>
      </c>
      <c r="O221" s="57">
        <f t="shared" si="18"/>
        <v>0</v>
      </c>
      <c r="P221" s="113">
        <f ca="1">'Type E'!B134</f>
        <v>32</v>
      </c>
      <c r="Q221" s="114">
        <f ca="1">'Type J'!B134</f>
        <v>32</v>
      </c>
      <c r="R221" s="115">
        <f ca="1">'Type K'!B134</f>
        <v>32</v>
      </c>
      <c r="S221" s="116">
        <f ca="1">'Type N'!B1381</f>
        <v>32</v>
      </c>
      <c r="T221" s="117">
        <f ca="1">'Type S'!B134</f>
        <v>32</v>
      </c>
      <c r="U221" s="118">
        <f ca="1">'Type T'!B631</f>
        <v>32</v>
      </c>
    </row>
    <row r="222" spans="3:21" ht="13.5" thickBot="1" x14ac:dyDescent="0.25">
      <c r="C222" s="108" t="str">
        <f t="shared" si="21"/>
        <v>ST7</v>
      </c>
      <c r="E222" s="119">
        <f ca="1">'ST-7'!$B140</f>
        <v>32.040321848434893</v>
      </c>
      <c r="F222">
        <f ca="1">E222</f>
        <v>32.040321848434893</v>
      </c>
      <c r="G222">
        <f t="shared" ca="1" si="22"/>
        <v>32</v>
      </c>
      <c r="I222" s="109"/>
      <c r="J222">
        <v>13</v>
      </c>
      <c r="K222" s="102">
        <v>93</v>
      </c>
      <c r="L222" s="110" t="str">
        <f>CT!AR19</f>
        <v/>
      </c>
      <c r="M222" s="111">
        <f>CT!AS19</f>
        <v>0</v>
      </c>
      <c r="N222" s="112" t="e">
        <f>IF(L222="S",HLOOKUP(L222,$P$129:U222,K222+1,FALSE)+$A$96,HLOOKUP(L222,$P$129:U222,K222+1,FALSE))</f>
        <v>#N/A</v>
      </c>
      <c r="O222" s="57">
        <f t="shared" si="18"/>
        <v>0</v>
      </c>
      <c r="P222" s="113">
        <f ca="1">'Type E'!B135</f>
        <v>32</v>
      </c>
      <c r="Q222" s="114">
        <f ca="1">'Type J'!B135</f>
        <v>32</v>
      </c>
      <c r="R222" s="115">
        <f ca="1">'Type K'!B135</f>
        <v>32</v>
      </c>
      <c r="S222" s="116">
        <f ca="1">'Type N'!B1382</f>
        <v>32</v>
      </c>
      <c r="T222" s="117">
        <f ca="1">'Type S'!B135</f>
        <v>32</v>
      </c>
      <c r="U222" s="118">
        <f ca="1">'Type T'!B632</f>
        <v>32</v>
      </c>
    </row>
    <row r="223" spans="3:21" ht="13.5" thickBot="1" x14ac:dyDescent="0.25">
      <c r="C223" s="108" t="str">
        <f>C211</f>
        <v>PRT</v>
      </c>
      <c r="D223" s="119">
        <f>D218</f>
        <v>0</v>
      </c>
      <c r="E223" s="119">
        <f>D223</f>
        <v>0</v>
      </c>
      <c r="F223" s="119">
        <f>E223</f>
        <v>0</v>
      </c>
      <c r="G223" s="119">
        <f>ROUND(F223,3)</f>
        <v>0</v>
      </c>
      <c r="I223" s="109"/>
      <c r="J223">
        <v>14</v>
      </c>
      <c r="K223" s="102">
        <v>94</v>
      </c>
      <c r="L223" s="110" t="str">
        <f>CT!AR20</f>
        <v/>
      </c>
      <c r="M223" s="111">
        <f>CT!AS20</f>
        <v>0</v>
      </c>
      <c r="N223" s="112" t="e">
        <f>IF(L223="S",HLOOKUP(L223,$P$129:U223,K223+1,FALSE)+$A$96,HLOOKUP(L223,$P$129:U223,K223+1,FALSE))</f>
        <v>#N/A</v>
      </c>
      <c r="O223" s="57">
        <f t="shared" si="18"/>
        <v>0</v>
      </c>
      <c r="P223" s="113">
        <f ca="1">'Type E'!B136</f>
        <v>32</v>
      </c>
      <c r="Q223" s="114">
        <f ca="1">'Type J'!B136</f>
        <v>32</v>
      </c>
      <c r="R223" s="115">
        <f ca="1">'Type K'!B136</f>
        <v>32</v>
      </c>
      <c r="S223" s="116">
        <f ca="1">'Type N'!B1383</f>
        <v>32</v>
      </c>
      <c r="T223" s="117">
        <f ca="1">'Type S'!B136</f>
        <v>32</v>
      </c>
      <c r="U223" s="118">
        <f ca="1">'Type T'!B633</f>
        <v>32</v>
      </c>
    </row>
    <row r="224" spans="3:21" ht="13.5" thickBot="1" x14ac:dyDescent="0.25">
      <c r="C224" s="108" t="s">
        <v>737</v>
      </c>
      <c r="D224" t="s">
        <v>48</v>
      </c>
      <c r="E224" t="s">
        <v>738</v>
      </c>
      <c r="I224" s="109"/>
      <c r="J224">
        <v>15</v>
      </c>
      <c r="K224" s="102">
        <v>95</v>
      </c>
      <c r="L224" s="110" t="str">
        <f>CT!AR21</f>
        <v/>
      </c>
      <c r="M224" s="111">
        <f>CT!AS21</f>
        <v>0</v>
      </c>
      <c r="N224" s="112" t="e">
        <f>IF(L224="S",HLOOKUP(L224,$P$129:U224,K224+1,FALSE)+$A$96,HLOOKUP(L224,$P$129:U224,K224+1,FALSE))</f>
        <v>#N/A</v>
      </c>
      <c r="O224" s="57">
        <f t="shared" si="18"/>
        <v>0</v>
      </c>
      <c r="P224" s="113">
        <f ca="1">'Type E'!B137</f>
        <v>32</v>
      </c>
      <c r="Q224" s="114">
        <f ca="1">'Type J'!B137</f>
        <v>32</v>
      </c>
      <c r="R224" s="115">
        <f ca="1">'Type K'!B137</f>
        <v>32</v>
      </c>
      <c r="S224" s="116">
        <f ca="1">'Type N'!B1384</f>
        <v>32</v>
      </c>
      <c r="T224" s="117">
        <f ca="1">'Type S'!B137</f>
        <v>32</v>
      </c>
      <c r="U224" s="118">
        <f ca="1">'Type T'!B634</f>
        <v>32</v>
      </c>
    </row>
    <row r="225" spans="3:21" ht="13.5" thickBot="1" x14ac:dyDescent="0.25">
      <c r="C225" s="120" t="str">
        <f>CT!CF3</f>
        <v/>
      </c>
      <c r="D225" s="121">
        <f>CT!CG4</f>
        <v>0</v>
      </c>
      <c r="E225" s="44" t="e">
        <f>IF(F225="S",VLOOKUP(C225,C217:G223,5,FALSE)+$A$96,VLOOKUP(C225,C217:G223,5,FALSE))</f>
        <v>#N/A</v>
      </c>
      <c r="F225" s="44" t="str">
        <f>IF(OR(C225=C218,C225=C217,C225=C222),"S","")</f>
        <v/>
      </c>
      <c r="G225" s="44"/>
      <c r="H225" s="44"/>
      <c r="I225" s="122"/>
      <c r="J225">
        <v>16</v>
      </c>
      <c r="K225" s="102">
        <v>96</v>
      </c>
      <c r="L225" s="110" t="str">
        <f>CT!AR22</f>
        <v/>
      </c>
      <c r="M225" s="111">
        <f>CT!AS22</f>
        <v>0</v>
      </c>
      <c r="N225" s="112" t="e">
        <f>IF(L225="S",HLOOKUP(L225,$P$129:U225,K225+1,FALSE)+$A$96,HLOOKUP(L225,$P$129:U225,K225+1,FALSE))</f>
        <v>#N/A</v>
      </c>
      <c r="O225" s="57">
        <f t="shared" si="18"/>
        <v>0</v>
      </c>
      <c r="P225" s="113">
        <f ca="1">'Type E'!B138</f>
        <v>32</v>
      </c>
      <c r="Q225" s="114">
        <f ca="1">'Type J'!B138</f>
        <v>32</v>
      </c>
      <c r="R225" s="115">
        <f ca="1">'Type K'!B138</f>
        <v>32</v>
      </c>
      <c r="S225" s="116">
        <f ca="1">'Type N'!B1385</f>
        <v>32</v>
      </c>
      <c r="T225" s="117">
        <f ca="1">'Type S'!B138</f>
        <v>32</v>
      </c>
      <c r="U225" s="118">
        <f ca="1">'Type T'!B635</f>
        <v>32</v>
      </c>
    </row>
    <row r="226" spans="3:21" ht="13.5" thickBot="1" x14ac:dyDescent="0.25">
      <c r="J226">
        <v>17</v>
      </c>
      <c r="K226" s="102">
        <v>97</v>
      </c>
      <c r="L226" s="110" t="str">
        <f>CT!AR23</f>
        <v/>
      </c>
      <c r="M226" s="111">
        <f>CT!AS23</f>
        <v>0</v>
      </c>
      <c r="N226" s="112" t="e">
        <f>IF(L226="S",HLOOKUP(L226,$P$129:U226,K226+1,FALSE)+$A$96,HLOOKUP(L226,$P$129:U226,K226+1,FALSE))</f>
        <v>#N/A</v>
      </c>
      <c r="O226" s="57">
        <f t="shared" si="18"/>
        <v>0</v>
      </c>
      <c r="P226" s="113">
        <f ca="1">'Type E'!B139</f>
        <v>32</v>
      </c>
      <c r="Q226" s="114">
        <f ca="1">'Type J'!B139</f>
        <v>32</v>
      </c>
      <c r="R226" s="115">
        <f ca="1">'Type K'!B139</f>
        <v>32</v>
      </c>
      <c r="S226" s="116">
        <f ca="1">'Type N'!B1386</f>
        <v>32</v>
      </c>
      <c r="T226" s="117">
        <f ca="1">'Type S'!B139</f>
        <v>32</v>
      </c>
      <c r="U226" s="118">
        <f ca="1">'Type T'!B636</f>
        <v>32</v>
      </c>
    </row>
    <row r="227" spans="3:21" ht="13.5" thickBot="1" x14ac:dyDescent="0.25">
      <c r="C227" s="104">
        <v>12</v>
      </c>
      <c r="D227" s="105"/>
      <c r="E227" s="105"/>
      <c r="F227" s="105"/>
      <c r="G227" s="105"/>
      <c r="H227" s="105"/>
      <c r="I227" s="106"/>
      <c r="J227">
        <v>18</v>
      </c>
      <c r="K227" s="102">
        <v>98</v>
      </c>
      <c r="L227" s="110" t="str">
        <f>CT!AR24</f>
        <v/>
      </c>
      <c r="M227" s="111">
        <f>CT!AS24</f>
        <v>0</v>
      </c>
      <c r="N227" s="112" t="e">
        <f>IF(L227="S",HLOOKUP(L227,$P$129:U227,K227+1,FALSE)+$A$96,HLOOKUP(L227,$P$129:U227,K227+1,FALSE))</f>
        <v>#N/A</v>
      </c>
      <c r="O227" s="57">
        <f t="shared" si="18"/>
        <v>0</v>
      </c>
      <c r="P227" s="113">
        <f ca="1">'Type E'!B140</f>
        <v>32</v>
      </c>
      <c r="Q227" s="114">
        <f ca="1">'Type J'!B140</f>
        <v>32</v>
      </c>
      <c r="R227" s="115">
        <f ca="1">'Type K'!B140</f>
        <v>32</v>
      </c>
      <c r="S227" s="116">
        <f ca="1">'Type N'!B1387</f>
        <v>32</v>
      </c>
      <c r="T227" s="117">
        <f ca="1">'Type S'!B140</f>
        <v>32</v>
      </c>
      <c r="U227" s="118">
        <f ca="1">'Type T'!B637</f>
        <v>32</v>
      </c>
    </row>
    <row r="228" spans="3:21" ht="13.5" thickBot="1" x14ac:dyDescent="0.25">
      <c r="C228" s="108" t="s">
        <v>197</v>
      </c>
      <c r="D228" t="s">
        <v>48</v>
      </c>
      <c r="E228" t="s">
        <v>225</v>
      </c>
      <c r="F228" t="s">
        <v>725</v>
      </c>
      <c r="G228" t="s">
        <v>726</v>
      </c>
      <c r="I228" s="109"/>
      <c r="J228">
        <v>19</v>
      </c>
      <c r="K228" s="102">
        <v>99</v>
      </c>
      <c r="L228" s="110" t="str">
        <f>CT!AR25</f>
        <v/>
      </c>
      <c r="M228" s="111">
        <f>CT!AS25</f>
        <v>0</v>
      </c>
      <c r="N228" s="112" t="e">
        <f>IF(L228="S",HLOOKUP(L228,$P$129:U228,K228+1,FALSE)+$A$96,HLOOKUP(L228,$P$129:U228,K228+1,FALSE))</f>
        <v>#N/A</v>
      </c>
      <c r="O228" s="57">
        <f t="shared" si="18"/>
        <v>0</v>
      </c>
      <c r="P228" s="113">
        <f ca="1">'Type E'!B141</f>
        <v>32</v>
      </c>
      <c r="Q228" s="114">
        <f ca="1">'Type J'!B141</f>
        <v>32</v>
      </c>
      <c r="R228" s="115">
        <f ca="1">'Type K'!B141</f>
        <v>32</v>
      </c>
      <c r="S228" s="116">
        <f ca="1">'Type N'!B1388</f>
        <v>32</v>
      </c>
      <c r="T228" s="117">
        <f ca="1">'Type S'!B141</f>
        <v>32</v>
      </c>
      <c r="U228" s="118">
        <f ca="1">'Type T'!B638</f>
        <v>32</v>
      </c>
    </row>
    <row r="229" spans="3:21" ht="13.5" thickBot="1" x14ac:dyDescent="0.25">
      <c r="C229" s="10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09">
        <f ca="1">VLOOKUP(E229,Temperatures!$H$3:$J$15,3,TRUE)</f>
        <v>1</v>
      </c>
      <c r="J229">
        <v>20</v>
      </c>
      <c r="K229" s="102">
        <v>100</v>
      </c>
      <c r="L229" s="110" t="str">
        <f>CT!AR26</f>
        <v/>
      </c>
      <c r="M229" s="111">
        <f>CT!AS26</f>
        <v>0</v>
      </c>
      <c r="N229" s="112" t="e">
        <f>IF(L229="S",HLOOKUP(L229,$P$129:U229,K229+1,FALSE)+$A$96,HLOOKUP(L229,$P$129:U229,K229+1,FALSE))</f>
        <v>#N/A</v>
      </c>
      <c r="O229" s="57">
        <f t="shared" si="18"/>
        <v>0</v>
      </c>
      <c r="P229" s="113">
        <f ca="1">'Type E'!B142</f>
        <v>32</v>
      </c>
      <c r="Q229" s="114">
        <f ca="1">'Type J'!B142</f>
        <v>32</v>
      </c>
      <c r="R229" s="115">
        <f ca="1">'Type K'!B142</f>
        <v>32</v>
      </c>
      <c r="S229" s="116">
        <f ca="1">'Type N'!B1389</f>
        <v>32</v>
      </c>
      <c r="T229" s="117">
        <f ca="1">'Type S'!B142</f>
        <v>32</v>
      </c>
      <c r="U229" s="118">
        <f ca="1">'Type T'!B639</f>
        <v>32</v>
      </c>
    </row>
    <row r="230" spans="3:21" ht="13.5" thickBot="1" x14ac:dyDescent="0.25">
      <c r="C230" s="10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09">
        <f ca="1">VLOOKUP(E230,Temperatures!$D$8:$F$14,3,TRUE)</f>
        <v>1</v>
      </c>
      <c r="J230" s="125">
        <v>7</v>
      </c>
      <c r="K230" s="102">
        <v>101</v>
      </c>
      <c r="L230" s="110" t="str">
        <f>CT!AZ7</f>
        <v/>
      </c>
      <c r="M230" s="111">
        <f>CT!BA7</f>
        <v>0</v>
      </c>
      <c r="N230" s="112" t="e">
        <f>IF(L230="S",HLOOKUP(L230,$P$129:U230,K230+1,FALSE)+$A$96,HLOOKUP(L230,$P$129:U230,K230+1,FALSE))</f>
        <v>#N/A</v>
      </c>
      <c r="O230" s="57">
        <f t="shared" si="18"/>
        <v>0</v>
      </c>
      <c r="P230" s="113">
        <f ca="1">'Type E'!B143</f>
        <v>32</v>
      </c>
      <c r="Q230" s="114">
        <f ca="1">'Type J'!B143</f>
        <v>32</v>
      </c>
      <c r="R230" s="115">
        <f ca="1">'Type K'!B143</f>
        <v>32</v>
      </c>
      <c r="S230" s="116">
        <f ca="1">'Type N'!B1390</f>
        <v>32</v>
      </c>
      <c r="T230" s="117">
        <f ca="1">'Type S'!B143</f>
        <v>32</v>
      </c>
      <c r="U230" s="118">
        <f ca="1">'Type T'!B640</f>
        <v>32</v>
      </c>
    </row>
    <row r="231" spans="3:21" ht="13.5" thickBot="1" x14ac:dyDescent="0.25">
      <c r="C231" s="10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09" t="e">
        <f ca="1">VLOOKUP(E231,Temperatures!$A$12:$C$16,3,TRUE)</f>
        <v>#N/A</v>
      </c>
      <c r="J231">
        <v>2</v>
      </c>
      <c r="K231" s="102">
        <v>102</v>
      </c>
      <c r="L231" s="110" t="str">
        <f>CT!AZ8</f>
        <v/>
      </c>
      <c r="M231" s="111">
        <f>CT!BA8</f>
        <v>0</v>
      </c>
      <c r="N231" s="112" t="e">
        <f>IF(L231="S",HLOOKUP(L231,$P$129:U231,K231+1,FALSE)+$A$96,HLOOKUP(L231,$P$129:U231,K231+1,FALSE))</f>
        <v>#N/A</v>
      </c>
      <c r="O231" s="57">
        <f t="shared" si="18"/>
        <v>0</v>
      </c>
      <c r="P231" s="113">
        <f ca="1">'Type E'!B144</f>
        <v>32</v>
      </c>
      <c r="Q231" s="114">
        <f ca="1">'Type J'!B144</f>
        <v>32</v>
      </c>
      <c r="R231" s="115">
        <f ca="1">'Type K'!B144</f>
        <v>32</v>
      </c>
      <c r="S231" s="116">
        <f ca="1">'Type N'!B1391</f>
        <v>32</v>
      </c>
      <c r="T231" s="117">
        <f ca="1">'Type S'!B144</f>
        <v>32</v>
      </c>
      <c r="U231" s="118">
        <f ca="1">'Type T'!B641</f>
        <v>32</v>
      </c>
    </row>
    <row r="232" spans="3:21" ht="13.5" thickBot="1" x14ac:dyDescent="0.25">
      <c r="C232" s="10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09" t="e">
        <f ca="1">VLOOKUP(E232,Temperatures!$D$3:$F$5,3,TRUE)</f>
        <v>#N/A</v>
      </c>
      <c r="J232">
        <v>3</v>
      </c>
      <c r="K232" s="102">
        <v>103</v>
      </c>
      <c r="L232" s="110" t="str">
        <f>CT!AZ9</f>
        <v/>
      </c>
      <c r="M232" s="111">
        <f>CT!BA9</f>
        <v>0</v>
      </c>
      <c r="N232" s="112" t="e">
        <f>IF(L232="S",HLOOKUP(L232,$P$129:U232,K232+1,FALSE)+$A$96,HLOOKUP(L232,$P$129:U232,K232+1,FALSE))</f>
        <v>#N/A</v>
      </c>
      <c r="O232" s="57">
        <f t="shared" si="18"/>
        <v>0</v>
      </c>
      <c r="P232" s="113">
        <f ca="1">'Type E'!B145</f>
        <v>32</v>
      </c>
      <c r="Q232" s="114">
        <f ca="1">'Type J'!B145</f>
        <v>32</v>
      </c>
      <c r="R232" s="115">
        <f ca="1">'Type K'!B145</f>
        <v>32</v>
      </c>
      <c r="S232" s="116">
        <f ca="1">'Type N'!B1392</f>
        <v>32</v>
      </c>
      <c r="T232" s="117">
        <f ca="1">'Type S'!B145</f>
        <v>32</v>
      </c>
      <c r="U232" s="118">
        <f ca="1">'Type T'!B642</f>
        <v>32</v>
      </c>
    </row>
    <row r="233" spans="3:21" ht="13.5" thickBot="1" x14ac:dyDescent="0.25">
      <c r="C233" s="10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09">
        <f ca="1">VLOOKUP(E233,Temperatures!$A$3:$C$5,3,TRUE)</f>
        <v>2</v>
      </c>
      <c r="J233">
        <v>4</v>
      </c>
      <c r="K233" s="102">
        <v>104</v>
      </c>
      <c r="L233" s="110" t="str">
        <f>CT!AZ10</f>
        <v/>
      </c>
      <c r="M233" s="111">
        <f>CT!BA10</f>
        <v>0</v>
      </c>
      <c r="N233" s="112" t="e">
        <f>IF(L233="S",HLOOKUP(L233,$P$129:U233,K233+1,FALSE)+$A$96,HLOOKUP(L233,$P$129:U233,K233+1,FALSE))</f>
        <v>#N/A</v>
      </c>
      <c r="O233" s="57">
        <f t="shared" si="18"/>
        <v>0</v>
      </c>
      <c r="P233" s="113">
        <f ca="1">'Type E'!B146</f>
        <v>32</v>
      </c>
      <c r="Q233" s="114">
        <f ca="1">'Type J'!B146</f>
        <v>32</v>
      </c>
      <c r="R233" s="115">
        <f ca="1">'Type K'!B146</f>
        <v>32</v>
      </c>
      <c r="S233" s="116">
        <f ca="1">'Type N'!B1393</f>
        <v>32</v>
      </c>
      <c r="T233" s="117">
        <f ca="1">'Type S'!B146</f>
        <v>32</v>
      </c>
      <c r="U233" s="118">
        <f ca="1">'Type T'!B643</f>
        <v>32</v>
      </c>
    </row>
    <row r="234" spans="3:21" ht="13.5" thickBot="1" x14ac:dyDescent="0.25">
      <c r="C234" s="108" t="str">
        <f t="shared" si="23"/>
        <v>ST7</v>
      </c>
      <c r="E234" s="119">
        <f ca="1">'ST-7'!$B152</f>
        <v>32.040321848434893</v>
      </c>
      <c r="F234">
        <f ca="1">E234</f>
        <v>32.040321848434893</v>
      </c>
      <c r="G234">
        <f t="shared" ca="1" si="24"/>
        <v>32</v>
      </c>
      <c r="I234" s="109"/>
      <c r="J234">
        <v>5</v>
      </c>
      <c r="K234" s="102">
        <v>105</v>
      </c>
      <c r="L234" s="110" t="str">
        <f>CT!AZ11</f>
        <v/>
      </c>
      <c r="M234" s="111">
        <f>CT!BA11</f>
        <v>0</v>
      </c>
      <c r="N234" s="112" t="e">
        <f>IF(L234="S",HLOOKUP(L234,$P$129:U234,K234+1,FALSE)+$A$96,HLOOKUP(L234,$P$129:U234,K234+1,FALSE))</f>
        <v>#N/A</v>
      </c>
      <c r="O234" s="57">
        <f t="shared" si="18"/>
        <v>0</v>
      </c>
      <c r="P234" s="113">
        <f ca="1">'Type E'!B147</f>
        <v>32</v>
      </c>
      <c r="Q234" s="114">
        <f ca="1">'Type J'!B147</f>
        <v>32</v>
      </c>
      <c r="R234" s="115">
        <f ca="1">'Type K'!B147</f>
        <v>32</v>
      </c>
      <c r="S234" s="116">
        <f ca="1">'Type N'!B1394</f>
        <v>32</v>
      </c>
      <c r="T234" s="117">
        <f ca="1">'Type S'!B147</f>
        <v>32</v>
      </c>
      <c r="U234" s="118">
        <f ca="1">'Type T'!B644</f>
        <v>32</v>
      </c>
    </row>
    <row r="235" spans="3:21" ht="13.5" thickBot="1" x14ac:dyDescent="0.25">
      <c r="C235" s="108" t="str">
        <f>C223</f>
        <v>PRT</v>
      </c>
      <c r="D235" s="119">
        <f>D230</f>
        <v>0</v>
      </c>
      <c r="E235" s="119">
        <f>D235</f>
        <v>0</v>
      </c>
      <c r="F235" s="119">
        <f>E235</f>
        <v>0</v>
      </c>
      <c r="G235" s="119">
        <f>ROUND(F235,3)</f>
        <v>0</v>
      </c>
      <c r="I235" s="109"/>
      <c r="J235">
        <v>6</v>
      </c>
      <c r="K235" s="102">
        <v>106</v>
      </c>
      <c r="L235" s="110" t="str">
        <f>CT!AZ12</f>
        <v/>
      </c>
      <c r="M235" s="111">
        <f>CT!BA12</f>
        <v>0</v>
      </c>
      <c r="N235" s="112" t="e">
        <f>IF(L235="S",HLOOKUP(L235,$P$129:U235,K235+1,FALSE)+$A$96,HLOOKUP(L235,$P$129:U235,K235+1,FALSE))</f>
        <v>#N/A</v>
      </c>
      <c r="O235" s="57">
        <f t="shared" si="18"/>
        <v>0</v>
      </c>
      <c r="P235" s="113">
        <f ca="1">'Type E'!B148</f>
        <v>32</v>
      </c>
      <c r="Q235" s="114">
        <f ca="1">'Type J'!B148</f>
        <v>32</v>
      </c>
      <c r="R235" s="115">
        <f ca="1">'Type K'!B148</f>
        <v>32</v>
      </c>
      <c r="S235" s="116">
        <f ca="1">'Type N'!B1395</f>
        <v>32</v>
      </c>
      <c r="T235" s="117">
        <f ca="1">'Type S'!B148</f>
        <v>32</v>
      </c>
      <c r="U235" s="118">
        <f ca="1">'Type T'!B645</f>
        <v>32</v>
      </c>
    </row>
    <row r="236" spans="3:21" ht="13.5" thickBot="1" x14ac:dyDescent="0.25">
      <c r="C236" s="108" t="s">
        <v>737</v>
      </c>
      <c r="D236" t="s">
        <v>48</v>
      </c>
      <c r="E236" t="s">
        <v>738</v>
      </c>
      <c r="I236" s="109"/>
      <c r="J236">
        <v>7</v>
      </c>
      <c r="K236" s="102">
        <v>107</v>
      </c>
      <c r="L236" s="110" t="str">
        <f>CT!AZ13</f>
        <v/>
      </c>
      <c r="M236" s="111">
        <f>CT!BA13</f>
        <v>0</v>
      </c>
      <c r="N236" s="112" t="e">
        <f>IF(L236="S",HLOOKUP(L236,$P$129:U236,K236+1,FALSE)+$A$96,HLOOKUP(L236,$P$129:U236,K236+1,FALSE))</f>
        <v>#N/A</v>
      </c>
      <c r="O236" s="57">
        <f t="shared" si="18"/>
        <v>0</v>
      </c>
      <c r="P236" s="113">
        <f ca="1">'Type E'!B149</f>
        <v>32</v>
      </c>
      <c r="Q236" s="114">
        <f ca="1">'Type J'!B149</f>
        <v>32</v>
      </c>
      <c r="R236" s="115">
        <f ca="1">'Type K'!B149</f>
        <v>32</v>
      </c>
      <c r="S236" s="116">
        <f ca="1">'Type N'!B1396</f>
        <v>32</v>
      </c>
      <c r="T236" s="117">
        <f ca="1">'Type S'!B149</f>
        <v>32</v>
      </c>
      <c r="U236" s="118">
        <f ca="1">'Type T'!B646</f>
        <v>32</v>
      </c>
    </row>
    <row r="237" spans="3:21" ht="13.5" thickBot="1" x14ac:dyDescent="0.25">
      <c r="C237" s="120" t="str">
        <f>CT!CN3</f>
        <v/>
      </c>
      <c r="D237" s="121">
        <f>CT!CO4</f>
        <v>0</v>
      </c>
      <c r="E237" s="44" t="e">
        <f>IF(F237="S",VLOOKUP(C237,C229:G235,5,FALSE)+$A$96,VLOOKUP(C237,C229:G235,5,FALSE))</f>
        <v>#N/A</v>
      </c>
      <c r="F237" s="44" t="str">
        <f>IF(OR(C237=C230,C237=C229,C237=C234),"S","")</f>
        <v/>
      </c>
      <c r="G237" s="44"/>
      <c r="H237" s="44"/>
      <c r="I237" s="122"/>
      <c r="J237">
        <v>8</v>
      </c>
      <c r="K237" s="102">
        <v>108</v>
      </c>
      <c r="L237" s="110" t="str">
        <f>CT!AZ14</f>
        <v/>
      </c>
      <c r="M237" s="111">
        <f>CT!BA14</f>
        <v>0</v>
      </c>
      <c r="N237" s="112" t="e">
        <f>IF(L237="S",HLOOKUP(L237,$P$129:U237,K237+1,FALSE)+$A$96,HLOOKUP(L237,$P$129:U237,K237+1,FALSE))</f>
        <v>#N/A</v>
      </c>
      <c r="O237" s="57">
        <f t="shared" si="18"/>
        <v>0</v>
      </c>
      <c r="P237" s="113">
        <f ca="1">'Type E'!B150</f>
        <v>32</v>
      </c>
      <c r="Q237" s="114">
        <f ca="1">'Type J'!B150</f>
        <v>32</v>
      </c>
      <c r="R237" s="115">
        <f ca="1">'Type K'!B150</f>
        <v>32</v>
      </c>
      <c r="S237" s="116">
        <f ca="1">'Type N'!B1397</f>
        <v>32</v>
      </c>
      <c r="T237" s="117">
        <f ca="1">'Type S'!B150</f>
        <v>32</v>
      </c>
      <c r="U237" s="118">
        <f ca="1">'Type T'!B647</f>
        <v>32</v>
      </c>
    </row>
    <row r="238" spans="3:21" ht="13.5" thickBot="1" x14ac:dyDescent="0.25">
      <c r="J238">
        <v>9</v>
      </c>
      <c r="K238" s="102">
        <v>109</v>
      </c>
      <c r="L238" s="110" t="str">
        <f>CT!AZ15</f>
        <v/>
      </c>
      <c r="M238" s="111">
        <f>CT!BA15</f>
        <v>0</v>
      </c>
      <c r="N238" s="112" t="e">
        <f>IF(L238="S",HLOOKUP(L238,$P$129:U238,K238+1,FALSE)+$A$96,HLOOKUP(L238,$P$129:U238,K238+1,FALSE))</f>
        <v>#N/A</v>
      </c>
      <c r="O238" s="57">
        <f t="shared" si="18"/>
        <v>0</v>
      </c>
      <c r="P238" s="113">
        <f ca="1">'Type E'!B151</f>
        <v>32</v>
      </c>
      <c r="Q238" s="114">
        <f ca="1">'Type J'!B151</f>
        <v>32</v>
      </c>
      <c r="R238" s="115">
        <f ca="1">'Type K'!B151</f>
        <v>32</v>
      </c>
      <c r="S238" s="116">
        <f ca="1">'Type N'!B1398</f>
        <v>32</v>
      </c>
      <c r="T238" s="117">
        <f ca="1">'Type S'!B151</f>
        <v>32</v>
      </c>
      <c r="U238" s="118">
        <f ca="1">'Type T'!B648</f>
        <v>32</v>
      </c>
    </row>
    <row r="239" spans="3:21" ht="13.5" thickBot="1" x14ac:dyDescent="0.25">
      <c r="C239" s="104">
        <v>13</v>
      </c>
      <c r="D239" s="105"/>
      <c r="E239" s="105"/>
      <c r="F239" s="105"/>
      <c r="G239" s="105"/>
      <c r="H239" s="105"/>
      <c r="I239" s="106"/>
      <c r="J239">
        <v>10</v>
      </c>
      <c r="K239" s="102">
        <v>110</v>
      </c>
      <c r="L239" s="110" t="str">
        <f>CT!AZ16</f>
        <v/>
      </c>
      <c r="M239" s="111">
        <f>CT!BA16</f>
        <v>0</v>
      </c>
      <c r="N239" s="112" t="e">
        <f>IF(L239="S",HLOOKUP(L239,$P$129:U239,K239+1,FALSE)+$A$96,HLOOKUP(L239,$P$129:U239,K239+1,FALSE))</f>
        <v>#N/A</v>
      </c>
      <c r="O239" s="57">
        <f t="shared" si="18"/>
        <v>0</v>
      </c>
      <c r="P239" s="113">
        <f ca="1">'Type E'!B152</f>
        <v>32</v>
      </c>
      <c r="Q239" s="114">
        <f ca="1">'Type J'!B152</f>
        <v>32</v>
      </c>
      <c r="R239" s="115">
        <f ca="1">'Type K'!B152</f>
        <v>32</v>
      </c>
      <c r="S239" s="116">
        <f ca="1">'Type N'!B1399</f>
        <v>32</v>
      </c>
      <c r="T239" s="117">
        <f ca="1">'Type S'!B152</f>
        <v>32</v>
      </c>
      <c r="U239" s="118">
        <f ca="1">'Type T'!B649</f>
        <v>32</v>
      </c>
    </row>
    <row r="240" spans="3:21" ht="13.5" thickBot="1" x14ac:dyDescent="0.25">
      <c r="C240" s="108" t="s">
        <v>197</v>
      </c>
      <c r="D240" t="s">
        <v>48</v>
      </c>
      <c r="E240" t="s">
        <v>225</v>
      </c>
      <c r="F240" t="s">
        <v>725</v>
      </c>
      <c r="G240" t="s">
        <v>726</v>
      </c>
      <c r="I240" s="109"/>
      <c r="J240">
        <v>11</v>
      </c>
      <c r="K240" s="102">
        <v>111</v>
      </c>
      <c r="L240" s="110" t="str">
        <f>CT!AZ17</f>
        <v/>
      </c>
      <c r="M240" s="111">
        <f>CT!BA17</f>
        <v>0</v>
      </c>
      <c r="N240" s="112" t="e">
        <f>IF(L240="S",HLOOKUP(L240,$P$129:U240,K240+1,FALSE)+$A$96,HLOOKUP(L240,$P$129:U240,K240+1,FALSE))</f>
        <v>#N/A</v>
      </c>
      <c r="O240" s="57">
        <f t="shared" si="18"/>
        <v>0</v>
      </c>
      <c r="P240" s="113">
        <f ca="1">'Type E'!B153</f>
        <v>32</v>
      </c>
      <c r="Q240" s="114">
        <f ca="1">'Type J'!B153</f>
        <v>32</v>
      </c>
      <c r="R240" s="115">
        <f ca="1">'Type K'!B153</f>
        <v>32</v>
      </c>
      <c r="S240" s="116">
        <f ca="1">'Type N'!B1400</f>
        <v>32</v>
      </c>
      <c r="T240" s="117">
        <f ca="1">'Type S'!B153</f>
        <v>32</v>
      </c>
      <c r="U240" s="118">
        <f ca="1">'Type T'!B650</f>
        <v>32</v>
      </c>
    </row>
    <row r="241" spans="3:21" ht="13.5" thickBot="1" x14ac:dyDescent="0.25">
      <c r="C241" s="10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09">
        <f ca="1">VLOOKUP(E241,Temperatures!$H$3:$J$15,3,TRUE)</f>
        <v>1</v>
      </c>
      <c r="J241">
        <v>12</v>
      </c>
      <c r="K241" s="102">
        <v>112</v>
      </c>
      <c r="L241" s="110" t="str">
        <f>CT!AZ18</f>
        <v/>
      </c>
      <c r="M241" s="111">
        <f>CT!BA18</f>
        <v>0</v>
      </c>
      <c r="N241" s="112" t="e">
        <f>IF(L241="S",HLOOKUP(L241,$P$129:U241,K241+1,FALSE)+$A$96,HLOOKUP(L241,$P$129:U241,K241+1,FALSE))</f>
        <v>#N/A</v>
      </c>
      <c r="O241" s="57">
        <f t="shared" si="18"/>
        <v>0</v>
      </c>
      <c r="P241" s="113">
        <f ca="1">'Type E'!B154</f>
        <v>32</v>
      </c>
      <c r="Q241" s="114">
        <f ca="1">'Type J'!B154</f>
        <v>32</v>
      </c>
      <c r="R241" s="115">
        <f ca="1">'Type K'!B154</f>
        <v>32</v>
      </c>
      <c r="S241" s="116">
        <f ca="1">'Type N'!B1401</f>
        <v>32</v>
      </c>
      <c r="T241" s="117">
        <f ca="1">'Type S'!B154</f>
        <v>32</v>
      </c>
      <c r="U241" s="118">
        <f ca="1">'Type T'!B651</f>
        <v>32</v>
      </c>
    </row>
    <row r="242" spans="3:21" ht="13.5" thickBot="1" x14ac:dyDescent="0.25">
      <c r="C242" s="10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09">
        <f ca="1">VLOOKUP(E242,Temperatures!$D$8:$F$14,3,TRUE)</f>
        <v>1</v>
      </c>
      <c r="J242">
        <v>13</v>
      </c>
      <c r="K242" s="102">
        <v>113</v>
      </c>
      <c r="L242" s="110" t="str">
        <f>CT!AZ19</f>
        <v/>
      </c>
      <c r="M242" s="111">
        <f>CT!BA19</f>
        <v>0</v>
      </c>
      <c r="N242" s="112" t="e">
        <f>IF(L242="S",HLOOKUP(L242,$P$129:U242,K242+1,FALSE)+$A$96,HLOOKUP(L242,$P$129:U242,K242+1,FALSE))</f>
        <v>#N/A</v>
      </c>
      <c r="O242" s="57">
        <f t="shared" si="18"/>
        <v>0</v>
      </c>
      <c r="P242" s="113">
        <f ca="1">'Type E'!B155</f>
        <v>32</v>
      </c>
      <c r="Q242" s="114">
        <f ca="1">'Type J'!B155</f>
        <v>32</v>
      </c>
      <c r="R242" s="115">
        <f ca="1">'Type K'!B155</f>
        <v>32</v>
      </c>
      <c r="S242" s="116">
        <f ca="1">'Type N'!B1402</f>
        <v>32</v>
      </c>
      <c r="T242" s="117">
        <f ca="1">'Type S'!B155</f>
        <v>32</v>
      </c>
      <c r="U242" s="118">
        <f ca="1">'Type T'!B652</f>
        <v>32</v>
      </c>
    </row>
    <row r="243" spans="3:21" ht="13.5" thickBot="1" x14ac:dyDescent="0.25">
      <c r="C243" s="10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09" t="e">
        <f ca="1">VLOOKUP(E243,Temperatures!$A$12:$C$16,3,TRUE)</f>
        <v>#N/A</v>
      </c>
      <c r="J243">
        <v>14</v>
      </c>
      <c r="K243" s="102">
        <v>114</v>
      </c>
      <c r="L243" s="110" t="str">
        <f>CT!AZ20</f>
        <v/>
      </c>
      <c r="M243" s="111">
        <f>CT!BA20</f>
        <v>0</v>
      </c>
      <c r="N243" s="112" t="e">
        <f>IF(L243="S",HLOOKUP(L243,$P$129:U243,K243+1,FALSE)+$A$96,HLOOKUP(L243,$P$129:U243,K243+1,FALSE))</f>
        <v>#N/A</v>
      </c>
      <c r="O243" s="57">
        <f t="shared" si="18"/>
        <v>0</v>
      </c>
      <c r="P243" s="113">
        <f ca="1">'Type E'!B156</f>
        <v>32</v>
      </c>
      <c r="Q243" s="114">
        <f ca="1">'Type J'!B156</f>
        <v>32</v>
      </c>
      <c r="R243" s="115">
        <f ca="1">'Type K'!B156</f>
        <v>32</v>
      </c>
      <c r="S243" s="116">
        <f ca="1">'Type N'!B1403</f>
        <v>32</v>
      </c>
      <c r="T243" s="117">
        <f ca="1">'Type S'!B156</f>
        <v>32</v>
      </c>
      <c r="U243" s="118">
        <f ca="1">'Type T'!B653</f>
        <v>32</v>
      </c>
    </row>
    <row r="244" spans="3:21" ht="13.5" thickBot="1" x14ac:dyDescent="0.25">
      <c r="C244" s="10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09" t="e">
        <f ca="1">VLOOKUP(E244,Temperatures!$D$3:$F$5,3,TRUE)</f>
        <v>#N/A</v>
      </c>
      <c r="J244">
        <v>15</v>
      </c>
      <c r="K244" s="102">
        <v>115</v>
      </c>
      <c r="L244" s="110" t="str">
        <f>CT!AZ21</f>
        <v/>
      </c>
      <c r="M244" s="111">
        <f>CT!BA21</f>
        <v>0</v>
      </c>
      <c r="N244" s="112" t="e">
        <f>IF(L244="S",HLOOKUP(L244,$P$129:U244,K244+1,FALSE)+$A$96,HLOOKUP(L244,$P$129:U244,K244+1,FALSE))</f>
        <v>#N/A</v>
      </c>
      <c r="O244" s="57">
        <f t="shared" si="18"/>
        <v>0</v>
      </c>
      <c r="P244" s="113">
        <f ca="1">'Type E'!B157</f>
        <v>32</v>
      </c>
      <c r="Q244" s="114">
        <f ca="1">'Type J'!B157</f>
        <v>32</v>
      </c>
      <c r="R244" s="115">
        <f ca="1">'Type K'!B157</f>
        <v>32</v>
      </c>
      <c r="S244" s="116">
        <f ca="1">'Type N'!B1404</f>
        <v>32</v>
      </c>
      <c r="T244" s="117">
        <f ca="1">'Type S'!B157</f>
        <v>32</v>
      </c>
      <c r="U244" s="118">
        <f ca="1">'Type T'!B654</f>
        <v>32</v>
      </c>
    </row>
    <row r="245" spans="3:21" ht="13.5" thickBot="1" x14ac:dyDescent="0.25">
      <c r="C245" s="10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09">
        <f ca="1">VLOOKUP(E245,Temperatures!$A$3:$C$5,3,TRUE)</f>
        <v>2</v>
      </c>
      <c r="J245">
        <v>16</v>
      </c>
      <c r="K245" s="102">
        <v>116</v>
      </c>
      <c r="L245" s="110" t="str">
        <f>CT!AZ22</f>
        <v/>
      </c>
      <c r="M245" s="111">
        <f>CT!BA22</f>
        <v>0</v>
      </c>
      <c r="N245" s="112" t="e">
        <f>IF(L245="S",HLOOKUP(L245,$P$129:U245,K245+1,FALSE)+$A$96,HLOOKUP(L245,$P$129:U245,K245+1,FALSE))</f>
        <v>#N/A</v>
      </c>
      <c r="O245" s="57">
        <f t="shared" si="18"/>
        <v>0</v>
      </c>
      <c r="P245" s="113">
        <f ca="1">'Type E'!B158</f>
        <v>32</v>
      </c>
      <c r="Q245" s="114">
        <f ca="1">'Type J'!B158</f>
        <v>32</v>
      </c>
      <c r="R245" s="115">
        <f ca="1">'Type K'!B158</f>
        <v>32</v>
      </c>
      <c r="S245" s="116">
        <f ca="1">'Type N'!B1405</f>
        <v>32</v>
      </c>
      <c r="T245" s="117">
        <f ca="1">'Type S'!B158</f>
        <v>32</v>
      </c>
      <c r="U245" s="118">
        <f ca="1">'Type T'!B655</f>
        <v>32</v>
      </c>
    </row>
    <row r="246" spans="3:21" ht="13.5" thickBot="1" x14ac:dyDescent="0.25">
      <c r="C246" s="108" t="str">
        <f t="shared" si="25"/>
        <v>ST7</v>
      </c>
      <c r="E246" s="119">
        <f ca="1">'ST-7'!$B164</f>
        <v>32.040321848434893</v>
      </c>
      <c r="F246">
        <f ca="1">E246</f>
        <v>32.040321848434893</v>
      </c>
      <c r="G246">
        <f t="shared" ca="1" si="26"/>
        <v>32</v>
      </c>
      <c r="I246" s="109"/>
      <c r="J246">
        <v>17</v>
      </c>
      <c r="K246" s="102">
        <v>117</v>
      </c>
      <c r="L246" s="110" t="str">
        <f>CT!AZ23</f>
        <v/>
      </c>
      <c r="M246" s="111">
        <f>CT!BA23</f>
        <v>0</v>
      </c>
      <c r="N246" s="112" t="e">
        <f>IF(L246="S",HLOOKUP(L246,$P$129:U246,K246+1,FALSE)+$A$96,HLOOKUP(L246,$P$129:U246,K246+1,FALSE))</f>
        <v>#N/A</v>
      </c>
      <c r="O246" s="57">
        <f t="shared" si="18"/>
        <v>0</v>
      </c>
      <c r="P246" s="113">
        <f ca="1">'Type E'!B159</f>
        <v>32</v>
      </c>
      <c r="Q246" s="114">
        <f ca="1">'Type J'!B159</f>
        <v>32</v>
      </c>
      <c r="R246" s="115">
        <f ca="1">'Type K'!B159</f>
        <v>32</v>
      </c>
      <c r="S246" s="116">
        <f ca="1">'Type N'!B1406</f>
        <v>32</v>
      </c>
      <c r="T246" s="117">
        <f ca="1">'Type S'!B159</f>
        <v>32</v>
      </c>
      <c r="U246" s="118">
        <f ca="1">'Type T'!B656</f>
        <v>32</v>
      </c>
    </row>
    <row r="247" spans="3:21" ht="13.5" thickBot="1" x14ac:dyDescent="0.25">
      <c r="C247" s="108" t="str">
        <f>C235</f>
        <v>PRT</v>
      </c>
      <c r="D247" s="119">
        <f>D242</f>
        <v>0</v>
      </c>
      <c r="E247" s="119">
        <f>D247</f>
        <v>0</v>
      </c>
      <c r="F247" s="119">
        <f>E247</f>
        <v>0</v>
      </c>
      <c r="G247" s="119">
        <f>ROUND(F247,3)</f>
        <v>0</v>
      </c>
      <c r="I247" s="109"/>
      <c r="J247">
        <v>18</v>
      </c>
      <c r="K247" s="102">
        <v>118</v>
      </c>
      <c r="L247" s="110" t="str">
        <f>CT!AZ24</f>
        <v/>
      </c>
      <c r="M247" s="111">
        <f>CT!BA24</f>
        <v>0</v>
      </c>
      <c r="N247" s="112" t="e">
        <f>IF(L247="S",HLOOKUP(L247,$P$129:U247,K247+1,FALSE)+$A$96,HLOOKUP(L247,$P$129:U247,K247+1,FALSE))</f>
        <v>#N/A</v>
      </c>
      <c r="O247" s="57">
        <f t="shared" si="18"/>
        <v>0</v>
      </c>
      <c r="P247" s="113">
        <f ca="1">'Type E'!B160</f>
        <v>32</v>
      </c>
      <c r="Q247" s="114">
        <f ca="1">'Type J'!B160</f>
        <v>32</v>
      </c>
      <c r="R247" s="115">
        <f ca="1">'Type K'!B160</f>
        <v>32</v>
      </c>
      <c r="S247" s="116">
        <f ca="1">'Type N'!B1407</f>
        <v>32</v>
      </c>
      <c r="T247" s="117">
        <f ca="1">'Type S'!B160</f>
        <v>32</v>
      </c>
      <c r="U247" s="118">
        <f ca="1">'Type T'!B657</f>
        <v>32</v>
      </c>
    </row>
    <row r="248" spans="3:21" ht="13.5" thickBot="1" x14ac:dyDescent="0.25">
      <c r="C248" s="108" t="s">
        <v>737</v>
      </c>
      <c r="D248" t="s">
        <v>48</v>
      </c>
      <c r="E248" t="s">
        <v>738</v>
      </c>
      <c r="I248" s="109"/>
      <c r="J248">
        <v>19</v>
      </c>
      <c r="K248" s="102">
        <v>119</v>
      </c>
      <c r="L248" s="110" t="str">
        <f>CT!AZ25</f>
        <v/>
      </c>
      <c r="M248" s="111">
        <f>CT!BA25</f>
        <v>0</v>
      </c>
      <c r="N248" s="112" t="e">
        <f>IF(L248="S",HLOOKUP(L248,$P$129:U248,K248+1,FALSE)+$A$96,HLOOKUP(L248,$P$129:U248,K248+1,FALSE))</f>
        <v>#N/A</v>
      </c>
      <c r="O248" s="57">
        <f t="shared" si="18"/>
        <v>0</v>
      </c>
      <c r="P248" s="113">
        <f ca="1">'Type E'!B161</f>
        <v>32</v>
      </c>
      <c r="Q248" s="114">
        <f ca="1">'Type J'!B161</f>
        <v>32</v>
      </c>
      <c r="R248" s="115">
        <f ca="1">'Type K'!B161</f>
        <v>32</v>
      </c>
      <c r="S248" s="116">
        <f ca="1">'Type N'!B1408</f>
        <v>32</v>
      </c>
      <c r="T248" s="117">
        <f ca="1">'Type S'!B161</f>
        <v>32</v>
      </c>
      <c r="U248" s="118">
        <f ca="1">'Type T'!B658</f>
        <v>32</v>
      </c>
    </row>
    <row r="249" spans="3:21" ht="13.5" thickBot="1" x14ac:dyDescent="0.25">
      <c r="C249" s="120" t="str">
        <f>CT!CV3</f>
        <v/>
      </c>
      <c r="D249" s="121">
        <f>CT!CW4</f>
        <v>0</v>
      </c>
      <c r="E249" s="44" t="e">
        <f>IF(F249="S",VLOOKUP(C249,C241:G247,5,FALSE)+$A$96,VLOOKUP(C249,C241:G247,5,FALSE))</f>
        <v>#N/A</v>
      </c>
      <c r="F249" s="44" t="str">
        <f>IF(OR(C249=C242,C249=C241,C249=C246),"S","")</f>
        <v/>
      </c>
      <c r="G249" s="44"/>
      <c r="H249" s="44"/>
      <c r="I249" s="122"/>
      <c r="J249">
        <v>20</v>
      </c>
      <c r="K249" s="102">
        <v>120</v>
      </c>
      <c r="L249" s="110" t="str">
        <f>CT!AZ26</f>
        <v/>
      </c>
      <c r="M249" s="111">
        <f>CT!BA26</f>
        <v>0</v>
      </c>
      <c r="N249" s="112" t="e">
        <f>IF(L249="S",HLOOKUP(L249,$P$129:U249,K249+1,FALSE)+$A$96,HLOOKUP(L249,$P$129:U249,K249+1,FALSE))</f>
        <v>#N/A</v>
      </c>
      <c r="O249" s="57">
        <f t="shared" si="18"/>
        <v>0</v>
      </c>
      <c r="P249" s="113">
        <f ca="1">'Type E'!B162</f>
        <v>32</v>
      </c>
      <c r="Q249" s="114">
        <f ca="1">'Type J'!B162</f>
        <v>32</v>
      </c>
      <c r="R249" s="115">
        <f ca="1">'Type K'!B162</f>
        <v>32</v>
      </c>
      <c r="S249" s="116">
        <f ca="1">'Type N'!B1409</f>
        <v>32</v>
      </c>
      <c r="T249" s="117">
        <f ca="1">'Type S'!B162</f>
        <v>32</v>
      </c>
      <c r="U249" s="118">
        <f ca="1">'Type T'!B659</f>
        <v>32</v>
      </c>
    </row>
    <row r="250" spans="3:21" ht="13.5" thickBot="1" x14ac:dyDescent="0.25">
      <c r="J250" s="125">
        <v>8</v>
      </c>
      <c r="K250" s="102">
        <v>121</v>
      </c>
      <c r="L250" s="110" t="str">
        <f>CT!BH7</f>
        <v/>
      </c>
      <c r="M250" s="111">
        <f>CT!BI7</f>
        <v>0</v>
      </c>
      <c r="N250" s="112" t="e">
        <f>IF(L250="S",HLOOKUP(L250,$P$129:U250,K250+1,FALSE)+$A$96,HLOOKUP(L250,$P$129:U250,K250+1,FALSE))</f>
        <v>#N/A</v>
      </c>
      <c r="O250" s="57">
        <f t="shared" si="18"/>
        <v>0</v>
      </c>
      <c r="P250" s="113">
        <f ca="1">'Type E'!B163</f>
        <v>32</v>
      </c>
      <c r="Q250" s="114">
        <f ca="1">'Type J'!B163</f>
        <v>32</v>
      </c>
      <c r="R250" s="115">
        <f ca="1">'Type K'!B163</f>
        <v>32</v>
      </c>
      <c r="S250" s="116">
        <f ca="1">'Type N'!B1410</f>
        <v>32</v>
      </c>
      <c r="T250" s="117">
        <f ca="1">'Type S'!B163</f>
        <v>32</v>
      </c>
      <c r="U250" s="118">
        <f ca="1">'Type T'!B660</f>
        <v>32</v>
      </c>
    </row>
    <row r="251" spans="3:21" ht="13.5" thickBot="1" x14ac:dyDescent="0.25">
      <c r="C251" s="104">
        <v>14</v>
      </c>
      <c r="D251" s="105"/>
      <c r="E251" s="105"/>
      <c r="F251" s="105"/>
      <c r="G251" s="105"/>
      <c r="H251" s="105"/>
      <c r="I251" s="106"/>
      <c r="J251">
        <v>2</v>
      </c>
      <c r="K251" s="102">
        <v>122</v>
      </c>
      <c r="L251" s="110" t="str">
        <f>CT!BH8</f>
        <v/>
      </c>
      <c r="M251" s="111">
        <f>CT!BI8</f>
        <v>0</v>
      </c>
      <c r="N251" s="112" t="e">
        <f>IF(L251="S",HLOOKUP(L251,$P$129:U251,K251+1,FALSE)+$A$96,HLOOKUP(L251,$P$129:U251,K251+1,FALSE))</f>
        <v>#N/A</v>
      </c>
      <c r="O251" s="57">
        <f t="shared" si="18"/>
        <v>0</v>
      </c>
      <c r="P251" s="113">
        <f ca="1">'Type E'!B164</f>
        <v>32</v>
      </c>
      <c r="Q251" s="114">
        <f ca="1">'Type J'!B164</f>
        <v>32</v>
      </c>
      <c r="R251" s="115">
        <f ca="1">'Type K'!B164</f>
        <v>32</v>
      </c>
      <c r="S251" s="116">
        <f ca="1">'Type N'!B1411</f>
        <v>32</v>
      </c>
      <c r="T251" s="117">
        <f ca="1">'Type S'!B164</f>
        <v>32</v>
      </c>
      <c r="U251" s="118">
        <f ca="1">'Type T'!B661</f>
        <v>32</v>
      </c>
    </row>
    <row r="252" spans="3:21" ht="13.5" thickBot="1" x14ac:dyDescent="0.25">
      <c r="C252" s="108" t="s">
        <v>197</v>
      </c>
      <c r="D252" t="s">
        <v>48</v>
      </c>
      <c r="E252" t="s">
        <v>225</v>
      </c>
      <c r="F252" t="s">
        <v>725</v>
      </c>
      <c r="G252" t="s">
        <v>726</v>
      </c>
      <c r="I252" s="109"/>
      <c r="J252">
        <v>3</v>
      </c>
      <c r="K252" s="102">
        <v>123</v>
      </c>
      <c r="L252" s="110" t="str">
        <f>CT!BH9</f>
        <v/>
      </c>
      <c r="M252" s="111">
        <f>CT!BI9</f>
        <v>0</v>
      </c>
      <c r="N252" s="112" t="e">
        <f>IF(L252="S",HLOOKUP(L252,$P$129:U252,K252+1,FALSE)+$A$96,HLOOKUP(L252,$P$129:U252,K252+1,FALSE))</f>
        <v>#N/A</v>
      </c>
      <c r="O252" s="57">
        <f t="shared" si="18"/>
        <v>0</v>
      </c>
      <c r="P252" s="113">
        <f ca="1">'Type E'!B165</f>
        <v>32</v>
      </c>
      <c r="Q252" s="114">
        <f ca="1">'Type J'!B165</f>
        <v>32</v>
      </c>
      <c r="R252" s="115">
        <f ca="1">'Type K'!B165</f>
        <v>32</v>
      </c>
      <c r="S252" s="116">
        <f ca="1">'Type N'!B1412</f>
        <v>32</v>
      </c>
      <c r="T252" s="117">
        <f ca="1">'Type S'!B165</f>
        <v>32</v>
      </c>
      <c r="U252" s="118">
        <f ca="1">'Type T'!B662</f>
        <v>32</v>
      </c>
    </row>
    <row r="253" spans="3:21" ht="13.5" thickBot="1" x14ac:dyDescent="0.25">
      <c r="C253" s="10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09">
        <f ca="1">VLOOKUP(E253,Temperatures!$H$3:$J$15,3,TRUE)</f>
        <v>1</v>
      </c>
      <c r="J253">
        <v>4</v>
      </c>
      <c r="K253" s="102">
        <v>124</v>
      </c>
      <c r="L253" s="110" t="str">
        <f>CT!BH10</f>
        <v/>
      </c>
      <c r="M253" s="111">
        <f>CT!BI10</f>
        <v>0</v>
      </c>
      <c r="N253" s="112" t="e">
        <f>IF(L253="S",HLOOKUP(L253,$P$129:U253,K253+1,FALSE)+$A$96,HLOOKUP(L253,$P$129:U253,K253+1,FALSE))</f>
        <v>#N/A</v>
      </c>
      <c r="O253" s="57">
        <f t="shared" si="18"/>
        <v>0</v>
      </c>
      <c r="P253" s="113">
        <f ca="1">'Type E'!B166</f>
        <v>32</v>
      </c>
      <c r="Q253" s="114">
        <f ca="1">'Type J'!B166</f>
        <v>32</v>
      </c>
      <c r="R253" s="115">
        <f ca="1">'Type K'!B166</f>
        <v>32</v>
      </c>
      <c r="S253" s="116">
        <f ca="1">'Type N'!B1413</f>
        <v>32</v>
      </c>
      <c r="T253" s="117">
        <f ca="1">'Type S'!B166</f>
        <v>32</v>
      </c>
      <c r="U253" s="118">
        <f ca="1">'Type T'!B663</f>
        <v>32</v>
      </c>
    </row>
    <row r="254" spans="3:21" ht="13.5" thickBot="1" x14ac:dyDescent="0.25">
      <c r="C254" s="10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09">
        <f ca="1">VLOOKUP(E254,Temperatures!$D$8:$F$14,3,TRUE)</f>
        <v>1</v>
      </c>
      <c r="J254">
        <v>5</v>
      </c>
      <c r="K254" s="102">
        <v>125</v>
      </c>
      <c r="L254" s="110" t="str">
        <f>CT!BH11</f>
        <v/>
      </c>
      <c r="M254" s="111">
        <f>CT!BI11</f>
        <v>0</v>
      </c>
      <c r="N254" s="112" t="e">
        <f>IF(L254="S",HLOOKUP(L254,$P$129:U254,K254+1,FALSE)+$A$96,HLOOKUP(L254,$P$129:U254,K254+1,FALSE))</f>
        <v>#N/A</v>
      </c>
      <c r="O254" s="57">
        <f t="shared" si="18"/>
        <v>0</v>
      </c>
      <c r="P254" s="113">
        <f ca="1">'Type E'!B167</f>
        <v>32</v>
      </c>
      <c r="Q254" s="114">
        <f ca="1">'Type J'!B167</f>
        <v>32</v>
      </c>
      <c r="R254" s="115">
        <f ca="1">'Type K'!B167</f>
        <v>32</v>
      </c>
      <c r="S254" s="116">
        <f ca="1">'Type N'!B1414</f>
        <v>32</v>
      </c>
      <c r="T254" s="117">
        <f ca="1">'Type S'!B167</f>
        <v>32</v>
      </c>
      <c r="U254" s="118">
        <f ca="1">'Type T'!B664</f>
        <v>32</v>
      </c>
    </row>
    <row r="255" spans="3:21" ht="13.5" thickBot="1" x14ac:dyDescent="0.25">
      <c r="C255" s="10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09" t="e">
        <f ca="1">VLOOKUP(E255,Temperatures!$A$12:$C$16,3,TRUE)</f>
        <v>#N/A</v>
      </c>
      <c r="J255">
        <v>6</v>
      </c>
      <c r="K255" s="102">
        <v>126</v>
      </c>
      <c r="L255" s="110" t="str">
        <f>CT!BH12</f>
        <v/>
      </c>
      <c r="M255" s="111">
        <f>CT!BI12</f>
        <v>0</v>
      </c>
      <c r="N255" s="112" t="e">
        <f>IF(L255="S",HLOOKUP(L255,$P$129:U255,K255+1,FALSE)+$A$96,HLOOKUP(L255,$P$129:U255,K255+1,FALSE))</f>
        <v>#N/A</v>
      </c>
      <c r="O255" s="57">
        <f t="shared" si="18"/>
        <v>0</v>
      </c>
      <c r="P255" s="113">
        <f ca="1">'Type E'!B168</f>
        <v>32</v>
      </c>
      <c r="Q255" s="114">
        <f ca="1">'Type J'!B168</f>
        <v>32</v>
      </c>
      <c r="R255" s="115">
        <f ca="1">'Type K'!B168</f>
        <v>32</v>
      </c>
      <c r="S255" s="116">
        <f ca="1">'Type N'!B1415</f>
        <v>32</v>
      </c>
      <c r="T255" s="117">
        <f ca="1">'Type S'!B168</f>
        <v>32</v>
      </c>
      <c r="U255" s="118">
        <f ca="1">'Type T'!B665</f>
        <v>32</v>
      </c>
    </row>
    <row r="256" spans="3:21" ht="13.5" thickBot="1" x14ac:dyDescent="0.25">
      <c r="C256" s="10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09" t="e">
        <f ca="1">VLOOKUP(E256,Temperatures!$D$3:$F$5,3,TRUE)</f>
        <v>#N/A</v>
      </c>
      <c r="J256">
        <v>7</v>
      </c>
      <c r="K256" s="102">
        <v>127</v>
      </c>
      <c r="L256" s="110" t="str">
        <f>CT!BH13</f>
        <v/>
      </c>
      <c r="M256" s="111">
        <f>CT!BI13</f>
        <v>0</v>
      </c>
      <c r="N256" s="112" t="e">
        <f>IF(L256="S",HLOOKUP(L256,$P$129:U256,K256+1,FALSE)+$A$96,HLOOKUP(L256,$P$129:U256,K256+1,FALSE))</f>
        <v>#N/A</v>
      </c>
      <c r="O256" s="57">
        <f t="shared" si="18"/>
        <v>0</v>
      </c>
      <c r="P256" s="113">
        <f ca="1">'Type E'!B169</f>
        <v>32</v>
      </c>
      <c r="Q256" s="114">
        <f ca="1">'Type J'!B169</f>
        <v>32</v>
      </c>
      <c r="R256" s="115">
        <f ca="1">'Type K'!B169</f>
        <v>32</v>
      </c>
      <c r="S256" s="116">
        <f ca="1">'Type N'!B1416</f>
        <v>32</v>
      </c>
      <c r="T256" s="117">
        <f ca="1">'Type S'!B169</f>
        <v>32</v>
      </c>
      <c r="U256" s="118">
        <f ca="1">'Type T'!B666</f>
        <v>32</v>
      </c>
    </row>
    <row r="257" spans="3:21" ht="13.5" thickBot="1" x14ac:dyDescent="0.25">
      <c r="C257" s="10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09">
        <f ca="1">VLOOKUP(E257,Temperatures!$A$3:$C$5,3,TRUE)</f>
        <v>2</v>
      </c>
      <c r="J257">
        <v>8</v>
      </c>
      <c r="K257" s="102">
        <v>128</v>
      </c>
      <c r="L257" s="110" t="str">
        <f>CT!BH14</f>
        <v/>
      </c>
      <c r="M257" s="111">
        <f>CT!BI14</f>
        <v>0</v>
      </c>
      <c r="N257" s="112" t="e">
        <f>IF(L257="S",HLOOKUP(L257,$P$129:U257,K257+1,FALSE)+$A$96,HLOOKUP(L257,$P$129:U257,K257+1,FALSE))</f>
        <v>#N/A</v>
      </c>
      <c r="O257" s="57">
        <f t="shared" si="18"/>
        <v>0</v>
      </c>
      <c r="P257" s="113">
        <f ca="1">'Type E'!B170</f>
        <v>32</v>
      </c>
      <c r="Q257" s="114">
        <f ca="1">'Type J'!B170</f>
        <v>32</v>
      </c>
      <c r="R257" s="115">
        <f ca="1">'Type K'!B170</f>
        <v>32</v>
      </c>
      <c r="S257" s="116">
        <f ca="1">'Type N'!B1417</f>
        <v>32</v>
      </c>
      <c r="T257" s="117">
        <f ca="1">'Type S'!B170</f>
        <v>32</v>
      </c>
      <c r="U257" s="118">
        <f ca="1">'Type T'!B667</f>
        <v>32</v>
      </c>
    </row>
    <row r="258" spans="3:21" ht="13.5" thickBot="1" x14ac:dyDescent="0.25">
      <c r="C258" s="108" t="str">
        <f t="shared" si="27"/>
        <v>ST7</v>
      </c>
      <c r="E258" s="119">
        <f ca="1">'ST-7'!$B176</f>
        <v>32.040321848434893</v>
      </c>
      <c r="F258">
        <f ca="1">E258</f>
        <v>32.040321848434893</v>
      </c>
      <c r="G258">
        <f t="shared" ca="1" si="28"/>
        <v>32</v>
      </c>
      <c r="I258" s="109"/>
      <c r="J258">
        <v>9</v>
      </c>
      <c r="K258" s="102">
        <v>129</v>
      </c>
      <c r="L258" s="110" t="str">
        <f>CT!BH15</f>
        <v/>
      </c>
      <c r="M258" s="111">
        <f>CT!BI15</f>
        <v>0</v>
      </c>
      <c r="N258" s="112" t="e">
        <f>IF(L258="S",HLOOKUP(L258,$P$129:U258,K258+1,FALSE)+$A$96,HLOOKUP(L258,$P$129:U258,K258+1,FALSE))</f>
        <v>#N/A</v>
      </c>
      <c r="O258" s="57">
        <f t="shared" si="18"/>
        <v>0</v>
      </c>
      <c r="P258" s="113">
        <f ca="1">'Type E'!B171</f>
        <v>32</v>
      </c>
      <c r="Q258" s="114">
        <f ca="1">'Type J'!B171</f>
        <v>32</v>
      </c>
      <c r="R258" s="115">
        <f ca="1">'Type K'!B171</f>
        <v>32</v>
      </c>
      <c r="S258" s="116">
        <f ca="1">'Type N'!B1418</f>
        <v>32</v>
      </c>
      <c r="T258" s="117">
        <f ca="1">'Type S'!B171</f>
        <v>32</v>
      </c>
      <c r="U258" s="118">
        <f ca="1">'Type T'!B668</f>
        <v>32</v>
      </c>
    </row>
    <row r="259" spans="3:21" ht="13.5" thickBot="1" x14ac:dyDescent="0.25">
      <c r="C259" s="108" t="str">
        <f>C247</f>
        <v>PRT</v>
      </c>
      <c r="D259" s="119">
        <f>D254</f>
        <v>0</v>
      </c>
      <c r="E259" s="119">
        <f>D259</f>
        <v>0</v>
      </c>
      <c r="F259" s="119">
        <f>E259</f>
        <v>0</v>
      </c>
      <c r="G259" s="119">
        <f>ROUND(F259,3)</f>
        <v>0</v>
      </c>
      <c r="I259" s="109"/>
      <c r="J259">
        <v>10</v>
      </c>
      <c r="K259" s="102">
        <v>130</v>
      </c>
      <c r="L259" s="110" t="str">
        <f>CT!BH16</f>
        <v/>
      </c>
      <c r="M259" s="111">
        <f>CT!BI16</f>
        <v>0</v>
      </c>
      <c r="N259" s="112" t="e">
        <f>IF(L259="S",HLOOKUP(L259,$P$129:U259,K259+1,FALSE)+$A$96,HLOOKUP(L259,$P$129:U259,K259+1,FALSE))</f>
        <v>#N/A</v>
      </c>
      <c r="O259" s="57">
        <f t="shared" si="18"/>
        <v>0</v>
      </c>
      <c r="P259" s="113">
        <f ca="1">'Type E'!B172</f>
        <v>32</v>
      </c>
      <c r="Q259" s="114">
        <f ca="1">'Type J'!B172</f>
        <v>32</v>
      </c>
      <c r="R259" s="115">
        <f ca="1">'Type K'!B172</f>
        <v>32</v>
      </c>
      <c r="S259" s="116">
        <f ca="1">'Type N'!B1419</f>
        <v>32</v>
      </c>
      <c r="T259" s="117">
        <f ca="1">'Type S'!B172</f>
        <v>32</v>
      </c>
      <c r="U259" s="118">
        <f ca="1">'Type T'!B669</f>
        <v>32</v>
      </c>
    </row>
    <row r="260" spans="3:21" ht="13.5" thickBot="1" x14ac:dyDescent="0.25">
      <c r="C260" s="108" t="s">
        <v>737</v>
      </c>
      <c r="D260" t="s">
        <v>48</v>
      </c>
      <c r="E260" t="s">
        <v>738</v>
      </c>
      <c r="I260" s="109"/>
      <c r="J260">
        <v>11</v>
      </c>
      <c r="K260" s="102">
        <v>131</v>
      </c>
      <c r="L260" s="110" t="str">
        <f>CT!BH17</f>
        <v/>
      </c>
      <c r="M260" s="111">
        <f>CT!BI17</f>
        <v>0</v>
      </c>
      <c r="N260" s="112" t="e">
        <f>IF(L260="S",HLOOKUP(L260,$P$129:U260,K260+1,FALSE)+$A$96,HLOOKUP(L260,$P$129:U260,K260+1,FALSE))</f>
        <v>#N/A</v>
      </c>
      <c r="O260" s="57">
        <f t="shared" si="18"/>
        <v>0</v>
      </c>
      <c r="P260" s="113">
        <f ca="1">'Type E'!B173</f>
        <v>32</v>
      </c>
      <c r="Q260" s="114">
        <f ca="1">'Type J'!B173</f>
        <v>32</v>
      </c>
      <c r="R260" s="115">
        <f ca="1">'Type K'!B173</f>
        <v>32</v>
      </c>
      <c r="S260" s="116">
        <f ca="1">'Type N'!B1420</f>
        <v>32</v>
      </c>
      <c r="T260" s="117">
        <f ca="1">'Type S'!B173</f>
        <v>32</v>
      </c>
      <c r="U260" s="118">
        <f ca="1">'Type T'!B670</f>
        <v>32</v>
      </c>
    </row>
    <row r="261" spans="3:21" ht="13.5" thickBot="1" x14ac:dyDescent="0.25">
      <c r="C261" s="120" t="str">
        <f>CT!DD3</f>
        <v/>
      </c>
      <c r="D261" s="121">
        <f>CT!DE4</f>
        <v>0</v>
      </c>
      <c r="E261" s="44" t="e">
        <f>IF(F261="S",VLOOKUP(C261,C253:G259,5,FALSE)+$A$96,VLOOKUP(C261,C253:G259,5,FALSE))</f>
        <v>#N/A</v>
      </c>
      <c r="F261" s="44" t="str">
        <f>IF(OR(C261=C254,C261=C253,C261=C258),"S","")</f>
        <v/>
      </c>
      <c r="G261" s="44"/>
      <c r="H261" s="44"/>
      <c r="I261" s="122"/>
      <c r="J261">
        <v>12</v>
      </c>
      <c r="K261" s="102">
        <v>132</v>
      </c>
      <c r="L261" s="110" t="str">
        <f>CT!BH18</f>
        <v/>
      </c>
      <c r="M261" s="111">
        <f>CT!BI18</f>
        <v>0</v>
      </c>
      <c r="N261" s="112" t="e">
        <f>IF(L261="S",HLOOKUP(L261,$P$129:U261,K261+1,FALSE)+$A$96,HLOOKUP(L261,$P$129:U261,K261+1,FALSE))</f>
        <v>#N/A</v>
      </c>
      <c r="O261" s="57">
        <f t="shared" si="18"/>
        <v>0</v>
      </c>
      <c r="P261" s="113">
        <f ca="1">'Type E'!B174</f>
        <v>32</v>
      </c>
      <c r="Q261" s="114">
        <f ca="1">'Type J'!B174</f>
        <v>32</v>
      </c>
      <c r="R261" s="115">
        <f ca="1">'Type K'!B174</f>
        <v>32</v>
      </c>
      <c r="S261" s="116">
        <f ca="1">'Type N'!B1421</f>
        <v>32</v>
      </c>
      <c r="T261" s="117">
        <f ca="1">'Type S'!B174</f>
        <v>32</v>
      </c>
      <c r="U261" s="118">
        <f ca="1">'Type T'!B671</f>
        <v>32</v>
      </c>
    </row>
    <row r="262" spans="3:21" ht="13.5" thickBot="1" x14ac:dyDescent="0.25">
      <c r="J262">
        <v>13</v>
      </c>
      <c r="K262" s="102">
        <v>133</v>
      </c>
      <c r="L262" s="110" t="str">
        <f>CT!BH19</f>
        <v/>
      </c>
      <c r="M262" s="111">
        <f>CT!BI19</f>
        <v>0</v>
      </c>
      <c r="N262" s="112" t="e">
        <f>IF(L262="S",HLOOKUP(L262,$P$129:U262,K262+1,FALSE)+$A$96,HLOOKUP(L262,$P$129:U262,K262+1,FALSE))</f>
        <v>#N/A</v>
      </c>
      <c r="O262" s="57">
        <f t="shared" si="18"/>
        <v>0</v>
      </c>
      <c r="P262" s="113">
        <f ca="1">'Type E'!B175</f>
        <v>32</v>
      </c>
      <c r="Q262" s="114">
        <f ca="1">'Type J'!B175</f>
        <v>32</v>
      </c>
      <c r="R262" s="115">
        <f ca="1">'Type K'!B175</f>
        <v>32</v>
      </c>
      <c r="S262" s="116">
        <f ca="1">'Type N'!B1422</f>
        <v>32</v>
      </c>
      <c r="T262" s="117">
        <f ca="1">'Type S'!B175</f>
        <v>32</v>
      </c>
      <c r="U262" s="118">
        <f ca="1">'Type T'!B672</f>
        <v>32</v>
      </c>
    </row>
    <row r="263" spans="3:21" ht="13.5" thickBot="1" x14ac:dyDescent="0.25">
      <c r="C263" s="104">
        <v>15</v>
      </c>
      <c r="D263" s="105"/>
      <c r="E263" s="105"/>
      <c r="F263" s="105"/>
      <c r="G263" s="105"/>
      <c r="H263" s="105"/>
      <c r="I263" s="106"/>
      <c r="J263">
        <v>14</v>
      </c>
      <c r="K263" s="102">
        <v>134</v>
      </c>
      <c r="L263" s="110" t="str">
        <f>CT!BH20</f>
        <v/>
      </c>
      <c r="M263" s="111">
        <f>CT!BI20</f>
        <v>0</v>
      </c>
      <c r="N263" s="112" t="e">
        <f>IF(L263="S",HLOOKUP(L263,$P$129:U263,K263+1,FALSE)+$A$96,HLOOKUP(L263,$P$129:U263,K263+1,FALSE))</f>
        <v>#N/A</v>
      </c>
      <c r="O263" s="57">
        <f t="shared" ref="O263:O326" si="29">M263</f>
        <v>0</v>
      </c>
      <c r="P263" s="113">
        <f ca="1">'Type E'!B176</f>
        <v>32</v>
      </c>
      <c r="Q263" s="114">
        <f ca="1">'Type J'!B176</f>
        <v>32</v>
      </c>
      <c r="R263" s="115">
        <f ca="1">'Type K'!B176</f>
        <v>32</v>
      </c>
      <c r="S263" s="116">
        <f ca="1">'Type N'!B1423</f>
        <v>32</v>
      </c>
      <c r="T263" s="117">
        <f ca="1">'Type S'!B176</f>
        <v>32</v>
      </c>
      <c r="U263" s="118">
        <f ca="1">'Type T'!B673</f>
        <v>32</v>
      </c>
    </row>
    <row r="264" spans="3:21" ht="13.5" thickBot="1" x14ac:dyDescent="0.25">
      <c r="C264" s="108" t="s">
        <v>197</v>
      </c>
      <c r="D264" t="s">
        <v>48</v>
      </c>
      <c r="E264" t="s">
        <v>225</v>
      </c>
      <c r="F264" t="s">
        <v>725</v>
      </c>
      <c r="G264" t="s">
        <v>726</v>
      </c>
      <c r="I264" s="109"/>
      <c r="J264">
        <v>15</v>
      </c>
      <c r="K264" s="102">
        <v>135</v>
      </c>
      <c r="L264" s="110" t="str">
        <f>CT!BH21</f>
        <v/>
      </c>
      <c r="M264" s="111">
        <f>CT!BI21</f>
        <v>0</v>
      </c>
      <c r="N264" s="112" t="e">
        <f>IF(L264="S",HLOOKUP(L264,$P$129:U264,K264+1,FALSE)+$A$96,HLOOKUP(L264,$P$129:U264,K264+1,FALSE))</f>
        <v>#N/A</v>
      </c>
      <c r="O264" s="57">
        <f t="shared" si="29"/>
        <v>0</v>
      </c>
      <c r="P264" s="113">
        <f ca="1">'Type E'!B177</f>
        <v>32</v>
      </c>
      <c r="Q264" s="114">
        <f ca="1">'Type J'!B177</f>
        <v>32</v>
      </c>
      <c r="R264" s="115">
        <f ca="1">'Type K'!B177</f>
        <v>32</v>
      </c>
      <c r="S264" s="116">
        <f ca="1">'Type N'!B1424</f>
        <v>32</v>
      </c>
      <c r="T264" s="117">
        <f ca="1">'Type S'!B177</f>
        <v>32</v>
      </c>
      <c r="U264" s="118">
        <f ca="1">'Type T'!B674</f>
        <v>32</v>
      </c>
    </row>
    <row r="265" spans="3:21" ht="13.5" thickBot="1" x14ac:dyDescent="0.25">
      <c r="C265" s="10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09">
        <f ca="1">VLOOKUP(E265,Temperatures!$H$3:$J$15,3,TRUE)</f>
        <v>1</v>
      </c>
      <c r="J265">
        <v>16</v>
      </c>
      <c r="K265" s="102">
        <v>136</v>
      </c>
      <c r="L265" s="110" t="str">
        <f>CT!BH22</f>
        <v/>
      </c>
      <c r="M265" s="111">
        <f>CT!BI22</f>
        <v>0</v>
      </c>
      <c r="N265" s="112" t="e">
        <f>IF(L265="S",HLOOKUP(L265,$P$129:U265,K265+1,FALSE)+$A$96,HLOOKUP(L265,$P$129:U265,K265+1,FALSE))</f>
        <v>#N/A</v>
      </c>
      <c r="O265" s="57">
        <f t="shared" si="29"/>
        <v>0</v>
      </c>
      <c r="P265" s="113">
        <f ca="1">'Type E'!B178</f>
        <v>32</v>
      </c>
      <c r="Q265" s="114">
        <f ca="1">'Type J'!B178</f>
        <v>32</v>
      </c>
      <c r="R265" s="115">
        <f ca="1">'Type K'!B178</f>
        <v>32</v>
      </c>
      <c r="S265" s="116">
        <f ca="1">'Type N'!B1425</f>
        <v>32</v>
      </c>
      <c r="T265" s="117">
        <f ca="1">'Type S'!B178</f>
        <v>32</v>
      </c>
      <c r="U265" s="118">
        <f ca="1">'Type T'!B675</f>
        <v>32</v>
      </c>
    </row>
    <row r="266" spans="3:21" ht="13.5" thickBot="1" x14ac:dyDescent="0.25">
      <c r="C266" s="10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09">
        <f ca="1">VLOOKUP(E266,Temperatures!$D$8:$F$14,3,TRUE)</f>
        <v>1</v>
      </c>
      <c r="J266">
        <v>17</v>
      </c>
      <c r="K266" s="102">
        <v>137</v>
      </c>
      <c r="L266" s="110" t="str">
        <f>CT!BH23</f>
        <v/>
      </c>
      <c r="M266" s="111">
        <f>CT!BI23</f>
        <v>0</v>
      </c>
      <c r="N266" s="112" t="e">
        <f>IF(L266="S",HLOOKUP(L266,$P$129:U266,K266+1,FALSE)+$A$96,HLOOKUP(L266,$P$129:U266,K266+1,FALSE))</f>
        <v>#N/A</v>
      </c>
      <c r="O266" s="57">
        <f t="shared" si="29"/>
        <v>0</v>
      </c>
      <c r="P266" s="113">
        <f ca="1">'Type E'!B179</f>
        <v>32</v>
      </c>
      <c r="Q266" s="114">
        <f ca="1">'Type J'!B179</f>
        <v>32</v>
      </c>
      <c r="R266" s="115">
        <f ca="1">'Type K'!B179</f>
        <v>32</v>
      </c>
      <c r="S266" s="116">
        <f ca="1">'Type N'!B1426</f>
        <v>32</v>
      </c>
      <c r="T266" s="117">
        <f ca="1">'Type S'!B179</f>
        <v>32</v>
      </c>
      <c r="U266" s="118">
        <f ca="1">'Type T'!B676</f>
        <v>32</v>
      </c>
    </row>
    <row r="267" spans="3:21" ht="13.5" thickBot="1" x14ac:dyDescent="0.25">
      <c r="C267" s="10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09" t="e">
        <f ca="1">VLOOKUP(E267,Temperatures!$A$12:$C$16,3,TRUE)</f>
        <v>#N/A</v>
      </c>
      <c r="J267">
        <v>18</v>
      </c>
      <c r="K267" s="102">
        <v>138</v>
      </c>
      <c r="L267" s="110" t="str">
        <f>CT!BH24</f>
        <v/>
      </c>
      <c r="M267" s="111">
        <f>CT!BI24</f>
        <v>0</v>
      </c>
      <c r="N267" s="112" t="e">
        <f>IF(L267="S",HLOOKUP(L267,$P$129:U267,K267+1,FALSE)+$A$96,HLOOKUP(L267,$P$129:U267,K267+1,FALSE))</f>
        <v>#N/A</v>
      </c>
      <c r="O267" s="57">
        <f t="shared" si="29"/>
        <v>0</v>
      </c>
      <c r="P267" s="113">
        <f ca="1">'Type E'!B180</f>
        <v>32</v>
      </c>
      <c r="Q267" s="114">
        <f ca="1">'Type J'!B180</f>
        <v>32</v>
      </c>
      <c r="R267" s="115">
        <f ca="1">'Type K'!B180</f>
        <v>32</v>
      </c>
      <c r="S267" s="116">
        <f ca="1">'Type N'!B1427</f>
        <v>32</v>
      </c>
      <c r="T267" s="117">
        <f ca="1">'Type S'!B180</f>
        <v>32</v>
      </c>
      <c r="U267" s="118">
        <f ca="1">'Type T'!B677</f>
        <v>32</v>
      </c>
    </row>
    <row r="268" spans="3:21" ht="13.5" thickBot="1" x14ac:dyDescent="0.25">
      <c r="C268" s="10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09" t="e">
        <f ca="1">VLOOKUP(E268,Temperatures!$D$3:$F$5,3,TRUE)</f>
        <v>#N/A</v>
      </c>
      <c r="J268">
        <v>19</v>
      </c>
      <c r="K268" s="102">
        <v>139</v>
      </c>
      <c r="L268" s="110" t="str">
        <f>CT!BH25</f>
        <v/>
      </c>
      <c r="M268" s="111">
        <f>CT!BI25</f>
        <v>0</v>
      </c>
      <c r="N268" s="112" t="e">
        <f>IF(L268="S",HLOOKUP(L268,$P$129:U268,K268+1,FALSE)+$A$96,HLOOKUP(L268,$P$129:U268,K268+1,FALSE))</f>
        <v>#N/A</v>
      </c>
      <c r="O268" s="57">
        <f t="shared" si="29"/>
        <v>0</v>
      </c>
      <c r="P268" s="113">
        <f ca="1">'Type E'!B181</f>
        <v>32</v>
      </c>
      <c r="Q268" s="114">
        <f ca="1">'Type J'!B181</f>
        <v>32</v>
      </c>
      <c r="R268" s="115">
        <f ca="1">'Type K'!B181</f>
        <v>32</v>
      </c>
      <c r="S268" s="116">
        <f ca="1">'Type N'!B1428</f>
        <v>32</v>
      </c>
      <c r="T268" s="117">
        <f ca="1">'Type S'!B181</f>
        <v>32</v>
      </c>
      <c r="U268" s="118">
        <f ca="1">'Type T'!B678</f>
        <v>32</v>
      </c>
    </row>
    <row r="269" spans="3:21" ht="13.5" thickBot="1" x14ac:dyDescent="0.25">
      <c r="C269" s="10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09">
        <f ca="1">VLOOKUP(E269,Temperatures!$A$3:$C$5,3,TRUE)</f>
        <v>2</v>
      </c>
      <c r="J269">
        <v>20</v>
      </c>
      <c r="K269" s="102">
        <v>140</v>
      </c>
      <c r="L269" s="110" t="str">
        <f>CT!BH26</f>
        <v/>
      </c>
      <c r="M269" s="111">
        <f>CT!BI26</f>
        <v>0</v>
      </c>
      <c r="N269" s="112" t="e">
        <f>IF(L269="S",HLOOKUP(L269,$P$129:U269,K269+1,FALSE)+$A$96,HLOOKUP(L269,$P$129:U269,K269+1,FALSE))</f>
        <v>#N/A</v>
      </c>
      <c r="O269" s="57">
        <f t="shared" si="29"/>
        <v>0</v>
      </c>
      <c r="P269" s="113">
        <f ca="1">'Type E'!B182</f>
        <v>32</v>
      </c>
      <c r="Q269" s="114">
        <f ca="1">'Type J'!B182</f>
        <v>32</v>
      </c>
      <c r="R269" s="115">
        <f ca="1">'Type K'!B182</f>
        <v>32</v>
      </c>
      <c r="S269" s="116">
        <f ca="1">'Type N'!B1429</f>
        <v>32</v>
      </c>
      <c r="T269" s="117">
        <f ca="1">'Type S'!B182</f>
        <v>32</v>
      </c>
      <c r="U269" s="118">
        <f ca="1">'Type T'!B679</f>
        <v>32</v>
      </c>
    </row>
    <row r="270" spans="3:21" ht="13.5" thickBot="1" x14ac:dyDescent="0.25">
      <c r="C270" s="108" t="str">
        <f t="shared" si="30"/>
        <v>ST7</v>
      </c>
      <c r="E270" s="119">
        <f ca="1">'ST-7'!$B188</f>
        <v>32.040321848434893</v>
      </c>
      <c r="F270">
        <f ca="1">E270</f>
        <v>32.040321848434893</v>
      </c>
      <c r="G270">
        <f t="shared" ca="1" si="31"/>
        <v>32</v>
      </c>
      <c r="I270" s="109"/>
      <c r="J270" s="125">
        <v>9</v>
      </c>
      <c r="K270" s="102">
        <v>141</v>
      </c>
      <c r="L270" s="110" t="str">
        <f>CT!BP7</f>
        <v/>
      </c>
      <c r="M270" s="111">
        <f>CT!BQ7</f>
        <v>0</v>
      </c>
      <c r="N270" s="112" t="e">
        <f>IF(L270="S",HLOOKUP(L270,$P$129:U270,K270+1,FALSE)+$A$96,HLOOKUP(L270,$P$129:U270,K270+1,FALSE))</f>
        <v>#N/A</v>
      </c>
      <c r="O270" s="57">
        <f t="shared" si="29"/>
        <v>0</v>
      </c>
      <c r="P270" s="113">
        <f ca="1">'Type E'!B183</f>
        <v>32</v>
      </c>
      <c r="Q270" s="114">
        <f ca="1">'Type J'!B183</f>
        <v>32</v>
      </c>
      <c r="R270" s="115">
        <f ca="1">'Type K'!B183</f>
        <v>32</v>
      </c>
      <c r="S270" s="116">
        <f ca="1">'Type N'!B1430</f>
        <v>32</v>
      </c>
      <c r="T270" s="117">
        <f ca="1">'Type S'!B183</f>
        <v>32</v>
      </c>
      <c r="U270" s="118">
        <f ca="1">'Type T'!B680</f>
        <v>32</v>
      </c>
    </row>
    <row r="271" spans="3:21" ht="13.5" thickBot="1" x14ac:dyDescent="0.25">
      <c r="C271" s="108" t="str">
        <f>C259</f>
        <v>PRT</v>
      </c>
      <c r="D271" s="119">
        <f>D266</f>
        <v>0</v>
      </c>
      <c r="E271" s="119">
        <f>D271</f>
        <v>0</v>
      </c>
      <c r="F271" s="119">
        <f>E271</f>
        <v>0</v>
      </c>
      <c r="G271" s="119">
        <f>ROUND(F271,3)</f>
        <v>0</v>
      </c>
      <c r="I271" s="109"/>
      <c r="J271">
        <v>2</v>
      </c>
      <c r="K271" s="102">
        <v>142</v>
      </c>
      <c r="L271" s="110" t="str">
        <f>CT!BP8</f>
        <v/>
      </c>
      <c r="M271" s="111">
        <f>CT!BQ8</f>
        <v>0</v>
      </c>
      <c r="N271" s="112" t="e">
        <f>IF(L271="S",HLOOKUP(L271,$P$129:U271,K271+1,FALSE)+$A$96,HLOOKUP(L271,$P$129:U271,K271+1,FALSE))</f>
        <v>#N/A</v>
      </c>
      <c r="O271" s="57">
        <f t="shared" si="29"/>
        <v>0</v>
      </c>
      <c r="P271" s="113">
        <f ca="1">'Type E'!B184</f>
        <v>32</v>
      </c>
      <c r="Q271" s="114">
        <f ca="1">'Type J'!B184</f>
        <v>32</v>
      </c>
      <c r="R271" s="115">
        <f ca="1">'Type K'!B184</f>
        <v>32</v>
      </c>
      <c r="S271" s="116">
        <f ca="1">'Type N'!B1431</f>
        <v>32</v>
      </c>
      <c r="T271" s="117">
        <f ca="1">'Type S'!B184</f>
        <v>32</v>
      </c>
      <c r="U271" s="118">
        <f ca="1">'Type T'!B681</f>
        <v>32</v>
      </c>
    </row>
    <row r="272" spans="3:21" ht="13.5" thickBot="1" x14ac:dyDescent="0.25">
      <c r="C272" s="108" t="s">
        <v>737</v>
      </c>
      <c r="D272" t="s">
        <v>48</v>
      </c>
      <c r="E272" t="s">
        <v>738</v>
      </c>
      <c r="I272" s="109"/>
      <c r="J272">
        <v>3</v>
      </c>
      <c r="K272" s="102">
        <v>143</v>
      </c>
      <c r="L272" s="110" t="str">
        <f>CT!BP9</f>
        <v/>
      </c>
      <c r="M272" s="111">
        <f>CT!BQ9</f>
        <v>0</v>
      </c>
      <c r="N272" s="112" t="e">
        <f>IF(L272="S",HLOOKUP(L272,$P$129:U272,K272+1,FALSE)+$A$96,HLOOKUP(L272,$P$129:U272,K272+1,FALSE))</f>
        <v>#N/A</v>
      </c>
      <c r="O272" s="57">
        <f t="shared" si="29"/>
        <v>0</v>
      </c>
      <c r="P272" s="113">
        <f ca="1">'Type E'!B185</f>
        <v>32</v>
      </c>
      <c r="Q272" s="114">
        <f ca="1">'Type J'!B185</f>
        <v>32</v>
      </c>
      <c r="R272" s="115">
        <f ca="1">'Type K'!B185</f>
        <v>32</v>
      </c>
      <c r="S272" s="116">
        <f ca="1">'Type N'!B1432</f>
        <v>32</v>
      </c>
      <c r="T272" s="117">
        <f ca="1">'Type S'!B185</f>
        <v>32</v>
      </c>
      <c r="U272" s="118">
        <f ca="1">'Type T'!B682</f>
        <v>32</v>
      </c>
    </row>
    <row r="273" spans="3:21" ht="13.5" thickBot="1" x14ac:dyDescent="0.25">
      <c r="C273" s="120" t="str">
        <f>CT!DL3</f>
        <v/>
      </c>
      <c r="D273" s="121">
        <f>CT!DM4</f>
        <v>0</v>
      </c>
      <c r="E273" s="44" t="e">
        <f>IF(F273="S",VLOOKUP(C273,C265:G271,5,FALSE)+$A$96,VLOOKUP(C273,C265:G271,5,FALSE))</f>
        <v>#N/A</v>
      </c>
      <c r="F273" s="44" t="str">
        <f>IF(OR(C273=C266,C273=C265,C273=C270),"S","")</f>
        <v/>
      </c>
      <c r="G273" s="44"/>
      <c r="H273" s="44"/>
      <c r="I273" s="122"/>
      <c r="J273">
        <v>4</v>
      </c>
      <c r="K273" s="102">
        <v>144</v>
      </c>
      <c r="L273" s="110" t="str">
        <f>CT!BP10</f>
        <v/>
      </c>
      <c r="M273" s="111">
        <f>CT!BQ10</f>
        <v>0</v>
      </c>
      <c r="N273" s="112" t="e">
        <f>IF(L273="S",HLOOKUP(L273,$P$129:U273,K273+1,FALSE)+$A$96,HLOOKUP(L273,$P$129:U273,K273+1,FALSE))</f>
        <v>#N/A</v>
      </c>
      <c r="O273" s="57">
        <f t="shared" si="29"/>
        <v>0</v>
      </c>
      <c r="P273" s="113">
        <f ca="1">'Type E'!B186</f>
        <v>32</v>
      </c>
      <c r="Q273" s="114">
        <f ca="1">'Type J'!B186</f>
        <v>32</v>
      </c>
      <c r="R273" s="115">
        <f ca="1">'Type K'!B186</f>
        <v>32</v>
      </c>
      <c r="S273" s="116">
        <f ca="1">'Type N'!B1433</f>
        <v>32</v>
      </c>
      <c r="T273" s="117">
        <f ca="1">'Type S'!B186</f>
        <v>32</v>
      </c>
      <c r="U273" s="118">
        <f ca="1">'Type T'!B683</f>
        <v>32</v>
      </c>
    </row>
    <row r="274" spans="3:21" ht="13.5" thickBot="1" x14ac:dyDescent="0.25">
      <c r="J274">
        <v>5</v>
      </c>
      <c r="K274" s="102">
        <v>145</v>
      </c>
      <c r="L274" s="110" t="str">
        <f>CT!BP11</f>
        <v/>
      </c>
      <c r="M274" s="111">
        <f>CT!BQ11</f>
        <v>0</v>
      </c>
      <c r="N274" s="112" t="e">
        <f>IF(L274="S",HLOOKUP(L274,$P$129:U274,K274+1,FALSE)+$A$96,HLOOKUP(L274,$P$129:U274,K274+1,FALSE))</f>
        <v>#N/A</v>
      </c>
      <c r="O274" s="57">
        <f t="shared" si="29"/>
        <v>0</v>
      </c>
      <c r="P274" s="113">
        <f ca="1">'Type E'!B187</f>
        <v>32</v>
      </c>
      <c r="Q274" s="114">
        <f ca="1">'Type J'!B187</f>
        <v>32</v>
      </c>
      <c r="R274" s="115">
        <f ca="1">'Type K'!B187</f>
        <v>32</v>
      </c>
      <c r="S274" s="116">
        <f ca="1">'Type N'!B1434</f>
        <v>32</v>
      </c>
      <c r="T274" s="117">
        <f ca="1">'Type S'!B187</f>
        <v>32</v>
      </c>
      <c r="U274" s="118">
        <f ca="1">'Type T'!B684</f>
        <v>32</v>
      </c>
    </row>
    <row r="275" spans="3:21" ht="13.5" thickBot="1" x14ac:dyDescent="0.25">
      <c r="C275" s="104">
        <v>16</v>
      </c>
      <c r="D275" s="105"/>
      <c r="E275" s="105"/>
      <c r="F275" s="105"/>
      <c r="G275" s="105"/>
      <c r="H275" s="105"/>
      <c r="I275" s="106"/>
      <c r="J275">
        <v>6</v>
      </c>
      <c r="K275" s="102">
        <v>146</v>
      </c>
      <c r="L275" s="110" t="str">
        <f>CT!BP12</f>
        <v/>
      </c>
      <c r="M275" s="111">
        <f>CT!BQ12</f>
        <v>0</v>
      </c>
      <c r="N275" s="112" t="e">
        <f>IF(L275="S",HLOOKUP(L275,$P$129:U275,K275+1,FALSE)+$A$96,HLOOKUP(L275,$P$129:U275,K275+1,FALSE))</f>
        <v>#N/A</v>
      </c>
      <c r="O275" s="57">
        <f t="shared" si="29"/>
        <v>0</v>
      </c>
      <c r="P275" s="113">
        <f ca="1">'Type E'!B188</f>
        <v>32</v>
      </c>
      <c r="Q275" s="114">
        <f ca="1">'Type J'!B188</f>
        <v>32</v>
      </c>
      <c r="R275" s="115">
        <f ca="1">'Type K'!B188</f>
        <v>32</v>
      </c>
      <c r="S275" s="116">
        <f ca="1">'Type N'!B1435</f>
        <v>32</v>
      </c>
      <c r="T275" s="117">
        <f ca="1">'Type S'!B188</f>
        <v>32</v>
      </c>
      <c r="U275" s="118">
        <f ca="1">'Type T'!B685</f>
        <v>32</v>
      </c>
    </row>
    <row r="276" spans="3:21" ht="13.5" thickBot="1" x14ac:dyDescent="0.25">
      <c r="C276" s="108" t="s">
        <v>197</v>
      </c>
      <c r="D276" t="s">
        <v>48</v>
      </c>
      <c r="E276" t="s">
        <v>225</v>
      </c>
      <c r="F276" t="s">
        <v>725</v>
      </c>
      <c r="G276" t="s">
        <v>726</v>
      </c>
      <c r="I276" s="109"/>
      <c r="J276">
        <v>7</v>
      </c>
      <c r="K276" s="102">
        <v>147</v>
      </c>
      <c r="L276" s="110" t="str">
        <f>CT!BP13</f>
        <v/>
      </c>
      <c r="M276" s="111">
        <f>CT!BQ13</f>
        <v>0</v>
      </c>
      <c r="N276" s="112" t="e">
        <f>IF(L276="S",HLOOKUP(L276,$P$129:U276,K276+1,FALSE)+$A$96,HLOOKUP(L276,$P$129:U276,K276+1,FALSE))</f>
        <v>#N/A</v>
      </c>
      <c r="O276" s="57">
        <f t="shared" si="29"/>
        <v>0</v>
      </c>
      <c r="P276" s="113">
        <f ca="1">'Type E'!B189</f>
        <v>32</v>
      </c>
      <c r="Q276" s="114">
        <f ca="1">'Type J'!B189</f>
        <v>32</v>
      </c>
      <c r="R276" s="115">
        <f ca="1">'Type K'!B189</f>
        <v>32</v>
      </c>
      <c r="S276" s="116">
        <f ca="1">'Type N'!B1436</f>
        <v>32</v>
      </c>
      <c r="T276" s="117">
        <f ca="1">'Type S'!B189</f>
        <v>32</v>
      </c>
      <c r="U276" s="118">
        <f ca="1">'Type T'!B686</f>
        <v>32</v>
      </c>
    </row>
    <row r="277" spans="3:21" ht="13.5" thickBot="1" x14ac:dyDescent="0.25">
      <c r="C277" s="10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09">
        <f ca="1">VLOOKUP(E277,Temperatures!$H$3:$J$15,3,TRUE)</f>
        <v>1</v>
      </c>
      <c r="J277">
        <v>8</v>
      </c>
      <c r="K277" s="102">
        <v>148</v>
      </c>
      <c r="L277" s="110" t="str">
        <f>CT!BP14</f>
        <v/>
      </c>
      <c r="M277" s="111">
        <f>CT!BQ14</f>
        <v>0</v>
      </c>
      <c r="N277" s="112" t="e">
        <f>IF(L277="S",HLOOKUP(L277,$P$129:U277,K277+1,FALSE)+$A$96,HLOOKUP(L277,$P$129:U277,K277+1,FALSE))</f>
        <v>#N/A</v>
      </c>
      <c r="O277" s="57">
        <f t="shared" si="29"/>
        <v>0</v>
      </c>
      <c r="P277" s="113">
        <f ca="1">'Type E'!B190</f>
        <v>32</v>
      </c>
      <c r="Q277" s="114">
        <f ca="1">'Type J'!B190</f>
        <v>32</v>
      </c>
      <c r="R277" s="115">
        <f ca="1">'Type K'!B190</f>
        <v>32</v>
      </c>
      <c r="S277" s="116">
        <f ca="1">'Type N'!B1437</f>
        <v>32</v>
      </c>
      <c r="T277" s="117">
        <f ca="1">'Type S'!B190</f>
        <v>32</v>
      </c>
      <c r="U277" s="118">
        <f ca="1">'Type T'!B687</f>
        <v>32</v>
      </c>
    </row>
    <row r="278" spans="3:21" ht="13.5" thickBot="1" x14ac:dyDescent="0.25">
      <c r="C278" s="10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09">
        <f ca="1">VLOOKUP(E278,Temperatures!$D$8:$F$14,3,TRUE)</f>
        <v>1</v>
      </c>
      <c r="J278">
        <v>9</v>
      </c>
      <c r="K278" s="102">
        <v>149</v>
      </c>
      <c r="L278" s="110" t="str">
        <f>CT!BP15</f>
        <v/>
      </c>
      <c r="M278" s="111">
        <f>CT!BQ15</f>
        <v>0</v>
      </c>
      <c r="N278" s="112" t="e">
        <f>IF(L278="S",HLOOKUP(L278,$P$129:U278,K278+1,FALSE)+$A$96,HLOOKUP(L278,$P$129:U278,K278+1,FALSE))</f>
        <v>#N/A</v>
      </c>
      <c r="O278" s="57">
        <f t="shared" si="29"/>
        <v>0</v>
      </c>
      <c r="P278" s="113">
        <f ca="1">'Type E'!B191</f>
        <v>32</v>
      </c>
      <c r="Q278" s="114">
        <f ca="1">'Type J'!B191</f>
        <v>32</v>
      </c>
      <c r="R278" s="115">
        <f ca="1">'Type K'!B191</f>
        <v>32</v>
      </c>
      <c r="S278" s="116">
        <f ca="1">'Type N'!B1438</f>
        <v>32</v>
      </c>
      <c r="T278" s="117">
        <f ca="1">'Type S'!B191</f>
        <v>32</v>
      </c>
      <c r="U278" s="118">
        <f ca="1">'Type T'!B688</f>
        <v>32</v>
      </c>
    </row>
    <row r="279" spans="3:21" ht="13.5" thickBot="1" x14ac:dyDescent="0.25">
      <c r="C279" s="10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09" t="e">
        <f ca="1">VLOOKUP(E279,Temperatures!$A$12:$C$16,3,TRUE)</f>
        <v>#N/A</v>
      </c>
      <c r="J279">
        <v>10</v>
      </c>
      <c r="K279" s="102">
        <v>150</v>
      </c>
      <c r="L279" s="110" t="str">
        <f>CT!BP16</f>
        <v/>
      </c>
      <c r="M279" s="111">
        <f>CT!BQ16</f>
        <v>0</v>
      </c>
      <c r="N279" s="112" t="e">
        <f>IF(L279="S",HLOOKUP(L279,$P$129:U279,K279+1,FALSE)+$A$96,HLOOKUP(L279,$P$129:U279,K279+1,FALSE))</f>
        <v>#N/A</v>
      </c>
      <c r="O279" s="57">
        <f t="shared" si="29"/>
        <v>0</v>
      </c>
      <c r="P279" s="113">
        <f ca="1">'Type E'!B192</f>
        <v>32</v>
      </c>
      <c r="Q279" s="114">
        <f ca="1">'Type J'!B192</f>
        <v>32</v>
      </c>
      <c r="R279" s="115">
        <f ca="1">'Type K'!B192</f>
        <v>32</v>
      </c>
      <c r="S279" s="116">
        <f ca="1">'Type N'!B1439</f>
        <v>32</v>
      </c>
      <c r="T279" s="117">
        <f ca="1">'Type S'!B192</f>
        <v>32</v>
      </c>
      <c r="U279" s="118">
        <f ca="1">'Type T'!B689</f>
        <v>32</v>
      </c>
    </row>
    <row r="280" spans="3:21" ht="13.5" thickBot="1" x14ac:dyDescent="0.25">
      <c r="C280" s="10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09" t="e">
        <f ca="1">VLOOKUP(E280,Temperatures!$D$3:$F$5,3,TRUE)</f>
        <v>#N/A</v>
      </c>
      <c r="J280">
        <v>11</v>
      </c>
      <c r="K280" s="102">
        <v>151</v>
      </c>
      <c r="L280" s="110" t="str">
        <f>CT!BP17</f>
        <v/>
      </c>
      <c r="M280" s="111">
        <f>CT!BQ17</f>
        <v>0</v>
      </c>
      <c r="N280" s="112" t="e">
        <f>IF(L280="S",HLOOKUP(L280,$P$129:U280,K280+1,FALSE)+$A$96,HLOOKUP(L280,$P$129:U280,K280+1,FALSE))</f>
        <v>#N/A</v>
      </c>
      <c r="O280" s="57">
        <f t="shared" si="29"/>
        <v>0</v>
      </c>
      <c r="P280" s="113">
        <f ca="1">'Type E'!B193</f>
        <v>32</v>
      </c>
      <c r="Q280" s="114">
        <f ca="1">'Type J'!B193</f>
        <v>32</v>
      </c>
      <c r="R280" s="115">
        <f ca="1">'Type K'!B193</f>
        <v>32</v>
      </c>
      <c r="S280" s="116">
        <f ca="1">'Type N'!B1440</f>
        <v>32</v>
      </c>
      <c r="T280" s="117">
        <f ca="1">'Type S'!B193</f>
        <v>32</v>
      </c>
      <c r="U280" s="118">
        <f ca="1">'Type T'!B690</f>
        <v>32</v>
      </c>
    </row>
    <row r="281" spans="3:21" ht="13.5" thickBot="1" x14ac:dyDescent="0.25">
      <c r="C281" s="10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09">
        <f ca="1">VLOOKUP(E281,Temperatures!$A$3:$C$5,3,TRUE)</f>
        <v>2</v>
      </c>
      <c r="J281">
        <v>12</v>
      </c>
      <c r="K281" s="102">
        <v>152</v>
      </c>
      <c r="L281" s="110" t="str">
        <f>CT!BP18</f>
        <v/>
      </c>
      <c r="M281" s="111">
        <f>CT!BQ18</f>
        <v>0</v>
      </c>
      <c r="N281" s="112" t="e">
        <f>IF(L281="S",HLOOKUP(L281,$P$129:U281,K281+1,FALSE)+$A$96,HLOOKUP(L281,$P$129:U281,K281+1,FALSE))</f>
        <v>#N/A</v>
      </c>
      <c r="O281" s="57">
        <f t="shared" si="29"/>
        <v>0</v>
      </c>
      <c r="P281" s="113">
        <f ca="1">'Type E'!B194</f>
        <v>32</v>
      </c>
      <c r="Q281" s="114">
        <f ca="1">'Type J'!B194</f>
        <v>32</v>
      </c>
      <c r="R281" s="115">
        <f ca="1">'Type K'!B194</f>
        <v>32</v>
      </c>
      <c r="S281" s="116">
        <f ca="1">'Type N'!B1441</f>
        <v>32</v>
      </c>
      <c r="T281" s="117">
        <f ca="1">'Type S'!B194</f>
        <v>32</v>
      </c>
      <c r="U281" s="118">
        <f ca="1">'Type T'!B691</f>
        <v>32</v>
      </c>
    </row>
    <row r="282" spans="3:21" ht="13.5" thickBot="1" x14ac:dyDescent="0.25">
      <c r="C282" s="108" t="str">
        <f t="shared" si="32"/>
        <v>ST7</v>
      </c>
      <c r="E282" s="119">
        <f ca="1">'ST-7'!$B200</f>
        <v>32.040321848434893</v>
      </c>
      <c r="F282">
        <f ca="1">E282</f>
        <v>32.040321848434893</v>
      </c>
      <c r="G282">
        <f t="shared" ca="1" si="33"/>
        <v>32</v>
      </c>
      <c r="I282" s="109"/>
      <c r="J282">
        <v>13</v>
      </c>
      <c r="K282" s="102">
        <v>153</v>
      </c>
      <c r="L282" s="110" t="str">
        <f>CT!BP19</f>
        <v/>
      </c>
      <c r="M282" s="111">
        <f>CT!BQ19</f>
        <v>0</v>
      </c>
      <c r="N282" s="112" t="e">
        <f>IF(L282="S",HLOOKUP(L282,$P$129:U282,K282+1,FALSE)+$A$96,HLOOKUP(L282,$P$129:U282,K282+1,FALSE))</f>
        <v>#N/A</v>
      </c>
      <c r="O282" s="57">
        <f t="shared" si="29"/>
        <v>0</v>
      </c>
      <c r="P282" s="113">
        <f ca="1">'Type E'!B195</f>
        <v>32</v>
      </c>
      <c r="Q282" s="114">
        <f ca="1">'Type J'!B195</f>
        <v>32</v>
      </c>
      <c r="R282" s="115">
        <f ca="1">'Type K'!B195</f>
        <v>32</v>
      </c>
      <c r="S282" s="116">
        <f ca="1">'Type N'!B1442</f>
        <v>32</v>
      </c>
      <c r="T282" s="117">
        <f ca="1">'Type S'!B195</f>
        <v>32</v>
      </c>
      <c r="U282" s="118">
        <f ca="1">'Type T'!B692</f>
        <v>32</v>
      </c>
    </row>
    <row r="283" spans="3:21" ht="13.5" thickBot="1" x14ac:dyDescent="0.25">
      <c r="C283" s="108" t="str">
        <f>C271</f>
        <v>PRT</v>
      </c>
      <c r="D283" s="119">
        <f>D278</f>
        <v>0</v>
      </c>
      <c r="E283" s="119">
        <f>D283</f>
        <v>0</v>
      </c>
      <c r="F283" s="119">
        <f>E283</f>
        <v>0</v>
      </c>
      <c r="G283" s="119">
        <f>ROUND(F283,3)</f>
        <v>0</v>
      </c>
      <c r="I283" s="109"/>
      <c r="J283">
        <v>14</v>
      </c>
      <c r="K283" s="102">
        <v>154</v>
      </c>
      <c r="L283" s="110" t="str">
        <f>CT!BP20</f>
        <v/>
      </c>
      <c r="M283" s="111">
        <f>CT!BQ20</f>
        <v>0</v>
      </c>
      <c r="N283" s="112" t="e">
        <f>IF(L283="S",HLOOKUP(L283,$P$129:U283,K283+1,FALSE)+$A$96,HLOOKUP(L283,$P$129:U283,K283+1,FALSE))</f>
        <v>#N/A</v>
      </c>
      <c r="O283" s="57">
        <f t="shared" si="29"/>
        <v>0</v>
      </c>
      <c r="P283" s="113">
        <f ca="1">'Type E'!B196</f>
        <v>32</v>
      </c>
      <c r="Q283" s="114">
        <f ca="1">'Type J'!B196</f>
        <v>32</v>
      </c>
      <c r="R283" s="115">
        <f ca="1">'Type K'!B196</f>
        <v>32</v>
      </c>
      <c r="S283" s="116">
        <f ca="1">'Type N'!B1443</f>
        <v>32</v>
      </c>
      <c r="T283" s="117">
        <f ca="1">'Type S'!B196</f>
        <v>32</v>
      </c>
      <c r="U283" s="118">
        <f ca="1">'Type T'!B693</f>
        <v>32</v>
      </c>
    </row>
    <row r="284" spans="3:21" ht="13.5" thickBot="1" x14ac:dyDescent="0.25">
      <c r="C284" s="108" t="s">
        <v>737</v>
      </c>
      <c r="D284" t="s">
        <v>48</v>
      </c>
      <c r="E284" t="s">
        <v>738</v>
      </c>
      <c r="I284" s="109"/>
      <c r="J284">
        <v>15</v>
      </c>
      <c r="K284" s="102">
        <v>155</v>
      </c>
      <c r="L284" s="110" t="str">
        <f>CT!BP21</f>
        <v/>
      </c>
      <c r="M284" s="111">
        <f>CT!BQ21</f>
        <v>0</v>
      </c>
      <c r="N284" s="112" t="e">
        <f>IF(L284="S",HLOOKUP(L284,$P$129:U284,K284+1,FALSE)+$A$96,HLOOKUP(L284,$P$129:U284,K284+1,FALSE))</f>
        <v>#N/A</v>
      </c>
      <c r="O284" s="57">
        <f t="shared" si="29"/>
        <v>0</v>
      </c>
      <c r="P284" s="113">
        <f ca="1">'Type E'!B197</f>
        <v>32</v>
      </c>
      <c r="Q284" s="114">
        <f ca="1">'Type J'!B197</f>
        <v>32</v>
      </c>
      <c r="R284" s="115">
        <f ca="1">'Type K'!B197</f>
        <v>32</v>
      </c>
      <c r="S284" s="116">
        <f ca="1">'Type N'!B1444</f>
        <v>32</v>
      </c>
      <c r="T284" s="117">
        <f ca="1">'Type S'!B197</f>
        <v>32</v>
      </c>
      <c r="U284" s="118">
        <f ca="1">'Type T'!B694</f>
        <v>32</v>
      </c>
    </row>
    <row r="285" spans="3:21" ht="13.5" thickBot="1" x14ac:dyDescent="0.25">
      <c r="C285" s="120" t="str">
        <f>CT!DT3</f>
        <v/>
      </c>
      <c r="D285" s="121">
        <f>CT!DU4</f>
        <v>0</v>
      </c>
      <c r="E285" s="44" t="e">
        <f>IF(F285="S",VLOOKUP(C285,C277:G283,5,FALSE)+$A$96,VLOOKUP(C285,C277:G283,5,FALSE))</f>
        <v>#N/A</v>
      </c>
      <c r="F285" s="44" t="str">
        <f>IF(OR(C285=C278,C285=C277,C285=C282),"S","")</f>
        <v/>
      </c>
      <c r="G285" s="44"/>
      <c r="H285" s="44"/>
      <c r="I285" s="122"/>
      <c r="J285">
        <v>16</v>
      </c>
      <c r="K285" s="102">
        <v>156</v>
      </c>
      <c r="L285" s="110" t="str">
        <f>CT!BP22</f>
        <v/>
      </c>
      <c r="M285" s="111">
        <f>CT!BQ22</f>
        <v>0</v>
      </c>
      <c r="N285" s="112" t="e">
        <f>IF(L285="S",HLOOKUP(L285,$P$129:U285,K285+1,FALSE)+$A$96,HLOOKUP(L285,$P$129:U285,K285+1,FALSE))</f>
        <v>#N/A</v>
      </c>
      <c r="O285" s="57">
        <f t="shared" si="29"/>
        <v>0</v>
      </c>
      <c r="P285" s="113">
        <f ca="1">'Type E'!B198</f>
        <v>32</v>
      </c>
      <c r="Q285" s="114">
        <f ca="1">'Type J'!B198</f>
        <v>32</v>
      </c>
      <c r="R285" s="115">
        <f ca="1">'Type K'!B198</f>
        <v>32</v>
      </c>
      <c r="S285" s="116">
        <f ca="1">'Type N'!B1445</f>
        <v>32</v>
      </c>
      <c r="T285" s="117">
        <f ca="1">'Type S'!B198</f>
        <v>32</v>
      </c>
      <c r="U285" s="118">
        <f ca="1">'Type T'!B695</f>
        <v>32</v>
      </c>
    </row>
    <row r="286" spans="3:21" ht="13.5" thickBot="1" x14ac:dyDescent="0.25">
      <c r="J286">
        <v>17</v>
      </c>
      <c r="K286" s="102">
        <v>157</v>
      </c>
      <c r="L286" s="110" t="str">
        <f>CT!BP23</f>
        <v/>
      </c>
      <c r="M286" s="111">
        <f>CT!BQ23</f>
        <v>0</v>
      </c>
      <c r="N286" s="112" t="e">
        <f>IF(L286="S",HLOOKUP(L286,$P$129:U286,K286+1,FALSE)+$A$96,HLOOKUP(L286,$P$129:U286,K286+1,FALSE))</f>
        <v>#N/A</v>
      </c>
      <c r="O286" s="57">
        <f t="shared" si="29"/>
        <v>0</v>
      </c>
      <c r="P286" s="113">
        <f ca="1">'Type E'!B199</f>
        <v>32</v>
      </c>
      <c r="Q286" s="114">
        <f ca="1">'Type J'!B199</f>
        <v>32</v>
      </c>
      <c r="R286" s="115">
        <f ca="1">'Type K'!B199</f>
        <v>32</v>
      </c>
      <c r="S286" s="116">
        <f ca="1">'Type N'!B1446</f>
        <v>32</v>
      </c>
      <c r="T286" s="117">
        <f ca="1">'Type S'!B199</f>
        <v>32</v>
      </c>
      <c r="U286" s="118">
        <f ca="1">'Type T'!B696</f>
        <v>32</v>
      </c>
    </row>
    <row r="287" spans="3:21" ht="13.5" thickBot="1" x14ac:dyDescent="0.25">
      <c r="C287" s="104">
        <v>17</v>
      </c>
      <c r="D287" s="105"/>
      <c r="E287" s="105"/>
      <c r="F287" s="105"/>
      <c r="G287" s="105"/>
      <c r="H287" s="105"/>
      <c r="I287" s="106"/>
      <c r="J287">
        <v>18</v>
      </c>
      <c r="K287" s="102">
        <v>158</v>
      </c>
      <c r="L287" s="110" t="str">
        <f>CT!BP24</f>
        <v/>
      </c>
      <c r="M287" s="111">
        <f>CT!BQ24</f>
        <v>0</v>
      </c>
      <c r="N287" s="112" t="e">
        <f>IF(L287="S",HLOOKUP(L287,$P$129:U287,K287+1,FALSE)+$A$96,HLOOKUP(L287,$P$129:U287,K287+1,FALSE))</f>
        <v>#N/A</v>
      </c>
      <c r="O287" s="57">
        <f t="shared" si="29"/>
        <v>0</v>
      </c>
      <c r="P287" s="113">
        <f ca="1">'Type E'!B200</f>
        <v>32</v>
      </c>
      <c r="Q287" s="114">
        <f ca="1">'Type J'!B200</f>
        <v>32</v>
      </c>
      <c r="R287" s="115">
        <f ca="1">'Type K'!B200</f>
        <v>32</v>
      </c>
      <c r="S287" s="116">
        <f ca="1">'Type N'!B1447</f>
        <v>32</v>
      </c>
      <c r="T287" s="117">
        <f ca="1">'Type S'!B200</f>
        <v>32</v>
      </c>
      <c r="U287" s="118">
        <f ca="1">'Type T'!B697</f>
        <v>32</v>
      </c>
    </row>
    <row r="288" spans="3:21" ht="13.5" thickBot="1" x14ac:dyDescent="0.25">
      <c r="C288" s="108" t="s">
        <v>197</v>
      </c>
      <c r="D288" t="s">
        <v>48</v>
      </c>
      <c r="E288" t="s">
        <v>225</v>
      </c>
      <c r="F288" t="s">
        <v>725</v>
      </c>
      <c r="G288" t="s">
        <v>726</v>
      </c>
      <c r="I288" s="109"/>
      <c r="J288">
        <v>19</v>
      </c>
      <c r="K288" s="102">
        <v>159</v>
      </c>
      <c r="L288" s="110" t="str">
        <f>CT!BP25</f>
        <v/>
      </c>
      <c r="M288" s="111">
        <f>CT!BQ25</f>
        <v>0</v>
      </c>
      <c r="N288" s="112" t="e">
        <f>IF(L288="S",HLOOKUP(L288,$P$129:U288,K288+1,FALSE)+$A$96,HLOOKUP(L288,$P$129:U288,K288+1,FALSE))</f>
        <v>#N/A</v>
      </c>
      <c r="O288" s="57">
        <f t="shared" si="29"/>
        <v>0</v>
      </c>
      <c r="P288" s="113">
        <f ca="1">'Type E'!B201</f>
        <v>32</v>
      </c>
      <c r="Q288" s="114">
        <f ca="1">'Type J'!B201</f>
        <v>32</v>
      </c>
      <c r="R288" s="115">
        <f ca="1">'Type K'!B201</f>
        <v>32</v>
      </c>
      <c r="S288" s="116">
        <f ca="1">'Type N'!B1448</f>
        <v>32</v>
      </c>
      <c r="T288" s="117">
        <f ca="1">'Type S'!B201</f>
        <v>32</v>
      </c>
      <c r="U288" s="118">
        <f ca="1">'Type T'!B698</f>
        <v>32</v>
      </c>
    </row>
    <row r="289" spans="3:21" ht="13.5" thickBot="1" x14ac:dyDescent="0.25">
      <c r="C289" s="10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09">
        <f ca="1">VLOOKUP(E289,Temperatures!$H$3:$J$15,3,TRUE)</f>
        <v>1</v>
      </c>
      <c r="J289">
        <v>20</v>
      </c>
      <c r="K289" s="102">
        <v>160</v>
      </c>
      <c r="L289" s="110" t="str">
        <f>CT!BP26</f>
        <v/>
      </c>
      <c r="M289" s="111">
        <f>CT!BQ26</f>
        <v>0</v>
      </c>
      <c r="N289" s="112" t="e">
        <f>IF(L289="S",HLOOKUP(L289,$P$129:U289,K289+1,FALSE)+$A$96,HLOOKUP(L289,$P$129:U289,K289+1,FALSE))</f>
        <v>#N/A</v>
      </c>
      <c r="O289" s="57">
        <f t="shared" si="29"/>
        <v>0</v>
      </c>
      <c r="P289" s="113">
        <f ca="1">'Type E'!B202</f>
        <v>32</v>
      </c>
      <c r="Q289" s="114">
        <f ca="1">'Type J'!B202</f>
        <v>32</v>
      </c>
      <c r="R289" s="115">
        <f ca="1">'Type K'!B202</f>
        <v>32</v>
      </c>
      <c r="S289" s="116">
        <f ca="1">'Type N'!B1449</f>
        <v>32</v>
      </c>
      <c r="T289" s="117">
        <f ca="1">'Type S'!B202</f>
        <v>32</v>
      </c>
      <c r="U289" s="118">
        <f ca="1">'Type T'!B699</f>
        <v>32</v>
      </c>
    </row>
    <row r="290" spans="3:21" ht="13.5" thickBot="1" x14ac:dyDescent="0.25">
      <c r="C290" s="10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09">
        <f ca="1">VLOOKUP(E290,Temperatures!$D$8:$F$14,3,TRUE)</f>
        <v>1</v>
      </c>
      <c r="J290" s="125">
        <v>10</v>
      </c>
      <c r="K290" s="102">
        <v>161</v>
      </c>
      <c r="L290" s="110" t="str">
        <f>CT!BX7</f>
        <v/>
      </c>
      <c r="M290" s="111">
        <f>CT!BY7</f>
        <v>0</v>
      </c>
      <c r="N290" s="112" t="e">
        <f>IF(L290="S",HLOOKUP(L290,$P$129:U290,K290+1,FALSE)+$A$96,HLOOKUP(L290,$P$129:U290,K290+1,FALSE))</f>
        <v>#N/A</v>
      </c>
      <c r="O290" s="57">
        <f t="shared" si="29"/>
        <v>0</v>
      </c>
      <c r="P290" s="113">
        <f ca="1">'Type E'!B203</f>
        <v>32</v>
      </c>
      <c r="Q290" s="114">
        <f ca="1">'Type J'!B203</f>
        <v>32</v>
      </c>
      <c r="R290" s="115">
        <f ca="1">'Type K'!B203</f>
        <v>32</v>
      </c>
      <c r="S290" s="116">
        <f ca="1">'Type N'!B1450</f>
        <v>32</v>
      </c>
      <c r="T290" s="117">
        <f ca="1">'Type S'!B203</f>
        <v>32</v>
      </c>
      <c r="U290" s="118">
        <f ca="1">'Type T'!B700</f>
        <v>32</v>
      </c>
    </row>
    <row r="291" spans="3:21" ht="13.5" thickBot="1" x14ac:dyDescent="0.25">
      <c r="C291" s="10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09" t="e">
        <f ca="1">VLOOKUP(E291,Temperatures!$A$12:$C$16,3,TRUE)</f>
        <v>#N/A</v>
      </c>
      <c r="J291">
        <v>2</v>
      </c>
      <c r="K291" s="102">
        <v>162</v>
      </c>
      <c r="L291" s="110" t="str">
        <f>CT!BX8</f>
        <v/>
      </c>
      <c r="M291" s="111">
        <f>CT!BY8</f>
        <v>0</v>
      </c>
      <c r="N291" s="112" t="e">
        <f>IF(L291="S",HLOOKUP(L291,$P$129:U291,K291+1,FALSE)+$A$96,HLOOKUP(L291,$P$129:U291,K291+1,FALSE))</f>
        <v>#N/A</v>
      </c>
      <c r="O291" s="57">
        <f t="shared" si="29"/>
        <v>0</v>
      </c>
      <c r="P291" s="113">
        <f ca="1">'Type E'!B204</f>
        <v>32</v>
      </c>
      <c r="Q291" s="114">
        <f ca="1">'Type J'!B204</f>
        <v>32</v>
      </c>
      <c r="R291" s="115">
        <f ca="1">'Type K'!B204</f>
        <v>32</v>
      </c>
      <c r="S291" s="116">
        <f ca="1">'Type N'!B1451</f>
        <v>32</v>
      </c>
      <c r="T291" s="117">
        <f ca="1">'Type S'!B204</f>
        <v>32</v>
      </c>
      <c r="U291" s="118">
        <f ca="1">'Type T'!B701</f>
        <v>32</v>
      </c>
    </row>
    <row r="292" spans="3:21" ht="13.5" thickBot="1" x14ac:dyDescent="0.25">
      <c r="C292" s="10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09" t="e">
        <f ca="1">VLOOKUP(E292,Temperatures!$D$3:$F$5,3,TRUE)</f>
        <v>#N/A</v>
      </c>
      <c r="J292">
        <v>3</v>
      </c>
      <c r="K292" s="102">
        <v>163</v>
      </c>
      <c r="L292" s="110" t="str">
        <f>CT!BX9</f>
        <v/>
      </c>
      <c r="M292" s="111">
        <f>CT!BY9</f>
        <v>0</v>
      </c>
      <c r="N292" s="112" t="e">
        <f>IF(L292="S",HLOOKUP(L292,$P$129:U292,K292+1,FALSE)+$A$96,HLOOKUP(L292,$P$129:U292,K292+1,FALSE))</f>
        <v>#N/A</v>
      </c>
      <c r="O292" s="57">
        <f t="shared" si="29"/>
        <v>0</v>
      </c>
      <c r="P292" s="113">
        <f ca="1">'Type E'!B205</f>
        <v>32</v>
      </c>
      <c r="Q292" s="114">
        <f ca="1">'Type J'!B205</f>
        <v>32</v>
      </c>
      <c r="R292" s="115">
        <f ca="1">'Type K'!B205</f>
        <v>32</v>
      </c>
      <c r="S292" s="116">
        <f ca="1">'Type N'!B1452</f>
        <v>32</v>
      </c>
      <c r="T292" s="117">
        <f ca="1">'Type S'!B205</f>
        <v>32</v>
      </c>
      <c r="U292" s="118">
        <f ca="1">'Type T'!B702</f>
        <v>32</v>
      </c>
    </row>
    <row r="293" spans="3:21" ht="13.5" thickBot="1" x14ac:dyDescent="0.25">
      <c r="C293" s="10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09">
        <f ca="1">VLOOKUP(E293,Temperatures!$A$3:$C$5,3,TRUE)</f>
        <v>2</v>
      </c>
      <c r="J293">
        <v>4</v>
      </c>
      <c r="K293" s="102">
        <v>164</v>
      </c>
      <c r="L293" s="110" t="str">
        <f>CT!BX10</f>
        <v/>
      </c>
      <c r="M293" s="111">
        <f>CT!BY10</f>
        <v>0</v>
      </c>
      <c r="N293" s="112" t="e">
        <f>IF(L293="S",HLOOKUP(L293,$P$129:U293,K293+1,FALSE)+$A$96,HLOOKUP(L293,$P$129:U293,K293+1,FALSE))</f>
        <v>#N/A</v>
      </c>
      <c r="O293" s="57">
        <f t="shared" si="29"/>
        <v>0</v>
      </c>
      <c r="P293" s="113">
        <f ca="1">'Type E'!B206</f>
        <v>32</v>
      </c>
      <c r="Q293" s="114">
        <f ca="1">'Type J'!B206</f>
        <v>32</v>
      </c>
      <c r="R293" s="115">
        <f ca="1">'Type K'!B206</f>
        <v>32</v>
      </c>
      <c r="S293" s="116">
        <f ca="1">'Type N'!B1453</f>
        <v>32</v>
      </c>
      <c r="T293" s="117">
        <f ca="1">'Type S'!B206</f>
        <v>32</v>
      </c>
      <c r="U293" s="118">
        <f ca="1">'Type T'!B703</f>
        <v>32</v>
      </c>
    </row>
    <row r="294" spans="3:21" ht="13.5" thickBot="1" x14ac:dyDescent="0.25">
      <c r="C294" s="108" t="str">
        <f t="shared" si="34"/>
        <v>ST7</v>
      </c>
      <c r="E294" s="119">
        <f ca="1">'ST-7'!$B212</f>
        <v>32.040321848434893</v>
      </c>
      <c r="F294">
        <f ca="1">E294</f>
        <v>32.040321848434893</v>
      </c>
      <c r="G294">
        <f t="shared" ca="1" si="35"/>
        <v>32</v>
      </c>
      <c r="I294" s="109"/>
      <c r="J294">
        <v>5</v>
      </c>
      <c r="K294" s="102">
        <v>165</v>
      </c>
      <c r="L294" s="110" t="str">
        <f>CT!BX11</f>
        <v/>
      </c>
      <c r="M294" s="111">
        <f>CT!BY11</f>
        <v>0</v>
      </c>
      <c r="N294" s="112" t="e">
        <f>IF(L294="S",HLOOKUP(L294,$P$129:U294,K294+1,FALSE)+$A$96,HLOOKUP(L294,$P$129:U294,K294+1,FALSE))</f>
        <v>#N/A</v>
      </c>
      <c r="O294" s="57">
        <f t="shared" si="29"/>
        <v>0</v>
      </c>
      <c r="P294" s="113">
        <f ca="1">'Type E'!B207</f>
        <v>32</v>
      </c>
      <c r="Q294" s="114">
        <f ca="1">'Type J'!B207</f>
        <v>32</v>
      </c>
      <c r="R294" s="115">
        <f ca="1">'Type K'!B207</f>
        <v>32</v>
      </c>
      <c r="S294" s="116">
        <f ca="1">'Type N'!B1454</f>
        <v>32</v>
      </c>
      <c r="T294" s="117">
        <f ca="1">'Type S'!B207</f>
        <v>32</v>
      </c>
      <c r="U294" s="118">
        <f ca="1">'Type T'!B704</f>
        <v>32</v>
      </c>
    </row>
    <row r="295" spans="3:21" ht="13.5" thickBot="1" x14ac:dyDescent="0.25">
      <c r="C295" s="108" t="str">
        <f>C283</f>
        <v>PRT</v>
      </c>
      <c r="D295" s="119">
        <f>D290</f>
        <v>0</v>
      </c>
      <c r="E295" s="119">
        <f>D295</f>
        <v>0</v>
      </c>
      <c r="F295" s="119">
        <f>E295</f>
        <v>0</v>
      </c>
      <c r="G295" s="119">
        <f>ROUND(F295,3)</f>
        <v>0</v>
      </c>
      <c r="I295" s="109"/>
      <c r="J295">
        <v>6</v>
      </c>
      <c r="K295" s="102">
        <v>166</v>
      </c>
      <c r="L295" s="110" t="str">
        <f>CT!BX12</f>
        <v/>
      </c>
      <c r="M295" s="111">
        <f>CT!BY12</f>
        <v>0</v>
      </c>
      <c r="N295" s="112" t="e">
        <f>IF(L295="S",HLOOKUP(L295,$P$129:U295,K295+1,FALSE)+$A$96,HLOOKUP(L295,$P$129:U295,K295+1,FALSE))</f>
        <v>#N/A</v>
      </c>
      <c r="O295" s="57">
        <f t="shared" si="29"/>
        <v>0</v>
      </c>
      <c r="P295" s="113">
        <f ca="1">'Type E'!B208</f>
        <v>32</v>
      </c>
      <c r="Q295" s="114">
        <f ca="1">'Type J'!B208</f>
        <v>32</v>
      </c>
      <c r="R295" s="115">
        <f ca="1">'Type K'!B208</f>
        <v>32</v>
      </c>
      <c r="S295" s="116">
        <f ca="1">'Type N'!B1455</f>
        <v>32</v>
      </c>
      <c r="T295" s="117">
        <f ca="1">'Type S'!B208</f>
        <v>32</v>
      </c>
      <c r="U295" s="118">
        <f ca="1">'Type T'!B705</f>
        <v>32</v>
      </c>
    </row>
    <row r="296" spans="3:21" ht="13.5" thickBot="1" x14ac:dyDescent="0.25">
      <c r="C296" s="108" t="s">
        <v>737</v>
      </c>
      <c r="D296" t="s">
        <v>48</v>
      </c>
      <c r="E296" t="s">
        <v>738</v>
      </c>
      <c r="I296" s="109"/>
      <c r="J296">
        <v>7</v>
      </c>
      <c r="K296" s="102">
        <v>167</v>
      </c>
      <c r="L296" s="110" t="str">
        <f>CT!BX13</f>
        <v/>
      </c>
      <c r="M296" s="111">
        <f>CT!BY13</f>
        <v>0</v>
      </c>
      <c r="N296" s="112" t="e">
        <f>IF(L296="S",HLOOKUP(L296,$P$129:U296,K296+1,FALSE)+$A$96,HLOOKUP(L296,$P$129:U296,K296+1,FALSE))</f>
        <v>#N/A</v>
      </c>
      <c r="O296" s="57">
        <f t="shared" si="29"/>
        <v>0</v>
      </c>
      <c r="P296" s="113">
        <f ca="1">'Type E'!B209</f>
        <v>32</v>
      </c>
      <c r="Q296" s="114">
        <f ca="1">'Type J'!B209</f>
        <v>32</v>
      </c>
      <c r="R296" s="115">
        <f ca="1">'Type K'!B209</f>
        <v>32</v>
      </c>
      <c r="S296" s="116">
        <f ca="1">'Type N'!B1456</f>
        <v>32</v>
      </c>
      <c r="T296" s="117">
        <f ca="1">'Type S'!B209</f>
        <v>32</v>
      </c>
      <c r="U296" s="118">
        <f ca="1">'Type T'!B706</f>
        <v>32</v>
      </c>
    </row>
    <row r="297" spans="3:21" ht="13.5" thickBot="1" x14ac:dyDescent="0.25">
      <c r="C297" s="120" t="str">
        <f>CT!EB3</f>
        <v/>
      </c>
      <c r="D297" s="121">
        <f>CT!EC4</f>
        <v>0</v>
      </c>
      <c r="E297" s="44" t="e">
        <f>IF(F297="S",VLOOKUP(C297,C289:G295,5,FALSE)+$A$96,VLOOKUP(C297,C289:G295,5,FALSE))</f>
        <v>#N/A</v>
      </c>
      <c r="F297" s="44" t="str">
        <f>IF(OR(C297=C290,C297=C289,C297=C294),"S","")</f>
        <v/>
      </c>
      <c r="G297" s="44"/>
      <c r="H297" s="44"/>
      <c r="I297" s="122"/>
      <c r="J297">
        <v>8</v>
      </c>
      <c r="K297" s="102">
        <v>168</v>
      </c>
      <c r="L297" s="110" t="str">
        <f>CT!BX14</f>
        <v/>
      </c>
      <c r="M297" s="111">
        <f>CT!BY14</f>
        <v>0</v>
      </c>
      <c r="N297" s="112" t="e">
        <f>IF(L297="S",HLOOKUP(L297,$P$129:U297,K297+1,FALSE)+$A$96,HLOOKUP(L297,$P$129:U297,K297+1,FALSE))</f>
        <v>#N/A</v>
      </c>
      <c r="O297" s="57">
        <f t="shared" si="29"/>
        <v>0</v>
      </c>
      <c r="P297" s="113">
        <f ca="1">'Type E'!B210</f>
        <v>32</v>
      </c>
      <c r="Q297" s="114">
        <f ca="1">'Type J'!B210</f>
        <v>32</v>
      </c>
      <c r="R297" s="115">
        <f ca="1">'Type K'!B210</f>
        <v>32</v>
      </c>
      <c r="S297" s="116">
        <f ca="1">'Type N'!B1457</f>
        <v>32</v>
      </c>
      <c r="T297" s="117">
        <f ca="1">'Type S'!B210</f>
        <v>32</v>
      </c>
      <c r="U297" s="118">
        <f ca="1">'Type T'!B707</f>
        <v>32</v>
      </c>
    </row>
    <row r="298" spans="3:21" ht="13.5" thickBot="1" x14ac:dyDescent="0.25">
      <c r="J298">
        <v>9</v>
      </c>
      <c r="K298" s="102">
        <v>169</v>
      </c>
      <c r="L298" s="110" t="str">
        <f>CT!BX15</f>
        <v/>
      </c>
      <c r="M298" s="111">
        <f>CT!BY15</f>
        <v>0</v>
      </c>
      <c r="N298" s="112" t="e">
        <f>IF(L298="S",HLOOKUP(L298,$P$129:U298,K298+1,FALSE)+$A$96,HLOOKUP(L298,$P$129:U298,K298+1,FALSE))</f>
        <v>#N/A</v>
      </c>
      <c r="O298" s="57">
        <f t="shared" si="29"/>
        <v>0</v>
      </c>
      <c r="P298" s="113">
        <f ca="1">'Type E'!B211</f>
        <v>32</v>
      </c>
      <c r="Q298" s="114">
        <f ca="1">'Type J'!B211</f>
        <v>32</v>
      </c>
      <c r="R298" s="115">
        <f ca="1">'Type K'!B211</f>
        <v>32</v>
      </c>
      <c r="S298" s="116">
        <f ca="1">'Type N'!B1458</f>
        <v>32</v>
      </c>
      <c r="T298" s="117">
        <f ca="1">'Type S'!B211</f>
        <v>32</v>
      </c>
      <c r="U298" s="118">
        <f ca="1">'Type T'!B708</f>
        <v>32</v>
      </c>
    </row>
    <row r="299" spans="3:21" ht="13.5" thickBot="1" x14ac:dyDescent="0.25">
      <c r="C299" s="104">
        <v>18</v>
      </c>
      <c r="D299" s="105"/>
      <c r="E299" s="105"/>
      <c r="F299" s="105"/>
      <c r="G299" s="105"/>
      <c r="H299" s="105"/>
      <c r="I299" s="106"/>
      <c r="J299">
        <v>10</v>
      </c>
      <c r="K299" s="102">
        <v>170</v>
      </c>
      <c r="L299" s="110" t="str">
        <f>CT!BX16</f>
        <v/>
      </c>
      <c r="M299" s="111">
        <f>CT!BY16</f>
        <v>0</v>
      </c>
      <c r="N299" s="112" t="e">
        <f>IF(L299="S",HLOOKUP(L299,$P$129:U299,K299+1,FALSE)+$A$96,HLOOKUP(L299,$P$129:U299,K299+1,FALSE))</f>
        <v>#N/A</v>
      </c>
      <c r="O299" s="57">
        <f t="shared" si="29"/>
        <v>0</v>
      </c>
      <c r="P299" s="113">
        <f ca="1">'Type E'!B212</f>
        <v>32</v>
      </c>
      <c r="Q299" s="114">
        <f ca="1">'Type J'!B212</f>
        <v>32</v>
      </c>
      <c r="R299" s="115">
        <f ca="1">'Type K'!B212</f>
        <v>32</v>
      </c>
      <c r="S299" s="116">
        <f ca="1">'Type N'!B1459</f>
        <v>32</v>
      </c>
      <c r="T299" s="117">
        <f ca="1">'Type S'!B212</f>
        <v>32</v>
      </c>
      <c r="U299" s="118">
        <f ca="1">'Type T'!B709</f>
        <v>32</v>
      </c>
    </row>
    <row r="300" spans="3:21" ht="13.5" thickBot="1" x14ac:dyDescent="0.25">
      <c r="C300" s="108" t="s">
        <v>197</v>
      </c>
      <c r="D300" t="s">
        <v>48</v>
      </c>
      <c r="E300" t="s">
        <v>225</v>
      </c>
      <c r="F300" t="s">
        <v>725</v>
      </c>
      <c r="G300" t="s">
        <v>726</v>
      </c>
      <c r="I300" s="109"/>
      <c r="J300">
        <v>11</v>
      </c>
      <c r="K300" s="102">
        <v>171</v>
      </c>
      <c r="L300" s="110" t="str">
        <f>CT!BX17</f>
        <v/>
      </c>
      <c r="M300" s="111">
        <f>CT!BY17</f>
        <v>0</v>
      </c>
      <c r="N300" s="112" t="e">
        <f>IF(L300="S",HLOOKUP(L300,$P$129:U300,K300+1,FALSE)+$A$96,HLOOKUP(L300,$P$129:U300,K300+1,FALSE))</f>
        <v>#N/A</v>
      </c>
      <c r="O300" s="57">
        <f t="shared" si="29"/>
        <v>0</v>
      </c>
      <c r="P300" s="113">
        <f ca="1">'Type E'!B213</f>
        <v>32</v>
      </c>
      <c r="Q300" s="114">
        <f ca="1">'Type J'!B213</f>
        <v>32</v>
      </c>
      <c r="R300" s="115">
        <f ca="1">'Type K'!B213</f>
        <v>32</v>
      </c>
      <c r="S300" s="116">
        <f ca="1">'Type N'!B1460</f>
        <v>32</v>
      </c>
      <c r="T300" s="117">
        <f ca="1">'Type S'!B213</f>
        <v>32</v>
      </c>
      <c r="U300" s="118">
        <f ca="1">'Type T'!B710</f>
        <v>32</v>
      </c>
    </row>
    <row r="301" spans="3:21" ht="13.5" thickBot="1" x14ac:dyDescent="0.25">
      <c r="C301" s="10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09">
        <f ca="1">VLOOKUP(E301,Temperatures!$H$3:$J$15,3,TRUE)</f>
        <v>1</v>
      </c>
      <c r="J301">
        <v>12</v>
      </c>
      <c r="K301" s="102">
        <v>172</v>
      </c>
      <c r="L301" s="110" t="str">
        <f>CT!BX18</f>
        <v/>
      </c>
      <c r="M301" s="111">
        <f>CT!BY18</f>
        <v>0</v>
      </c>
      <c r="N301" s="112" t="e">
        <f>IF(L301="S",HLOOKUP(L301,$P$129:U301,K301+1,FALSE)+$A$96,HLOOKUP(L301,$P$129:U301,K301+1,FALSE))</f>
        <v>#N/A</v>
      </c>
      <c r="O301" s="57">
        <f t="shared" si="29"/>
        <v>0</v>
      </c>
      <c r="P301" s="113">
        <f ca="1">'Type E'!B214</f>
        <v>32</v>
      </c>
      <c r="Q301" s="114">
        <f ca="1">'Type J'!B214</f>
        <v>32</v>
      </c>
      <c r="R301" s="115">
        <f ca="1">'Type K'!B214</f>
        <v>32</v>
      </c>
      <c r="S301" s="116">
        <f ca="1">'Type N'!B1461</f>
        <v>32</v>
      </c>
      <c r="T301" s="117">
        <f ca="1">'Type S'!B214</f>
        <v>32</v>
      </c>
      <c r="U301" s="118">
        <f ca="1">'Type T'!B711</f>
        <v>32</v>
      </c>
    </row>
    <row r="302" spans="3:21" ht="13.5" thickBot="1" x14ac:dyDescent="0.25">
      <c r="C302" s="10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09">
        <f ca="1">VLOOKUP(E302,Temperatures!$D$8:$F$14,3,TRUE)</f>
        <v>1</v>
      </c>
      <c r="J302">
        <v>13</v>
      </c>
      <c r="K302" s="102">
        <v>173</v>
      </c>
      <c r="L302" s="110" t="str">
        <f>CT!BX19</f>
        <v/>
      </c>
      <c r="M302" s="111">
        <f>CT!BY19</f>
        <v>0</v>
      </c>
      <c r="N302" s="112" t="e">
        <f>IF(L302="S",HLOOKUP(L302,$P$129:U302,K302+1,FALSE)+$A$96,HLOOKUP(L302,$P$129:U302,K302+1,FALSE))</f>
        <v>#N/A</v>
      </c>
      <c r="O302" s="57">
        <f t="shared" si="29"/>
        <v>0</v>
      </c>
      <c r="P302" s="113">
        <f ca="1">'Type E'!B215</f>
        <v>32</v>
      </c>
      <c r="Q302" s="114">
        <f ca="1">'Type J'!B215</f>
        <v>32</v>
      </c>
      <c r="R302" s="115">
        <f ca="1">'Type K'!B215</f>
        <v>32</v>
      </c>
      <c r="S302" s="116">
        <f ca="1">'Type N'!B1462</f>
        <v>32</v>
      </c>
      <c r="T302" s="117">
        <f ca="1">'Type S'!B215</f>
        <v>32</v>
      </c>
      <c r="U302" s="118">
        <f ca="1">'Type T'!B712</f>
        <v>32</v>
      </c>
    </row>
    <row r="303" spans="3:21" ht="13.5" thickBot="1" x14ac:dyDescent="0.25">
      <c r="C303" s="10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09" t="e">
        <f ca="1">VLOOKUP(E303,Temperatures!$A$12:$C$16,3,TRUE)</f>
        <v>#N/A</v>
      </c>
      <c r="J303">
        <v>14</v>
      </c>
      <c r="K303" s="102">
        <v>174</v>
      </c>
      <c r="L303" s="110" t="str">
        <f>CT!BX20</f>
        <v/>
      </c>
      <c r="M303" s="111">
        <f>CT!BY20</f>
        <v>0</v>
      </c>
      <c r="N303" s="112" t="e">
        <f>IF(L303="S",HLOOKUP(L303,$P$129:U303,K303+1,FALSE)+$A$96,HLOOKUP(L303,$P$129:U303,K303+1,FALSE))</f>
        <v>#N/A</v>
      </c>
      <c r="O303" s="57">
        <f t="shared" si="29"/>
        <v>0</v>
      </c>
      <c r="P303" s="113">
        <f ca="1">'Type E'!B216</f>
        <v>32</v>
      </c>
      <c r="Q303" s="114">
        <f ca="1">'Type J'!B216</f>
        <v>32</v>
      </c>
      <c r="R303" s="115">
        <f ca="1">'Type K'!B216</f>
        <v>32</v>
      </c>
      <c r="S303" s="116">
        <f ca="1">'Type N'!B1463</f>
        <v>32</v>
      </c>
      <c r="T303" s="117">
        <f ca="1">'Type S'!B216</f>
        <v>32</v>
      </c>
      <c r="U303" s="118">
        <f ca="1">'Type T'!B713</f>
        <v>32</v>
      </c>
    </row>
    <row r="304" spans="3:21" ht="13.5" thickBot="1" x14ac:dyDescent="0.25">
      <c r="C304" s="10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09" t="e">
        <f ca="1">VLOOKUP(E304,Temperatures!$D$3:$F$5,3,TRUE)</f>
        <v>#N/A</v>
      </c>
      <c r="J304">
        <v>15</v>
      </c>
      <c r="K304" s="102">
        <v>175</v>
      </c>
      <c r="L304" s="110" t="str">
        <f>CT!BX21</f>
        <v/>
      </c>
      <c r="M304" s="111">
        <f>CT!BY21</f>
        <v>0</v>
      </c>
      <c r="N304" s="112" t="e">
        <f>IF(L304="S",HLOOKUP(L304,$P$129:U304,K304+1,FALSE)+$A$96,HLOOKUP(L304,$P$129:U304,K304+1,FALSE))</f>
        <v>#N/A</v>
      </c>
      <c r="O304" s="57">
        <f t="shared" si="29"/>
        <v>0</v>
      </c>
      <c r="P304" s="113">
        <f ca="1">'Type E'!B217</f>
        <v>32</v>
      </c>
      <c r="Q304" s="114">
        <f ca="1">'Type J'!B217</f>
        <v>32</v>
      </c>
      <c r="R304" s="115">
        <f ca="1">'Type K'!B217</f>
        <v>32</v>
      </c>
      <c r="S304" s="116">
        <f ca="1">'Type N'!B1464</f>
        <v>32</v>
      </c>
      <c r="T304" s="117">
        <f ca="1">'Type S'!B217</f>
        <v>32</v>
      </c>
      <c r="U304" s="118">
        <f ca="1">'Type T'!B714</f>
        <v>32</v>
      </c>
    </row>
    <row r="305" spans="3:21" ht="13.5" thickBot="1" x14ac:dyDescent="0.25">
      <c r="C305" s="10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09">
        <f ca="1">VLOOKUP(E305,Temperatures!$A$3:$C$5,3,TRUE)</f>
        <v>2</v>
      </c>
      <c r="J305">
        <v>16</v>
      </c>
      <c r="K305" s="102">
        <v>176</v>
      </c>
      <c r="L305" s="110" t="str">
        <f>CT!BX22</f>
        <v/>
      </c>
      <c r="M305" s="111">
        <f>CT!BY22</f>
        <v>0</v>
      </c>
      <c r="N305" s="112" t="e">
        <f>IF(L305="S",HLOOKUP(L305,$P$129:U305,K305+1,FALSE)+$A$96,HLOOKUP(L305,$P$129:U305,K305+1,FALSE))</f>
        <v>#N/A</v>
      </c>
      <c r="O305" s="57">
        <f t="shared" si="29"/>
        <v>0</v>
      </c>
      <c r="P305" s="113">
        <f ca="1">'Type E'!B218</f>
        <v>32</v>
      </c>
      <c r="Q305" s="114">
        <f ca="1">'Type J'!B218</f>
        <v>32</v>
      </c>
      <c r="R305" s="115">
        <f ca="1">'Type K'!B218</f>
        <v>32</v>
      </c>
      <c r="S305" s="116">
        <f ca="1">'Type N'!B1465</f>
        <v>32</v>
      </c>
      <c r="T305" s="117">
        <f ca="1">'Type S'!B218</f>
        <v>32</v>
      </c>
      <c r="U305" s="118">
        <f ca="1">'Type T'!B715</f>
        <v>32</v>
      </c>
    </row>
    <row r="306" spans="3:21" ht="13.5" thickBot="1" x14ac:dyDescent="0.25">
      <c r="C306" s="108" t="str">
        <f t="shared" si="36"/>
        <v>ST7</v>
      </c>
      <c r="E306" s="119">
        <f ca="1">'ST-7'!$B224</f>
        <v>32.040321848434893</v>
      </c>
      <c r="F306">
        <f ca="1">E306</f>
        <v>32.040321848434893</v>
      </c>
      <c r="G306">
        <f t="shared" ca="1" si="37"/>
        <v>32</v>
      </c>
      <c r="I306" s="109"/>
      <c r="J306">
        <v>17</v>
      </c>
      <c r="K306" s="102">
        <v>177</v>
      </c>
      <c r="L306" s="110" t="str">
        <f>CT!BX23</f>
        <v/>
      </c>
      <c r="M306" s="111">
        <f>CT!BY23</f>
        <v>0</v>
      </c>
      <c r="N306" s="112" t="e">
        <f>IF(L306="S",HLOOKUP(L306,$P$129:U306,K306+1,FALSE)+$A$96,HLOOKUP(L306,$P$129:U306,K306+1,FALSE))</f>
        <v>#N/A</v>
      </c>
      <c r="O306" s="57">
        <f t="shared" si="29"/>
        <v>0</v>
      </c>
      <c r="P306" s="113">
        <f ca="1">'Type E'!B219</f>
        <v>32</v>
      </c>
      <c r="Q306" s="114">
        <f ca="1">'Type J'!B219</f>
        <v>32</v>
      </c>
      <c r="R306" s="115">
        <f ca="1">'Type K'!B219</f>
        <v>32</v>
      </c>
      <c r="S306" s="116">
        <f ca="1">'Type N'!B1466</f>
        <v>32</v>
      </c>
      <c r="T306" s="117">
        <f ca="1">'Type S'!B219</f>
        <v>32</v>
      </c>
      <c r="U306" s="118">
        <f ca="1">'Type T'!B716</f>
        <v>32</v>
      </c>
    </row>
    <row r="307" spans="3:21" ht="13.5" thickBot="1" x14ac:dyDescent="0.25">
      <c r="C307" s="108" t="str">
        <f>C295</f>
        <v>PRT</v>
      </c>
      <c r="D307" s="119">
        <f>D302</f>
        <v>0</v>
      </c>
      <c r="E307" s="119">
        <f>D307</f>
        <v>0</v>
      </c>
      <c r="F307" s="119">
        <f>E307</f>
        <v>0</v>
      </c>
      <c r="G307" s="119">
        <f>ROUND(F307,3)</f>
        <v>0</v>
      </c>
      <c r="I307" s="109"/>
      <c r="J307">
        <v>18</v>
      </c>
      <c r="K307" s="102">
        <v>178</v>
      </c>
      <c r="L307" s="110" t="str">
        <f>CT!BX24</f>
        <v/>
      </c>
      <c r="M307" s="111">
        <f>CT!BY24</f>
        <v>0</v>
      </c>
      <c r="N307" s="112" t="e">
        <f>IF(L307="S",HLOOKUP(L307,$P$129:U307,K307+1,FALSE)+$A$96,HLOOKUP(L307,$P$129:U307,K307+1,FALSE))</f>
        <v>#N/A</v>
      </c>
      <c r="O307" s="57">
        <f t="shared" si="29"/>
        <v>0</v>
      </c>
      <c r="P307" s="113">
        <f ca="1">'Type E'!B220</f>
        <v>32</v>
      </c>
      <c r="Q307" s="114">
        <f ca="1">'Type J'!B220</f>
        <v>32</v>
      </c>
      <c r="R307" s="115">
        <f ca="1">'Type K'!B220</f>
        <v>32</v>
      </c>
      <c r="S307" s="116">
        <f ca="1">'Type N'!B1467</f>
        <v>32</v>
      </c>
      <c r="T307" s="117">
        <f ca="1">'Type S'!B220</f>
        <v>32</v>
      </c>
      <c r="U307" s="118">
        <f ca="1">'Type T'!B717</f>
        <v>32</v>
      </c>
    </row>
    <row r="308" spans="3:21" ht="13.5" thickBot="1" x14ac:dyDescent="0.25">
      <c r="C308" s="108" t="s">
        <v>737</v>
      </c>
      <c r="D308" t="s">
        <v>48</v>
      </c>
      <c r="E308" t="s">
        <v>738</v>
      </c>
      <c r="I308" s="109"/>
      <c r="J308">
        <v>19</v>
      </c>
      <c r="K308" s="102">
        <v>179</v>
      </c>
      <c r="L308" s="110" t="str">
        <f>CT!BX25</f>
        <v/>
      </c>
      <c r="M308" s="111">
        <f>CT!BY25</f>
        <v>0</v>
      </c>
      <c r="N308" s="112" t="e">
        <f>IF(L308="S",HLOOKUP(L308,$P$129:U308,K308+1,FALSE)+$A$96,HLOOKUP(L308,$P$129:U308,K308+1,FALSE))</f>
        <v>#N/A</v>
      </c>
      <c r="O308" s="57">
        <f t="shared" si="29"/>
        <v>0</v>
      </c>
      <c r="P308" s="113">
        <f ca="1">'Type E'!B221</f>
        <v>32</v>
      </c>
      <c r="Q308" s="114">
        <f ca="1">'Type J'!B221</f>
        <v>32</v>
      </c>
      <c r="R308" s="115">
        <f ca="1">'Type K'!B221</f>
        <v>32</v>
      </c>
      <c r="S308" s="116">
        <f ca="1">'Type N'!B1468</f>
        <v>32</v>
      </c>
      <c r="T308" s="117">
        <f ca="1">'Type S'!B221</f>
        <v>32</v>
      </c>
      <c r="U308" s="118">
        <f ca="1">'Type T'!B718</f>
        <v>32</v>
      </c>
    </row>
    <row r="309" spans="3:21" ht="13.5" thickBot="1" x14ac:dyDescent="0.25">
      <c r="C309" s="120" t="str">
        <f>CT!EJ3</f>
        <v/>
      </c>
      <c r="D309" s="121">
        <f>CT!EK4</f>
        <v>0</v>
      </c>
      <c r="E309" s="44" t="e">
        <f>IF(F309="S",VLOOKUP(C309,C301:G307,5,FALSE)+$A$96,VLOOKUP(C309,C301:G307,5,FALSE))</f>
        <v>#N/A</v>
      </c>
      <c r="F309" s="44" t="str">
        <f>IF(OR(C309=C302,C309=C301,C309=C306),"S","")</f>
        <v/>
      </c>
      <c r="G309" s="44"/>
      <c r="H309" s="44"/>
      <c r="I309" s="122"/>
      <c r="J309">
        <v>20</v>
      </c>
      <c r="K309" s="102">
        <v>180</v>
      </c>
      <c r="L309" s="110" t="str">
        <f>CT!BX26</f>
        <v/>
      </c>
      <c r="M309" s="111">
        <f>CT!BY26</f>
        <v>0</v>
      </c>
      <c r="N309" s="112" t="e">
        <f>IF(L309="S",HLOOKUP(L309,$P$129:U309,K309+1,FALSE)+$A$96,HLOOKUP(L309,$P$129:U309,K309+1,FALSE))</f>
        <v>#N/A</v>
      </c>
      <c r="O309" s="57">
        <f t="shared" si="29"/>
        <v>0</v>
      </c>
      <c r="P309" s="113">
        <f ca="1">'Type E'!B222</f>
        <v>32</v>
      </c>
      <c r="Q309" s="114">
        <f ca="1">'Type J'!B222</f>
        <v>32</v>
      </c>
      <c r="R309" s="115">
        <f ca="1">'Type K'!B222</f>
        <v>32</v>
      </c>
      <c r="S309" s="116">
        <f ca="1">'Type N'!B1469</f>
        <v>32</v>
      </c>
      <c r="T309" s="117">
        <f ca="1">'Type S'!B222</f>
        <v>32</v>
      </c>
      <c r="U309" s="118">
        <f ca="1">'Type T'!B719</f>
        <v>32</v>
      </c>
    </row>
    <row r="310" spans="3:21" ht="13.5" thickBot="1" x14ac:dyDescent="0.25">
      <c r="J310" s="125">
        <v>11</v>
      </c>
      <c r="K310" s="102">
        <v>181</v>
      </c>
      <c r="L310" s="110" t="str">
        <f>CT!CF7</f>
        <v/>
      </c>
      <c r="M310" s="111">
        <f>CT!CG7</f>
        <v>0</v>
      </c>
      <c r="N310" s="112" t="e">
        <f>IF(L310="S",HLOOKUP(L310,$P$129:U310,K310+1,FALSE)+$A$96,HLOOKUP(L310,$P$129:U310,K310+1,FALSE))</f>
        <v>#N/A</v>
      </c>
      <c r="O310" s="57">
        <f t="shared" si="29"/>
        <v>0</v>
      </c>
      <c r="P310" s="113">
        <f ca="1">'Type E'!B223</f>
        <v>32</v>
      </c>
      <c r="Q310" s="114">
        <f ca="1">'Type J'!B223</f>
        <v>32</v>
      </c>
      <c r="R310" s="115">
        <f ca="1">'Type K'!B223</f>
        <v>32</v>
      </c>
      <c r="S310" s="116">
        <f ca="1">'Type N'!B1470</f>
        <v>32</v>
      </c>
      <c r="T310" s="117">
        <f ca="1">'Type S'!B223</f>
        <v>32</v>
      </c>
      <c r="U310" s="118">
        <f ca="1">'Type T'!B720</f>
        <v>32</v>
      </c>
    </row>
    <row r="311" spans="3:21" ht="13.5" thickBot="1" x14ac:dyDescent="0.25">
      <c r="C311" s="104">
        <v>19</v>
      </c>
      <c r="D311" s="105"/>
      <c r="E311" s="105"/>
      <c r="F311" s="105"/>
      <c r="G311" s="105"/>
      <c r="H311" s="105"/>
      <c r="I311" s="106"/>
      <c r="J311">
        <v>2</v>
      </c>
      <c r="K311" s="102">
        <v>182</v>
      </c>
      <c r="L311" s="110" t="str">
        <f>CT!CF8</f>
        <v/>
      </c>
      <c r="M311" s="111">
        <f>CT!CG8</f>
        <v>0</v>
      </c>
      <c r="N311" s="112" t="e">
        <f>IF(L311="S",HLOOKUP(L311,$P$129:U311,K311+1,FALSE)+$A$96,HLOOKUP(L311,$P$129:U311,K311+1,FALSE))</f>
        <v>#N/A</v>
      </c>
      <c r="O311" s="57">
        <f t="shared" si="29"/>
        <v>0</v>
      </c>
      <c r="P311" s="113">
        <f ca="1">'Type E'!B224</f>
        <v>32</v>
      </c>
      <c r="Q311" s="114">
        <f ca="1">'Type J'!B224</f>
        <v>32</v>
      </c>
      <c r="R311" s="115">
        <f ca="1">'Type K'!B224</f>
        <v>32</v>
      </c>
      <c r="S311" s="116">
        <f ca="1">'Type N'!B1471</f>
        <v>32</v>
      </c>
      <c r="T311" s="117">
        <f ca="1">'Type S'!B224</f>
        <v>32</v>
      </c>
      <c r="U311" s="118">
        <f ca="1">'Type T'!B721</f>
        <v>32</v>
      </c>
    </row>
    <row r="312" spans="3:21" ht="13.5" thickBot="1" x14ac:dyDescent="0.25">
      <c r="C312" s="108" t="s">
        <v>197</v>
      </c>
      <c r="D312" t="s">
        <v>48</v>
      </c>
      <c r="E312" t="s">
        <v>225</v>
      </c>
      <c r="F312" t="s">
        <v>725</v>
      </c>
      <c r="G312" t="s">
        <v>726</v>
      </c>
      <c r="I312" s="109"/>
      <c r="J312">
        <v>3</v>
      </c>
      <c r="K312" s="102">
        <v>183</v>
      </c>
      <c r="L312" s="110" t="str">
        <f>CT!CF9</f>
        <v/>
      </c>
      <c r="M312" s="111">
        <f>CT!CG9</f>
        <v>0</v>
      </c>
      <c r="N312" s="112" t="e">
        <f>IF(L312="S",HLOOKUP(L312,$P$129:U312,K312+1,FALSE)+$A$96,HLOOKUP(L312,$P$129:U312,K312+1,FALSE))</f>
        <v>#N/A</v>
      </c>
      <c r="O312" s="57">
        <f t="shared" si="29"/>
        <v>0</v>
      </c>
      <c r="P312" s="113">
        <f ca="1">'Type E'!B225</f>
        <v>32</v>
      </c>
      <c r="Q312" s="114">
        <f ca="1">'Type J'!B225</f>
        <v>32</v>
      </c>
      <c r="R312" s="115">
        <f ca="1">'Type K'!B225</f>
        <v>32</v>
      </c>
      <c r="S312" s="116">
        <f ca="1">'Type N'!B1472</f>
        <v>32</v>
      </c>
      <c r="T312" s="117">
        <f ca="1">'Type S'!B225</f>
        <v>32</v>
      </c>
      <c r="U312" s="118">
        <f ca="1">'Type T'!B722</f>
        <v>32</v>
      </c>
    </row>
    <row r="313" spans="3:21" ht="13.5" thickBot="1" x14ac:dyDescent="0.25">
      <c r="C313" s="10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09">
        <f ca="1">VLOOKUP(E313,Temperatures!$H$3:$J$15,3,TRUE)</f>
        <v>1</v>
      </c>
      <c r="J313">
        <v>4</v>
      </c>
      <c r="K313" s="102">
        <v>184</v>
      </c>
      <c r="L313" s="110" t="str">
        <f>CT!CF10</f>
        <v/>
      </c>
      <c r="M313" s="111">
        <f>CT!CG10</f>
        <v>0</v>
      </c>
      <c r="N313" s="112" t="e">
        <f>IF(L313="S",HLOOKUP(L313,$P$129:U313,K313+1,FALSE)+$A$96,HLOOKUP(L313,$P$129:U313,K313+1,FALSE))</f>
        <v>#N/A</v>
      </c>
      <c r="O313" s="57">
        <f t="shared" si="29"/>
        <v>0</v>
      </c>
      <c r="P313" s="113">
        <f ca="1">'Type E'!B226</f>
        <v>32</v>
      </c>
      <c r="Q313" s="114">
        <f ca="1">'Type J'!B226</f>
        <v>32</v>
      </c>
      <c r="R313" s="115">
        <f ca="1">'Type K'!B226</f>
        <v>32</v>
      </c>
      <c r="S313" s="116">
        <f ca="1">'Type N'!B1473</f>
        <v>32</v>
      </c>
      <c r="T313" s="117">
        <f ca="1">'Type S'!B226</f>
        <v>32</v>
      </c>
      <c r="U313" s="118">
        <f ca="1">'Type T'!B723</f>
        <v>32</v>
      </c>
    </row>
    <row r="314" spans="3:21" ht="13.5" thickBot="1" x14ac:dyDescent="0.25">
      <c r="C314" s="10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09">
        <f ca="1">VLOOKUP(E314,Temperatures!$D$8:$F$14,3,TRUE)</f>
        <v>1</v>
      </c>
      <c r="J314">
        <v>5</v>
      </c>
      <c r="K314" s="102">
        <v>185</v>
      </c>
      <c r="L314" s="110" t="str">
        <f>CT!CF11</f>
        <v/>
      </c>
      <c r="M314" s="111">
        <f>CT!CG11</f>
        <v>0</v>
      </c>
      <c r="N314" s="112" t="e">
        <f>IF(L314="S",HLOOKUP(L314,$P$129:U314,K314+1,FALSE)+$A$96,HLOOKUP(L314,$P$129:U314,K314+1,FALSE))</f>
        <v>#N/A</v>
      </c>
      <c r="O314" s="57">
        <f t="shared" si="29"/>
        <v>0</v>
      </c>
      <c r="P314" s="113">
        <f ca="1">'Type E'!B227</f>
        <v>32</v>
      </c>
      <c r="Q314" s="114">
        <f ca="1">'Type J'!B227</f>
        <v>32</v>
      </c>
      <c r="R314" s="115">
        <f ca="1">'Type K'!B227</f>
        <v>32</v>
      </c>
      <c r="S314" s="116">
        <f ca="1">'Type N'!B1474</f>
        <v>32</v>
      </c>
      <c r="T314" s="117">
        <f ca="1">'Type S'!B227</f>
        <v>32</v>
      </c>
      <c r="U314" s="118">
        <f ca="1">'Type T'!B724</f>
        <v>32</v>
      </c>
    </row>
    <row r="315" spans="3:21" ht="13.5" thickBot="1" x14ac:dyDescent="0.25">
      <c r="C315" s="10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09" t="e">
        <f ca="1">VLOOKUP(E315,Temperatures!$A$12:$C$16,3,TRUE)</f>
        <v>#N/A</v>
      </c>
      <c r="J315">
        <v>6</v>
      </c>
      <c r="K315" s="102">
        <v>186</v>
      </c>
      <c r="L315" s="110" t="str">
        <f>CT!CF12</f>
        <v/>
      </c>
      <c r="M315" s="111">
        <f>CT!CG12</f>
        <v>0</v>
      </c>
      <c r="N315" s="112" t="e">
        <f>IF(L315="S",HLOOKUP(L315,$P$129:U315,K315+1,FALSE)+$A$96,HLOOKUP(L315,$P$129:U315,K315+1,FALSE))</f>
        <v>#N/A</v>
      </c>
      <c r="O315" s="57">
        <f t="shared" si="29"/>
        <v>0</v>
      </c>
      <c r="P315" s="113">
        <f ca="1">'Type E'!B228</f>
        <v>32</v>
      </c>
      <c r="Q315" s="114">
        <f ca="1">'Type J'!B228</f>
        <v>32</v>
      </c>
      <c r="R315" s="115">
        <f ca="1">'Type K'!B228</f>
        <v>32</v>
      </c>
      <c r="S315" s="116">
        <f ca="1">'Type N'!B1475</f>
        <v>32</v>
      </c>
      <c r="T315" s="117">
        <f ca="1">'Type S'!B228</f>
        <v>32</v>
      </c>
      <c r="U315" s="118">
        <f ca="1">'Type T'!B725</f>
        <v>32</v>
      </c>
    </row>
    <row r="316" spans="3:21" ht="13.5" thickBot="1" x14ac:dyDescent="0.25">
      <c r="C316" s="10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09" t="e">
        <f ca="1">VLOOKUP(E316,Temperatures!$D$3:$F$5,3,TRUE)</f>
        <v>#N/A</v>
      </c>
      <c r="J316">
        <v>7</v>
      </c>
      <c r="K316" s="102">
        <v>187</v>
      </c>
      <c r="L316" s="110" t="str">
        <f>CT!CF13</f>
        <v/>
      </c>
      <c r="M316" s="111">
        <f>CT!CG13</f>
        <v>0</v>
      </c>
      <c r="N316" s="112" t="e">
        <f>IF(L316="S",HLOOKUP(L316,$P$129:U316,K316+1,FALSE)+$A$96,HLOOKUP(L316,$P$129:U316,K316+1,FALSE))</f>
        <v>#N/A</v>
      </c>
      <c r="O316" s="57">
        <f t="shared" si="29"/>
        <v>0</v>
      </c>
      <c r="P316" s="113">
        <f ca="1">'Type E'!B229</f>
        <v>32</v>
      </c>
      <c r="Q316" s="114">
        <f ca="1">'Type J'!B229</f>
        <v>32</v>
      </c>
      <c r="R316" s="115">
        <f ca="1">'Type K'!B229</f>
        <v>32</v>
      </c>
      <c r="S316" s="116">
        <f ca="1">'Type N'!B1476</f>
        <v>32</v>
      </c>
      <c r="T316" s="117">
        <f ca="1">'Type S'!B229</f>
        <v>32</v>
      </c>
      <c r="U316" s="118">
        <f ca="1">'Type T'!B726</f>
        <v>32</v>
      </c>
    </row>
    <row r="317" spans="3:21" ht="13.5" thickBot="1" x14ac:dyDescent="0.25">
      <c r="C317" s="10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09">
        <f ca="1">VLOOKUP(E317,Temperatures!$A$3:$C$5,3,TRUE)</f>
        <v>2</v>
      </c>
      <c r="J317">
        <v>8</v>
      </c>
      <c r="K317" s="102">
        <v>188</v>
      </c>
      <c r="L317" s="110" t="str">
        <f>CT!CF14</f>
        <v/>
      </c>
      <c r="M317" s="111">
        <f>CT!CG14</f>
        <v>0</v>
      </c>
      <c r="N317" s="112" t="e">
        <f>IF(L317="S",HLOOKUP(L317,$P$129:U317,K317+1,FALSE)+$A$96,HLOOKUP(L317,$P$129:U317,K317+1,FALSE))</f>
        <v>#N/A</v>
      </c>
      <c r="O317" s="57">
        <f t="shared" si="29"/>
        <v>0</v>
      </c>
      <c r="P317" s="113">
        <f ca="1">'Type E'!B230</f>
        <v>32</v>
      </c>
      <c r="Q317" s="114">
        <f ca="1">'Type J'!B230</f>
        <v>32</v>
      </c>
      <c r="R317" s="115">
        <f ca="1">'Type K'!B230</f>
        <v>32</v>
      </c>
      <c r="S317" s="116">
        <f ca="1">'Type N'!B1477</f>
        <v>32</v>
      </c>
      <c r="T317" s="117">
        <f ca="1">'Type S'!B230</f>
        <v>32</v>
      </c>
      <c r="U317" s="118">
        <f ca="1">'Type T'!B727</f>
        <v>32</v>
      </c>
    </row>
    <row r="318" spans="3:21" ht="13.5" thickBot="1" x14ac:dyDescent="0.25">
      <c r="C318" s="108" t="str">
        <f t="shared" si="38"/>
        <v>ST7</v>
      </c>
      <c r="E318" s="119">
        <f ca="1">'ST-7'!$B236</f>
        <v>32.040321848434893</v>
      </c>
      <c r="F318">
        <f ca="1">E318</f>
        <v>32.040321848434893</v>
      </c>
      <c r="G318">
        <f t="shared" ca="1" si="39"/>
        <v>32</v>
      </c>
      <c r="I318" s="109"/>
      <c r="J318">
        <v>9</v>
      </c>
      <c r="K318" s="102">
        <v>189</v>
      </c>
      <c r="L318" s="110" t="str">
        <f>CT!CF15</f>
        <v/>
      </c>
      <c r="M318" s="111">
        <f>CT!CG15</f>
        <v>0</v>
      </c>
      <c r="N318" s="112" t="e">
        <f>IF(L318="S",HLOOKUP(L318,$P$129:U318,K318+1,FALSE)+$A$96,HLOOKUP(L318,$P$129:U318,K318+1,FALSE))</f>
        <v>#N/A</v>
      </c>
      <c r="O318" s="57">
        <f t="shared" si="29"/>
        <v>0</v>
      </c>
      <c r="P318" s="113">
        <f ca="1">'Type E'!B231</f>
        <v>32</v>
      </c>
      <c r="Q318" s="114">
        <f ca="1">'Type J'!B231</f>
        <v>32</v>
      </c>
      <c r="R318" s="115">
        <f ca="1">'Type K'!B231</f>
        <v>32</v>
      </c>
      <c r="S318" s="116">
        <f ca="1">'Type N'!B1478</f>
        <v>32</v>
      </c>
      <c r="T318" s="117">
        <f ca="1">'Type S'!B231</f>
        <v>32</v>
      </c>
      <c r="U318" s="118">
        <f ca="1">'Type T'!B728</f>
        <v>32</v>
      </c>
    </row>
    <row r="319" spans="3:21" ht="13.5" thickBot="1" x14ac:dyDescent="0.25">
      <c r="C319" s="108" t="str">
        <f>C307</f>
        <v>PRT</v>
      </c>
      <c r="D319" s="119">
        <f>D314</f>
        <v>0</v>
      </c>
      <c r="E319" s="119">
        <f>D319</f>
        <v>0</v>
      </c>
      <c r="F319" s="119">
        <f>E319</f>
        <v>0</v>
      </c>
      <c r="G319" s="119">
        <f>ROUND(F319,3)</f>
        <v>0</v>
      </c>
      <c r="I319" s="109"/>
      <c r="J319">
        <v>10</v>
      </c>
      <c r="K319" s="102">
        <v>190</v>
      </c>
      <c r="L319" s="110" t="str">
        <f>CT!CF16</f>
        <v/>
      </c>
      <c r="M319" s="111">
        <f>CT!CG16</f>
        <v>0</v>
      </c>
      <c r="N319" s="112" t="e">
        <f>IF(L319="S",HLOOKUP(L319,$P$129:U319,K319+1,FALSE)+$A$96,HLOOKUP(L319,$P$129:U319,K319+1,FALSE))</f>
        <v>#N/A</v>
      </c>
      <c r="O319" s="57">
        <f t="shared" si="29"/>
        <v>0</v>
      </c>
      <c r="P319" s="113">
        <f ca="1">'Type E'!B232</f>
        <v>32</v>
      </c>
      <c r="Q319" s="114">
        <f ca="1">'Type J'!B232</f>
        <v>32</v>
      </c>
      <c r="R319" s="115">
        <f ca="1">'Type K'!B232</f>
        <v>32</v>
      </c>
      <c r="S319" s="116">
        <f ca="1">'Type N'!B1479</f>
        <v>32</v>
      </c>
      <c r="T319" s="117">
        <f ca="1">'Type S'!B232</f>
        <v>32</v>
      </c>
      <c r="U319" s="118">
        <f ca="1">'Type T'!B729</f>
        <v>32</v>
      </c>
    </row>
    <row r="320" spans="3:21" ht="13.5" thickBot="1" x14ac:dyDescent="0.25">
      <c r="C320" s="108" t="s">
        <v>737</v>
      </c>
      <c r="D320" t="s">
        <v>48</v>
      </c>
      <c r="E320" t="s">
        <v>738</v>
      </c>
      <c r="I320" s="109"/>
      <c r="J320">
        <v>11</v>
      </c>
      <c r="K320" s="102">
        <v>191</v>
      </c>
      <c r="L320" s="110" t="str">
        <f>CT!CF17</f>
        <v/>
      </c>
      <c r="M320" s="111">
        <f>CT!CG17</f>
        <v>0</v>
      </c>
      <c r="N320" s="112" t="e">
        <f>IF(L320="S",HLOOKUP(L320,$P$129:U320,K320+1,FALSE)+$A$96,HLOOKUP(L320,$P$129:U320,K320+1,FALSE))</f>
        <v>#N/A</v>
      </c>
      <c r="O320" s="57">
        <f t="shared" si="29"/>
        <v>0</v>
      </c>
      <c r="P320" s="113">
        <f ca="1">'Type E'!B233</f>
        <v>32</v>
      </c>
      <c r="Q320" s="114">
        <f ca="1">'Type J'!B233</f>
        <v>32</v>
      </c>
      <c r="R320" s="115">
        <f ca="1">'Type K'!B233</f>
        <v>32</v>
      </c>
      <c r="S320" s="116">
        <f ca="1">'Type N'!B1480</f>
        <v>32</v>
      </c>
      <c r="T320" s="117">
        <f ca="1">'Type S'!B233</f>
        <v>32</v>
      </c>
      <c r="U320" s="118">
        <f ca="1">'Type T'!B730</f>
        <v>32</v>
      </c>
    </row>
    <row r="321" spans="3:21" ht="13.5" thickBot="1" x14ac:dyDescent="0.25">
      <c r="C321" s="120" t="str">
        <f>CT!ER3</f>
        <v/>
      </c>
      <c r="D321" s="121">
        <f>CT!ES4</f>
        <v>0</v>
      </c>
      <c r="E321" s="44" t="e">
        <f>IF(F321="S",VLOOKUP(C321,C313:G319,5,FALSE)+$A$96,VLOOKUP(C321,C313:G319,5,FALSE))</f>
        <v>#N/A</v>
      </c>
      <c r="F321" s="44" t="str">
        <f>IF(OR(C321=C314,C321=C313,C321=C318),"S","")</f>
        <v/>
      </c>
      <c r="G321" s="44"/>
      <c r="H321" s="44"/>
      <c r="I321" s="122"/>
      <c r="J321">
        <v>12</v>
      </c>
      <c r="K321" s="102">
        <v>192</v>
      </c>
      <c r="L321" s="110" t="str">
        <f>CT!CF18</f>
        <v/>
      </c>
      <c r="M321" s="111">
        <f>CT!CG18</f>
        <v>0</v>
      </c>
      <c r="N321" s="112" t="e">
        <f>IF(L321="S",HLOOKUP(L321,$P$129:U321,K321+1,FALSE)+$A$96,HLOOKUP(L321,$P$129:U321,K321+1,FALSE))</f>
        <v>#N/A</v>
      </c>
      <c r="O321" s="57">
        <f t="shared" si="29"/>
        <v>0</v>
      </c>
      <c r="P321" s="113">
        <f ca="1">'Type E'!B234</f>
        <v>32</v>
      </c>
      <c r="Q321" s="114">
        <f ca="1">'Type J'!B234</f>
        <v>32</v>
      </c>
      <c r="R321" s="115">
        <f ca="1">'Type K'!B234</f>
        <v>32</v>
      </c>
      <c r="S321" s="116">
        <f ca="1">'Type N'!B1481</f>
        <v>32</v>
      </c>
      <c r="T321" s="117">
        <f ca="1">'Type S'!B234</f>
        <v>32</v>
      </c>
      <c r="U321" s="118">
        <f ca="1">'Type T'!B731</f>
        <v>32</v>
      </c>
    </row>
    <row r="322" spans="3:21" ht="13.5" thickBot="1" x14ac:dyDescent="0.25">
      <c r="J322">
        <v>13</v>
      </c>
      <c r="K322" s="102">
        <v>193</v>
      </c>
      <c r="L322" s="110" t="str">
        <f>CT!CF19</f>
        <v/>
      </c>
      <c r="M322" s="111">
        <f>CT!CG19</f>
        <v>0</v>
      </c>
      <c r="N322" s="112" t="e">
        <f>IF(L322="S",HLOOKUP(L322,$P$129:U322,K322+1,FALSE)+$A$96,HLOOKUP(L322,$P$129:U322,K322+1,FALSE))</f>
        <v>#N/A</v>
      </c>
      <c r="O322" s="57">
        <f t="shared" si="29"/>
        <v>0</v>
      </c>
      <c r="P322" s="113">
        <f ca="1">'Type E'!B235</f>
        <v>32</v>
      </c>
      <c r="Q322" s="114">
        <f ca="1">'Type J'!B235</f>
        <v>32</v>
      </c>
      <c r="R322" s="115">
        <f ca="1">'Type K'!B235</f>
        <v>32</v>
      </c>
      <c r="S322" s="116">
        <f ca="1">'Type N'!B1482</f>
        <v>32</v>
      </c>
      <c r="T322" s="117">
        <f ca="1">'Type S'!B235</f>
        <v>32</v>
      </c>
      <c r="U322" s="118">
        <f ca="1">'Type T'!B732</f>
        <v>32</v>
      </c>
    </row>
    <row r="323" spans="3:21" ht="13.5" thickBot="1" x14ac:dyDescent="0.25">
      <c r="C323" s="104">
        <v>20</v>
      </c>
      <c r="D323" s="105"/>
      <c r="E323" s="105"/>
      <c r="F323" s="105"/>
      <c r="G323" s="105"/>
      <c r="H323" s="105"/>
      <c r="I323" s="106"/>
      <c r="J323">
        <v>14</v>
      </c>
      <c r="K323" s="102">
        <v>194</v>
      </c>
      <c r="L323" s="110" t="str">
        <f>CT!CF20</f>
        <v/>
      </c>
      <c r="M323" s="111">
        <f>CT!CG20</f>
        <v>0</v>
      </c>
      <c r="N323" s="112" t="e">
        <f>IF(L323="S",HLOOKUP(L323,$P$129:U323,K323+1,FALSE)+$A$96,HLOOKUP(L323,$P$129:U323,K323+1,FALSE))</f>
        <v>#N/A</v>
      </c>
      <c r="O323" s="57">
        <f t="shared" si="29"/>
        <v>0</v>
      </c>
      <c r="P323" s="113">
        <f ca="1">'Type E'!B236</f>
        <v>32</v>
      </c>
      <c r="Q323" s="114">
        <f ca="1">'Type J'!B236</f>
        <v>32</v>
      </c>
      <c r="R323" s="115">
        <f ca="1">'Type K'!B236</f>
        <v>32</v>
      </c>
      <c r="S323" s="116">
        <f ca="1">'Type N'!B1483</f>
        <v>32</v>
      </c>
      <c r="T323" s="117">
        <f ca="1">'Type S'!B236</f>
        <v>32</v>
      </c>
      <c r="U323" s="118">
        <f ca="1">'Type T'!B733</f>
        <v>32</v>
      </c>
    </row>
    <row r="324" spans="3:21" ht="13.5" thickBot="1" x14ac:dyDescent="0.25">
      <c r="C324" s="108" t="s">
        <v>197</v>
      </c>
      <c r="D324" t="s">
        <v>48</v>
      </c>
      <c r="E324" t="s">
        <v>225</v>
      </c>
      <c r="F324" t="s">
        <v>725</v>
      </c>
      <c r="G324" t="s">
        <v>726</v>
      </c>
      <c r="I324" s="109"/>
      <c r="J324">
        <v>15</v>
      </c>
      <c r="K324" s="102">
        <v>195</v>
      </c>
      <c r="L324" s="110" t="str">
        <f>CT!CF21</f>
        <v/>
      </c>
      <c r="M324" s="111">
        <f>CT!CG21</f>
        <v>0</v>
      </c>
      <c r="N324" s="112" t="e">
        <f>IF(L324="S",HLOOKUP(L324,$P$129:U324,K324+1,FALSE)+$A$96,HLOOKUP(L324,$P$129:U324,K324+1,FALSE))</f>
        <v>#N/A</v>
      </c>
      <c r="O324" s="57">
        <f t="shared" si="29"/>
        <v>0</v>
      </c>
      <c r="P324" s="113">
        <f ca="1">'Type E'!B237</f>
        <v>32</v>
      </c>
      <c r="Q324" s="114">
        <f ca="1">'Type J'!B237</f>
        <v>32</v>
      </c>
      <c r="R324" s="115">
        <f ca="1">'Type K'!B237</f>
        <v>32</v>
      </c>
      <c r="S324" s="116">
        <f ca="1">'Type N'!B1484</f>
        <v>32</v>
      </c>
      <c r="T324" s="117">
        <f ca="1">'Type S'!B237</f>
        <v>32</v>
      </c>
      <c r="U324" s="118">
        <f ca="1">'Type T'!B734</f>
        <v>32</v>
      </c>
    </row>
    <row r="325" spans="3:21" ht="13.5" thickBot="1" x14ac:dyDescent="0.25">
      <c r="C325" s="10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09">
        <f ca="1">VLOOKUP(E325,Temperatures!$H$3:$J$15,3,TRUE)</f>
        <v>1</v>
      </c>
      <c r="J325">
        <v>16</v>
      </c>
      <c r="K325" s="102">
        <v>196</v>
      </c>
      <c r="L325" s="110" t="str">
        <f>CT!CF22</f>
        <v/>
      </c>
      <c r="M325" s="111">
        <f>CT!CG22</f>
        <v>0</v>
      </c>
      <c r="N325" s="112" t="e">
        <f>IF(L325="S",HLOOKUP(L325,$P$129:U325,K325+1,FALSE)+$A$96,HLOOKUP(L325,$P$129:U325,K325+1,FALSE))</f>
        <v>#N/A</v>
      </c>
      <c r="O325" s="57">
        <f t="shared" si="29"/>
        <v>0</v>
      </c>
      <c r="P325" s="113">
        <f ca="1">'Type E'!B238</f>
        <v>32</v>
      </c>
      <c r="Q325" s="114">
        <f ca="1">'Type J'!B238</f>
        <v>32</v>
      </c>
      <c r="R325" s="115">
        <f ca="1">'Type K'!B238</f>
        <v>32</v>
      </c>
      <c r="S325" s="116">
        <f ca="1">'Type N'!B1485</f>
        <v>32</v>
      </c>
      <c r="T325" s="117">
        <f ca="1">'Type S'!B238</f>
        <v>32</v>
      </c>
      <c r="U325" s="118">
        <f ca="1">'Type T'!B735</f>
        <v>32</v>
      </c>
    </row>
    <row r="326" spans="3:21" ht="13.5" thickBot="1" x14ac:dyDescent="0.25">
      <c r="C326" s="10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09">
        <f ca="1">VLOOKUP(E326,Temperatures!$D$8:$F$14,3,TRUE)</f>
        <v>1</v>
      </c>
      <c r="J326">
        <v>17</v>
      </c>
      <c r="K326" s="102">
        <v>197</v>
      </c>
      <c r="L326" s="110" t="str">
        <f>CT!CF23</f>
        <v/>
      </c>
      <c r="M326" s="111">
        <f>CT!CG23</f>
        <v>0</v>
      </c>
      <c r="N326" s="112" t="e">
        <f>IF(L326="S",HLOOKUP(L326,$P$129:U326,K326+1,FALSE)+$A$96,HLOOKUP(L326,$P$129:U326,K326+1,FALSE))</f>
        <v>#N/A</v>
      </c>
      <c r="O326" s="57">
        <f t="shared" si="29"/>
        <v>0</v>
      </c>
      <c r="P326" s="113">
        <f ca="1">'Type E'!B239</f>
        <v>32</v>
      </c>
      <c r="Q326" s="114">
        <f ca="1">'Type J'!B239</f>
        <v>32</v>
      </c>
      <c r="R326" s="115">
        <f ca="1">'Type K'!B239</f>
        <v>32</v>
      </c>
      <c r="S326" s="116">
        <f ca="1">'Type N'!B1486</f>
        <v>32</v>
      </c>
      <c r="T326" s="117">
        <f ca="1">'Type S'!B239</f>
        <v>32</v>
      </c>
      <c r="U326" s="118">
        <f ca="1">'Type T'!B736</f>
        <v>32</v>
      </c>
    </row>
    <row r="327" spans="3:21" ht="13.5" thickBot="1" x14ac:dyDescent="0.25">
      <c r="C327" s="10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09" t="e">
        <f ca="1">VLOOKUP(E327,Temperatures!$A$12:$C$16,3,TRUE)</f>
        <v>#N/A</v>
      </c>
      <c r="J327">
        <v>18</v>
      </c>
      <c r="K327" s="102">
        <v>198</v>
      </c>
      <c r="L327" s="110" t="str">
        <f>CT!CF24</f>
        <v/>
      </c>
      <c r="M327" s="111">
        <f>CT!CG24</f>
        <v>0</v>
      </c>
      <c r="N327" s="112" t="e">
        <f>IF(L327="S",HLOOKUP(L327,$P$129:U327,K327+1,FALSE)+$A$96,HLOOKUP(L327,$P$129:U327,K327+1,FALSE))</f>
        <v>#N/A</v>
      </c>
      <c r="O327" s="57">
        <f t="shared" ref="O327:O390" si="42">M327</f>
        <v>0</v>
      </c>
      <c r="P327" s="113">
        <f ca="1">'Type E'!B240</f>
        <v>32</v>
      </c>
      <c r="Q327" s="114">
        <f ca="1">'Type J'!B240</f>
        <v>32</v>
      </c>
      <c r="R327" s="115">
        <f ca="1">'Type K'!B240</f>
        <v>32</v>
      </c>
      <c r="S327" s="116">
        <f ca="1">'Type N'!B1487</f>
        <v>32</v>
      </c>
      <c r="T327" s="117">
        <f ca="1">'Type S'!B240</f>
        <v>32</v>
      </c>
      <c r="U327" s="118">
        <f ca="1">'Type T'!B737</f>
        <v>32</v>
      </c>
    </row>
    <row r="328" spans="3:21" ht="13.5" thickBot="1" x14ac:dyDescent="0.25">
      <c r="C328" s="10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09" t="e">
        <f ca="1">VLOOKUP(E328,Temperatures!$D$3:$F$5,3,TRUE)</f>
        <v>#N/A</v>
      </c>
      <c r="J328">
        <v>19</v>
      </c>
      <c r="K328" s="102">
        <v>199</v>
      </c>
      <c r="L328" s="110" t="str">
        <f>CT!CF25</f>
        <v/>
      </c>
      <c r="M328" s="111">
        <f>CT!CG25</f>
        <v>0</v>
      </c>
      <c r="N328" s="112" t="e">
        <f>IF(L328="S",HLOOKUP(L328,$P$129:U328,K328+1,FALSE)+$A$96,HLOOKUP(L328,$P$129:U328,K328+1,FALSE))</f>
        <v>#N/A</v>
      </c>
      <c r="O328" s="57">
        <f t="shared" si="42"/>
        <v>0</v>
      </c>
      <c r="P328" s="113">
        <f ca="1">'Type E'!B241</f>
        <v>32</v>
      </c>
      <c r="Q328" s="114">
        <f ca="1">'Type J'!B241</f>
        <v>32</v>
      </c>
      <c r="R328" s="115">
        <f ca="1">'Type K'!B241</f>
        <v>32</v>
      </c>
      <c r="S328" s="116">
        <f ca="1">'Type N'!B1488</f>
        <v>32</v>
      </c>
      <c r="T328" s="117">
        <f ca="1">'Type S'!B241</f>
        <v>32</v>
      </c>
      <c r="U328" s="118">
        <f ca="1">'Type T'!B738</f>
        <v>32</v>
      </c>
    </row>
    <row r="329" spans="3:21" ht="13.5" thickBot="1" x14ac:dyDescent="0.25">
      <c r="C329" s="10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09">
        <f ca="1">VLOOKUP(E329,Temperatures!$A$3:$C$5,3,TRUE)</f>
        <v>2</v>
      </c>
      <c r="J329">
        <v>20</v>
      </c>
      <c r="K329" s="102">
        <v>200</v>
      </c>
      <c r="L329" s="110" t="str">
        <f>CT!CF26</f>
        <v/>
      </c>
      <c r="M329" s="111">
        <f>CT!CG26</f>
        <v>0</v>
      </c>
      <c r="N329" s="112" t="e">
        <f>IF(L329="S",HLOOKUP(L329,$P$129:U329,K329+1,FALSE)+$A$96,HLOOKUP(L329,$P$129:U329,K329+1,FALSE))</f>
        <v>#N/A</v>
      </c>
      <c r="O329" s="57">
        <f t="shared" si="42"/>
        <v>0</v>
      </c>
      <c r="P329" s="113">
        <f ca="1">'Type E'!B242</f>
        <v>32</v>
      </c>
      <c r="Q329" s="114">
        <f ca="1">'Type J'!B242</f>
        <v>32</v>
      </c>
      <c r="R329" s="115">
        <f ca="1">'Type K'!B242</f>
        <v>32</v>
      </c>
      <c r="S329" s="116">
        <f ca="1">'Type N'!B1489</f>
        <v>32</v>
      </c>
      <c r="T329" s="117">
        <f ca="1">'Type S'!B242</f>
        <v>32</v>
      </c>
      <c r="U329" s="118">
        <f ca="1">'Type T'!B739</f>
        <v>32</v>
      </c>
    </row>
    <row r="330" spans="3:21" ht="13.5" thickBot="1" x14ac:dyDescent="0.25">
      <c r="C330" s="108" t="str">
        <f t="shared" si="40"/>
        <v>ST7</v>
      </c>
      <c r="E330" s="119">
        <f ca="1">'ST-7'!$B248</f>
        <v>32.040321848434893</v>
      </c>
      <c r="F330">
        <f ca="1">E330</f>
        <v>32.040321848434893</v>
      </c>
      <c r="G330">
        <f t="shared" ca="1" si="41"/>
        <v>32</v>
      </c>
      <c r="I330" s="109"/>
      <c r="J330" s="125">
        <v>12</v>
      </c>
      <c r="K330" s="102">
        <v>201</v>
      </c>
      <c r="L330" s="110" t="str">
        <f>CT!CN7</f>
        <v/>
      </c>
      <c r="M330" s="111">
        <f>CT!CO7</f>
        <v>0</v>
      </c>
      <c r="N330" s="112" t="e">
        <f>IF(L330="S",HLOOKUP(L330,$P$129:U330,K330+1,FALSE)+$A$96,HLOOKUP(L330,$P$129:U330,K330+1,FALSE))</f>
        <v>#N/A</v>
      </c>
      <c r="O330" s="57">
        <f t="shared" si="42"/>
        <v>0</v>
      </c>
      <c r="P330" s="113">
        <f ca="1">'Type E'!B243</f>
        <v>32</v>
      </c>
      <c r="Q330" s="114">
        <f ca="1">'Type J'!B243</f>
        <v>32</v>
      </c>
      <c r="R330" s="115">
        <f ca="1">'Type K'!B243</f>
        <v>32</v>
      </c>
      <c r="S330" s="116">
        <f ca="1">'Type N'!B1490</f>
        <v>32</v>
      </c>
      <c r="T330" s="117">
        <f ca="1">'Type S'!B243</f>
        <v>32</v>
      </c>
      <c r="U330" s="118">
        <f ca="1">'Type T'!B740</f>
        <v>32</v>
      </c>
    </row>
    <row r="331" spans="3:21" ht="13.5" thickBot="1" x14ac:dyDescent="0.25">
      <c r="C331" s="108" t="str">
        <f>C319</f>
        <v>PRT</v>
      </c>
      <c r="D331" s="119">
        <f>D326</f>
        <v>0</v>
      </c>
      <c r="E331" s="119">
        <f>D331</f>
        <v>0</v>
      </c>
      <c r="F331" s="119">
        <f>E331</f>
        <v>0</v>
      </c>
      <c r="G331" s="119">
        <f>ROUND(F331,3)</f>
        <v>0</v>
      </c>
      <c r="I331" s="109"/>
      <c r="J331">
        <v>2</v>
      </c>
      <c r="K331" s="102">
        <v>202</v>
      </c>
      <c r="L331" s="110" t="str">
        <f>CT!CN8</f>
        <v/>
      </c>
      <c r="M331" s="111">
        <f>CT!CO8</f>
        <v>0</v>
      </c>
      <c r="N331" s="112" t="e">
        <f>IF(L331="S",HLOOKUP(L331,$P$129:U331,K331+1,FALSE)+$A$96,HLOOKUP(L331,$P$129:U331,K331+1,FALSE))</f>
        <v>#N/A</v>
      </c>
      <c r="O331" s="57">
        <f t="shared" si="42"/>
        <v>0</v>
      </c>
      <c r="P331" s="113">
        <f ca="1">'Type E'!B244</f>
        <v>32</v>
      </c>
      <c r="Q331" s="114">
        <f ca="1">'Type J'!B244</f>
        <v>32</v>
      </c>
      <c r="R331" s="115">
        <f ca="1">'Type K'!B244</f>
        <v>32</v>
      </c>
      <c r="S331" s="116">
        <f ca="1">'Type N'!B1491</f>
        <v>32</v>
      </c>
      <c r="T331" s="117">
        <f ca="1">'Type S'!B244</f>
        <v>32</v>
      </c>
      <c r="U331" s="118">
        <f ca="1">'Type T'!B741</f>
        <v>32</v>
      </c>
    </row>
    <row r="332" spans="3:21" ht="13.5" thickBot="1" x14ac:dyDescent="0.25">
      <c r="C332" s="108" t="s">
        <v>737</v>
      </c>
      <c r="D332" t="s">
        <v>48</v>
      </c>
      <c r="E332" t="s">
        <v>738</v>
      </c>
      <c r="I332" s="109"/>
      <c r="J332">
        <v>3</v>
      </c>
      <c r="K332" s="102">
        <v>203</v>
      </c>
      <c r="L332" s="110" t="str">
        <f>CT!CN9</f>
        <v/>
      </c>
      <c r="M332" s="111">
        <f>CT!CO9</f>
        <v>0</v>
      </c>
      <c r="N332" s="112" t="e">
        <f>IF(L332="S",HLOOKUP(L332,$P$129:U332,K332+1,FALSE)+$A$96,HLOOKUP(L332,$P$129:U332,K332+1,FALSE))</f>
        <v>#N/A</v>
      </c>
      <c r="O332" s="57">
        <f t="shared" si="42"/>
        <v>0</v>
      </c>
      <c r="P332" s="113">
        <f ca="1">'Type E'!B245</f>
        <v>32</v>
      </c>
      <c r="Q332" s="114">
        <f ca="1">'Type J'!B245</f>
        <v>32</v>
      </c>
      <c r="R332" s="115">
        <f ca="1">'Type K'!B245</f>
        <v>32</v>
      </c>
      <c r="S332" s="116">
        <f ca="1">'Type N'!B1492</f>
        <v>32</v>
      </c>
      <c r="T332" s="117">
        <f ca="1">'Type S'!B245</f>
        <v>32</v>
      </c>
      <c r="U332" s="118">
        <f ca="1">'Type T'!B742</f>
        <v>32</v>
      </c>
    </row>
    <row r="333" spans="3:21" ht="13.5" thickBot="1" x14ac:dyDescent="0.25">
      <c r="C333" s="120" t="str">
        <f>CT!EZ3</f>
        <v/>
      </c>
      <c r="D333" s="121">
        <f>CT!FA4</f>
        <v>0</v>
      </c>
      <c r="E333" s="44" t="e">
        <f>IF(F333="S",VLOOKUP(C333,C325:G331,5,FALSE)+$A$96,VLOOKUP(C333,C325:G331,5,FALSE))</f>
        <v>#N/A</v>
      </c>
      <c r="F333" s="44" t="str">
        <f>IF(OR(C333=C326,C333=C325,C333=C330),"S","")</f>
        <v/>
      </c>
      <c r="G333" s="44"/>
      <c r="H333" s="44"/>
      <c r="I333" s="122"/>
      <c r="J333">
        <v>4</v>
      </c>
      <c r="K333" s="102">
        <v>204</v>
      </c>
      <c r="L333" s="110" t="str">
        <f>CT!CN10</f>
        <v/>
      </c>
      <c r="M333" s="111">
        <f>CT!CO10</f>
        <v>0</v>
      </c>
      <c r="N333" s="112" t="e">
        <f>IF(L333="S",HLOOKUP(L333,$P$129:U333,K333+1,FALSE)+$A$96,HLOOKUP(L333,$P$129:U333,K333+1,FALSE))</f>
        <v>#N/A</v>
      </c>
      <c r="O333" s="57">
        <f t="shared" si="42"/>
        <v>0</v>
      </c>
      <c r="P333" s="113">
        <f ca="1">'Type E'!B246</f>
        <v>32</v>
      </c>
      <c r="Q333" s="114">
        <f ca="1">'Type J'!B246</f>
        <v>32</v>
      </c>
      <c r="R333" s="115">
        <f ca="1">'Type K'!B246</f>
        <v>32</v>
      </c>
      <c r="S333" s="116">
        <f ca="1">'Type N'!B1493</f>
        <v>32</v>
      </c>
      <c r="T333" s="117">
        <f ca="1">'Type S'!B246</f>
        <v>32</v>
      </c>
      <c r="U333" s="118">
        <f ca="1">'Type T'!B743</f>
        <v>32</v>
      </c>
    </row>
    <row r="334" spans="3:21" ht="29.25" customHeight="1" thickBot="1" x14ac:dyDescent="0.25">
      <c r="E334" t="s">
        <v>743</v>
      </c>
      <c r="J334">
        <v>5</v>
      </c>
      <c r="K334" s="102">
        <v>205</v>
      </c>
      <c r="L334" s="110" t="str">
        <f>CT!CN11</f>
        <v/>
      </c>
      <c r="M334" s="111">
        <f>CT!CO11</f>
        <v>0</v>
      </c>
      <c r="N334" s="112" t="e">
        <f>IF(L334="S",HLOOKUP(L334,$P$129:U334,K334+1,FALSE)+$A$96,HLOOKUP(L334,$P$129:U334,K334+1,FALSE))</f>
        <v>#N/A</v>
      </c>
      <c r="O334" s="57">
        <f t="shared" si="42"/>
        <v>0</v>
      </c>
      <c r="P334" s="113">
        <f ca="1">'Type E'!B247</f>
        <v>32</v>
      </c>
      <c r="Q334" s="114">
        <f ca="1">'Type J'!B247</f>
        <v>32</v>
      </c>
      <c r="R334" s="115">
        <f ca="1">'Type K'!B247</f>
        <v>32</v>
      </c>
      <c r="S334" s="116">
        <f ca="1">'Type N'!B1494</f>
        <v>32</v>
      </c>
      <c r="T334" s="117">
        <f ca="1">'Type S'!B247</f>
        <v>32</v>
      </c>
      <c r="U334" s="118">
        <f ca="1">'Type T'!B744</f>
        <v>32</v>
      </c>
    </row>
    <row r="335" spans="3:21" ht="13.5" thickBot="1" x14ac:dyDescent="0.25">
      <c r="C335" s="161" t="s">
        <v>744</v>
      </c>
      <c r="D335" s="105" t="s">
        <v>745</v>
      </c>
      <c r="E335" s="105" t="s">
        <v>225</v>
      </c>
      <c r="F335" s="105" t="s">
        <v>746</v>
      </c>
      <c r="G335" s="105"/>
      <c r="H335" s="105"/>
      <c r="I335" s="106"/>
      <c r="J335">
        <v>6</v>
      </c>
      <c r="K335" s="102">
        <v>206</v>
      </c>
      <c r="L335" s="110" t="str">
        <f>CT!CN12</f>
        <v/>
      </c>
      <c r="M335" s="111">
        <f>CT!CO12</f>
        <v>0</v>
      </c>
      <c r="N335" s="112" t="e">
        <f>IF(L335="S",HLOOKUP(L335,$P$129:U335,K335+1,FALSE)+$A$96,HLOOKUP(L335,$P$129:U335,K335+1,FALSE))</f>
        <v>#N/A</v>
      </c>
      <c r="O335" s="57">
        <f t="shared" si="42"/>
        <v>0</v>
      </c>
      <c r="P335" s="113">
        <f ca="1">'Type E'!B248</f>
        <v>32</v>
      </c>
      <c r="Q335" s="114">
        <f ca="1">'Type J'!B248</f>
        <v>32</v>
      </c>
      <c r="R335" s="115">
        <f ca="1">'Type K'!B248</f>
        <v>32</v>
      </c>
      <c r="S335" s="116">
        <f ca="1">'Type N'!B1495</f>
        <v>32</v>
      </c>
      <c r="T335" s="117">
        <f ca="1">'Type S'!B248</f>
        <v>32</v>
      </c>
      <c r="U335" s="118">
        <f ca="1">'Type T'!B745</f>
        <v>32</v>
      </c>
    </row>
    <row r="336" spans="3:21" ht="13.5" thickBot="1" x14ac:dyDescent="0.25">
      <c r="C336" s="10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09">
        <f ca="1">VLOOKUP(E336,Temperatures!$H$3:$J$15,3,TRUE)</f>
        <v>1</v>
      </c>
      <c r="J336">
        <v>7</v>
      </c>
      <c r="K336" s="102">
        <v>207</v>
      </c>
      <c r="L336" s="110" t="str">
        <f>CT!CN13</f>
        <v/>
      </c>
      <c r="M336" s="111">
        <f>CT!CO13</f>
        <v>0</v>
      </c>
      <c r="N336" s="112" t="e">
        <f>IF(L336="S",HLOOKUP(L336,$P$129:U336,K336+1,FALSE)+$A$96,HLOOKUP(L336,$P$129:U336,K336+1,FALSE))</f>
        <v>#N/A</v>
      </c>
      <c r="O336" s="57">
        <f t="shared" si="42"/>
        <v>0</v>
      </c>
      <c r="P336" s="113">
        <f ca="1">'Type E'!B249</f>
        <v>32</v>
      </c>
      <c r="Q336" s="114">
        <f ca="1">'Type J'!B249</f>
        <v>32</v>
      </c>
      <c r="R336" s="115">
        <f ca="1">'Type K'!B249</f>
        <v>32</v>
      </c>
      <c r="S336" s="116">
        <f ca="1">'Type N'!B1496</f>
        <v>32</v>
      </c>
      <c r="T336" s="117">
        <f ca="1">'Type S'!B249</f>
        <v>32</v>
      </c>
      <c r="U336" s="118">
        <f ca="1">'Type T'!B746</f>
        <v>32</v>
      </c>
    </row>
    <row r="337" spans="3:21" ht="13.5" thickBot="1" x14ac:dyDescent="0.25">
      <c r="C337" s="10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09">
        <f ca="1">VLOOKUP(E337,Temperatures!$H$3:$J$15,3,TRUE)</f>
        <v>1</v>
      </c>
      <c r="J337">
        <v>8</v>
      </c>
      <c r="K337" s="102">
        <v>208</v>
      </c>
      <c r="L337" s="110" t="str">
        <f>CT!CN14</f>
        <v/>
      </c>
      <c r="M337" s="111">
        <f>CT!CO14</f>
        <v>0</v>
      </c>
      <c r="N337" s="112" t="e">
        <f>IF(L337="S",HLOOKUP(L337,$P$129:U337,K337+1,FALSE)+$A$96,HLOOKUP(L337,$P$129:U337,K337+1,FALSE))</f>
        <v>#N/A</v>
      </c>
      <c r="O337" s="57">
        <f t="shared" si="42"/>
        <v>0</v>
      </c>
      <c r="P337" s="113">
        <f ca="1">'Type E'!B250</f>
        <v>32</v>
      </c>
      <c r="Q337" s="114">
        <f ca="1">'Type J'!B250</f>
        <v>32</v>
      </c>
      <c r="R337" s="115">
        <f ca="1">'Type K'!B250</f>
        <v>32</v>
      </c>
      <c r="S337" s="116">
        <f ca="1">'Type N'!B1497</f>
        <v>32</v>
      </c>
      <c r="T337" s="117">
        <f ca="1">'Type S'!B250</f>
        <v>32</v>
      </c>
      <c r="U337" s="118">
        <f ca="1">'Type T'!B747</f>
        <v>32</v>
      </c>
    </row>
    <row r="338" spans="3:21" ht="13.5" thickBot="1" x14ac:dyDescent="0.25">
      <c r="C338" s="10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09">
        <f ca="1">VLOOKUP(E338,Temperatures!$H$3:$J$15,3,TRUE)</f>
        <v>1</v>
      </c>
      <c r="J338">
        <v>9</v>
      </c>
      <c r="K338" s="102">
        <v>209</v>
      </c>
      <c r="L338" s="110" t="str">
        <f>CT!CN15</f>
        <v/>
      </c>
      <c r="M338" s="111">
        <f>CT!CO15</f>
        <v>0</v>
      </c>
      <c r="N338" s="112" t="e">
        <f>IF(L338="S",HLOOKUP(L338,$P$129:U338,K338+1,FALSE)+$A$96,HLOOKUP(L338,$P$129:U338,K338+1,FALSE))</f>
        <v>#N/A</v>
      </c>
      <c r="O338" s="57">
        <f t="shared" si="42"/>
        <v>0</v>
      </c>
      <c r="P338" s="113">
        <f ca="1">'Type E'!B251</f>
        <v>32</v>
      </c>
      <c r="Q338" s="114">
        <f ca="1">'Type J'!B251</f>
        <v>32</v>
      </c>
      <c r="R338" s="115">
        <f ca="1">'Type K'!B251</f>
        <v>32</v>
      </c>
      <c r="S338" s="116">
        <f ca="1">'Type N'!B1498</f>
        <v>32</v>
      </c>
      <c r="T338" s="117">
        <f ca="1">'Type S'!B251</f>
        <v>32</v>
      </c>
      <c r="U338" s="118">
        <f ca="1">'Type T'!B748</f>
        <v>32</v>
      </c>
    </row>
    <row r="339" spans="3:21" ht="13.5" thickBot="1" x14ac:dyDescent="0.25">
      <c r="C339" s="10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09">
        <f ca="1">VLOOKUP(E339,Temperatures!$H$3:$J$15,3,TRUE)</f>
        <v>13</v>
      </c>
      <c r="J339">
        <v>10</v>
      </c>
      <c r="K339" s="102">
        <v>210</v>
      </c>
      <c r="L339" s="110" t="str">
        <f>CT!CN16</f>
        <v/>
      </c>
      <c r="M339" s="111">
        <f>CT!CO16</f>
        <v>0</v>
      </c>
      <c r="N339" s="112" t="e">
        <f>IF(L339="S",HLOOKUP(L339,$P$129:U339,K339+1,FALSE)+$A$96,HLOOKUP(L339,$P$129:U339,K339+1,FALSE))</f>
        <v>#N/A</v>
      </c>
      <c r="O339" s="57">
        <f t="shared" si="42"/>
        <v>0</v>
      </c>
      <c r="P339" s="113">
        <f ca="1">'Type E'!B252</f>
        <v>32</v>
      </c>
      <c r="Q339" s="114">
        <f ca="1">'Type J'!B252</f>
        <v>32</v>
      </c>
      <c r="R339" s="115">
        <f ca="1">'Type K'!B252</f>
        <v>32</v>
      </c>
      <c r="S339" s="116">
        <f ca="1">'Type N'!B1499</f>
        <v>32</v>
      </c>
      <c r="T339" s="117">
        <f ca="1">'Type S'!B252</f>
        <v>32</v>
      </c>
      <c r="U339" s="118">
        <f ca="1">'Type T'!B749</f>
        <v>32</v>
      </c>
    </row>
    <row r="340" spans="3:21" ht="13.5" thickBot="1" x14ac:dyDescent="0.25">
      <c r="C340" s="10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09">
        <f ca="1">VLOOKUP(E340,Temperatures!$H$3:$J$15,3,TRUE)</f>
        <v>1</v>
      </c>
      <c r="J340">
        <v>11</v>
      </c>
      <c r="K340" s="102">
        <v>211</v>
      </c>
      <c r="L340" s="110" t="str">
        <f>CT!CN17</f>
        <v/>
      </c>
      <c r="M340" s="111">
        <f>CT!CO17</f>
        <v>0</v>
      </c>
      <c r="N340" s="112" t="e">
        <f>IF(L340="S",HLOOKUP(L340,$P$129:U340,K340+1,FALSE)+$A$96,HLOOKUP(L340,$P$129:U340,K340+1,FALSE))</f>
        <v>#N/A</v>
      </c>
      <c r="O340" s="57">
        <f t="shared" si="42"/>
        <v>0</v>
      </c>
      <c r="P340" s="113">
        <f ca="1">'Type E'!B253</f>
        <v>32</v>
      </c>
      <c r="Q340" s="114">
        <f ca="1">'Type J'!B253</f>
        <v>32</v>
      </c>
      <c r="R340" s="115">
        <f ca="1">'Type K'!B253</f>
        <v>32</v>
      </c>
      <c r="S340" s="116">
        <f ca="1">'Type N'!B1500</f>
        <v>32</v>
      </c>
      <c r="T340" s="117">
        <f ca="1">'Type S'!B253</f>
        <v>32</v>
      </c>
      <c r="U340" s="118">
        <f ca="1">'Type T'!B750</f>
        <v>32</v>
      </c>
    </row>
    <row r="341" spans="3:21" ht="13.5" thickBot="1" x14ac:dyDescent="0.25">
      <c r="C341" s="10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09">
        <f ca="1">VLOOKUP(E341,Temperatures!$H$3:$J$15,3,TRUE)</f>
        <v>2</v>
      </c>
      <c r="J341">
        <v>12</v>
      </c>
      <c r="K341" s="102">
        <v>212</v>
      </c>
      <c r="L341" s="110" t="str">
        <f>CT!CN18</f>
        <v/>
      </c>
      <c r="M341" s="111">
        <f>CT!CO18</f>
        <v>0</v>
      </c>
      <c r="N341" s="112" t="e">
        <f>IF(L341="S",HLOOKUP(L341,$P$129:U341,K341+1,FALSE)+$A$96,HLOOKUP(L341,$P$129:U341,K341+1,FALSE))</f>
        <v>#N/A</v>
      </c>
      <c r="O341" s="57">
        <f t="shared" si="42"/>
        <v>0</v>
      </c>
      <c r="P341" s="113">
        <f ca="1">'Type E'!B254</f>
        <v>32</v>
      </c>
      <c r="Q341" s="114">
        <f ca="1">'Type J'!B254</f>
        <v>32</v>
      </c>
      <c r="R341" s="115">
        <f ca="1">'Type K'!B254</f>
        <v>32</v>
      </c>
      <c r="S341" s="116">
        <f ca="1">'Type N'!B1501</f>
        <v>32</v>
      </c>
      <c r="T341" s="117">
        <f ca="1">'Type S'!B254</f>
        <v>32</v>
      </c>
      <c r="U341" s="118">
        <f ca="1">'Type T'!B751</f>
        <v>32</v>
      </c>
    </row>
    <row r="342" spans="3:21" ht="13.5" thickBot="1" x14ac:dyDescent="0.25">
      <c r="C342" s="10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09">
        <f ca="1">VLOOKUP(E342,Temperatures!$H$3:$J$15,3,TRUE)</f>
        <v>3</v>
      </c>
      <c r="J342">
        <v>13</v>
      </c>
      <c r="K342" s="102">
        <v>213</v>
      </c>
      <c r="L342" s="110" t="str">
        <f>CT!CN19</f>
        <v/>
      </c>
      <c r="M342" s="111">
        <f>CT!CO19</f>
        <v>0</v>
      </c>
      <c r="N342" s="112" t="e">
        <f>IF(L342="S",HLOOKUP(L342,$P$129:U342,K342+1,FALSE)+$A$96,HLOOKUP(L342,$P$129:U342,K342+1,FALSE))</f>
        <v>#N/A</v>
      </c>
      <c r="O342" s="57">
        <f t="shared" si="42"/>
        <v>0</v>
      </c>
      <c r="P342" s="113">
        <f ca="1">'Type E'!B255</f>
        <v>32</v>
      </c>
      <c r="Q342" s="114">
        <f ca="1">'Type J'!B255</f>
        <v>32</v>
      </c>
      <c r="R342" s="115">
        <f ca="1">'Type K'!B255</f>
        <v>32</v>
      </c>
      <c r="S342" s="116">
        <f ca="1">'Type N'!B1502</f>
        <v>32</v>
      </c>
      <c r="T342" s="117">
        <f ca="1">'Type S'!B255</f>
        <v>32</v>
      </c>
      <c r="U342" s="118">
        <f ca="1">'Type T'!B752</f>
        <v>32</v>
      </c>
    </row>
    <row r="343" spans="3:21" ht="13.5" thickBot="1" x14ac:dyDescent="0.25">
      <c r="C343" s="10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09">
        <f ca="1">VLOOKUP(E343,Temperatures!$H$3:$J$15,3,TRUE)</f>
        <v>5</v>
      </c>
      <c r="J343">
        <v>14</v>
      </c>
      <c r="K343" s="102">
        <v>214</v>
      </c>
      <c r="L343" s="110" t="str">
        <f>CT!CN20</f>
        <v/>
      </c>
      <c r="M343" s="111">
        <f>CT!CO20</f>
        <v>0</v>
      </c>
      <c r="N343" s="112" t="e">
        <f>IF(L343="S",HLOOKUP(L343,$P$129:U343,K343+1,FALSE)+$A$96,HLOOKUP(L343,$P$129:U343,K343+1,FALSE))</f>
        <v>#N/A</v>
      </c>
      <c r="O343" s="57">
        <f t="shared" si="42"/>
        <v>0</v>
      </c>
      <c r="P343" s="113">
        <f ca="1">'Type E'!B256</f>
        <v>32</v>
      </c>
      <c r="Q343" s="114">
        <f ca="1">'Type J'!B256</f>
        <v>32</v>
      </c>
      <c r="R343" s="115">
        <f ca="1">'Type K'!B256</f>
        <v>32</v>
      </c>
      <c r="S343" s="116">
        <f ca="1">'Type N'!B1503</f>
        <v>32</v>
      </c>
      <c r="T343" s="117">
        <f ca="1">'Type S'!B256</f>
        <v>32</v>
      </c>
      <c r="U343" s="118">
        <f ca="1">'Type T'!B753</f>
        <v>32</v>
      </c>
    </row>
    <row r="344" spans="3:21" ht="13.5" thickBot="1" x14ac:dyDescent="0.25">
      <c r="C344" s="10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09">
        <f ca="1">VLOOKUP(E344,Temperatures!$H$3:$J$15,3,TRUE)</f>
        <v>6</v>
      </c>
      <c r="J344">
        <v>15</v>
      </c>
      <c r="K344" s="102">
        <v>215</v>
      </c>
      <c r="L344" s="110" t="str">
        <f>CT!CN21</f>
        <v/>
      </c>
      <c r="M344" s="111">
        <f>CT!CO21</f>
        <v>0</v>
      </c>
      <c r="N344" s="112" t="e">
        <f>IF(L344="S",HLOOKUP(L344,$P$129:U344,K344+1,FALSE)+$A$96,HLOOKUP(L344,$P$129:U344,K344+1,FALSE))</f>
        <v>#N/A</v>
      </c>
      <c r="O344" s="57">
        <f t="shared" si="42"/>
        <v>0</v>
      </c>
      <c r="P344" s="113">
        <f ca="1">'Type E'!B257</f>
        <v>32</v>
      </c>
      <c r="Q344" s="114">
        <f ca="1">'Type J'!B257</f>
        <v>32</v>
      </c>
      <c r="R344" s="115">
        <f ca="1">'Type K'!B257</f>
        <v>32</v>
      </c>
      <c r="S344" s="116">
        <f ca="1">'Type N'!B1504</f>
        <v>32</v>
      </c>
      <c r="T344" s="117">
        <f ca="1">'Type S'!B257</f>
        <v>32</v>
      </c>
      <c r="U344" s="118">
        <f ca="1">'Type T'!B754</f>
        <v>32</v>
      </c>
    </row>
    <row r="345" spans="3:21" ht="13.5" thickBot="1" x14ac:dyDescent="0.25">
      <c r="C345" s="10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09">
        <f ca="1">VLOOKUP(E345,Temperatures!$H$3:$J$15,3,TRUE)</f>
        <v>6</v>
      </c>
      <c r="J345">
        <v>16</v>
      </c>
      <c r="K345" s="102">
        <v>216</v>
      </c>
      <c r="L345" s="110" t="str">
        <f>CT!CN22</f>
        <v/>
      </c>
      <c r="M345" s="111">
        <f>CT!CO22</f>
        <v>0</v>
      </c>
      <c r="N345" s="112" t="e">
        <f>IF(L345="S",HLOOKUP(L345,$P$129:U345,K345+1,FALSE)+$A$96,HLOOKUP(L345,$P$129:U345,K345+1,FALSE))</f>
        <v>#N/A</v>
      </c>
      <c r="O345" s="57">
        <f t="shared" si="42"/>
        <v>0</v>
      </c>
      <c r="P345" s="113">
        <f ca="1">'Type E'!B258</f>
        <v>32</v>
      </c>
      <c r="Q345" s="114">
        <f ca="1">'Type J'!B258</f>
        <v>32</v>
      </c>
      <c r="R345" s="115">
        <f ca="1">'Type K'!B258</f>
        <v>32</v>
      </c>
      <c r="S345" s="116">
        <f ca="1">'Type N'!B1505</f>
        <v>32</v>
      </c>
      <c r="T345" s="117">
        <f ca="1">'Type S'!B258</f>
        <v>32</v>
      </c>
      <c r="U345" s="118">
        <f ca="1">'Type T'!B755</f>
        <v>32</v>
      </c>
    </row>
    <row r="346" spans="3:21" ht="13.5" thickBot="1" x14ac:dyDescent="0.25">
      <c r="C346" s="164"/>
      <c r="D346" s="44"/>
      <c r="E346" s="44"/>
      <c r="F346" s="44"/>
      <c r="G346" s="44"/>
      <c r="H346" s="44"/>
      <c r="I346" s="122"/>
      <c r="J346">
        <v>17</v>
      </c>
      <c r="K346" s="102">
        <v>217</v>
      </c>
      <c r="L346" s="110" t="str">
        <f>CT!CN23</f>
        <v/>
      </c>
      <c r="M346" s="111">
        <f>CT!CO23</f>
        <v>0</v>
      </c>
      <c r="N346" s="112" t="e">
        <f>IF(L346="S",HLOOKUP(L346,$P$129:U346,K346+1,FALSE)+$A$96,HLOOKUP(L346,$P$129:U346,K346+1,FALSE))</f>
        <v>#N/A</v>
      </c>
      <c r="O346" s="57">
        <f t="shared" si="42"/>
        <v>0</v>
      </c>
      <c r="P346" s="113">
        <f ca="1">'Type E'!B259</f>
        <v>32</v>
      </c>
      <c r="Q346" s="114">
        <f ca="1">'Type J'!B259</f>
        <v>32</v>
      </c>
      <c r="R346" s="115">
        <f ca="1">'Type K'!B259</f>
        <v>32</v>
      </c>
      <c r="S346" s="116">
        <f ca="1">'Type N'!B1506</f>
        <v>32</v>
      </c>
      <c r="T346" s="117">
        <f ca="1">'Type S'!B259</f>
        <v>32</v>
      </c>
      <c r="U346" s="118">
        <f ca="1">'Type T'!B756</f>
        <v>32</v>
      </c>
    </row>
    <row r="347" spans="3:21" ht="13.5" thickBot="1" x14ac:dyDescent="0.25">
      <c r="C347" s="161"/>
      <c r="D347" s="105"/>
      <c r="E347" s="105"/>
      <c r="F347" s="83">
        <f t="shared" ref="F347:F356" ca="1" si="43">IF(AND(ISERROR(SEARCH("st",C336)),ISERROR(SEARCH("ice",C336))),F336,E336)</f>
        <v>31.268165753613559</v>
      </c>
      <c r="G347" s="105"/>
      <c r="H347" s="105"/>
      <c r="I347" s="106"/>
      <c r="J347">
        <v>18</v>
      </c>
      <c r="K347" s="102">
        <v>218</v>
      </c>
      <c r="L347" s="110" t="str">
        <f>CT!CN24</f>
        <v/>
      </c>
      <c r="M347" s="111">
        <f>CT!CO24</f>
        <v>0</v>
      </c>
      <c r="N347" s="112" t="e">
        <f>IF(L347="S",HLOOKUP(L347,$P$129:U347,K347+1,FALSE)+$A$96,HLOOKUP(L347,$P$129:U347,K347+1,FALSE))</f>
        <v>#N/A</v>
      </c>
      <c r="O347" s="57">
        <f t="shared" si="42"/>
        <v>0</v>
      </c>
      <c r="P347" s="113">
        <f ca="1">'Type E'!B260</f>
        <v>32</v>
      </c>
      <c r="Q347" s="114">
        <f ca="1">'Type J'!B260</f>
        <v>32</v>
      </c>
      <c r="R347" s="115">
        <f ca="1">'Type K'!B260</f>
        <v>32</v>
      </c>
      <c r="S347" s="116">
        <f ca="1">'Type N'!B1507</f>
        <v>32</v>
      </c>
      <c r="T347" s="117">
        <f ca="1">'Type S'!B260</f>
        <v>32</v>
      </c>
      <c r="U347" s="118">
        <f ca="1">'Type T'!B757</f>
        <v>32</v>
      </c>
    </row>
    <row r="348" spans="3:21" ht="13.5" thickBot="1" x14ac:dyDescent="0.25">
      <c r="C348" s="108" t="s">
        <v>747</v>
      </c>
      <c r="F348" s="83">
        <f t="shared" ca="1" si="43"/>
        <v>31.268165753613559</v>
      </c>
      <c r="I348" s="109"/>
      <c r="J348">
        <v>19</v>
      </c>
      <c r="K348" s="102">
        <v>219</v>
      </c>
      <c r="L348" s="110" t="str">
        <f>CT!CN25</f>
        <v/>
      </c>
      <c r="M348" s="111">
        <f>CT!CO25</f>
        <v>0</v>
      </c>
      <c r="N348" s="112" t="e">
        <f>IF(L348="S",HLOOKUP(L348,$P$129:U348,K348+1,FALSE)+$A$96,HLOOKUP(L348,$P$129:U348,K348+1,FALSE))</f>
        <v>#N/A</v>
      </c>
      <c r="O348" s="57">
        <f t="shared" si="42"/>
        <v>0</v>
      </c>
      <c r="P348" s="113">
        <f ca="1">'Type E'!B261</f>
        <v>32</v>
      </c>
      <c r="Q348" s="114">
        <f ca="1">'Type J'!B261</f>
        <v>32</v>
      </c>
      <c r="R348" s="115">
        <f ca="1">'Type K'!B261</f>
        <v>32</v>
      </c>
      <c r="S348" s="116">
        <f ca="1">'Type N'!B1508</f>
        <v>32</v>
      </c>
      <c r="T348" s="117">
        <f ca="1">'Type S'!B261</f>
        <v>32</v>
      </c>
      <c r="U348" s="118">
        <f ca="1">'Type T'!B758</f>
        <v>32</v>
      </c>
    </row>
    <row r="349" spans="3:21" ht="13.5" thickBot="1" x14ac:dyDescent="0.25">
      <c r="C349" s="108" t="s">
        <v>748</v>
      </c>
      <c r="F349" s="83">
        <f t="shared" ca="1" si="43"/>
        <v>31.268165753613559</v>
      </c>
      <c r="I349" s="109"/>
      <c r="J349">
        <v>20</v>
      </c>
      <c r="K349" s="102">
        <v>220</v>
      </c>
      <c r="L349" s="110" t="str">
        <f>CT!CN26</f>
        <v/>
      </c>
      <c r="M349" s="111">
        <f>CT!CO26</f>
        <v>0</v>
      </c>
      <c r="N349" s="112" t="e">
        <f>IF(L349="S",HLOOKUP(L349,$P$129:U349,K349+1,FALSE)+$A$96,HLOOKUP(L349,$P$129:U349,K349+1,FALSE))</f>
        <v>#N/A</v>
      </c>
      <c r="O349" s="57">
        <f t="shared" si="42"/>
        <v>0</v>
      </c>
      <c r="P349" s="113">
        <f ca="1">'Type E'!B262</f>
        <v>32</v>
      </c>
      <c r="Q349" s="114">
        <f ca="1">'Type J'!B262</f>
        <v>32</v>
      </c>
      <c r="R349" s="115">
        <f ca="1">'Type K'!B262</f>
        <v>32</v>
      </c>
      <c r="S349" s="116">
        <f ca="1">'Type N'!B1509</f>
        <v>32</v>
      </c>
      <c r="T349" s="117">
        <f ca="1">'Type S'!B262</f>
        <v>32</v>
      </c>
      <c r="U349" s="118">
        <f ca="1">'Type T'!B759</f>
        <v>32</v>
      </c>
    </row>
    <row r="350" spans="3:21" ht="13.5" thickBot="1" x14ac:dyDescent="0.25">
      <c r="C350" s="108" t="s">
        <v>749</v>
      </c>
      <c r="F350" s="83">
        <f t="shared" ca="1" si="43"/>
        <v>5464.6598180845367</v>
      </c>
      <c r="I350" s="109"/>
      <c r="J350" s="125">
        <v>13</v>
      </c>
      <c r="K350" s="102">
        <v>221</v>
      </c>
      <c r="L350" s="110" t="str">
        <f>CT!CV7</f>
        <v/>
      </c>
      <c r="M350" s="111">
        <f>CT!CW7</f>
        <v>0</v>
      </c>
      <c r="N350" s="112" t="e">
        <f>IF(L350="S",HLOOKUP(L350,$P$129:U350,K350+1,FALSE)+$A$96,HLOOKUP(L350,$P$129:U350,K350+1,FALSE))</f>
        <v>#N/A</v>
      </c>
      <c r="O350" s="57">
        <f t="shared" si="42"/>
        <v>0</v>
      </c>
      <c r="P350" s="113">
        <f ca="1">'Type E'!B263</f>
        <v>32</v>
      </c>
      <c r="Q350" s="114">
        <f ca="1">'Type J'!B263</f>
        <v>32</v>
      </c>
      <c r="R350" s="115">
        <f ca="1">'Type K'!B263</f>
        <v>32</v>
      </c>
      <c r="S350" s="116">
        <f ca="1">'Type N'!B1510</f>
        <v>32</v>
      </c>
      <c r="T350" s="117">
        <f ca="1">'Type S'!B263</f>
        <v>32</v>
      </c>
      <c r="U350" s="118">
        <f ca="1">'Type T'!B760</f>
        <v>32</v>
      </c>
    </row>
    <row r="351" spans="3:21" ht="13.5" thickBot="1" x14ac:dyDescent="0.25">
      <c r="C351" s="274" t="s">
        <v>750</v>
      </c>
      <c r="F351" s="83">
        <f t="shared" ca="1" si="43"/>
        <v>199.14753600002811</v>
      </c>
      <c r="I351" s="109"/>
      <c r="J351">
        <v>2</v>
      </c>
      <c r="K351" s="102">
        <v>222</v>
      </c>
      <c r="L351" s="110" t="str">
        <f>CT!CV8</f>
        <v/>
      </c>
      <c r="M351" s="111">
        <f>CT!CW8</f>
        <v>0</v>
      </c>
      <c r="N351" s="112" t="e">
        <f>IF(L351="S",HLOOKUP(L351,$P$129:U351,K351+1,FALSE)+$A$96,HLOOKUP(L351,$P$129:U351,K351+1,FALSE))</f>
        <v>#N/A</v>
      </c>
      <c r="O351" s="57">
        <f t="shared" si="42"/>
        <v>0</v>
      </c>
      <c r="P351" s="113">
        <f ca="1">'Type E'!B264</f>
        <v>32</v>
      </c>
      <c r="Q351" s="114">
        <f ca="1">'Type J'!B264</f>
        <v>32</v>
      </c>
      <c r="R351" s="115">
        <f ca="1">'Type K'!B264</f>
        <v>32</v>
      </c>
      <c r="S351" s="116">
        <f ca="1">'Type N'!B1511</f>
        <v>32</v>
      </c>
      <c r="T351" s="117">
        <f ca="1">'Type S'!B264</f>
        <v>32</v>
      </c>
      <c r="U351" s="118">
        <f ca="1">'Type T'!B761</f>
        <v>32</v>
      </c>
    </row>
    <row r="352" spans="3:21" ht="13.5" thickBot="1" x14ac:dyDescent="0.25">
      <c r="C352" s="274" t="s">
        <v>751</v>
      </c>
      <c r="F352" s="83">
        <f t="shared" ca="1" si="43"/>
        <v>399.26590545030729</v>
      </c>
      <c r="I352" s="109"/>
      <c r="J352">
        <v>3</v>
      </c>
      <c r="K352" s="102">
        <v>223</v>
      </c>
      <c r="L352" s="110" t="str">
        <f>CT!CV9</f>
        <v/>
      </c>
      <c r="M352" s="111">
        <f>CT!CW9</f>
        <v>0</v>
      </c>
      <c r="N352" s="112" t="e">
        <f>IF(L352="S",HLOOKUP(L352,$P$129:U352,K352+1,FALSE)+$A$96,HLOOKUP(L352,$P$129:U352,K352+1,FALSE))</f>
        <v>#N/A</v>
      </c>
      <c r="O352" s="57">
        <f t="shared" si="42"/>
        <v>0</v>
      </c>
      <c r="P352" s="113">
        <f ca="1">'Type E'!B265</f>
        <v>32</v>
      </c>
      <c r="Q352" s="114">
        <f ca="1">'Type J'!B265</f>
        <v>32</v>
      </c>
      <c r="R352" s="115">
        <f ca="1">'Type K'!B265</f>
        <v>32</v>
      </c>
      <c r="S352" s="116">
        <f ca="1">'Type N'!B1512</f>
        <v>32</v>
      </c>
      <c r="T352" s="117">
        <f ca="1">'Type S'!B265</f>
        <v>32</v>
      </c>
      <c r="U352" s="118">
        <f ca="1">'Type T'!B762</f>
        <v>32</v>
      </c>
    </row>
    <row r="353" spans="3:21" ht="13.5" thickBot="1" x14ac:dyDescent="0.25">
      <c r="C353" s="274" t="s">
        <v>752</v>
      </c>
      <c r="F353" s="83">
        <f t="shared" ca="1" si="43"/>
        <v>599.82596329827663</v>
      </c>
      <c r="I353" s="109"/>
      <c r="J353">
        <v>4</v>
      </c>
      <c r="K353" s="102">
        <v>224</v>
      </c>
      <c r="L353" s="110" t="str">
        <f>CT!CV10</f>
        <v/>
      </c>
      <c r="M353" s="111">
        <f>CT!CW10</f>
        <v>0</v>
      </c>
      <c r="N353" s="112" t="e">
        <f>IF(L353="S",HLOOKUP(L353,$P$129:U353,K353+1,FALSE)+$A$96,HLOOKUP(L353,$P$129:U353,K353+1,FALSE))</f>
        <v>#N/A</v>
      </c>
      <c r="O353" s="57">
        <f t="shared" si="42"/>
        <v>0</v>
      </c>
      <c r="P353" s="113">
        <f ca="1">'Type E'!B266</f>
        <v>32</v>
      </c>
      <c r="Q353" s="114">
        <f ca="1">'Type J'!B266</f>
        <v>32</v>
      </c>
      <c r="R353" s="115">
        <f ca="1">'Type K'!B266</f>
        <v>32</v>
      </c>
      <c r="S353" s="116">
        <f ca="1">'Type N'!B1513</f>
        <v>32</v>
      </c>
      <c r="T353" s="117">
        <f ca="1">'Type S'!B266</f>
        <v>32</v>
      </c>
      <c r="U353" s="118">
        <f ca="1">'Type T'!B763</f>
        <v>32</v>
      </c>
    </row>
    <row r="354" spans="3:21" ht="13.5" thickBot="1" x14ac:dyDescent="0.25">
      <c r="C354" s="274" t="s">
        <v>753</v>
      </c>
      <c r="F354" s="83">
        <f t="shared" ca="1" si="43"/>
        <v>800.08605337602341</v>
      </c>
      <c r="I354" s="109"/>
      <c r="J354">
        <v>5</v>
      </c>
      <c r="K354" s="102">
        <v>225</v>
      </c>
      <c r="L354" s="110" t="str">
        <f>CT!CV11</f>
        <v/>
      </c>
      <c r="M354" s="111">
        <f>CT!CW11</f>
        <v>0</v>
      </c>
      <c r="N354" s="112" t="e">
        <f>IF(L354="S",HLOOKUP(L354,$P$129:U354,K354+1,FALSE)+$A$96,HLOOKUP(L354,$P$129:U354,K354+1,FALSE))</f>
        <v>#N/A</v>
      </c>
      <c r="O354" s="57">
        <f t="shared" si="42"/>
        <v>0</v>
      </c>
      <c r="P354" s="113">
        <f ca="1">'Type E'!B267</f>
        <v>32</v>
      </c>
      <c r="Q354" s="114">
        <f ca="1">'Type J'!B267</f>
        <v>32</v>
      </c>
      <c r="R354" s="115">
        <f ca="1">'Type K'!B267</f>
        <v>32</v>
      </c>
      <c r="S354" s="116">
        <f ca="1">'Type N'!B1514</f>
        <v>32</v>
      </c>
      <c r="T354" s="117">
        <f ca="1">'Type S'!B267</f>
        <v>32</v>
      </c>
      <c r="U354" s="118">
        <f ca="1">'Type T'!B764</f>
        <v>32</v>
      </c>
    </row>
    <row r="355" spans="3:21" ht="13.5" thickBot="1" x14ac:dyDescent="0.25">
      <c r="C355" s="274" t="s">
        <v>754</v>
      </c>
      <c r="F355" s="83">
        <f t="shared" ca="1" si="43"/>
        <v>1000.1045768160434</v>
      </c>
      <c r="I355" s="109"/>
      <c r="J355">
        <v>6</v>
      </c>
      <c r="K355" s="102">
        <v>226</v>
      </c>
      <c r="L355" s="110" t="str">
        <f>CT!CV12</f>
        <v/>
      </c>
      <c r="M355" s="111">
        <f>CT!CW12</f>
        <v>0</v>
      </c>
      <c r="N355" s="112" t="e">
        <f>IF(L355="S",HLOOKUP(L355,$P$129:U355,K355+1,FALSE)+$A$96,HLOOKUP(L355,$P$129:U355,K355+1,FALSE))</f>
        <v>#N/A</v>
      </c>
      <c r="O355" s="57">
        <f t="shared" si="42"/>
        <v>0</v>
      </c>
      <c r="P355" s="113">
        <f ca="1">'Type E'!B268</f>
        <v>32</v>
      </c>
      <c r="Q355" s="114">
        <f ca="1">'Type J'!B268</f>
        <v>32</v>
      </c>
      <c r="R355" s="115">
        <f ca="1">'Type K'!B268</f>
        <v>32</v>
      </c>
      <c r="S355" s="116">
        <f ca="1">'Type N'!B1515</f>
        <v>32</v>
      </c>
      <c r="T355" s="117">
        <f ca="1">'Type S'!B268</f>
        <v>32</v>
      </c>
      <c r="U355" s="118">
        <f ca="1">'Type T'!B765</f>
        <v>32</v>
      </c>
    </row>
    <row r="356" spans="3:21" ht="13.5" thickBot="1" x14ac:dyDescent="0.25">
      <c r="C356" s="164"/>
      <c r="D356" s="44"/>
      <c r="E356" s="44"/>
      <c r="F356" s="77">
        <f t="shared" ca="1" si="43"/>
        <v>1198.9609615504082</v>
      </c>
      <c r="G356" s="44"/>
      <c r="H356" s="44"/>
      <c r="I356" s="122"/>
      <c r="J356">
        <v>7</v>
      </c>
      <c r="K356" s="102">
        <v>227</v>
      </c>
      <c r="L356" s="110" t="str">
        <f>CT!CV13</f>
        <v/>
      </c>
      <c r="M356" s="111">
        <f>CT!CW13</f>
        <v>0</v>
      </c>
      <c r="N356" s="112" t="e">
        <f>IF(L356="S",HLOOKUP(L356,$P$129:U356,K356+1,FALSE)+$A$96,HLOOKUP(L356,$P$129:U356,K356+1,FALSE))</f>
        <v>#N/A</v>
      </c>
      <c r="O356" s="57">
        <f t="shared" si="42"/>
        <v>0</v>
      </c>
      <c r="P356" s="113">
        <f ca="1">'Type E'!B269</f>
        <v>32</v>
      </c>
      <c r="Q356" s="114">
        <f ca="1">'Type J'!B269</f>
        <v>32</v>
      </c>
      <c r="R356" s="115">
        <f ca="1">'Type K'!B269</f>
        <v>32</v>
      </c>
      <c r="S356" s="116">
        <f ca="1">'Type N'!B1516</f>
        <v>32</v>
      </c>
      <c r="T356" s="117">
        <f ca="1">'Type S'!B269</f>
        <v>32</v>
      </c>
      <c r="U356" s="118">
        <f ca="1">'Type T'!B766</f>
        <v>32</v>
      </c>
    </row>
    <row r="357" spans="3:21" ht="13.5" thickBot="1" x14ac:dyDescent="0.25">
      <c r="J357">
        <v>8</v>
      </c>
      <c r="K357" s="102">
        <v>228</v>
      </c>
      <c r="L357" s="110" t="str">
        <f>CT!CV14</f>
        <v/>
      </c>
      <c r="M357" s="111">
        <f>CT!CW14</f>
        <v>0</v>
      </c>
      <c r="N357" s="112" t="e">
        <f>IF(L357="S",HLOOKUP(L357,$P$129:U357,K357+1,FALSE)+$A$96,HLOOKUP(L357,$P$129:U357,K357+1,FALSE))</f>
        <v>#N/A</v>
      </c>
      <c r="O357" s="57">
        <f t="shared" si="42"/>
        <v>0</v>
      </c>
      <c r="P357" s="113">
        <f ca="1">'Type E'!B270</f>
        <v>32</v>
      </c>
      <c r="Q357" s="114">
        <f ca="1">'Type J'!B270</f>
        <v>32</v>
      </c>
      <c r="R357" s="115">
        <f ca="1">'Type K'!B270</f>
        <v>32</v>
      </c>
      <c r="S357" s="116">
        <f ca="1">'Type N'!B1517</f>
        <v>32</v>
      </c>
      <c r="T357" s="117">
        <f ca="1">'Type S'!B270</f>
        <v>32</v>
      </c>
      <c r="U357" s="118">
        <f ca="1">'Type T'!B767</f>
        <v>32</v>
      </c>
    </row>
    <row r="358" spans="3:21" ht="13.5" thickBot="1" x14ac:dyDescent="0.25">
      <c r="J358">
        <v>9</v>
      </c>
      <c r="K358" s="102">
        <v>229</v>
      </c>
      <c r="L358" s="110" t="str">
        <f>CT!CV15</f>
        <v/>
      </c>
      <c r="M358" s="111">
        <f>CT!CW15</f>
        <v>0</v>
      </c>
      <c r="N358" s="112" t="e">
        <f>IF(L358="S",HLOOKUP(L358,$P$129:U358,K358+1,FALSE)+$A$96,HLOOKUP(L358,$P$129:U358,K358+1,FALSE))</f>
        <v>#N/A</v>
      </c>
      <c r="O358" s="57">
        <f t="shared" si="42"/>
        <v>0</v>
      </c>
      <c r="P358" s="113">
        <f ca="1">'Type E'!B271</f>
        <v>32</v>
      </c>
      <c r="Q358" s="114">
        <f ca="1">'Type J'!B271</f>
        <v>32</v>
      </c>
      <c r="R358" s="115">
        <f ca="1">'Type K'!B271</f>
        <v>32</v>
      </c>
      <c r="S358" s="116">
        <f ca="1">'Type N'!B1518</f>
        <v>32</v>
      </c>
      <c r="T358" s="117">
        <f ca="1">'Type S'!B271</f>
        <v>32</v>
      </c>
      <c r="U358" s="118">
        <f ca="1">'Type T'!B768</f>
        <v>32</v>
      </c>
    </row>
    <row r="359" spans="3:21" ht="13.5" thickBot="1" x14ac:dyDescent="0.25">
      <c r="J359">
        <v>10</v>
      </c>
      <c r="K359" s="102">
        <v>230</v>
      </c>
      <c r="L359" s="110" t="str">
        <f>CT!CV16</f>
        <v/>
      </c>
      <c r="M359" s="111">
        <f>CT!CW16</f>
        <v>0</v>
      </c>
      <c r="N359" s="112" t="e">
        <f>IF(L359="S",HLOOKUP(L359,$P$129:U359,K359+1,FALSE)+$A$96,HLOOKUP(L359,$P$129:U359,K359+1,FALSE))</f>
        <v>#N/A</v>
      </c>
      <c r="O359" s="57">
        <f t="shared" si="42"/>
        <v>0</v>
      </c>
      <c r="P359" s="113">
        <f ca="1">'Type E'!B272</f>
        <v>32</v>
      </c>
      <c r="Q359" s="114">
        <f ca="1">'Type J'!B272</f>
        <v>32</v>
      </c>
      <c r="R359" s="115">
        <f ca="1">'Type K'!B272</f>
        <v>32</v>
      </c>
      <c r="S359" s="116">
        <f ca="1">'Type N'!B1519</f>
        <v>32</v>
      </c>
      <c r="T359" s="117">
        <f ca="1">'Type S'!B272</f>
        <v>32</v>
      </c>
      <c r="U359" s="118">
        <f ca="1">'Type T'!B769</f>
        <v>32</v>
      </c>
    </row>
    <row r="360" spans="3:21" ht="13.5" thickBot="1" x14ac:dyDescent="0.25">
      <c r="J360">
        <v>11</v>
      </c>
      <c r="K360" s="102">
        <v>231</v>
      </c>
      <c r="L360" s="110" t="str">
        <f>CT!CV17</f>
        <v/>
      </c>
      <c r="M360" s="111">
        <f>CT!CW17</f>
        <v>0</v>
      </c>
      <c r="N360" s="112" t="e">
        <f>IF(L360="S",HLOOKUP(L360,$P$129:U360,K360+1,FALSE)+$A$96,HLOOKUP(L360,$P$129:U360,K360+1,FALSE))</f>
        <v>#N/A</v>
      </c>
      <c r="O360" s="57">
        <f t="shared" si="42"/>
        <v>0</v>
      </c>
      <c r="P360" s="113">
        <f ca="1">'Type E'!B273</f>
        <v>32</v>
      </c>
      <c r="Q360" s="114">
        <f ca="1">'Type J'!B273</f>
        <v>32</v>
      </c>
      <c r="R360" s="115">
        <f ca="1">'Type K'!B273</f>
        <v>32</v>
      </c>
      <c r="S360" s="116">
        <f ca="1">'Type N'!B1520</f>
        <v>32</v>
      </c>
      <c r="T360" s="117">
        <f ca="1">'Type S'!B273</f>
        <v>32</v>
      </c>
      <c r="U360" s="118">
        <f ca="1">'Type T'!B770</f>
        <v>32</v>
      </c>
    </row>
    <row r="361" spans="3:21" ht="13.5" thickBot="1" x14ac:dyDescent="0.25">
      <c r="J361">
        <v>12</v>
      </c>
      <c r="K361" s="102">
        <v>232</v>
      </c>
      <c r="L361" s="110" t="str">
        <f>CT!CV18</f>
        <v/>
      </c>
      <c r="M361" s="111">
        <f>CT!CW18</f>
        <v>0</v>
      </c>
      <c r="N361" s="112" t="e">
        <f>IF(L361="S",HLOOKUP(L361,$P$129:U361,K361+1,FALSE)+$A$96,HLOOKUP(L361,$P$129:U361,K361+1,FALSE))</f>
        <v>#N/A</v>
      </c>
      <c r="O361" s="57">
        <f t="shared" si="42"/>
        <v>0</v>
      </c>
      <c r="P361" s="113">
        <f ca="1">'Type E'!B274</f>
        <v>32</v>
      </c>
      <c r="Q361" s="114">
        <f ca="1">'Type J'!B274</f>
        <v>32</v>
      </c>
      <c r="R361" s="115">
        <f ca="1">'Type K'!B274</f>
        <v>32</v>
      </c>
      <c r="S361" s="116">
        <f ca="1">'Type N'!B1521</f>
        <v>32</v>
      </c>
      <c r="T361" s="117">
        <f ca="1">'Type S'!B274</f>
        <v>32</v>
      </c>
      <c r="U361" s="118">
        <f ca="1">'Type T'!B771</f>
        <v>32</v>
      </c>
    </row>
    <row r="362" spans="3:21" ht="13.5" thickBot="1" x14ac:dyDescent="0.25">
      <c r="J362">
        <v>13</v>
      </c>
      <c r="K362" s="102">
        <v>233</v>
      </c>
      <c r="L362" s="110" t="str">
        <f>CT!CV19</f>
        <v/>
      </c>
      <c r="M362" s="111">
        <f>CT!CW19</f>
        <v>0</v>
      </c>
      <c r="N362" s="112" t="e">
        <f>IF(L362="S",HLOOKUP(L362,$P$129:U362,K362+1,FALSE)+$A$96,HLOOKUP(L362,$P$129:U362,K362+1,FALSE))</f>
        <v>#N/A</v>
      </c>
      <c r="O362" s="57">
        <f t="shared" si="42"/>
        <v>0</v>
      </c>
      <c r="P362" s="113">
        <f ca="1">'Type E'!B275</f>
        <v>32</v>
      </c>
      <c r="Q362" s="114">
        <f ca="1">'Type J'!B275</f>
        <v>32</v>
      </c>
      <c r="R362" s="115">
        <f ca="1">'Type K'!B275</f>
        <v>32</v>
      </c>
      <c r="S362" s="116">
        <f ca="1">'Type N'!B1522</f>
        <v>32</v>
      </c>
      <c r="T362" s="117">
        <f ca="1">'Type S'!B275</f>
        <v>32</v>
      </c>
      <c r="U362" s="118">
        <f ca="1">'Type T'!B772</f>
        <v>32</v>
      </c>
    </row>
    <row r="363" spans="3:21" ht="13.5" thickBot="1" x14ac:dyDescent="0.25">
      <c r="J363">
        <v>14</v>
      </c>
      <c r="K363" s="102">
        <v>234</v>
      </c>
      <c r="L363" s="110" t="str">
        <f>CT!CV20</f>
        <v/>
      </c>
      <c r="M363" s="111">
        <f>CT!CW20</f>
        <v>0</v>
      </c>
      <c r="N363" s="112" t="e">
        <f>IF(L363="S",HLOOKUP(L363,$P$129:U363,K363+1,FALSE)+$A$96,HLOOKUP(L363,$P$129:U363,K363+1,FALSE))</f>
        <v>#N/A</v>
      </c>
      <c r="O363" s="57">
        <f t="shared" si="42"/>
        <v>0</v>
      </c>
      <c r="P363" s="113">
        <f ca="1">'Type E'!B276</f>
        <v>32</v>
      </c>
      <c r="Q363" s="114">
        <f ca="1">'Type J'!B276</f>
        <v>32</v>
      </c>
      <c r="R363" s="115">
        <f ca="1">'Type K'!B276</f>
        <v>32</v>
      </c>
      <c r="S363" s="116">
        <f ca="1">'Type N'!B1523</f>
        <v>32</v>
      </c>
      <c r="T363" s="117">
        <f ca="1">'Type S'!B276</f>
        <v>32</v>
      </c>
      <c r="U363" s="118">
        <f ca="1">'Type T'!B773</f>
        <v>32</v>
      </c>
    </row>
    <row r="364" spans="3:21" ht="13.5" thickBot="1" x14ac:dyDescent="0.25">
      <c r="J364">
        <v>15</v>
      </c>
      <c r="K364" s="102">
        <v>235</v>
      </c>
      <c r="L364" s="110" t="str">
        <f>CT!CV21</f>
        <v/>
      </c>
      <c r="M364" s="111">
        <f>CT!CW21</f>
        <v>0</v>
      </c>
      <c r="N364" s="112" t="e">
        <f>IF(L364="S",HLOOKUP(L364,$P$129:U364,K364+1,FALSE)+$A$96,HLOOKUP(L364,$P$129:U364,K364+1,FALSE))</f>
        <v>#N/A</v>
      </c>
      <c r="O364" s="57">
        <f t="shared" si="42"/>
        <v>0</v>
      </c>
      <c r="P364" s="113">
        <f ca="1">'Type E'!B277</f>
        <v>32</v>
      </c>
      <c r="Q364" s="114">
        <f ca="1">'Type J'!B277</f>
        <v>32</v>
      </c>
      <c r="R364" s="115">
        <f ca="1">'Type K'!B277</f>
        <v>32</v>
      </c>
      <c r="S364" s="116">
        <f ca="1">'Type N'!B1524</f>
        <v>32</v>
      </c>
      <c r="T364" s="117">
        <f ca="1">'Type S'!B277</f>
        <v>32</v>
      </c>
      <c r="U364" s="118">
        <f ca="1">'Type T'!B774</f>
        <v>32</v>
      </c>
    </row>
    <row r="365" spans="3:21" ht="13.5" thickBot="1" x14ac:dyDescent="0.25">
      <c r="J365">
        <v>16</v>
      </c>
      <c r="K365" s="102">
        <v>236</v>
      </c>
      <c r="L365" s="110" t="str">
        <f>CT!CV22</f>
        <v/>
      </c>
      <c r="M365" s="111">
        <f>CT!CW22</f>
        <v>0</v>
      </c>
      <c r="N365" s="112" t="e">
        <f>IF(L365="S",HLOOKUP(L365,$P$129:U365,K365+1,FALSE)+$A$96,HLOOKUP(L365,$P$129:U365,K365+1,FALSE))</f>
        <v>#N/A</v>
      </c>
      <c r="O365" s="57">
        <f t="shared" si="42"/>
        <v>0</v>
      </c>
      <c r="P365" s="113">
        <f ca="1">'Type E'!B278</f>
        <v>32</v>
      </c>
      <c r="Q365" s="114">
        <f ca="1">'Type J'!B278</f>
        <v>32</v>
      </c>
      <c r="R365" s="115">
        <f ca="1">'Type K'!B278</f>
        <v>32</v>
      </c>
      <c r="S365" s="116">
        <f ca="1">'Type N'!B1525</f>
        <v>32</v>
      </c>
      <c r="T365" s="117">
        <f ca="1">'Type S'!B278</f>
        <v>32</v>
      </c>
      <c r="U365" s="118">
        <f ca="1">'Type T'!B775</f>
        <v>32</v>
      </c>
    </row>
    <row r="366" spans="3:21" ht="13.5" thickBot="1" x14ac:dyDescent="0.25">
      <c r="J366">
        <v>17</v>
      </c>
      <c r="K366" s="102">
        <v>237</v>
      </c>
      <c r="L366" s="110" t="str">
        <f>CT!CV23</f>
        <v/>
      </c>
      <c r="M366" s="111">
        <f>CT!CW23</f>
        <v>0</v>
      </c>
      <c r="N366" s="112" t="e">
        <f>IF(L366="S",HLOOKUP(L366,$P$129:U366,K366+1,FALSE)+$A$96,HLOOKUP(L366,$P$129:U366,K366+1,FALSE))</f>
        <v>#N/A</v>
      </c>
      <c r="O366" s="57">
        <f t="shared" si="42"/>
        <v>0</v>
      </c>
      <c r="P366" s="113">
        <f ca="1">'Type E'!B279</f>
        <v>32</v>
      </c>
      <c r="Q366" s="114">
        <f ca="1">'Type J'!B279</f>
        <v>32</v>
      </c>
      <c r="R366" s="115">
        <f ca="1">'Type K'!B279</f>
        <v>32</v>
      </c>
      <c r="S366" s="116">
        <f ca="1">'Type N'!B1526</f>
        <v>32</v>
      </c>
      <c r="T366" s="117">
        <f ca="1">'Type S'!B279</f>
        <v>32</v>
      </c>
      <c r="U366" s="118">
        <f ca="1">'Type T'!B776</f>
        <v>32</v>
      </c>
    </row>
    <row r="367" spans="3:21" ht="13.5" thickBot="1" x14ac:dyDescent="0.25">
      <c r="J367">
        <v>18</v>
      </c>
      <c r="K367" s="102">
        <v>238</v>
      </c>
      <c r="L367" s="110" t="str">
        <f>CT!CV24</f>
        <v/>
      </c>
      <c r="M367" s="111">
        <f>CT!CW24</f>
        <v>0</v>
      </c>
      <c r="N367" s="112" t="e">
        <f>IF(L367="S",HLOOKUP(L367,$P$129:U367,K367+1,FALSE)+$A$96,HLOOKUP(L367,$P$129:U367,K367+1,FALSE))</f>
        <v>#N/A</v>
      </c>
      <c r="O367" s="57">
        <f t="shared" si="42"/>
        <v>0</v>
      </c>
      <c r="P367" s="113">
        <f ca="1">'Type E'!B280</f>
        <v>32</v>
      </c>
      <c r="Q367" s="114">
        <f ca="1">'Type J'!B280</f>
        <v>32</v>
      </c>
      <c r="R367" s="115">
        <f ca="1">'Type K'!B280</f>
        <v>32</v>
      </c>
      <c r="S367" s="116">
        <f ca="1">'Type N'!B1527</f>
        <v>32</v>
      </c>
      <c r="T367" s="117">
        <f ca="1">'Type S'!B280</f>
        <v>32</v>
      </c>
      <c r="U367" s="118">
        <f ca="1">'Type T'!B777</f>
        <v>32</v>
      </c>
    </row>
    <row r="368" spans="3:21" ht="13.5" thickBot="1" x14ac:dyDescent="0.25">
      <c r="J368">
        <v>19</v>
      </c>
      <c r="K368" s="102">
        <v>239</v>
      </c>
      <c r="L368" s="110" t="str">
        <f>CT!CV25</f>
        <v/>
      </c>
      <c r="M368" s="111">
        <f>CT!CW25</f>
        <v>0</v>
      </c>
      <c r="N368" s="112" t="e">
        <f>IF(L368="S",HLOOKUP(L368,$P$129:U368,K368+1,FALSE)+$A$96,HLOOKUP(L368,$P$129:U368,K368+1,FALSE))</f>
        <v>#N/A</v>
      </c>
      <c r="O368" s="57">
        <f t="shared" si="42"/>
        <v>0</v>
      </c>
      <c r="P368" s="113">
        <f ca="1">'Type E'!B281</f>
        <v>32</v>
      </c>
      <c r="Q368" s="114">
        <f ca="1">'Type J'!B281</f>
        <v>32</v>
      </c>
      <c r="R368" s="115">
        <f ca="1">'Type K'!B281</f>
        <v>32</v>
      </c>
      <c r="S368" s="116">
        <f ca="1">'Type N'!B1528</f>
        <v>32</v>
      </c>
      <c r="T368" s="117">
        <f ca="1">'Type S'!B281</f>
        <v>32</v>
      </c>
      <c r="U368" s="118">
        <f ca="1">'Type T'!B778</f>
        <v>32</v>
      </c>
    </row>
    <row r="369" spans="10:21" ht="13.5" thickBot="1" x14ac:dyDescent="0.25">
      <c r="J369">
        <v>20</v>
      </c>
      <c r="K369" s="102">
        <v>240</v>
      </c>
      <c r="L369" s="110" t="str">
        <f>CT!CV26</f>
        <v/>
      </c>
      <c r="M369" s="111">
        <f>CT!CW26</f>
        <v>0</v>
      </c>
      <c r="N369" s="112" t="e">
        <f>IF(L369="S",HLOOKUP(L369,$P$129:U369,K369+1,FALSE)+$A$96,HLOOKUP(L369,$P$129:U369,K369+1,FALSE))</f>
        <v>#N/A</v>
      </c>
      <c r="O369" s="57">
        <f t="shared" si="42"/>
        <v>0</v>
      </c>
      <c r="P369" s="113">
        <f ca="1">'Type E'!B282</f>
        <v>32</v>
      </c>
      <c r="Q369" s="114">
        <f ca="1">'Type J'!B282</f>
        <v>32</v>
      </c>
      <c r="R369" s="115">
        <f ca="1">'Type K'!B282</f>
        <v>32</v>
      </c>
      <c r="S369" s="116">
        <f ca="1">'Type N'!B1529</f>
        <v>32</v>
      </c>
      <c r="T369" s="117">
        <f ca="1">'Type S'!B282</f>
        <v>32</v>
      </c>
      <c r="U369" s="118">
        <f ca="1">'Type T'!B779</f>
        <v>32</v>
      </c>
    </row>
    <row r="370" spans="10:21" ht="13.5" thickBot="1" x14ac:dyDescent="0.25">
      <c r="J370" s="125">
        <v>14</v>
      </c>
      <c r="K370" s="102">
        <v>241</v>
      </c>
      <c r="L370" s="110" t="str">
        <f>CT!DD7</f>
        <v/>
      </c>
      <c r="M370" s="111">
        <f>CT!DE7</f>
        <v>0</v>
      </c>
      <c r="N370" s="112" t="e">
        <f>IF(L370="S",HLOOKUP(L370,$P$129:U370,K370+1,FALSE)+$A$96,HLOOKUP(L370,$P$129:U370,K370+1,FALSE))</f>
        <v>#N/A</v>
      </c>
      <c r="O370" s="57">
        <f t="shared" si="42"/>
        <v>0</v>
      </c>
      <c r="P370" s="113">
        <f ca="1">'Type E'!B283</f>
        <v>32</v>
      </c>
      <c r="Q370" s="114">
        <f ca="1">'Type J'!B283</f>
        <v>32</v>
      </c>
      <c r="R370" s="115">
        <f ca="1">'Type K'!B283</f>
        <v>32</v>
      </c>
      <c r="S370" s="116">
        <f ca="1">'Type N'!B1530</f>
        <v>32</v>
      </c>
      <c r="T370" s="117">
        <f ca="1">'Type S'!B283</f>
        <v>32</v>
      </c>
      <c r="U370" s="118">
        <f ca="1">'Type T'!B780</f>
        <v>32</v>
      </c>
    </row>
    <row r="371" spans="10:21" ht="13.5" thickBot="1" x14ac:dyDescent="0.25">
      <c r="J371">
        <v>2</v>
      </c>
      <c r="K371" s="102">
        <v>242</v>
      </c>
      <c r="L371" s="110" t="str">
        <f>CT!DD8</f>
        <v/>
      </c>
      <c r="M371" s="111">
        <f>CT!DE8</f>
        <v>0</v>
      </c>
      <c r="N371" s="112" t="e">
        <f>IF(L371="S",HLOOKUP(L371,$P$129:U371,K371+1,FALSE)+$A$96,HLOOKUP(L371,$P$129:U371,K371+1,FALSE))</f>
        <v>#N/A</v>
      </c>
      <c r="O371" s="57">
        <f t="shared" si="42"/>
        <v>0</v>
      </c>
      <c r="P371" s="113">
        <f ca="1">'Type E'!B284</f>
        <v>32</v>
      </c>
      <c r="Q371" s="114">
        <f ca="1">'Type J'!B284</f>
        <v>32</v>
      </c>
      <c r="R371" s="115">
        <f ca="1">'Type K'!B284</f>
        <v>32</v>
      </c>
      <c r="S371" s="116">
        <f ca="1">'Type N'!B1531</f>
        <v>32</v>
      </c>
      <c r="T371" s="117">
        <f ca="1">'Type S'!B284</f>
        <v>32</v>
      </c>
      <c r="U371" s="118">
        <f ca="1">'Type T'!B781</f>
        <v>32</v>
      </c>
    </row>
    <row r="372" spans="10:21" ht="13.5" thickBot="1" x14ac:dyDescent="0.25">
      <c r="J372">
        <v>3</v>
      </c>
      <c r="K372" s="102">
        <v>243</v>
      </c>
      <c r="L372" s="110" t="str">
        <f>CT!DD9</f>
        <v/>
      </c>
      <c r="M372" s="111">
        <f>CT!DE9</f>
        <v>0</v>
      </c>
      <c r="N372" s="112" t="e">
        <f>IF(L372="S",HLOOKUP(L372,$P$129:U372,K372+1,FALSE)+$A$96,HLOOKUP(L372,$P$129:U372,K372+1,FALSE))</f>
        <v>#N/A</v>
      </c>
      <c r="O372" s="57">
        <f t="shared" si="42"/>
        <v>0</v>
      </c>
      <c r="P372" s="113">
        <f ca="1">'Type E'!B285</f>
        <v>32</v>
      </c>
      <c r="Q372" s="114">
        <f ca="1">'Type J'!B285</f>
        <v>32</v>
      </c>
      <c r="R372" s="115">
        <f ca="1">'Type K'!B285</f>
        <v>32</v>
      </c>
      <c r="S372" s="116">
        <f ca="1">'Type N'!B1532</f>
        <v>32</v>
      </c>
      <c r="T372" s="117">
        <f ca="1">'Type S'!B285</f>
        <v>32</v>
      </c>
      <c r="U372" s="118">
        <f ca="1">'Type T'!B782</f>
        <v>32</v>
      </c>
    </row>
    <row r="373" spans="10:21" ht="13.5" thickBot="1" x14ac:dyDescent="0.25">
      <c r="J373">
        <v>4</v>
      </c>
      <c r="K373" s="102">
        <v>244</v>
      </c>
      <c r="L373" s="110" t="str">
        <f>CT!DD10</f>
        <v/>
      </c>
      <c r="M373" s="111">
        <f>CT!DE10</f>
        <v>0</v>
      </c>
      <c r="N373" s="112" t="e">
        <f>IF(L373="S",HLOOKUP(L373,$P$129:U373,K373+1,FALSE)+$A$96,HLOOKUP(L373,$P$129:U373,K373+1,FALSE))</f>
        <v>#N/A</v>
      </c>
      <c r="O373" s="57">
        <f t="shared" si="42"/>
        <v>0</v>
      </c>
      <c r="P373" s="113">
        <f ca="1">'Type E'!B286</f>
        <v>32</v>
      </c>
      <c r="Q373" s="114">
        <f ca="1">'Type J'!B286</f>
        <v>32</v>
      </c>
      <c r="R373" s="115">
        <f ca="1">'Type K'!B286</f>
        <v>32</v>
      </c>
      <c r="S373" s="116">
        <f ca="1">'Type N'!B1533</f>
        <v>32</v>
      </c>
      <c r="T373" s="117">
        <f ca="1">'Type S'!B286</f>
        <v>32</v>
      </c>
      <c r="U373" s="118">
        <f ca="1">'Type T'!B783</f>
        <v>32</v>
      </c>
    </row>
    <row r="374" spans="10:21" ht="13.5" thickBot="1" x14ac:dyDescent="0.25">
      <c r="J374">
        <v>5</v>
      </c>
      <c r="K374" s="102">
        <v>245</v>
      </c>
      <c r="L374" s="110" t="str">
        <f>CT!DD11</f>
        <v/>
      </c>
      <c r="M374" s="111">
        <f>CT!DE11</f>
        <v>0</v>
      </c>
      <c r="N374" s="112" t="e">
        <f>IF(L374="S",HLOOKUP(L374,$P$129:U374,K374+1,FALSE)+$A$96,HLOOKUP(L374,$P$129:U374,K374+1,FALSE))</f>
        <v>#N/A</v>
      </c>
      <c r="O374" s="57">
        <f t="shared" si="42"/>
        <v>0</v>
      </c>
      <c r="P374" s="113">
        <f ca="1">'Type E'!B287</f>
        <v>32</v>
      </c>
      <c r="Q374" s="114">
        <f ca="1">'Type J'!B287</f>
        <v>32</v>
      </c>
      <c r="R374" s="115">
        <f ca="1">'Type K'!B287</f>
        <v>32</v>
      </c>
      <c r="S374" s="116">
        <f ca="1">'Type N'!B1534</f>
        <v>32</v>
      </c>
      <c r="T374" s="117">
        <f ca="1">'Type S'!B287</f>
        <v>32</v>
      </c>
      <c r="U374" s="118">
        <f ca="1">'Type T'!B784</f>
        <v>32</v>
      </c>
    </row>
    <row r="375" spans="10:21" ht="13.5" thickBot="1" x14ac:dyDescent="0.25">
      <c r="J375">
        <v>6</v>
      </c>
      <c r="K375" s="102">
        <v>246</v>
      </c>
      <c r="L375" s="110" t="str">
        <f>CT!DD12</f>
        <v/>
      </c>
      <c r="M375" s="111">
        <f>CT!DE12</f>
        <v>0</v>
      </c>
      <c r="N375" s="112" t="e">
        <f>IF(L375="S",HLOOKUP(L375,$P$129:U375,K375+1,FALSE)+$A$96,HLOOKUP(L375,$P$129:U375,K375+1,FALSE))</f>
        <v>#N/A</v>
      </c>
      <c r="O375" s="57">
        <f t="shared" si="42"/>
        <v>0</v>
      </c>
      <c r="P375" s="113">
        <f ca="1">'Type E'!B288</f>
        <v>32</v>
      </c>
      <c r="Q375" s="114">
        <f ca="1">'Type J'!B288</f>
        <v>32</v>
      </c>
      <c r="R375" s="115">
        <f ca="1">'Type K'!B288</f>
        <v>32</v>
      </c>
      <c r="S375" s="116">
        <f ca="1">'Type N'!B1535</f>
        <v>32</v>
      </c>
      <c r="T375" s="117">
        <f ca="1">'Type S'!B288</f>
        <v>32</v>
      </c>
      <c r="U375" s="118">
        <f ca="1">'Type T'!B785</f>
        <v>32</v>
      </c>
    </row>
    <row r="376" spans="10:21" ht="13.5" thickBot="1" x14ac:dyDescent="0.25">
      <c r="J376">
        <v>7</v>
      </c>
      <c r="K376" s="102">
        <v>247</v>
      </c>
      <c r="L376" s="110" t="str">
        <f>CT!DD13</f>
        <v/>
      </c>
      <c r="M376" s="111">
        <f>CT!DE13</f>
        <v>0</v>
      </c>
      <c r="N376" s="112" t="e">
        <f>IF(L376="S",HLOOKUP(L376,$P$129:U376,K376+1,FALSE)+$A$96,HLOOKUP(L376,$P$129:U376,K376+1,FALSE))</f>
        <v>#N/A</v>
      </c>
      <c r="O376" s="57">
        <f t="shared" si="42"/>
        <v>0</v>
      </c>
      <c r="P376" s="113">
        <f ca="1">'Type E'!B289</f>
        <v>32</v>
      </c>
      <c r="Q376" s="114">
        <f ca="1">'Type J'!B289</f>
        <v>32</v>
      </c>
      <c r="R376" s="115">
        <f ca="1">'Type K'!B289</f>
        <v>32</v>
      </c>
      <c r="S376" s="116">
        <f ca="1">'Type N'!B1536</f>
        <v>32</v>
      </c>
      <c r="T376" s="117">
        <f ca="1">'Type S'!B289</f>
        <v>32</v>
      </c>
      <c r="U376" s="118">
        <f ca="1">'Type T'!B786</f>
        <v>32</v>
      </c>
    </row>
    <row r="377" spans="10:21" ht="13.5" thickBot="1" x14ac:dyDescent="0.25">
      <c r="J377">
        <v>8</v>
      </c>
      <c r="K377" s="102">
        <v>248</v>
      </c>
      <c r="L377" s="110" t="str">
        <f>CT!DD14</f>
        <v/>
      </c>
      <c r="M377" s="111">
        <f>CT!DE14</f>
        <v>0</v>
      </c>
      <c r="N377" s="112" t="e">
        <f>IF(L377="S",HLOOKUP(L377,$P$129:U377,K377+1,FALSE)+$A$96,HLOOKUP(L377,$P$129:U377,K377+1,FALSE))</f>
        <v>#N/A</v>
      </c>
      <c r="O377" s="57">
        <f t="shared" si="42"/>
        <v>0</v>
      </c>
      <c r="P377" s="113">
        <f ca="1">'Type E'!B290</f>
        <v>32</v>
      </c>
      <c r="Q377" s="114">
        <f ca="1">'Type J'!B290</f>
        <v>32</v>
      </c>
      <c r="R377" s="115">
        <f ca="1">'Type K'!B290</f>
        <v>32</v>
      </c>
      <c r="S377" s="116">
        <f ca="1">'Type N'!B1537</f>
        <v>32</v>
      </c>
      <c r="T377" s="117">
        <f ca="1">'Type S'!B290</f>
        <v>32</v>
      </c>
      <c r="U377" s="118">
        <f ca="1">'Type T'!B787</f>
        <v>32</v>
      </c>
    </row>
    <row r="378" spans="10:21" ht="13.5" thickBot="1" x14ac:dyDescent="0.25">
      <c r="J378">
        <v>9</v>
      </c>
      <c r="K378" s="102">
        <v>249</v>
      </c>
      <c r="L378" s="110" t="str">
        <f>CT!DD15</f>
        <v/>
      </c>
      <c r="M378" s="111">
        <f>CT!DE15</f>
        <v>0</v>
      </c>
      <c r="N378" s="112" t="e">
        <f>IF(L378="S",HLOOKUP(L378,$P$129:U378,K378+1,FALSE)+$A$96,HLOOKUP(L378,$P$129:U378,K378+1,FALSE))</f>
        <v>#N/A</v>
      </c>
      <c r="O378" s="57">
        <f t="shared" si="42"/>
        <v>0</v>
      </c>
      <c r="P378" s="113">
        <f ca="1">'Type E'!B291</f>
        <v>32</v>
      </c>
      <c r="Q378" s="114">
        <f ca="1">'Type J'!B291</f>
        <v>32</v>
      </c>
      <c r="R378" s="115">
        <f ca="1">'Type K'!B291</f>
        <v>32</v>
      </c>
      <c r="S378" s="116">
        <f ca="1">'Type N'!B1538</f>
        <v>32</v>
      </c>
      <c r="T378" s="117">
        <f ca="1">'Type S'!B291</f>
        <v>32</v>
      </c>
      <c r="U378" s="118">
        <f ca="1">'Type T'!B788</f>
        <v>32</v>
      </c>
    </row>
    <row r="379" spans="10:21" ht="13.5" thickBot="1" x14ac:dyDescent="0.25">
      <c r="J379">
        <v>10</v>
      </c>
      <c r="K379" s="102">
        <v>250</v>
      </c>
      <c r="L379" s="110" t="str">
        <f>CT!DD16</f>
        <v/>
      </c>
      <c r="M379" s="111">
        <f>CT!DE16</f>
        <v>0</v>
      </c>
      <c r="N379" s="112" t="e">
        <f>IF(L379="S",HLOOKUP(L379,$P$129:U379,K379+1,FALSE)+$A$96,HLOOKUP(L379,$P$129:U379,K379+1,FALSE))</f>
        <v>#N/A</v>
      </c>
      <c r="O379" s="57">
        <f t="shared" si="42"/>
        <v>0</v>
      </c>
      <c r="P379" s="113">
        <f ca="1">'Type E'!B292</f>
        <v>32</v>
      </c>
      <c r="Q379" s="114">
        <f ca="1">'Type J'!B292</f>
        <v>32</v>
      </c>
      <c r="R379" s="115">
        <f ca="1">'Type K'!B292</f>
        <v>32</v>
      </c>
      <c r="S379" s="116">
        <f ca="1">'Type N'!B1539</f>
        <v>32</v>
      </c>
      <c r="T379" s="117">
        <f ca="1">'Type S'!B292</f>
        <v>32</v>
      </c>
      <c r="U379" s="118">
        <f ca="1">'Type T'!B789</f>
        <v>32</v>
      </c>
    </row>
    <row r="380" spans="10:21" ht="13.5" thickBot="1" x14ac:dyDescent="0.25">
      <c r="J380">
        <v>11</v>
      </c>
      <c r="K380" s="102">
        <v>251</v>
      </c>
      <c r="L380" s="110" t="str">
        <f>CT!DD17</f>
        <v/>
      </c>
      <c r="M380" s="111">
        <f>CT!DE17</f>
        <v>0</v>
      </c>
      <c r="N380" s="112" t="e">
        <f>IF(L380="S",HLOOKUP(L380,$P$129:U380,K380+1,FALSE)+$A$96,HLOOKUP(L380,$P$129:U380,K380+1,FALSE))</f>
        <v>#N/A</v>
      </c>
      <c r="O380" s="57">
        <f t="shared" si="42"/>
        <v>0</v>
      </c>
      <c r="P380" s="113">
        <f ca="1">'Type E'!B293</f>
        <v>32</v>
      </c>
      <c r="Q380" s="114">
        <f ca="1">'Type J'!B293</f>
        <v>32</v>
      </c>
      <c r="R380" s="115">
        <f ca="1">'Type K'!B293</f>
        <v>32</v>
      </c>
      <c r="S380" s="116">
        <f ca="1">'Type N'!B1540</f>
        <v>32</v>
      </c>
      <c r="T380" s="117">
        <f ca="1">'Type S'!B293</f>
        <v>32</v>
      </c>
      <c r="U380" s="118">
        <f ca="1">'Type T'!B790</f>
        <v>32</v>
      </c>
    </row>
    <row r="381" spans="10:21" ht="13.5" thickBot="1" x14ac:dyDescent="0.25">
      <c r="J381">
        <v>12</v>
      </c>
      <c r="K381" s="102">
        <v>252</v>
      </c>
      <c r="L381" s="110" t="str">
        <f>CT!DD18</f>
        <v/>
      </c>
      <c r="M381" s="111">
        <f>CT!DE18</f>
        <v>0</v>
      </c>
      <c r="N381" s="112" t="e">
        <f>IF(L381="S",HLOOKUP(L381,$P$129:U381,K381+1,FALSE)+$A$96,HLOOKUP(L381,$P$129:U381,K381+1,FALSE))</f>
        <v>#N/A</v>
      </c>
      <c r="O381" s="57">
        <f t="shared" si="42"/>
        <v>0</v>
      </c>
      <c r="P381" s="113">
        <f ca="1">'Type E'!B294</f>
        <v>32</v>
      </c>
      <c r="Q381" s="114">
        <f ca="1">'Type J'!B294</f>
        <v>32</v>
      </c>
      <c r="R381" s="115">
        <f ca="1">'Type K'!B294</f>
        <v>32</v>
      </c>
      <c r="S381" s="116">
        <f ca="1">'Type N'!B1541</f>
        <v>32</v>
      </c>
      <c r="T381" s="117">
        <f ca="1">'Type S'!B294</f>
        <v>32</v>
      </c>
      <c r="U381" s="118">
        <f ca="1">'Type T'!B791</f>
        <v>32</v>
      </c>
    </row>
    <row r="382" spans="10:21" ht="13.5" thickBot="1" x14ac:dyDescent="0.25">
      <c r="J382">
        <v>13</v>
      </c>
      <c r="K382" s="102">
        <v>253</v>
      </c>
      <c r="L382" s="110" t="str">
        <f>CT!DD19</f>
        <v/>
      </c>
      <c r="M382" s="111">
        <f>CT!DE19</f>
        <v>0</v>
      </c>
      <c r="N382" s="112" t="e">
        <f>IF(L382="S",HLOOKUP(L382,$P$129:U382,K382+1,FALSE)+$A$96,HLOOKUP(L382,$P$129:U382,K382+1,FALSE))</f>
        <v>#N/A</v>
      </c>
      <c r="O382" s="57">
        <f t="shared" si="42"/>
        <v>0</v>
      </c>
      <c r="P382" s="113">
        <f ca="1">'Type E'!B295</f>
        <v>32</v>
      </c>
      <c r="Q382" s="114">
        <f ca="1">'Type J'!B295</f>
        <v>32</v>
      </c>
      <c r="R382" s="115">
        <f ca="1">'Type K'!B295</f>
        <v>32</v>
      </c>
      <c r="S382" s="116">
        <f ca="1">'Type N'!B1542</f>
        <v>32</v>
      </c>
      <c r="T382" s="117">
        <f ca="1">'Type S'!B295</f>
        <v>32</v>
      </c>
      <c r="U382" s="118">
        <f ca="1">'Type T'!B792</f>
        <v>32</v>
      </c>
    </row>
    <row r="383" spans="10:21" ht="13.5" thickBot="1" x14ac:dyDescent="0.25">
      <c r="J383">
        <v>14</v>
      </c>
      <c r="K383" s="102">
        <v>254</v>
      </c>
      <c r="L383" s="110" t="str">
        <f>CT!DD20</f>
        <v/>
      </c>
      <c r="M383" s="111">
        <f>CT!DE20</f>
        <v>0</v>
      </c>
      <c r="N383" s="112" t="e">
        <f>IF(L383="S",HLOOKUP(L383,$P$129:U383,K383+1,FALSE)+$A$96,HLOOKUP(L383,$P$129:U383,K383+1,FALSE))</f>
        <v>#N/A</v>
      </c>
      <c r="O383" s="57">
        <f t="shared" si="42"/>
        <v>0</v>
      </c>
      <c r="P383" s="113">
        <f ca="1">'Type E'!B296</f>
        <v>32</v>
      </c>
      <c r="Q383" s="114">
        <f ca="1">'Type J'!B296</f>
        <v>32</v>
      </c>
      <c r="R383" s="115">
        <f ca="1">'Type K'!B296</f>
        <v>32</v>
      </c>
      <c r="S383" s="116">
        <f ca="1">'Type N'!B1543</f>
        <v>32</v>
      </c>
      <c r="T383" s="117">
        <f ca="1">'Type S'!B296</f>
        <v>32</v>
      </c>
      <c r="U383" s="118">
        <f ca="1">'Type T'!B793</f>
        <v>32</v>
      </c>
    </row>
    <row r="384" spans="10:21" ht="13.5" thickBot="1" x14ac:dyDescent="0.25">
      <c r="J384">
        <v>15</v>
      </c>
      <c r="K384" s="102">
        <v>255</v>
      </c>
      <c r="L384" s="110" t="str">
        <f>CT!DD21</f>
        <v/>
      </c>
      <c r="M384" s="111">
        <f>CT!DE21</f>
        <v>0</v>
      </c>
      <c r="N384" s="112" t="e">
        <f>IF(L384="S",HLOOKUP(L384,$P$129:U384,K384+1,FALSE)+$A$96,HLOOKUP(L384,$P$129:U384,K384+1,FALSE))</f>
        <v>#N/A</v>
      </c>
      <c r="O384" s="57">
        <f t="shared" si="42"/>
        <v>0</v>
      </c>
      <c r="P384" s="113">
        <f ca="1">'Type E'!B297</f>
        <v>32</v>
      </c>
      <c r="Q384" s="114">
        <f ca="1">'Type J'!B297</f>
        <v>32</v>
      </c>
      <c r="R384" s="115">
        <f ca="1">'Type K'!B297</f>
        <v>32</v>
      </c>
      <c r="S384" s="116">
        <f ca="1">'Type N'!B1544</f>
        <v>32</v>
      </c>
      <c r="T384" s="117">
        <f ca="1">'Type S'!B297</f>
        <v>32</v>
      </c>
      <c r="U384" s="118">
        <f ca="1">'Type T'!B794</f>
        <v>32</v>
      </c>
    </row>
    <row r="385" spans="10:21" ht="13.5" thickBot="1" x14ac:dyDescent="0.25">
      <c r="J385">
        <v>16</v>
      </c>
      <c r="K385" s="102">
        <v>256</v>
      </c>
      <c r="L385" s="110" t="str">
        <f>CT!DD22</f>
        <v/>
      </c>
      <c r="M385" s="111">
        <f>CT!DE22</f>
        <v>0</v>
      </c>
      <c r="N385" s="112" t="e">
        <f>IF(L385="S",HLOOKUP(L385,$P$129:U385,K385+1,FALSE)+$A$96,HLOOKUP(L385,$P$129:U385,K385+1,FALSE))</f>
        <v>#N/A</v>
      </c>
      <c r="O385" s="57">
        <f t="shared" si="42"/>
        <v>0</v>
      </c>
      <c r="P385" s="113">
        <f ca="1">'Type E'!B298</f>
        <v>32</v>
      </c>
      <c r="Q385" s="114">
        <f ca="1">'Type J'!B298</f>
        <v>32</v>
      </c>
      <c r="R385" s="115">
        <f ca="1">'Type K'!B298</f>
        <v>32</v>
      </c>
      <c r="S385" s="116">
        <f ca="1">'Type N'!B1545</f>
        <v>32</v>
      </c>
      <c r="T385" s="117">
        <f ca="1">'Type S'!B298</f>
        <v>32</v>
      </c>
      <c r="U385" s="118">
        <f ca="1">'Type T'!B795</f>
        <v>32</v>
      </c>
    </row>
    <row r="386" spans="10:21" ht="13.5" thickBot="1" x14ac:dyDescent="0.25">
      <c r="J386">
        <v>17</v>
      </c>
      <c r="K386" s="102">
        <v>257</v>
      </c>
      <c r="L386" s="110" t="str">
        <f>CT!DD23</f>
        <v/>
      </c>
      <c r="M386" s="111">
        <f>CT!DE23</f>
        <v>0</v>
      </c>
      <c r="N386" s="112" t="e">
        <f>IF(L386="S",HLOOKUP(L386,$P$129:U386,K386+1,FALSE)+$A$96,HLOOKUP(L386,$P$129:U386,K386+1,FALSE))</f>
        <v>#N/A</v>
      </c>
      <c r="O386" s="57">
        <f t="shared" si="42"/>
        <v>0</v>
      </c>
      <c r="P386" s="113">
        <f ca="1">'Type E'!B299</f>
        <v>32</v>
      </c>
      <c r="Q386" s="114">
        <f ca="1">'Type J'!B299</f>
        <v>32</v>
      </c>
      <c r="R386" s="115">
        <f ca="1">'Type K'!B299</f>
        <v>32</v>
      </c>
      <c r="S386" s="116">
        <f ca="1">'Type N'!B1546</f>
        <v>32</v>
      </c>
      <c r="T386" s="117">
        <f ca="1">'Type S'!B299</f>
        <v>32</v>
      </c>
      <c r="U386" s="118">
        <f ca="1">'Type T'!B796</f>
        <v>32</v>
      </c>
    </row>
    <row r="387" spans="10:21" ht="13.5" thickBot="1" x14ac:dyDescent="0.25">
      <c r="J387">
        <v>18</v>
      </c>
      <c r="K387" s="102">
        <v>258</v>
      </c>
      <c r="L387" s="110" t="str">
        <f>CT!DD24</f>
        <v/>
      </c>
      <c r="M387" s="111">
        <f>CT!DE24</f>
        <v>0</v>
      </c>
      <c r="N387" s="112" t="e">
        <f>IF(L387="S",HLOOKUP(L387,$P$129:U387,K387+1,FALSE)+$A$96,HLOOKUP(L387,$P$129:U387,K387+1,FALSE))</f>
        <v>#N/A</v>
      </c>
      <c r="O387" s="57">
        <f t="shared" si="42"/>
        <v>0</v>
      </c>
      <c r="P387" s="113">
        <f ca="1">'Type E'!B300</f>
        <v>32</v>
      </c>
      <c r="Q387" s="114">
        <f ca="1">'Type J'!B300</f>
        <v>32</v>
      </c>
      <c r="R387" s="115">
        <f ca="1">'Type K'!B300</f>
        <v>32</v>
      </c>
      <c r="S387" s="116">
        <f ca="1">'Type N'!B1547</f>
        <v>32</v>
      </c>
      <c r="T387" s="117">
        <f ca="1">'Type S'!B300</f>
        <v>32</v>
      </c>
      <c r="U387" s="118">
        <f ca="1">'Type T'!B797</f>
        <v>32</v>
      </c>
    </row>
    <row r="388" spans="10:21" ht="13.5" thickBot="1" x14ac:dyDescent="0.25">
      <c r="J388">
        <v>19</v>
      </c>
      <c r="K388" s="102">
        <v>259</v>
      </c>
      <c r="L388" s="110" t="str">
        <f>CT!DD25</f>
        <v/>
      </c>
      <c r="M388" s="111">
        <f>CT!DE25</f>
        <v>0</v>
      </c>
      <c r="N388" s="112" t="e">
        <f>IF(L388="S",HLOOKUP(L388,$P$129:U388,K388+1,FALSE)+$A$96,HLOOKUP(L388,$P$129:U388,K388+1,FALSE))</f>
        <v>#N/A</v>
      </c>
      <c r="O388" s="57">
        <f t="shared" si="42"/>
        <v>0</v>
      </c>
      <c r="P388" s="113">
        <f ca="1">'Type E'!B301</f>
        <v>32</v>
      </c>
      <c r="Q388" s="114">
        <f ca="1">'Type J'!B301</f>
        <v>32</v>
      </c>
      <c r="R388" s="115">
        <f ca="1">'Type K'!B301</f>
        <v>32</v>
      </c>
      <c r="S388" s="116">
        <f ca="1">'Type N'!B1548</f>
        <v>32</v>
      </c>
      <c r="T388" s="117">
        <f ca="1">'Type S'!B301</f>
        <v>32</v>
      </c>
      <c r="U388" s="118">
        <f ca="1">'Type T'!B798</f>
        <v>32</v>
      </c>
    </row>
    <row r="389" spans="10:21" ht="13.5" thickBot="1" x14ac:dyDescent="0.25">
      <c r="J389">
        <v>20</v>
      </c>
      <c r="K389" s="102">
        <v>260</v>
      </c>
      <c r="L389" s="110" t="str">
        <f>CT!DD26</f>
        <v/>
      </c>
      <c r="M389" s="111">
        <f>CT!DE26</f>
        <v>0</v>
      </c>
      <c r="N389" s="112" t="e">
        <f>IF(L389="S",HLOOKUP(L389,$P$129:U389,K389+1,FALSE)+$A$96,HLOOKUP(L389,$P$129:U389,K389+1,FALSE))</f>
        <v>#N/A</v>
      </c>
      <c r="O389" s="57">
        <f t="shared" si="42"/>
        <v>0</v>
      </c>
      <c r="P389" s="113">
        <f ca="1">'Type E'!B302</f>
        <v>32</v>
      </c>
      <c r="Q389" s="114">
        <f ca="1">'Type J'!B302</f>
        <v>32</v>
      </c>
      <c r="R389" s="115">
        <f ca="1">'Type K'!B302</f>
        <v>32</v>
      </c>
      <c r="S389" s="116">
        <f ca="1">'Type N'!B1549</f>
        <v>32</v>
      </c>
      <c r="T389" s="117">
        <f ca="1">'Type S'!B302</f>
        <v>32</v>
      </c>
      <c r="U389" s="118">
        <f ca="1">'Type T'!B799</f>
        <v>32</v>
      </c>
    </row>
    <row r="390" spans="10:21" ht="13.5" thickBot="1" x14ac:dyDescent="0.25">
      <c r="J390" s="125">
        <v>15</v>
      </c>
      <c r="K390" s="102">
        <v>261</v>
      </c>
      <c r="L390" s="110" t="str">
        <f>CT!DL7</f>
        <v/>
      </c>
      <c r="M390" s="111">
        <f>CT!DM7</f>
        <v>0</v>
      </c>
      <c r="N390" s="112" t="e">
        <f>IF(L390="S",HLOOKUP(L390,$P$129:U390,K390+1,FALSE)+$A$96,HLOOKUP(L390,$P$129:U390,K390+1,FALSE))</f>
        <v>#N/A</v>
      </c>
      <c r="O390" s="57">
        <f t="shared" si="42"/>
        <v>0</v>
      </c>
      <c r="P390" s="113">
        <f ca="1">'Type E'!B303</f>
        <v>32</v>
      </c>
      <c r="Q390" s="114">
        <f ca="1">'Type J'!B303</f>
        <v>32</v>
      </c>
      <c r="R390" s="115">
        <f ca="1">'Type K'!B303</f>
        <v>32</v>
      </c>
      <c r="S390" s="116">
        <f ca="1">'Type N'!B1550</f>
        <v>32</v>
      </c>
      <c r="T390" s="117">
        <f ca="1">'Type S'!B303</f>
        <v>32</v>
      </c>
      <c r="U390" s="118">
        <f ca="1">'Type T'!B800</f>
        <v>32</v>
      </c>
    </row>
    <row r="391" spans="10:21" ht="13.5" thickBot="1" x14ac:dyDescent="0.25">
      <c r="J391">
        <v>2</v>
      </c>
      <c r="K391" s="102">
        <v>262</v>
      </c>
      <c r="L391" s="110" t="str">
        <f>CT!DL8</f>
        <v/>
      </c>
      <c r="M391" s="111">
        <f>CT!DM8</f>
        <v>0</v>
      </c>
      <c r="N391" s="112" t="e">
        <f>IF(L391="S",HLOOKUP(L391,$P$129:U391,K391+1,FALSE)+$A$96,HLOOKUP(L391,$P$129:U391,K391+1,FALSE))</f>
        <v>#N/A</v>
      </c>
      <c r="O391" s="57">
        <f t="shared" ref="O391:O429" si="44">M391</f>
        <v>0</v>
      </c>
      <c r="P391" s="113">
        <f ca="1">'Type E'!B304</f>
        <v>32</v>
      </c>
      <c r="Q391" s="114">
        <f ca="1">'Type J'!B304</f>
        <v>32</v>
      </c>
      <c r="R391" s="115">
        <f ca="1">'Type K'!B304</f>
        <v>32</v>
      </c>
      <c r="S391" s="116">
        <f ca="1">'Type N'!B1551</f>
        <v>32</v>
      </c>
      <c r="T391" s="117">
        <f ca="1">'Type S'!B304</f>
        <v>32</v>
      </c>
      <c r="U391" s="118">
        <f ca="1">'Type T'!B801</f>
        <v>32</v>
      </c>
    </row>
    <row r="392" spans="10:21" ht="13.5" thickBot="1" x14ac:dyDescent="0.25">
      <c r="J392">
        <v>3</v>
      </c>
      <c r="K392" s="102">
        <v>263</v>
      </c>
      <c r="L392" s="110" t="str">
        <f>CT!DL9</f>
        <v/>
      </c>
      <c r="M392" s="111">
        <f>CT!DM9</f>
        <v>0</v>
      </c>
      <c r="N392" s="112" t="e">
        <f>IF(L392="S",HLOOKUP(L392,$P$129:U392,K392+1,FALSE)+$A$96,HLOOKUP(L392,$P$129:U392,K392+1,FALSE))</f>
        <v>#N/A</v>
      </c>
      <c r="O392" s="57">
        <f t="shared" si="44"/>
        <v>0</v>
      </c>
      <c r="P392" s="113">
        <f ca="1">'Type E'!B305</f>
        <v>32</v>
      </c>
      <c r="Q392" s="114">
        <f ca="1">'Type J'!B305</f>
        <v>32</v>
      </c>
      <c r="R392" s="115">
        <f ca="1">'Type K'!B305</f>
        <v>32</v>
      </c>
      <c r="S392" s="116">
        <f ca="1">'Type N'!B1552</f>
        <v>32</v>
      </c>
      <c r="T392" s="117">
        <f ca="1">'Type S'!B305</f>
        <v>32</v>
      </c>
      <c r="U392" s="118">
        <f ca="1">'Type T'!B802</f>
        <v>32</v>
      </c>
    </row>
    <row r="393" spans="10:21" ht="13.5" thickBot="1" x14ac:dyDescent="0.25">
      <c r="J393">
        <v>4</v>
      </c>
      <c r="K393" s="102">
        <v>264</v>
      </c>
      <c r="L393" s="110" t="str">
        <f>CT!DL10</f>
        <v/>
      </c>
      <c r="M393" s="111">
        <f>CT!DM10</f>
        <v>0</v>
      </c>
      <c r="N393" s="112" t="e">
        <f>IF(L393="S",HLOOKUP(L393,$P$129:U393,K393+1,FALSE)+$A$96,HLOOKUP(L393,$P$129:U393,K393+1,FALSE))</f>
        <v>#N/A</v>
      </c>
      <c r="O393" s="57">
        <f t="shared" si="44"/>
        <v>0</v>
      </c>
      <c r="P393" s="113">
        <f ca="1">'Type E'!B306</f>
        <v>32</v>
      </c>
      <c r="Q393" s="114">
        <f ca="1">'Type J'!B306</f>
        <v>32</v>
      </c>
      <c r="R393" s="115">
        <f ca="1">'Type K'!B306</f>
        <v>32</v>
      </c>
      <c r="S393" s="116">
        <f ca="1">'Type N'!B1553</f>
        <v>32</v>
      </c>
      <c r="T393" s="117">
        <f ca="1">'Type S'!B306</f>
        <v>32</v>
      </c>
      <c r="U393" s="118">
        <f ca="1">'Type T'!B803</f>
        <v>32</v>
      </c>
    </row>
    <row r="394" spans="10:21" ht="13.5" thickBot="1" x14ac:dyDescent="0.25">
      <c r="J394">
        <v>5</v>
      </c>
      <c r="K394" s="102">
        <v>265</v>
      </c>
      <c r="L394" s="110" t="str">
        <f>CT!DL11</f>
        <v/>
      </c>
      <c r="M394" s="111">
        <f>CT!DM11</f>
        <v>0</v>
      </c>
      <c r="N394" s="112" t="e">
        <f>IF(L394="S",HLOOKUP(L394,$P$129:U394,K394+1,FALSE)+$A$96,HLOOKUP(L394,$P$129:U394,K394+1,FALSE))</f>
        <v>#N/A</v>
      </c>
      <c r="O394" s="57">
        <f t="shared" si="44"/>
        <v>0</v>
      </c>
      <c r="P394" s="113">
        <f ca="1">'Type E'!B307</f>
        <v>32</v>
      </c>
      <c r="Q394" s="114">
        <f ca="1">'Type J'!B307</f>
        <v>32</v>
      </c>
      <c r="R394" s="115">
        <f ca="1">'Type K'!B307</f>
        <v>32</v>
      </c>
      <c r="S394" s="116">
        <f ca="1">'Type N'!B1554</f>
        <v>32</v>
      </c>
      <c r="T394" s="117">
        <f ca="1">'Type S'!B307</f>
        <v>32</v>
      </c>
      <c r="U394" s="118">
        <f ca="1">'Type T'!B804</f>
        <v>32</v>
      </c>
    </row>
    <row r="395" spans="10:21" ht="13.5" thickBot="1" x14ac:dyDescent="0.25">
      <c r="J395">
        <v>6</v>
      </c>
      <c r="K395" s="102">
        <v>266</v>
      </c>
      <c r="L395" s="110" t="str">
        <f>CT!DL12</f>
        <v/>
      </c>
      <c r="M395" s="111">
        <f>CT!DM12</f>
        <v>0</v>
      </c>
      <c r="N395" s="112" t="e">
        <f>IF(L395="S",HLOOKUP(L395,$P$129:U395,K395+1,FALSE)+$A$96,HLOOKUP(L395,$P$129:U395,K395+1,FALSE))</f>
        <v>#N/A</v>
      </c>
      <c r="O395" s="57">
        <f t="shared" si="44"/>
        <v>0</v>
      </c>
      <c r="P395" s="113">
        <f ca="1">'Type E'!B308</f>
        <v>32</v>
      </c>
      <c r="Q395" s="114">
        <f ca="1">'Type J'!B308</f>
        <v>32</v>
      </c>
      <c r="R395" s="115">
        <f ca="1">'Type K'!B308</f>
        <v>32</v>
      </c>
      <c r="S395" s="116">
        <f ca="1">'Type N'!B1555</f>
        <v>32</v>
      </c>
      <c r="T395" s="117">
        <f ca="1">'Type S'!B308</f>
        <v>32</v>
      </c>
      <c r="U395" s="118">
        <f ca="1">'Type T'!B805</f>
        <v>32</v>
      </c>
    </row>
    <row r="396" spans="10:21" ht="13.5" thickBot="1" x14ac:dyDescent="0.25">
      <c r="J396">
        <v>7</v>
      </c>
      <c r="K396" s="102">
        <v>267</v>
      </c>
      <c r="L396" s="110" t="str">
        <f>CT!DL13</f>
        <v/>
      </c>
      <c r="M396" s="111">
        <f>CT!DM13</f>
        <v>0</v>
      </c>
      <c r="N396" s="112" t="e">
        <f>IF(L396="S",HLOOKUP(L396,$P$129:U396,K396+1,FALSE)+$A$96,HLOOKUP(L396,$P$129:U396,K396+1,FALSE))</f>
        <v>#N/A</v>
      </c>
      <c r="O396" s="57">
        <f t="shared" si="44"/>
        <v>0</v>
      </c>
      <c r="P396" s="113">
        <f ca="1">'Type E'!B309</f>
        <v>32</v>
      </c>
      <c r="Q396" s="114">
        <f ca="1">'Type J'!B309</f>
        <v>32</v>
      </c>
      <c r="R396" s="115">
        <f ca="1">'Type K'!B309</f>
        <v>32</v>
      </c>
      <c r="S396" s="116">
        <f ca="1">'Type N'!B1556</f>
        <v>32</v>
      </c>
      <c r="T396" s="117">
        <f ca="1">'Type S'!B309</f>
        <v>32</v>
      </c>
      <c r="U396" s="118">
        <f ca="1">'Type T'!B806</f>
        <v>32</v>
      </c>
    </row>
    <row r="397" spans="10:21" ht="13.5" thickBot="1" x14ac:dyDescent="0.25">
      <c r="J397">
        <v>8</v>
      </c>
      <c r="K397" s="102">
        <v>268</v>
      </c>
      <c r="L397" s="110" t="str">
        <f>CT!DL14</f>
        <v/>
      </c>
      <c r="M397" s="111">
        <f>CT!DM14</f>
        <v>0</v>
      </c>
      <c r="N397" s="112" t="e">
        <f>IF(L397="S",HLOOKUP(L397,$P$129:U397,K397+1,FALSE)+$A$96,HLOOKUP(L397,$P$129:U397,K397+1,FALSE))</f>
        <v>#N/A</v>
      </c>
      <c r="O397" s="57">
        <f t="shared" si="44"/>
        <v>0</v>
      </c>
      <c r="P397" s="113">
        <f ca="1">'Type E'!B310</f>
        <v>32</v>
      </c>
      <c r="Q397" s="114">
        <f ca="1">'Type J'!B310</f>
        <v>32</v>
      </c>
      <c r="R397" s="115">
        <f ca="1">'Type K'!B310</f>
        <v>32</v>
      </c>
      <c r="S397" s="116">
        <f ca="1">'Type N'!B1557</f>
        <v>32</v>
      </c>
      <c r="T397" s="117">
        <f ca="1">'Type S'!B310</f>
        <v>32</v>
      </c>
      <c r="U397" s="118">
        <f ca="1">'Type T'!B807</f>
        <v>32</v>
      </c>
    </row>
    <row r="398" spans="10:21" ht="13.5" thickBot="1" x14ac:dyDescent="0.25">
      <c r="J398">
        <v>9</v>
      </c>
      <c r="K398" s="102">
        <v>269</v>
      </c>
      <c r="L398" s="110" t="str">
        <f>CT!DL15</f>
        <v/>
      </c>
      <c r="M398" s="111">
        <f>CT!DM15</f>
        <v>0</v>
      </c>
      <c r="N398" s="112" t="e">
        <f>IF(L398="S",HLOOKUP(L398,$P$129:U398,K398+1,FALSE)+$A$96,HLOOKUP(L398,$P$129:U398,K398+1,FALSE))</f>
        <v>#N/A</v>
      </c>
      <c r="O398" s="57">
        <f t="shared" si="44"/>
        <v>0</v>
      </c>
      <c r="P398" s="113">
        <f ca="1">'Type E'!B311</f>
        <v>32</v>
      </c>
      <c r="Q398" s="114">
        <f ca="1">'Type J'!B311</f>
        <v>32</v>
      </c>
      <c r="R398" s="115">
        <f ca="1">'Type K'!B311</f>
        <v>32</v>
      </c>
      <c r="S398" s="116">
        <f ca="1">'Type N'!B1558</f>
        <v>32</v>
      </c>
      <c r="T398" s="117">
        <f ca="1">'Type S'!B311</f>
        <v>32</v>
      </c>
      <c r="U398" s="118">
        <f ca="1">'Type T'!B808</f>
        <v>32</v>
      </c>
    </row>
    <row r="399" spans="10:21" ht="13.5" thickBot="1" x14ac:dyDescent="0.25">
      <c r="J399">
        <v>10</v>
      </c>
      <c r="K399" s="102">
        <v>270</v>
      </c>
      <c r="L399" s="110" t="str">
        <f>CT!DL16</f>
        <v/>
      </c>
      <c r="M399" s="111">
        <f>CT!DM16</f>
        <v>0</v>
      </c>
      <c r="N399" s="112" t="e">
        <f>IF(L399="S",HLOOKUP(L399,$P$129:U399,K399+1,FALSE)+$A$96,HLOOKUP(L399,$P$129:U399,K399+1,FALSE))</f>
        <v>#N/A</v>
      </c>
      <c r="O399" s="57">
        <f t="shared" si="44"/>
        <v>0</v>
      </c>
      <c r="P399" s="113">
        <f ca="1">'Type E'!B312</f>
        <v>32</v>
      </c>
      <c r="Q399" s="114">
        <f ca="1">'Type J'!B312</f>
        <v>32</v>
      </c>
      <c r="R399" s="115">
        <f ca="1">'Type K'!B312</f>
        <v>32</v>
      </c>
      <c r="S399" s="116">
        <f ca="1">'Type N'!B1559</f>
        <v>32</v>
      </c>
      <c r="T399" s="117">
        <f ca="1">'Type S'!B312</f>
        <v>32</v>
      </c>
      <c r="U399" s="118">
        <f ca="1">'Type T'!B809</f>
        <v>32</v>
      </c>
    </row>
    <row r="400" spans="10:21" ht="13.5" thickBot="1" x14ac:dyDescent="0.25">
      <c r="J400">
        <v>11</v>
      </c>
      <c r="K400" s="102">
        <v>271</v>
      </c>
      <c r="L400" s="110" t="str">
        <f>CT!DL17</f>
        <v/>
      </c>
      <c r="M400" s="111">
        <f>CT!DM17</f>
        <v>0</v>
      </c>
      <c r="N400" s="112" t="e">
        <f>IF(L400="S",HLOOKUP(L400,$P$129:U400,K400+1,FALSE)+$A$96,HLOOKUP(L400,$P$129:U400,K400+1,FALSE))</f>
        <v>#N/A</v>
      </c>
      <c r="O400" s="57">
        <f t="shared" si="44"/>
        <v>0</v>
      </c>
      <c r="P400" s="113">
        <f ca="1">'Type E'!B313</f>
        <v>32</v>
      </c>
      <c r="Q400" s="114">
        <f ca="1">'Type J'!B313</f>
        <v>32</v>
      </c>
      <c r="R400" s="115">
        <f ca="1">'Type K'!B313</f>
        <v>32</v>
      </c>
      <c r="S400" s="116">
        <f ca="1">'Type N'!B1560</f>
        <v>32</v>
      </c>
      <c r="T400" s="117">
        <f ca="1">'Type S'!B313</f>
        <v>32</v>
      </c>
      <c r="U400" s="118">
        <f ca="1">'Type T'!B810</f>
        <v>32</v>
      </c>
    </row>
    <row r="401" spans="10:21" ht="13.5" thickBot="1" x14ac:dyDescent="0.25">
      <c r="J401">
        <v>12</v>
      </c>
      <c r="K401" s="102">
        <v>272</v>
      </c>
      <c r="L401" s="110" t="str">
        <f>CT!DL18</f>
        <v/>
      </c>
      <c r="M401" s="111">
        <f>CT!DM18</f>
        <v>0</v>
      </c>
      <c r="N401" s="112" t="e">
        <f>IF(L401="S",HLOOKUP(L401,$P$129:U401,K401+1,FALSE)+$A$96,HLOOKUP(L401,$P$129:U401,K401+1,FALSE))</f>
        <v>#N/A</v>
      </c>
      <c r="O401" s="57">
        <f t="shared" si="44"/>
        <v>0</v>
      </c>
      <c r="P401" s="113">
        <f ca="1">'Type E'!B314</f>
        <v>32</v>
      </c>
      <c r="Q401" s="114">
        <f ca="1">'Type J'!B314</f>
        <v>32</v>
      </c>
      <c r="R401" s="115">
        <f ca="1">'Type K'!B314</f>
        <v>32</v>
      </c>
      <c r="S401" s="116">
        <f ca="1">'Type N'!B1561</f>
        <v>32</v>
      </c>
      <c r="T401" s="117">
        <f ca="1">'Type S'!B314</f>
        <v>32</v>
      </c>
      <c r="U401" s="118">
        <f ca="1">'Type T'!B811</f>
        <v>32</v>
      </c>
    </row>
    <row r="402" spans="10:21" ht="13.5" thickBot="1" x14ac:dyDescent="0.25">
      <c r="J402">
        <v>13</v>
      </c>
      <c r="K402" s="102">
        <v>273</v>
      </c>
      <c r="L402" s="110" t="str">
        <f>CT!DL19</f>
        <v/>
      </c>
      <c r="M402" s="111">
        <f>CT!DM19</f>
        <v>0</v>
      </c>
      <c r="N402" s="112" t="e">
        <f>IF(L402="S",HLOOKUP(L402,$P$129:U402,K402+1,FALSE)+$A$96,HLOOKUP(L402,$P$129:U402,K402+1,FALSE))</f>
        <v>#N/A</v>
      </c>
      <c r="O402" s="57">
        <f t="shared" si="44"/>
        <v>0</v>
      </c>
      <c r="P402" s="113">
        <f ca="1">'Type E'!B315</f>
        <v>32</v>
      </c>
      <c r="Q402" s="114">
        <f ca="1">'Type J'!B315</f>
        <v>32</v>
      </c>
      <c r="R402" s="115">
        <f ca="1">'Type K'!B315</f>
        <v>32</v>
      </c>
      <c r="S402" s="116">
        <f ca="1">'Type N'!B1562</f>
        <v>32</v>
      </c>
      <c r="T402" s="117">
        <f ca="1">'Type S'!B315</f>
        <v>32</v>
      </c>
      <c r="U402" s="118">
        <f ca="1">'Type T'!B812</f>
        <v>32</v>
      </c>
    </row>
    <row r="403" spans="10:21" ht="13.5" thickBot="1" x14ac:dyDescent="0.25">
      <c r="J403">
        <v>14</v>
      </c>
      <c r="K403" s="102">
        <v>274</v>
      </c>
      <c r="L403" s="110" t="str">
        <f>CT!DL20</f>
        <v/>
      </c>
      <c r="M403" s="111">
        <f>CT!DM20</f>
        <v>0</v>
      </c>
      <c r="N403" s="112" t="e">
        <f>IF(L403="S",HLOOKUP(L403,$P$129:U403,K403+1,FALSE)+$A$96,HLOOKUP(L403,$P$129:U403,K403+1,FALSE))</f>
        <v>#N/A</v>
      </c>
      <c r="O403" s="57">
        <f t="shared" si="44"/>
        <v>0</v>
      </c>
      <c r="P403" s="113">
        <f ca="1">'Type E'!B316</f>
        <v>32</v>
      </c>
      <c r="Q403" s="114">
        <f ca="1">'Type J'!B316</f>
        <v>32</v>
      </c>
      <c r="R403" s="115">
        <f ca="1">'Type K'!B316</f>
        <v>32</v>
      </c>
      <c r="S403" s="116">
        <f ca="1">'Type N'!B1563</f>
        <v>32</v>
      </c>
      <c r="T403" s="117">
        <f ca="1">'Type S'!B316</f>
        <v>32</v>
      </c>
      <c r="U403" s="118">
        <f ca="1">'Type T'!B813</f>
        <v>32</v>
      </c>
    </row>
    <row r="404" spans="10:21" ht="13.5" thickBot="1" x14ac:dyDescent="0.25">
      <c r="J404">
        <v>15</v>
      </c>
      <c r="K404" s="102">
        <v>275</v>
      </c>
      <c r="L404" s="110" t="str">
        <f>CT!DL21</f>
        <v/>
      </c>
      <c r="M404" s="111">
        <f>CT!DM21</f>
        <v>0</v>
      </c>
      <c r="N404" s="112" t="e">
        <f>IF(L404="S",HLOOKUP(L404,$P$129:U404,K404+1,FALSE)+$A$96,HLOOKUP(L404,$P$129:U404,K404+1,FALSE))</f>
        <v>#N/A</v>
      </c>
      <c r="O404" s="57">
        <f t="shared" si="44"/>
        <v>0</v>
      </c>
      <c r="P404" s="113">
        <f ca="1">'Type E'!B317</f>
        <v>32</v>
      </c>
      <c r="Q404" s="114">
        <f ca="1">'Type J'!B317</f>
        <v>32</v>
      </c>
      <c r="R404" s="115">
        <f ca="1">'Type K'!B317</f>
        <v>32</v>
      </c>
      <c r="S404" s="116">
        <f ca="1">'Type N'!B1564</f>
        <v>32</v>
      </c>
      <c r="T404" s="117">
        <f ca="1">'Type S'!B317</f>
        <v>32</v>
      </c>
      <c r="U404" s="118">
        <f ca="1">'Type T'!B814</f>
        <v>32</v>
      </c>
    </row>
    <row r="405" spans="10:21" ht="13.5" thickBot="1" x14ac:dyDescent="0.25">
      <c r="J405">
        <v>16</v>
      </c>
      <c r="K405" s="102">
        <v>276</v>
      </c>
      <c r="L405" s="110" t="str">
        <f>CT!DL22</f>
        <v/>
      </c>
      <c r="M405" s="111">
        <f>CT!DM22</f>
        <v>0</v>
      </c>
      <c r="N405" s="112" t="e">
        <f>IF(L405="S",HLOOKUP(L405,$P$129:U405,K405+1,FALSE)+$A$96,HLOOKUP(L405,$P$129:U405,K405+1,FALSE))</f>
        <v>#N/A</v>
      </c>
      <c r="O405" s="57">
        <f t="shared" si="44"/>
        <v>0</v>
      </c>
      <c r="P405" s="113">
        <f ca="1">'Type E'!B318</f>
        <v>32</v>
      </c>
      <c r="Q405" s="114">
        <f ca="1">'Type J'!B318</f>
        <v>32</v>
      </c>
      <c r="R405" s="115">
        <f ca="1">'Type K'!B318</f>
        <v>32</v>
      </c>
      <c r="S405" s="116">
        <f ca="1">'Type N'!B1565</f>
        <v>32</v>
      </c>
      <c r="T405" s="117">
        <f ca="1">'Type S'!B318</f>
        <v>32</v>
      </c>
      <c r="U405" s="118">
        <f ca="1">'Type T'!B815</f>
        <v>32</v>
      </c>
    </row>
    <row r="406" spans="10:21" ht="13.5" thickBot="1" x14ac:dyDescent="0.25">
      <c r="J406">
        <v>17</v>
      </c>
      <c r="K406" s="102">
        <v>277</v>
      </c>
      <c r="L406" s="110" t="str">
        <f>CT!DL23</f>
        <v/>
      </c>
      <c r="M406" s="111">
        <f>CT!DM23</f>
        <v>0</v>
      </c>
      <c r="N406" s="112" t="e">
        <f>IF(L406="S",HLOOKUP(L406,$P$129:U406,K406+1,FALSE)+$A$96,HLOOKUP(L406,$P$129:U406,K406+1,FALSE))</f>
        <v>#N/A</v>
      </c>
      <c r="O406" s="57">
        <f t="shared" si="44"/>
        <v>0</v>
      </c>
      <c r="P406" s="113">
        <f ca="1">'Type E'!B319</f>
        <v>32</v>
      </c>
      <c r="Q406" s="114">
        <f ca="1">'Type J'!B319</f>
        <v>32</v>
      </c>
      <c r="R406" s="115">
        <f ca="1">'Type K'!B319</f>
        <v>32</v>
      </c>
      <c r="S406" s="116">
        <f ca="1">'Type N'!B1566</f>
        <v>32</v>
      </c>
      <c r="T406" s="117">
        <f ca="1">'Type S'!B319</f>
        <v>32</v>
      </c>
      <c r="U406" s="118">
        <f ca="1">'Type T'!B816</f>
        <v>32</v>
      </c>
    </row>
    <row r="407" spans="10:21" ht="13.5" thickBot="1" x14ac:dyDescent="0.25">
      <c r="J407">
        <v>18</v>
      </c>
      <c r="K407" s="102">
        <v>278</v>
      </c>
      <c r="L407" s="110" t="str">
        <f>CT!DL24</f>
        <v/>
      </c>
      <c r="M407" s="111">
        <f>CT!DM24</f>
        <v>0</v>
      </c>
      <c r="N407" s="112" t="e">
        <f>IF(L407="S",HLOOKUP(L407,$P$129:U407,K407+1,FALSE)+$A$96,HLOOKUP(L407,$P$129:U407,K407+1,FALSE))</f>
        <v>#N/A</v>
      </c>
      <c r="O407" s="57">
        <f t="shared" si="44"/>
        <v>0</v>
      </c>
      <c r="P407" s="113">
        <f ca="1">'Type E'!B320</f>
        <v>32</v>
      </c>
      <c r="Q407" s="114">
        <f ca="1">'Type J'!B320</f>
        <v>32</v>
      </c>
      <c r="R407" s="115">
        <f ca="1">'Type K'!B320</f>
        <v>32</v>
      </c>
      <c r="S407" s="116">
        <f ca="1">'Type N'!B1567</f>
        <v>32</v>
      </c>
      <c r="T407" s="117">
        <f ca="1">'Type S'!B320</f>
        <v>32</v>
      </c>
      <c r="U407" s="118">
        <f ca="1">'Type T'!B817</f>
        <v>32</v>
      </c>
    </row>
    <row r="408" spans="10:21" ht="13.5" thickBot="1" x14ac:dyDescent="0.25">
      <c r="J408">
        <v>19</v>
      </c>
      <c r="K408" s="102">
        <v>279</v>
      </c>
      <c r="L408" s="110" t="str">
        <f>CT!DL25</f>
        <v/>
      </c>
      <c r="M408" s="111">
        <f>CT!DM25</f>
        <v>0</v>
      </c>
      <c r="N408" s="112" t="e">
        <f>IF(L408="S",HLOOKUP(L408,$P$129:U408,K408+1,FALSE)+$A$96,HLOOKUP(L408,$P$129:U408,K408+1,FALSE))</f>
        <v>#N/A</v>
      </c>
      <c r="O408" s="57">
        <f t="shared" si="44"/>
        <v>0</v>
      </c>
      <c r="P408" s="113">
        <f ca="1">'Type E'!B321</f>
        <v>32</v>
      </c>
      <c r="Q408" s="114">
        <f ca="1">'Type J'!B321</f>
        <v>32</v>
      </c>
      <c r="R408" s="115">
        <f ca="1">'Type K'!B321</f>
        <v>32</v>
      </c>
      <c r="S408" s="116">
        <f ca="1">'Type N'!B1568</f>
        <v>32</v>
      </c>
      <c r="T408" s="117">
        <f ca="1">'Type S'!B321</f>
        <v>32</v>
      </c>
      <c r="U408" s="118">
        <f ca="1">'Type T'!B818</f>
        <v>32</v>
      </c>
    </row>
    <row r="409" spans="10:21" ht="13.5" thickBot="1" x14ac:dyDescent="0.25">
      <c r="J409">
        <v>20</v>
      </c>
      <c r="K409" s="102">
        <v>280</v>
      </c>
      <c r="L409" s="110" t="str">
        <f>CT!DL26</f>
        <v/>
      </c>
      <c r="M409" s="111">
        <f>CT!DM26</f>
        <v>0</v>
      </c>
      <c r="N409" s="112" t="e">
        <f>IF(L409="S",HLOOKUP(L409,$P$129:U409,K409+1,FALSE)+$A$96,HLOOKUP(L409,$P$129:U409,K409+1,FALSE))</f>
        <v>#N/A</v>
      </c>
      <c r="O409" s="57">
        <f t="shared" si="44"/>
        <v>0</v>
      </c>
      <c r="P409" s="113">
        <f ca="1">'Type E'!B322</f>
        <v>32</v>
      </c>
      <c r="Q409" s="114">
        <f ca="1">'Type J'!B322</f>
        <v>32</v>
      </c>
      <c r="R409" s="115">
        <f ca="1">'Type K'!B322</f>
        <v>32</v>
      </c>
      <c r="S409" s="116">
        <f ca="1">'Type N'!B1569</f>
        <v>32</v>
      </c>
      <c r="T409" s="117">
        <f ca="1">'Type S'!B322</f>
        <v>32</v>
      </c>
      <c r="U409" s="118">
        <f ca="1">'Type T'!B819</f>
        <v>32</v>
      </c>
    </row>
    <row r="410" spans="10:21" ht="13.5" thickBot="1" x14ac:dyDescent="0.25">
      <c r="J410" s="125">
        <v>16</v>
      </c>
      <c r="K410" s="102">
        <v>281</v>
      </c>
      <c r="L410" s="110" t="str">
        <f>CT!DT7</f>
        <v/>
      </c>
      <c r="M410" s="111">
        <f>CT!DU7</f>
        <v>0</v>
      </c>
      <c r="N410" s="112" t="e">
        <f>IF(L410="S",HLOOKUP(L410,$P$129:U410,K410+1,FALSE)+$A$96,HLOOKUP(L410,$P$129:U410,K410+1,FALSE))</f>
        <v>#N/A</v>
      </c>
      <c r="O410" s="57">
        <f t="shared" si="44"/>
        <v>0</v>
      </c>
      <c r="P410" s="113">
        <f ca="1">'Type E'!B323</f>
        <v>32</v>
      </c>
      <c r="Q410" s="114">
        <f ca="1">'Type J'!B323</f>
        <v>32</v>
      </c>
      <c r="R410" s="115">
        <f ca="1">'Type K'!B323</f>
        <v>32</v>
      </c>
      <c r="S410" s="116">
        <f ca="1">'Type N'!B1570</f>
        <v>32</v>
      </c>
      <c r="T410" s="117">
        <f ca="1">'Type S'!B323</f>
        <v>32</v>
      </c>
      <c r="U410" s="118">
        <f ca="1">'Type T'!B820</f>
        <v>32</v>
      </c>
    </row>
    <row r="411" spans="10:21" ht="13.5" thickBot="1" x14ac:dyDescent="0.25">
      <c r="J411">
        <v>2</v>
      </c>
      <c r="K411" s="102">
        <v>282</v>
      </c>
      <c r="L411" s="110" t="str">
        <f>CT!DT8</f>
        <v/>
      </c>
      <c r="M411" s="111">
        <f>CT!DU8</f>
        <v>0</v>
      </c>
      <c r="N411" s="112" t="e">
        <f>IF(L411="S",HLOOKUP(L411,$P$129:U411,K411+1,FALSE)+$A$96,HLOOKUP(L411,$P$129:U411,K411+1,FALSE))</f>
        <v>#N/A</v>
      </c>
      <c r="O411" s="57">
        <f t="shared" si="44"/>
        <v>0</v>
      </c>
      <c r="P411" s="113">
        <f ca="1">'Type E'!B324</f>
        <v>32</v>
      </c>
      <c r="Q411" s="114">
        <f ca="1">'Type J'!B324</f>
        <v>32</v>
      </c>
      <c r="R411" s="115">
        <f ca="1">'Type K'!B324</f>
        <v>32</v>
      </c>
      <c r="S411" s="116">
        <f ca="1">'Type N'!B1571</f>
        <v>32</v>
      </c>
      <c r="T411" s="117">
        <f ca="1">'Type S'!B324</f>
        <v>32</v>
      </c>
      <c r="U411" s="118">
        <f ca="1">'Type T'!B821</f>
        <v>32</v>
      </c>
    </row>
    <row r="412" spans="10:21" ht="13.5" thickBot="1" x14ac:dyDescent="0.25">
      <c r="J412">
        <v>3</v>
      </c>
      <c r="K412" s="102">
        <v>283</v>
      </c>
      <c r="L412" s="110" t="str">
        <f>CT!DT9</f>
        <v/>
      </c>
      <c r="M412" s="111">
        <f>CT!DU9</f>
        <v>0</v>
      </c>
      <c r="N412" s="112" t="e">
        <f>IF(L412="S",HLOOKUP(L412,$P$129:U412,K412+1,FALSE)+$A$96,HLOOKUP(L412,$P$129:U412,K412+1,FALSE))</f>
        <v>#N/A</v>
      </c>
      <c r="O412" s="57">
        <f t="shared" si="44"/>
        <v>0</v>
      </c>
      <c r="P412" s="113">
        <f ca="1">'Type E'!B325</f>
        <v>32</v>
      </c>
      <c r="Q412" s="114">
        <f ca="1">'Type J'!B325</f>
        <v>32</v>
      </c>
      <c r="R412" s="115">
        <f ca="1">'Type K'!B325</f>
        <v>32</v>
      </c>
      <c r="S412" s="116">
        <f ca="1">'Type N'!B1572</f>
        <v>32</v>
      </c>
      <c r="T412" s="117">
        <f ca="1">'Type S'!B325</f>
        <v>32</v>
      </c>
      <c r="U412" s="118">
        <f ca="1">'Type T'!B822</f>
        <v>32</v>
      </c>
    </row>
    <row r="413" spans="10:21" ht="13.5" thickBot="1" x14ac:dyDescent="0.25">
      <c r="J413">
        <v>4</v>
      </c>
      <c r="K413" s="102">
        <v>284</v>
      </c>
      <c r="L413" s="110" t="str">
        <f>CT!DT10</f>
        <v/>
      </c>
      <c r="M413" s="111">
        <f>CT!DU10</f>
        <v>0</v>
      </c>
      <c r="N413" s="112" t="e">
        <f>IF(L413="S",HLOOKUP(L413,$P$129:U413,K413+1,FALSE)+$A$96,HLOOKUP(L413,$P$129:U413,K413+1,FALSE))</f>
        <v>#N/A</v>
      </c>
      <c r="O413" s="57">
        <f t="shared" si="44"/>
        <v>0</v>
      </c>
      <c r="P413" s="113">
        <f ca="1">'Type E'!B326</f>
        <v>32</v>
      </c>
      <c r="Q413" s="114">
        <f ca="1">'Type J'!B326</f>
        <v>32</v>
      </c>
      <c r="R413" s="115">
        <f ca="1">'Type K'!B326</f>
        <v>32</v>
      </c>
      <c r="S413" s="116">
        <f ca="1">'Type N'!B1573</f>
        <v>32</v>
      </c>
      <c r="T413" s="117">
        <f ca="1">'Type S'!B326</f>
        <v>32</v>
      </c>
      <c r="U413" s="118">
        <f ca="1">'Type T'!B823</f>
        <v>32</v>
      </c>
    </row>
    <row r="414" spans="10:21" ht="13.5" thickBot="1" x14ac:dyDescent="0.25">
      <c r="J414">
        <v>5</v>
      </c>
      <c r="K414" s="102">
        <v>285</v>
      </c>
      <c r="L414" s="110" t="str">
        <f>CT!DT11</f>
        <v/>
      </c>
      <c r="M414" s="111">
        <f>CT!DU11</f>
        <v>0</v>
      </c>
      <c r="N414" s="112" t="e">
        <f>IF(L414="S",HLOOKUP(L414,$P$129:U414,K414+1,FALSE)+$A$96,HLOOKUP(L414,$P$129:U414,K414+1,FALSE))</f>
        <v>#N/A</v>
      </c>
      <c r="O414" s="57">
        <f t="shared" si="44"/>
        <v>0</v>
      </c>
      <c r="P414" s="113">
        <f ca="1">'Type E'!B327</f>
        <v>32</v>
      </c>
      <c r="Q414" s="114">
        <f ca="1">'Type J'!B327</f>
        <v>32</v>
      </c>
      <c r="R414" s="115">
        <f ca="1">'Type K'!B327</f>
        <v>32</v>
      </c>
      <c r="S414" s="116">
        <f ca="1">'Type N'!B1574</f>
        <v>32</v>
      </c>
      <c r="T414" s="117">
        <f ca="1">'Type S'!B327</f>
        <v>32</v>
      </c>
      <c r="U414" s="118">
        <f ca="1">'Type T'!B824</f>
        <v>32</v>
      </c>
    </row>
    <row r="415" spans="10:21" ht="13.5" thickBot="1" x14ac:dyDescent="0.25">
      <c r="J415">
        <v>6</v>
      </c>
      <c r="K415" s="102">
        <v>286</v>
      </c>
      <c r="L415" s="110" t="str">
        <f>CT!DT12</f>
        <v/>
      </c>
      <c r="M415" s="111">
        <f>CT!DU12</f>
        <v>0</v>
      </c>
      <c r="N415" s="112" t="e">
        <f>IF(L415="S",HLOOKUP(L415,$P$129:U415,K415+1,FALSE)+$A$96,HLOOKUP(L415,$P$129:U415,K415+1,FALSE))</f>
        <v>#N/A</v>
      </c>
      <c r="O415" s="57">
        <f t="shared" si="44"/>
        <v>0</v>
      </c>
      <c r="P415" s="113">
        <f ca="1">'Type E'!B328</f>
        <v>32</v>
      </c>
      <c r="Q415" s="114">
        <f ca="1">'Type J'!B328</f>
        <v>32</v>
      </c>
      <c r="R415" s="115">
        <f ca="1">'Type K'!B328</f>
        <v>32</v>
      </c>
      <c r="S415" s="116">
        <f ca="1">'Type N'!B1575</f>
        <v>32</v>
      </c>
      <c r="T415" s="117">
        <f ca="1">'Type S'!B328</f>
        <v>32</v>
      </c>
      <c r="U415" s="118">
        <f ca="1">'Type T'!B825</f>
        <v>32</v>
      </c>
    </row>
    <row r="416" spans="10:21" ht="13.5" thickBot="1" x14ac:dyDescent="0.25">
      <c r="J416">
        <v>7</v>
      </c>
      <c r="K416" s="102">
        <v>287</v>
      </c>
      <c r="L416" s="110" t="str">
        <f>CT!DT13</f>
        <v/>
      </c>
      <c r="M416" s="111">
        <f>CT!DU13</f>
        <v>0</v>
      </c>
      <c r="N416" s="112" t="e">
        <f>IF(L416="S",HLOOKUP(L416,$P$129:U416,K416+1,FALSE)+$A$96,HLOOKUP(L416,$P$129:U416,K416+1,FALSE))</f>
        <v>#N/A</v>
      </c>
      <c r="O416" s="57">
        <f t="shared" si="44"/>
        <v>0</v>
      </c>
      <c r="P416" s="113">
        <f ca="1">'Type E'!B329</f>
        <v>32</v>
      </c>
      <c r="Q416" s="114">
        <f ca="1">'Type J'!B329</f>
        <v>32</v>
      </c>
      <c r="R416" s="115">
        <f ca="1">'Type K'!B329</f>
        <v>32</v>
      </c>
      <c r="S416" s="116">
        <f ca="1">'Type N'!B1576</f>
        <v>32</v>
      </c>
      <c r="T416" s="117">
        <f ca="1">'Type S'!B329</f>
        <v>32</v>
      </c>
      <c r="U416" s="118">
        <f ca="1">'Type T'!B826</f>
        <v>32</v>
      </c>
    </row>
    <row r="417" spans="10:21" ht="13.5" thickBot="1" x14ac:dyDescent="0.25">
      <c r="J417">
        <v>8</v>
      </c>
      <c r="K417" s="102">
        <v>288</v>
      </c>
      <c r="L417" s="110" t="str">
        <f>CT!DT14</f>
        <v/>
      </c>
      <c r="M417" s="111">
        <f>CT!DU14</f>
        <v>0</v>
      </c>
      <c r="N417" s="112" t="e">
        <f>IF(L417="S",HLOOKUP(L417,$P$129:U417,K417+1,FALSE)+$A$96,HLOOKUP(L417,$P$129:U417,K417+1,FALSE))</f>
        <v>#N/A</v>
      </c>
      <c r="O417" s="57">
        <f t="shared" si="44"/>
        <v>0</v>
      </c>
      <c r="P417" s="113">
        <f ca="1">'Type E'!B330</f>
        <v>32</v>
      </c>
      <c r="Q417" s="114">
        <f ca="1">'Type J'!B330</f>
        <v>32</v>
      </c>
      <c r="R417" s="115">
        <f ca="1">'Type K'!B330</f>
        <v>32</v>
      </c>
      <c r="S417" s="116">
        <f ca="1">'Type N'!B1577</f>
        <v>32</v>
      </c>
      <c r="T417" s="117">
        <f ca="1">'Type S'!B330</f>
        <v>32</v>
      </c>
      <c r="U417" s="118">
        <f ca="1">'Type T'!B827</f>
        <v>32</v>
      </c>
    </row>
    <row r="418" spans="10:21" ht="13.5" thickBot="1" x14ac:dyDescent="0.25">
      <c r="J418">
        <v>9</v>
      </c>
      <c r="K418" s="102">
        <v>289</v>
      </c>
      <c r="L418" s="110" t="str">
        <f>CT!DT15</f>
        <v/>
      </c>
      <c r="M418" s="111">
        <f>CT!DU15</f>
        <v>0</v>
      </c>
      <c r="N418" s="112" t="e">
        <f>IF(L418="S",HLOOKUP(L418,$P$129:U418,K418+1,FALSE)+$A$96,HLOOKUP(L418,$P$129:U418,K418+1,FALSE))</f>
        <v>#N/A</v>
      </c>
      <c r="O418" s="57">
        <f t="shared" si="44"/>
        <v>0</v>
      </c>
      <c r="P418" s="113">
        <f ca="1">'Type E'!B331</f>
        <v>32</v>
      </c>
      <c r="Q418" s="114">
        <f ca="1">'Type J'!B331</f>
        <v>32</v>
      </c>
      <c r="R418" s="115">
        <f ca="1">'Type K'!B331</f>
        <v>32</v>
      </c>
      <c r="S418" s="116">
        <f ca="1">'Type N'!B1578</f>
        <v>32</v>
      </c>
      <c r="T418" s="117">
        <f ca="1">'Type S'!B331</f>
        <v>32</v>
      </c>
      <c r="U418" s="118">
        <f ca="1">'Type T'!B828</f>
        <v>32</v>
      </c>
    </row>
    <row r="419" spans="10:21" ht="13.5" thickBot="1" x14ac:dyDescent="0.25">
      <c r="J419">
        <v>10</v>
      </c>
      <c r="K419" s="102">
        <v>290</v>
      </c>
      <c r="L419" s="110" t="str">
        <f>CT!DT16</f>
        <v/>
      </c>
      <c r="M419" s="111">
        <f>CT!DU16</f>
        <v>0</v>
      </c>
      <c r="N419" s="112" t="e">
        <f>IF(L419="S",HLOOKUP(L419,$P$129:U419,K419+1,FALSE)+$A$96,HLOOKUP(L419,$P$129:U419,K419+1,FALSE))</f>
        <v>#N/A</v>
      </c>
      <c r="O419" s="57">
        <f t="shared" si="44"/>
        <v>0</v>
      </c>
      <c r="P419" s="113">
        <f ca="1">'Type E'!B332</f>
        <v>32</v>
      </c>
      <c r="Q419" s="114">
        <f ca="1">'Type J'!B332</f>
        <v>32</v>
      </c>
      <c r="R419" s="115">
        <f ca="1">'Type K'!B332</f>
        <v>32</v>
      </c>
      <c r="S419" s="116">
        <f ca="1">'Type N'!B1579</f>
        <v>32</v>
      </c>
      <c r="T419" s="117">
        <f ca="1">'Type S'!B332</f>
        <v>32</v>
      </c>
      <c r="U419" s="118">
        <f ca="1">'Type T'!B829</f>
        <v>32</v>
      </c>
    </row>
    <row r="420" spans="10:21" ht="13.5" thickBot="1" x14ac:dyDescent="0.25">
      <c r="J420">
        <v>11</v>
      </c>
      <c r="K420" s="102">
        <v>291</v>
      </c>
      <c r="L420" s="110" t="str">
        <f>CT!DT17</f>
        <v/>
      </c>
      <c r="M420" s="111">
        <f>CT!DU17</f>
        <v>0</v>
      </c>
      <c r="N420" s="112" t="e">
        <f>IF(L420="S",HLOOKUP(L420,$P$129:U420,K420+1,FALSE)+$A$96,HLOOKUP(L420,$P$129:U420,K420+1,FALSE))</f>
        <v>#N/A</v>
      </c>
      <c r="O420" s="57">
        <f t="shared" si="44"/>
        <v>0</v>
      </c>
      <c r="P420" s="113">
        <f ca="1">'Type E'!B333</f>
        <v>32</v>
      </c>
      <c r="Q420" s="114">
        <f ca="1">'Type J'!B333</f>
        <v>32</v>
      </c>
      <c r="R420" s="115">
        <f ca="1">'Type K'!B333</f>
        <v>32</v>
      </c>
      <c r="S420" s="116">
        <f ca="1">'Type N'!B1580</f>
        <v>32</v>
      </c>
      <c r="T420" s="117">
        <f ca="1">'Type S'!B333</f>
        <v>32</v>
      </c>
      <c r="U420" s="118">
        <f ca="1">'Type T'!B830</f>
        <v>32</v>
      </c>
    </row>
    <row r="421" spans="10:21" ht="13.5" thickBot="1" x14ac:dyDescent="0.25">
      <c r="J421">
        <v>12</v>
      </c>
      <c r="K421" s="102">
        <v>292</v>
      </c>
      <c r="L421" s="110" t="str">
        <f>CT!DT18</f>
        <v/>
      </c>
      <c r="M421" s="111">
        <f>CT!DU18</f>
        <v>0</v>
      </c>
      <c r="N421" s="112" t="e">
        <f>IF(L421="S",HLOOKUP(L421,$P$129:U421,K421+1,FALSE)+$A$96,HLOOKUP(L421,$P$129:U421,K421+1,FALSE))</f>
        <v>#N/A</v>
      </c>
      <c r="O421" s="57">
        <f t="shared" si="44"/>
        <v>0</v>
      </c>
      <c r="P421" s="113">
        <f ca="1">'Type E'!B334</f>
        <v>32</v>
      </c>
      <c r="Q421" s="114">
        <f ca="1">'Type J'!B334</f>
        <v>32</v>
      </c>
      <c r="R421" s="115">
        <f ca="1">'Type K'!B334</f>
        <v>32</v>
      </c>
      <c r="S421" s="116">
        <f ca="1">'Type N'!B1581</f>
        <v>32</v>
      </c>
      <c r="T421" s="117">
        <f ca="1">'Type S'!B334</f>
        <v>32</v>
      </c>
      <c r="U421" s="118">
        <f ca="1">'Type T'!B831</f>
        <v>32</v>
      </c>
    </row>
    <row r="422" spans="10:21" ht="13.5" thickBot="1" x14ac:dyDescent="0.25">
      <c r="J422">
        <v>13</v>
      </c>
      <c r="K422" s="102">
        <v>293</v>
      </c>
      <c r="L422" s="110" t="str">
        <f>CT!DT19</f>
        <v/>
      </c>
      <c r="M422" s="111">
        <f>CT!DU19</f>
        <v>0</v>
      </c>
      <c r="N422" s="112" t="e">
        <f>IF(L422="S",HLOOKUP(L422,$P$129:U422,K422+1,FALSE)+$A$96,HLOOKUP(L422,$P$129:U422,K422+1,FALSE))</f>
        <v>#N/A</v>
      </c>
      <c r="O422" s="57">
        <f t="shared" si="44"/>
        <v>0</v>
      </c>
      <c r="P422" s="113">
        <f ca="1">'Type E'!B335</f>
        <v>32</v>
      </c>
      <c r="Q422" s="114">
        <f ca="1">'Type J'!B335</f>
        <v>32</v>
      </c>
      <c r="R422" s="115">
        <f ca="1">'Type K'!B335</f>
        <v>32</v>
      </c>
      <c r="S422" s="116">
        <f ca="1">'Type N'!B1582</f>
        <v>32</v>
      </c>
      <c r="T422" s="117">
        <f ca="1">'Type S'!B335</f>
        <v>32</v>
      </c>
      <c r="U422" s="118">
        <f ca="1">'Type T'!B832</f>
        <v>32</v>
      </c>
    </row>
    <row r="423" spans="10:21" ht="13.5" thickBot="1" x14ac:dyDescent="0.25">
      <c r="J423">
        <v>14</v>
      </c>
      <c r="K423" s="102">
        <v>294</v>
      </c>
      <c r="L423" s="110" t="str">
        <f>CT!DT20</f>
        <v/>
      </c>
      <c r="M423" s="111">
        <f>CT!DU20</f>
        <v>0</v>
      </c>
      <c r="N423" s="112" t="e">
        <f>IF(L423="S",HLOOKUP(L423,$P$129:U423,K423+1,FALSE)+$A$96,HLOOKUP(L423,$P$129:U423,K423+1,FALSE))</f>
        <v>#N/A</v>
      </c>
      <c r="O423" s="57">
        <f t="shared" si="44"/>
        <v>0</v>
      </c>
      <c r="P423" s="113">
        <f ca="1">'Type E'!B336</f>
        <v>32</v>
      </c>
      <c r="Q423" s="114">
        <f ca="1">'Type J'!B336</f>
        <v>32</v>
      </c>
      <c r="R423" s="115">
        <f ca="1">'Type K'!B336</f>
        <v>32</v>
      </c>
      <c r="S423" s="116">
        <f ca="1">'Type N'!B1583</f>
        <v>32</v>
      </c>
      <c r="T423" s="117">
        <f ca="1">'Type S'!B336</f>
        <v>32</v>
      </c>
      <c r="U423" s="118">
        <f ca="1">'Type T'!B833</f>
        <v>32</v>
      </c>
    </row>
    <row r="424" spans="10:21" ht="13.5" thickBot="1" x14ac:dyDescent="0.25">
      <c r="J424">
        <v>15</v>
      </c>
      <c r="K424" s="102">
        <v>295</v>
      </c>
      <c r="L424" s="110" t="str">
        <f>CT!DT21</f>
        <v/>
      </c>
      <c r="M424" s="111">
        <f>CT!DU21</f>
        <v>0</v>
      </c>
      <c r="N424" s="112" t="e">
        <f>IF(L424="S",HLOOKUP(L424,$P$129:U424,K424+1,FALSE)+$A$96,HLOOKUP(L424,$P$129:U424,K424+1,FALSE))</f>
        <v>#N/A</v>
      </c>
      <c r="O424" s="57">
        <f t="shared" si="44"/>
        <v>0</v>
      </c>
      <c r="P424" s="113">
        <f ca="1">'Type E'!B337</f>
        <v>32</v>
      </c>
      <c r="Q424" s="114">
        <f ca="1">'Type J'!B337</f>
        <v>32</v>
      </c>
      <c r="R424" s="115">
        <f ca="1">'Type K'!B337</f>
        <v>32</v>
      </c>
      <c r="S424" s="116">
        <f ca="1">'Type N'!B1584</f>
        <v>32</v>
      </c>
      <c r="T424" s="117">
        <f ca="1">'Type S'!B337</f>
        <v>32</v>
      </c>
      <c r="U424" s="118">
        <f ca="1">'Type T'!B834</f>
        <v>32</v>
      </c>
    </row>
    <row r="425" spans="10:21" ht="13.5" thickBot="1" x14ac:dyDescent="0.25">
      <c r="J425">
        <v>16</v>
      </c>
      <c r="K425" s="102">
        <v>296</v>
      </c>
      <c r="L425" s="110" t="str">
        <f>CT!DT22</f>
        <v/>
      </c>
      <c r="M425" s="111">
        <f>CT!DU22</f>
        <v>0</v>
      </c>
      <c r="N425" s="112" t="e">
        <f>IF(L425="S",HLOOKUP(L425,$P$129:U425,K425+1,FALSE)+$A$96,HLOOKUP(L425,$P$129:U425,K425+1,FALSE))</f>
        <v>#N/A</v>
      </c>
      <c r="O425" s="57">
        <f t="shared" si="44"/>
        <v>0</v>
      </c>
      <c r="P425" s="113">
        <f ca="1">'Type E'!B338</f>
        <v>32</v>
      </c>
      <c r="Q425" s="114">
        <f ca="1">'Type J'!B338</f>
        <v>32</v>
      </c>
      <c r="R425" s="115">
        <f ca="1">'Type K'!B338</f>
        <v>32</v>
      </c>
      <c r="S425" s="116">
        <f ca="1">'Type N'!B1585</f>
        <v>32</v>
      </c>
      <c r="T425" s="117">
        <f ca="1">'Type S'!B338</f>
        <v>32</v>
      </c>
      <c r="U425" s="118">
        <f ca="1">'Type T'!B835</f>
        <v>32</v>
      </c>
    </row>
    <row r="426" spans="10:21" ht="13.5" thickBot="1" x14ac:dyDescent="0.25">
      <c r="J426">
        <v>17</v>
      </c>
      <c r="K426" s="102">
        <v>297</v>
      </c>
      <c r="L426" s="110" t="str">
        <f>CT!DT23</f>
        <v/>
      </c>
      <c r="M426" s="111">
        <f>CT!DU23</f>
        <v>0</v>
      </c>
      <c r="N426" s="112" t="e">
        <f>IF(L426="S",HLOOKUP(L426,$P$129:U426,K426+1,FALSE)+$A$96,HLOOKUP(L426,$P$129:U426,K426+1,FALSE))</f>
        <v>#N/A</v>
      </c>
      <c r="O426" s="57">
        <f t="shared" si="44"/>
        <v>0</v>
      </c>
      <c r="P426" s="113">
        <f ca="1">'Type E'!B339</f>
        <v>32</v>
      </c>
      <c r="Q426" s="114">
        <f ca="1">'Type J'!B339</f>
        <v>32</v>
      </c>
      <c r="R426" s="115">
        <f ca="1">'Type K'!B339</f>
        <v>32</v>
      </c>
      <c r="S426" s="116">
        <f ca="1">'Type N'!B1586</f>
        <v>32</v>
      </c>
      <c r="T426" s="117">
        <f ca="1">'Type S'!B339</f>
        <v>32</v>
      </c>
      <c r="U426" s="118">
        <f ca="1">'Type T'!B836</f>
        <v>32</v>
      </c>
    </row>
    <row r="427" spans="10:21" ht="13.5" thickBot="1" x14ac:dyDescent="0.25">
      <c r="J427">
        <v>18</v>
      </c>
      <c r="K427" s="102">
        <v>298</v>
      </c>
      <c r="L427" s="110" t="str">
        <f>CT!DT24</f>
        <v/>
      </c>
      <c r="M427" s="111">
        <f>CT!DU24</f>
        <v>0</v>
      </c>
      <c r="N427" s="112" t="e">
        <f>IF(L427="S",HLOOKUP(L427,$P$129:U427,K427+1,FALSE)+$A$96,HLOOKUP(L427,$P$129:U427,K427+1,FALSE))</f>
        <v>#N/A</v>
      </c>
      <c r="O427" s="57">
        <f t="shared" si="44"/>
        <v>0</v>
      </c>
      <c r="P427" s="113">
        <f ca="1">'Type E'!B340</f>
        <v>32</v>
      </c>
      <c r="Q427" s="114">
        <f ca="1">'Type J'!B340</f>
        <v>32</v>
      </c>
      <c r="R427" s="115">
        <f ca="1">'Type K'!B340</f>
        <v>32</v>
      </c>
      <c r="S427" s="116">
        <f ca="1">'Type N'!B1587</f>
        <v>32</v>
      </c>
      <c r="T427" s="117">
        <f ca="1">'Type S'!B340</f>
        <v>32</v>
      </c>
      <c r="U427" s="118">
        <f ca="1">'Type T'!B837</f>
        <v>32</v>
      </c>
    </row>
    <row r="428" spans="10:21" ht="13.5" thickBot="1" x14ac:dyDescent="0.25">
      <c r="J428">
        <v>19</v>
      </c>
      <c r="K428" s="102">
        <v>299</v>
      </c>
      <c r="L428" s="110" t="str">
        <f>CT!DT25</f>
        <v/>
      </c>
      <c r="M428" s="111">
        <f>CT!DU25</f>
        <v>0</v>
      </c>
      <c r="N428" s="112" t="e">
        <f>IF(L428="S",HLOOKUP(L428,$P$129:U428,K428+1,FALSE)+$A$96,HLOOKUP(L428,$P$129:U428,K428+1,FALSE))</f>
        <v>#N/A</v>
      </c>
      <c r="O428" s="57">
        <f t="shared" si="44"/>
        <v>0</v>
      </c>
      <c r="P428" s="113">
        <f ca="1">'Type E'!B341</f>
        <v>32</v>
      </c>
      <c r="Q428" s="114">
        <f ca="1">'Type J'!B341</f>
        <v>32</v>
      </c>
      <c r="R428" s="115">
        <f ca="1">'Type K'!B341</f>
        <v>32</v>
      </c>
      <c r="S428" s="116">
        <f ca="1">'Type N'!B1588</f>
        <v>32</v>
      </c>
      <c r="T428" s="117">
        <f ca="1">'Type S'!B341</f>
        <v>32</v>
      </c>
      <c r="U428" s="118">
        <f ca="1">'Type T'!B838</f>
        <v>32</v>
      </c>
    </row>
    <row r="429" spans="10:21" ht="13.5" thickBot="1" x14ac:dyDescent="0.25">
      <c r="J429">
        <v>20</v>
      </c>
      <c r="K429" s="102">
        <v>300</v>
      </c>
      <c r="L429" s="110" t="str">
        <f>CT!DT26</f>
        <v/>
      </c>
      <c r="M429" s="111">
        <f>CT!DU26</f>
        <v>0</v>
      </c>
      <c r="N429" s="112" t="e">
        <f>IF(L429="S",HLOOKUP(L429,$P$129:U429,K429+1,FALSE)+$A$96,HLOOKUP(L429,$P$129:U429,K429+1,FALSE))</f>
        <v>#N/A</v>
      </c>
      <c r="O429" s="57">
        <f t="shared" si="44"/>
        <v>0</v>
      </c>
      <c r="P429" s="113">
        <f ca="1">'Type E'!B342</f>
        <v>32</v>
      </c>
      <c r="Q429" s="114">
        <f ca="1">'Type J'!B342</f>
        <v>32</v>
      </c>
      <c r="R429" s="115">
        <f ca="1">'Type K'!B342</f>
        <v>32</v>
      </c>
      <c r="S429" s="116">
        <f ca="1">'Type N'!B1589</f>
        <v>32</v>
      </c>
      <c r="T429" s="117">
        <f ca="1">'Type S'!B342</f>
        <v>32</v>
      </c>
      <c r="U429" s="118">
        <f ca="1">'Type T'!B839</f>
        <v>32</v>
      </c>
    </row>
    <row r="430" spans="10:21" ht="13.5" thickBot="1" x14ac:dyDescent="0.25">
      <c r="J430" s="125">
        <v>17</v>
      </c>
      <c r="K430" s="102">
        <v>301</v>
      </c>
      <c r="L430" s="110" t="str">
        <f>CT!EB7</f>
        <v/>
      </c>
      <c r="M430" s="111">
        <f>CT!EC7</f>
        <v>0</v>
      </c>
      <c r="N430" s="112" t="e">
        <f>IF(L430="S",HLOOKUP(L430,$P$129:U430,K430+1,FALSE)+$A$96,HLOOKUP(L430,$P$129:U430,K430+1,FALSE))</f>
        <v>#N/A</v>
      </c>
      <c r="O430" s="57">
        <f t="shared" ref="O430:O493" si="45">M430</f>
        <v>0</v>
      </c>
      <c r="P430" s="113">
        <f ca="1">'Type E'!B343</f>
        <v>32</v>
      </c>
      <c r="Q430" s="114">
        <f ca="1">'Type J'!B343</f>
        <v>32</v>
      </c>
      <c r="R430" s="115">
        <f ca="1">'Type K'!B343</f>
        <v>32</v>
      </c>
      <c r="S430" s="116">
        <f ca="1">'Type N'!B1590</f>
        <v>32</v>
      </c>
      <c r="T430" s="117">
        <f ca="1">'Type S'!B343</f>
        <v>32</v>
      </c>
      <c r="U430" s="118">
        <f ca="1">'Type T'!B840</f>
        <v>32</v>
      </c>
    </row>
    <row r="431" spans="10:21" ht="13.5" thickBot="1" x14ac:dyDescent="0.25">
      <c r="J431">
        <v>2</v>
      </c>
      <c r="K431" s="102">
        <v>302</v>
      </c>
      <c r="L431" s="110" t="str">
        <f>CT!EB8</f>
        <v/>
      </c>
      <c r="M431" s="111">
        <f>CT!EC8</f>
        <v>0</v>
      </c>
      <c r="N431" s="112" t="e">
        <f>IF(L431="S",HLOOKUP(L431,$P$129:U431,K431+1,FALSE)+$A$96,HLOOKUP(L431,$P$129:U431,K431+1,FALSE))</f>
        <v>#N/A</v>
      </c>
      <c r="O431" s="57">
        <f t="shared" si="45"/>
        <v>0</v>
      </c>
      <c r="P431" s="113">
        <f ca="1">'Type E'!B344</f>
        <v>32</v>
      </c>
      <c r="Q431" s="114">
        <f ca="1">'Type J'!B344</f>
        <v>32</v>
      </c>
      <c r="R431" s="115">
        <f ca="1">'Type K'!B344</f>
        <v>32</v>
      </c>
      <c r="S431" s="116">
        <f ca="1">'Type N'!B1591</f>
        <v>32</v>
      </c>
      <c r="T431" s="117">
        <f ca="1">'Type S'!B344</f>
        <v>32</v>
      </c>
      <c r="U431" s="118">
        <f ca="1">'Type T'!B841</f>
        <v>32</v>
      </c>
    </row>
    <row r="432" spans="10:21" ht="13.5" thickBot="1" x14ac:dyDescent="0.25">
      <c r="J432">
        <v>3</v>
      </c>
      <c r="K432" s="102">
        <v>303</v>
      </c>
      <c r="L432" s="110" t="str">
        <f>CT!EB9</f>
        <v/>
      </c>
      <c r="M432" s="111">
        <f>CT!EC9</f>
        <v>0</v>
      </c>
      <c r="N432" s="112" t="e">
        <f>IF(L432="S",HLOOKUP(L432,$P$129:U432,K432+1,FALSE)+$A$96,HLOOKUP(L432,$P$129:U432,K432+1,FALSE))</f>
        <v>#N/A</v>
      </c>
      <c r="O432" s="57">
        <f t="shared" si="45"/>
        <v>0</v>
      </c>
      <c r="P432" s="113">
        <f ca="1">'Type E'!B345</f>
        <v>32</v>
      </c>
      <c r="Q432" s="114">
        <f ca="1">'Type J'!B345</f>
        <v>32</v>
      </c>
      <c r="R432" s="115">
        <f ca="1">'Type K'!B345</f>
        <v>32</v>
      </c>
      <c r="S432" s="116">
        <f ca="1">'Type N'!B1592</f>
        <v>32</v>
      </c>
      <c r="T432" s="117">
        <f ca="1">'Type S'!B345</f>
        <v>32</v>
      </c>
      <c r="U432" s="118">
        <f ca="1">'Type T'!B842</f>
        <v>32</v>
      </c>
    </row>
    <row r="433" spans="10:21" ht="13.5" thickBot="1" x14ac:dyDescent="0.25">
      <c r="J433">
        <v>4</v>
      </c>
      <c r="K433" s="102">
        <v>304</v>
      </c>
      <c r="L433" s="110" t="str">
        <f>CT!EB10</f>
        <v/>
      </c>
      <c r="M433" s="111">
        <f>CT!EC10</f>
        <v>0</v>
      </c>
      <c r="N433" s="112" t="e">
        <f>IF(L433="S",HLOOKUP(L433,$P$129:U433,K433+1,FALSE)+$A$96,HLOOKUP(L433,$P$129:U433,K433+1,FALSE))</f>
        <v>#N/A</v>
      </c>
      <c r="O433" s="57">
        <f t="shared" si="45"/>
        <v>0</v>
      </c>
      <c r="P433" s="113">
        <f ca="1">'Type E'!B346</f>
        <v>32</v>
      </c>
      <c r="Q433" s="114">
        <f ca="1">'Type J'!B346</f>
        <v>32</v>
      </c>
      <c r="R433" s="115">
        <f ca="1">'Type K'!B346</f>
        <v>32</v>
      </c>
      <c r="S433" s="116">
        <f ca="1">'Type N'!B1593</f>
        <v>32</v>
      </c>
      <c r="T433" s="117">
        <f ca="1">'Type S'!B346</f>
        <v>32</v>
      </c>
      <c r="U433" s="118">
        <f ca="1">'Type T'!B843</f>
        <v>32</v>
      </c>
    </row>
    <row r="434" spans="10:21" ht="13.5" thickBot="1" x14ac:dyDescent="0.25">
      <c r="J434">
        <v>5</v>
      </c>
      <c r="K434" s="102">
        <v>305</v>
      </c>
      <c r="L434" s="110" t="str">
        <f>CT!EB11</f>
        <v/>
      </c>
      <c r="M434" s="111">
        <f>CT!EC11</f>
        <v>0</v>
      </c>
      <c r="N434" s="112" t="e">
        <f>IF(L434="S",HLOOKUP(L434,$P$129:U434,K434+1,FALSE)+$A$96,HLOOKUP(L434,$P$129:U434,K434+1,FALSE))</f>
        <v>#N/A</v>
      </c>
      <c r="O434" s="57">
        <f t="shared" si="45"/>
        <v>0</v>
      </c>
      <c r="P434" s="113">
        <f ca="1">'Type E'!B347</f>
        <v>32</v>
      </c>
      <c r="Q434" s="114">
        <f ca="1">'Type J'!B347</f>
        <v>32</v>
      </c>
      <c r="R434" s="115">
        <f ca="1">'Type K'!B347</f>
        <v>32</v>
      </c>
      <c r="S434" s="116">
        <f ca="1">'Type N'!B1594</f>
        <v>32</v>
      </c>
      <c r="T434" s="117">
        <f ca="1">'Type S'!B347</f>
        <v>32</v>
      </c>
      <c r="U434" s="118">
        <f ca="1">'Type T'!B844</f>
        <v>32</v>
      </c>
    </row>
    <row r="435" spans="10:21" ht="13.5" thickBot="1" x14ac:dyDescent="0.25">
      <c r="J435">
        <v>6</v>
      </c>
      <c r="K435" s="102">
        <v>306</v>
      </c>
      <c r="L435" s="110" t="str">
        <f>CT!EB12</f>
        <v/>
      </c>
      <c r="M435" s="111">
        <f>CT!EC12</f>
        <v>0</v>
      </c>
      <c r="N435" s="112" t="e">
        <f>IF(L435="S",HLOOKUP(L435,$P$129:U435,K435+1,FALSE)+$A$96,HLOOKUP(L435,$P$129:U435,K435+1,FALSE))</f>
        <v>#N/A</v>
      </c>
      <c r="O435" s="57">
        <f t="shared" si="45"/>
        <v>0</v>
      </c>
      <c r="P435" s="113">
        <f ca="1">'Type E'!B348</f>
        <v>32</v>
      </c>
      <c r="Q435" s="114">
        <f ca="1">'Type J'!B348</f>
        <v>32</v>
      </c>
      <c r="R435" s="115">
        <f ca="1">'Type K'!B348</f>
        <v>32</v>
      </c>
      <c r="S435" s="116">
        <f ca="1">'Type N'!B1595</f>
        <v>32</v>
      </c>
      <c r="T435" s="117">
        <f ca="1">'Type S'!B348</f>
        <v>32</v>
      </c>
      <c r="U435" s="118">
        <f ca="1">'Type T'!B845</f>
        <v>32</v>
      </c>
    </row>
    <row r="436" spans="10:21" ht="13.5" thickBot="1" x14ac:dyDescent="0.25">
      <c r="J436">
        <v>7</v>
      </c>
      <c r="K436" s="102">
        <v>307</v>
      </c>
      <c r="L436" s="110" t="str">
        <f>CT!EB13</f>
        <v/>
      </c>
      <c r="M436" s="111">
        <f>CT!EC13</f>
        <v>0</v>
      </c>
      <c r="N436" s="112" t="e">
        <f>IF(L436="S",HLOOKUP(L436,$P$129:U436,K436+1,FALSE)+$A$96,HLOOKUP(L436,$P$129:U436,K436+1,FALSE))</f>
        <v>#N/A</v>
      </c>
      <c r="O436" s="57">
        <f t="shared" si="45"/>
        <v>0</v>
      </c>
      <c r="P436" s="113">
        <f ca="1">'Type E'!B349</f>
        <v>32</v>
      </c>
      <c r="Q436" s="114">
        <f ca="1">'Type J'!B349</f>
        <v>32</v>
      </c>
      <c r="R436" s="115">
        <f ca="1">'Type K'!B349</f>
        <v>32</v>
      </c>
      <c r="S436" s="116">
        <f ca="1">'Type N'!B1596</f>
        <v>32</v>
      </c>
      <c r="T436" s="117">
        <f ca="1">'Type S'!B349</f>
        <v>32</v>
      </c>
      <c r="U436" s="118">
        <f ca="1">'Type T'!B846</f>
        <v>32</v>
      </c>
    </row>
    <row r="437" spans="10:21" ht="13.5" thickBot="1" x14ac:dyDescent="0.25">
      <c r="J437">
        <v>8</v>
      </c>
      <c r="K437" s="102">
        <v>308</v>
      </c>
      <c r="L437" s="110" t="str">
        <f>CT!EB14</f>
        <v/>
      </c>
      <c r="M437" s="111">
        <f>CT!EC14</f>
        <v>0</v>
      </c>
      <c r="N437" s="112" t="e">
        <f>IF(L437="S",HLOOKUP(L437,$P$129:U437,K437+1,FALSE)+$A$96,HLOOKUP(L437,$P$129:U437,K437+1,FALSE))</f>
        <v>#N/A</v>
      </c>
      <c r="O437" s="57">
        <f t="shared" si="45"/>
        <v>0</v>
      </c>
      <c r="P437" s="113">
        <f ca="1">'Type E'!B350</f>
        <v>32</v>
      </c>
      <c r="Q437" s="114">
        <f ca="1">'Type J'!B350</f>
        <v>32</v>
      </c>
      <c r="R437" s="115">
        <f ca="1">'Type K'!B350</f>
        <v>32</v>
      </c>
      <c r="S437" s="116">
        <f ca="1">'Type N'!B1597</f>
        <v>32</v>
      </c>
      <c r="T437" s="117">
        <f ca="1">'Type S'!B350</f>
        <v>32</v>
      </c>
      <c r="U437" s="118">
        <f ca="1">'Type T'!B847</f>
        <v>32</v>
      </c>
    </row>
    <row r="438" spans="10:21" ht="13.5" thickBot="1" x14ac:dyDescent="0.25">
      <c r="J438">
        <v>9</v>
      </c>
      <c r="K438" s="102">
        <v>309</v>
      </c>
      <c r="L438" s="110" t="str">
        <f>CT!EB15</f>
        <v/>
      </c>
      <c r="M438" s="111">
        <f>CT!EC15</f>
        <v>0</v>
      </c>
      <c r="N438" s="112" t="e">
        <f>IF(L438="S",HLOOKUP(L438,$P$129:U438,K438+1,FALSE)+$A$96,HLOOKUP(L438,$P$129:U438,K438+1,FALSE))</f>
        <v>#N/A</v>
      </c>
      <c r="O438" s="57">
        <f t="shared" si="45"/>
        <v>0</v>
      </c>
      <c r="P438" s="113">
        <f ca="1">'Type E'!B351</f>
        <v>32</v>
      </c>
      <c r="Q438" s="114">
        <f ca="1">'Type J'!B351</f>
        <v>32</v>
      </c>
      <c r="R438" s="115">
        <f ca="1">'Type K'!B351</f>
        <v>32</v>
      </c>
      <c r="S438" s="116">
        <f ca="1">'Type N'!B1598</f>
        <v>32</v>
      </c>
      <c r="T438" s="117">
        <f ca="1">'Type S'!B351</f>
        <v>32</v>
      </c>
      <c r="U438" s="118">
        <f ca="1">'Type T'!B848</f>
        <v>32</v>
      </c>
    </row>
    <row r="439" spans="10:21" ht="13.5" thickBot="1" x14ac:dyDescent="0.25">
      <c r="J439">
        <v>10</v>
      </c>
      <c r="K439" s="102">
        <v>310</v>
      </c>
      <c r="L439" s="110" t="str">
        <f>CT!EB16</f>
        <v/>
      </c>
      <c r="M439" s="111">
        <f>CT!EC16</f>
        <v>0</v>
      </c>
      <c r="N439" s="112" t="e">
        <f>IF(L439="S",HLOOKUP(L439,$P$129:U439,K439+1,FALSE)+$A$96,HLOOKUP(L439,$P$129:U439,K439+1,FALSE))</f>
        <v>#N/A</v>
      </c>
      <c r="O439" s="57">
        <f t="shared" si="45"/>
        <v>0</v>
      </c>
      <c r="P439" s="113">
        <f ca="1">'Type E'!B352</f>
        <v>32</v>
      </c>
      <c r="Q439" s="114">
        <f ca="1">'Type J'!B352</f>
        <v>32</v>
      </c>
      <c r="R439" s="115">
        <f ca="1">'Type K'!B352</f>
        <v>32</v>
      </c>
      <c r="S439" s="116">
        <f ca="1">'Type N'!B1599</f>
        <v>32</v>
      </c>
      <c r="T439" s="117">
        <f ca="1">'Type S'!B352</f>
        <v>32</v>
      </c>
      <c r="U439" s="118">
        <f ca="1">'Type T'!B849</f>
        <v>32</v>
      </c>
    </row>
    <row r="440" spans="10:21" ht="13.5" thickBot="1" x14ac:dyDescent="0.25">
      <c r="J440">
        <v>11</v>
      </c>
      <c r="K440" s="102">
        <v>311</v>
      </c>
      <c r="L440" s="110" t="str">
        <f>CT!EB17</f>
        <v/>
      </c>
      <c r="M440" s="111">
        <f>CT!EC17</f>
        <v>0</v>
      </c>
      <c r="N440" s="112" t="e">
        <f>IF(L440="S",HLOOKUP(L440,$P$129:U440,K440+1,FALSE)+$A$96,HLOOKUP(L440,$P$129:U440,K440+1,FALSE))</f>
        <v>#N/A</v>
      </c>
      <c r="O440" s="57">
        <f t="shared" si="45"/>
        <v>0</v>
      </c>
      <c r="P440" s="113">
        <f ca="1">'Type E'!B353</f>
        <v>32</v>
      </c>
      <c r="Q440" s="114">
        <f ca="1">'Type J'!B353</f>
        <v>32</v>
      </c>
      <c r="R440" s="115">
        <f ca="1">'Type K'!B353</f>
        <v>32</v>
      </c>
      <c r="S440" s="116">
        <f ca="1">'Type N'!B1600</f>
        <v>32</v>
      </c>
      <c r="T440" s="117">
        <f ca="1">'Type S'!B353</f>
        <v>32</v>
      </c>
      <c r="U440" s="118">
        <f ca="1">'Type T'!B850</f>
        <v>32</v>
      </c>
    </row>
    <row r="441" spans="10:21" ht="13.5" thickBot="1" x14ac:dyDescent="0.25">
      <c r="J441">
        <v>12</v>
      </c>
      <c r="K441" s="102">
        <v>312</v>
      </c>
      <c r="L441" s="110" t="str">
        <f>CT!EB18</f>
        <v/>
      </c>
      <c r="M441" s="111">
        <f>CT!EC18</f>
        <v>0</v>
      </c>
      <c r="N441" s="112" t="e">
        <f>IF(L441="S",HLOOKUP(L441,$P$129:U441,K441+1,FALSE)+$A$96,HLOOKUP(L441,$P$129:U441,K441+1,FALSE))</f>
        <v>#N/A</v>
      </c>
      <c r="O441" s="57">
        <f t="shared" si="45"/>
        <v>0</v>
      </c>
      <c r="P441" s="113">
        <f ca="1">'Type E'!B354</f>
        <v>32</v>
      </c>
      <c r="Q441" s="114">
        <f ca="1">'Type J'!B354</f>
        <v>32</v>
      </c>
      <c r="R441" s="115">
        <f ca="1">'Type K'!B354</f>
        <v>32</v>
      </c>
      <c r="S441" s="116">
        <f ca="1">'Type N'!B1601</f>
        <v>32</v>
      </c>
      <c r="T441" s="117">
        <f ca="1">'Type S'!B354</f>
        <v>32</v>
      </c>
      <c r="U441" s="118">
        <f ca="1">'Type T'!B851</f>
        <v>32</v>
      </c>
    </row>
    <row r="442" spans="10:21" ht="13.5" thickBot="1" x14ac:dyDescent="0.25">
      <c r="J442">
        <v>13</v>
      </c>
      <c r="K442" s="102">
        <v>313</v>
      </c>
      <c r="L442" s="110" t="str">
        <f>CT!EB19</f>
        <v/>
      </c>
      <c r="M442" s="111">
        <f>CT!EC19</f>
        <v>0</v>
      </c>
      <c r="N442" s="112" t="e">
        <f>IF(L442="S",HLOOKUP(L442,$P$129:U442,K442+1,FALSE)+$A$96,HLOOKUP(L442,$P$129:U442,K442+1,FALSE))</f>
        <v>#N/A</v>
      </c>
      <c r="O442" s="57">
        <f t="shared" si="45"/>
        <v>0</v>
      </c>
      <c r="P442" s="113">
        <f ca="1">'Type E'!B355</f>
        <v>32</v>
      </c>
      <c r="Q442" s="114">
        <f ca="1">'Type J'!B355</f>
        <v>32</v>
      </c>
      <c r="R442" s="115">
        <f ca="1">'Type K'!B355</f>
        <v>32</v>
      </c>
      <c r="S442" s="116">
        <f ca="1">'Type N'!B1602</f>
        <v>32</v>
      </c>
      <c r="T442" s="117">
        <f ca="1">'Type S'!B355</f>
        <v>32</v>
      </c>
      <c r="U442" s="118">
        <f ca="1">'Type T'!B852</f>
        <v>32</v>
      </c>
    </row>
    <row r="443" spans="10:21" ht="13.5" thickBot="1" x14ac:dyDescent="0.25">
      <c r="J443">
        <v>14</v>
      </c>
      <c r="K443" s="102">
        <v>314</v>
      </c>
      <c r="L443" s="110" t="str">
        <f>CT!EB20</f>
        <v/>
      </c>
      <c r="M443" s="111">
        <f>CT!EC20</f>
        <v>0</v>
      </c>
      <c r="N443" s="112" t="e">
        <f>IF(L443="S",HLOOKUP(L443,$P$129:U443,K443+1,FALSE)+$A$96,HLOOKUP(L443,$P$129:U443,K443+1,FALSE))</f>
        <v>#N/A</v>
      </c>
      <c r="O443" s="57">
        <f t="shared" si="45"/>
        <v>0</v>
      </c>
      <c r="P443" s="113">
        <f ca="1">'Type E'!B356</f>
        <v>32</v>
      </c>
      <c r="Q443" s="114">
        <f ca="1">'Type J'!B356</f>
        <v>32</v>
      </c>
      <c r="R443" s="115">
        <f ca="1">'Type K'!B356</f>
        <v>32</v>
      </c>
      <c r="S443" s="116">
        <f ca="1">'Type N'!B1603</f>
        <v>32</v>
      </c>
      <c r="T443" s="117">
        <f ca="1">'Type S'!B356</f>
        <v>32</v>
      </c>
      <c r="U443" s="118">
        <f ca="1">'Type T'!B853</f>
        <v>32</v>
      </c>
    </row>
    <row r="444" spans="10:21" ht="13.5" thickBot="1" x14ac:dyDescent="0.25">
      <c r="J444">
        <v>15</v>
      </c>
      <c r="K444" s="102">
        <v>315</v>
      </c>
      <c r="L444" s="110" t="str">
        <f>CT!EB21</f>
        <v/>
      </c>
      <c r="M444" s="111">
        <f>CT!EC21</f>
        <v>0</v>
      </c>
      <c r="N444" s="112" t="e">
        <f>IF(L444="S",HLOOKUP(L444,$P$129:U444,K444+1,FALSE)+$A$96,HLOOKUP(L444,$P$129:U444,K444+1,FALSE))</f>
        <v>#N/A</v>
      </c>
      <c r="O444" s="57">
        <f t="shared" si="45"/>
        <v>0</v>
      </c>
      <c r="P444" s="113">
        <f ca="1">'Type E'!B357</f>
        <v>32</v>
      </c>
      <c r="Q444" s="114">
        <f ca="1">'Type J'!B357</f>
        <v>32</v>
      </c>
      <c r="R444" s="115">
        <f ca="1">'Type K'!B357</f>
        <v>32</v>
      </c>
      <c r="S444" s="116">
        <f ca="1">'Type N'!B1604</f>
        <v>32</v>
      </c>
      <c r="T444" s="117">
        <f ca="1">'Type S'!B357</f>
        <v>32</v>
      </c>
      <c r="U444" s="118">
        <f ca="1">'Type T'!B854</f>
        <v>32</v>
      </c>
    </row>
    <row r="445" spans="10:21" ht="13.5" thickBot="1" x14ac:dyDescent="0.25">
      <c r="J445">
        <v>16</v>
      </c>
      <c r="K445" s="102">
        <v>316</v>
      </c>
      <c r="L445" s="110" t="str">
        <f>CT!EB22</f>
        <v/>
      </c>
      <c r="M445" s="111">
        <f>CT!EC22</f>
        <v>0</v>
      </c>
      <c r="N445" s="112" t="e">
        <f>IF(L445="S",HLOOKUP(L445,$P$129:U445,K445+1,FALSE)+$A$96,HLOOKUP(L445,$P$129:U445,K445+1,FALSE))</f>
        <v>#N/A</v>
      </c>
      <c r="O445" s="57">
        <f t="shared" si="45"/>
        <v>0</v>
      </c>
      <c r="P445" s="113">
        <f ca="1">'Type E'!B358</f>
        <v>32</v>
      </c>
      <c r="Q445" s="114">
        <f ca="1">'Type J'!B358</f>
        <v>32</v>
      </c>
      <c r="R445" s="115">
        <f ca="1">'Type K'!B358</f>
        <v>32</v>
      </c>
      <c r="S445" s="116">
        <f ca="1">'Type N'!B1605</f>
        <v>32</v>
      </c>
      <c r="T445" s="117">
        <f ca="1">'Type S'!B358</f>
        <v>32</v>
      </c>
      <c r="U445" s="118">
        <f ca="1">'Type T'!B855</f>
        <v>32</v>
      </c>
    </row>
    <row r="446" spans="10:21" ht="13.5" thickBot="1" x14ac:dyDescent="0.25">
      <c r="J446">
        <v>17</v>
      </c>
      <c r="K446" s="102">
        <v>317</v>
      </c>
      <c r="L446" s="110" t="str">
        <f>CT!EB23</f>
        <v/>
      </c>
      <c r="M446" s="111">
        <f>CT!EC23</f>
        <v>0</v>
      </c>
      <c r="N446" s="112" t="e">
        <f>IF(L446="S",HLOOKUP(L446,$P$129:U446,K446+1,FALSE)+$A$96,HLOOKUP(L446,$P$129:U446,K446+1,FALSE))</f>
        <v>#N/A</v>
      </c>
      <c r="O446" s="57">
        <f t="shared" si="45"/>
        <v>0</v>
      </c>
      <c r="P446" s="113">
        <f ca="1">'Type E'!B359</f>
        <v>32</v>
      </c>
      <c r="Q446" s="114">
        <f ca="1">'Type J'!B359</f>
        <v>32</v>
      </c>
      <c r="R446" s="115">
        <f ca="1">'Type K'!B359</f>
        <v>32</v>
      </c>
      <c r="S446" s="116">
        <f ca="1">'Type N'!B1606</f>
        <v>32</v>
      </c>
      <c r="T446" s="117">
        <f ca="1">'Type S'!B359</f>
        <v>32</v>
      </c>
      <c r="U446" s="118">
        <f ca="1">'Type T'!B856</f>
        <v>32</v>
      </c>
    </row>
    <row r="447" spans="10:21" ht="13.5" thickBot="1" x14ac:dyDescent="0.25">
      <c r="J447">
        <v>18</v>
      </c>
      <c r="K447" s="102">
        <v>318</v>
      </c>
      <c r="L447" s="110" t="str">
        <f>CT!EB24</f>
        <v/>
      </c>
      <c r="M447" s="111">
        <f>CT!EC24</f>
        <v>0</v>
      </c>
      <c r="N447" s="112" t="e">
        <f>IF(L447="S",HLOOKUP(L447,$P$129:U447,K447+1,FALSE)+$A$96,HLOOKUP(L447,$P$129:U447,K447+1,FALSE))</f>
        <v>#N/A</v>
      </c>
      <c r="O447" s="57">
        <f t="shared" si="45"/>
        <v>0</v>
      </c>
      <c r="P447" s="113">
        <f ca="1">'Type E'!B360</f>
        <v>32</v>
      </c>
      <c r="Q447" s="114">
        <f ca="1">'Type J'!B360</f>
        <v>32</v>
      </c>
      <c r="R447" s="115">
        <f ca="1">'Type K'!B360</f>
        <v>32</v>
      </c>
      <c r="S447" s="116">
        <f ca="1">'Type N'!B1607</f>
        <v>32</v>
      </c>
      <c r="T447" s="117">
        <f ca="1">'Type S'!B360</f>
        <v>32</v>
      </c>
      <c r="U447" s="118">
        <f ca="1">'Type T'!B857</f>
        <v>32</v>
      </c>
    </row>
    <row r="448" spans="10:21" ht="13.5" thickBot="1" x14ac:dyDescent="0.25">
      <c r="J448">
        <v>19</v>
      </c>
      <c r="K448" s="102">
        <v>319</v>
      </c>
      <c r="L448" s="110" t="str">
        <f>CT!EB25</f>
        <v/>
      </c>
      <c r="M448" s="111">
        <f>CT!EC25</f>
        <v>0</v>
      </c>
      <c r="N448" s="112" t="e">
        <f>IF(L448="S",HLOOKUP(L448,$P$129:U448,K448+1,FALSE)+$A$96,HLOOKUP(L448,$P$129:U448,K448+1,FALSE))</f>
        <v>#N/A</v>
      </c>
      <c r="O448" s="57">
        <f t="shared" si="45"/>
        <v>0</v>
      </c>
      <c r="P448" s="113">
        <f ca="1">'Type E'!B361</f>
        <v>32</v>
      </c>
      <c r="Q448" s="114">
        <f ca="1">'Type J'!B361</f>
        <v>32</v>
      </c>
      <c r="R448" s="115">
        <f ca="1">'Type K'!B361</f>
        <v>32</v>
      </c>
      <c r="S448" s="116">
        <f ca="1">'Type N'!B1608</f>
        <v>32</v>
      </c>
      <c r="T448" s="117">
        <f ca="1">'Type S'!B361</f>
        <v>32</v>
      </c>
      <c r="U448" s="118">
        <f ca="1">'Type T'!B858</f>
        <v>32</v>
      </c>
    </row>
    <row r="449" spans="10:21" ht="13.5" thickBot="1" x14ac:dyDescent="0.25">
      <c r="J449">
        <v>20</v>
      </c>
      <c r="K449" s="102">
        <v>320</v>
      </c>
      <c r="L449" s="110" t="str">
        <f>CT!EB26</f>
        <v/>
      </c>
      <c r="M449" s="111">
        <f>CT!EC26</f>
        <v>0</v>
      </c>
      <c r="N449" s="112" t="e">
        <f>IF(L449="S",HLOOKUP(L449,$P$129:U449,K449+1,FALSE)+$A$96,HLOOKUP(L449,$P$129:U449,K449+1,FALSE))</f>
        <v>#N/A</v>
      </c>
      <c r="O449" s="57">
        <f t="shared" si="45"/>
        <v>0</v>
      </c>
      <c r="P449" s="113">
        <f ca="1">'Type E'!B362</f>
        <v>32</v>
      </c>
      <c r="Q449" s="114">
        <f ca="1">'Type J'!B362</f>
        <v>32</v>
      </c>
      <c r="R449" s="115">
        <f ca="1">'Type K'!B362</f>
        <v>32</v>
      </c>
      <c r="S449" s="116">
        <f ca="1">'Type N'!B1609</f>
        <v>32</v>
      </c>
      <c r="T449" s="117">
        <f ca="1">'Type S'!B362</f>
        <v>32</v>
      </c>
      <c r="U449" s="118">
        <f ca="1">'Type T'!B859</f>
        <v>32</v>
      </c>
    </row>
    <row r="450" spans="10:21" ht="13.5" thickBot="1" x14ac:dyDescent="0.25">
      <c r="J450" s="125">
        <v>18</v>
      </c>
      <c r="K450" s="102">
        <v>321</v>
      </c>
      <c r="L450" s="110" t="str">
        <f>CT!EJ7</f>
        <v/>
      </c>
      <c r="M450" s="111">
        <f>CT!EK7</f>
        <v>0</v>
      </c>
      <c r="N450" s="112" t="e">
        <f>IF(L450="S",HLOOKUP(L450,$P$129:U450,K450+1,FALSE)+$A$96,HLOOKUP(L450,$P$129:U450,K450+1,FALSE))</f>
        <v>#N/A</v>
      </c>
      <c r="O450" s="57">
        <f t="shared" si="45"/>
        <v>0</v>
      </c>
      <c r="P450" s="113">
        <f ca="1">'Type E'!B363</f>
        <v>32</v>
      </c>
      <c r="Q450" s="114">
        <f ca="1">'Type J'!B363</f>
        <v>32</v>
      </c>
      <c r="R450" s="115">
        <f ca="1">'Type K'!B363</f>
        <v>32</v>
      </c>
      <c r="S450" s="116">
        <f ca="1">'Type N'!B1610</f>
        <v>32</v>
      </c>
      <c r="T450" s="117">
        <f ca="1">'Type S'!B363</f>
        <v>32</v>
      </c>
      <c r="U450" s="118">
        <f ca="1">'Type T'!B860</f>
        <v>32</v>
      </c>
    </row>
    <row r="451" spans="10:21" ht="13.5" thickBot="1" x14ac:dyDescent="0.25">
      <c r="J451">
        <v>2</v>
      </c>
      <c r="K451" s="102">
        <v>322</v>
      </c>
      <c r="L451" s="110" t="str">
        <f>CT!EJ8</f>
        <v/>
      </c>
      <c r="M451" s="111">
        <f>CT!EK8</f>
        <v>0</v>
      </c>
      <c r="N451" s="112" t="e">
        <f>IF(L451="S",HLOOKUP(L451,$P$129:U451,K451+1,FALSE)+$A$96,HLOOKUP(L451,$P$129:U451,K451+1,FALSE))</f>
        <v>#N/A</v>
      </c>
      <c r="O451" s="57">
        <f t="shared" si="45"/>
        <v>0</v>
      </c>
      <c r="P451" s="113">
        <f ca="1">'Type E'!B364</f>
        <v>32</v>
      </c>
      <c r="Q451" s="114">
        <f ca="1">'Type J'!B364</f>
        <v>32</v>
      </c>
      <c r="R451" s="115">
        <f ca="1">'Type K'!B364</f>
        <v>32</v>
      </c>
      <c r="S451" s="116">
        <f ca="1">'Type N'!B1611</f>
        <v>32</v>
      </c>
      <c r="T451" s="117">
        <f ca="1">'Type S'!B364</f>
        <v>32</v>
      </c>
      <c r="U451" s="118">
        <f ca="1">'Type T'!B861</f>
        <v>32</v>
      </c>
    </row>
    <row r="452" spans="10:21" ht="13.5" thickBot="1" x14ac:dyDescent="0.25">
      <c r="J452">
        <v>3</v>
      </c>
      <c r="K452" s="102">
        <v>323</v>
      </c>
      <c r="L452" s="110" t="str">
        <f>CT!EJ9</f>
        <v/>
      </c>
      <c r="M452" s="111">
        <f>CT!EK9</f>
        <v>0</v>
      </c>
      <c r="N452" s="112" t="e">
        <f>IF(L452="S",HLOOKUP(L452,$P$129:U452,K452+1,FALSE)+$A$96,HLOOKUP(L452,$P$129:U452,K452+1,FALSE))</f>
        <v>#N/A</v>
      </c>
      <c r="O452" s="57">
        <f t="shared" si="45"/>
        <v>0</v>
      </c>
      <c r="P452" s="113">
        <f ca="1">'Type E'!B365</f>
        <v>32</v>
      </c>
      <c r="Q452" s="114">
        <f ca="1">'Type J'!B365</f>
        <v>32</v>
      </c>
      <c r="R452" s="115">
        <f ca="1">'Type K'!B365</f>
        <v>32</v>
      </c>
      <c r="S452" s="116">
        <f ca="1">'Type N'!B1612</f>
        <v>32</v>
      </c>
      <c r="T452" s="117">
        <f ca="1">'Type S'!B365</f>
        <v>32</v>
      </c>
      <c r="U452" s="118">
        <f ca="1">'Type T'!B862</f>
        <v>32</v>
      </c>
    </row>
    <row r="453" spans="10:21" ht="13.5" thickBot="1" x14ac:dyDescent="0.25">
      <c r="J453">
        <v>4</v>
      </c>
      <c r="K453" s="102">
        <v>324</v>
      </c>
      <c r="L453" s="110" t="str">
        <f>CT!EJ10</f>
        <v/>
      </c>
      <c r="M453" s="111">
        <f>CT!EK10</f>
        <v>0</v>
      </c>
      <c r="N453" s="112" t="e">
        <f>IF(L453="S",HLOOKUP(L453,$P$129:U453,K453+1,FALSE)+$A$96,HLOOKUP(L453,$P$129:U453,K453+1,FALSE))</f>
        <v>#N/A</v>
      </c>
      <c r="O453" s="57">
        <f t="shared" si="45"/>
        <v>0</v>
      </c>
      <c r="P453" s="113">
        <f ca="1">'Type E'!B366</f>
        <v>32</v>
      </c>
      <c r="Q453" s="114">
        <f ca="1">'Type J'!B366</f>
        <v>32</v>
      </c>
      <c r="R453" s="115">
        <f ca="1">'Type K'!B366</f>
        <v>32</v>
      </c>
      <c r="S453" s="116">
        <f ca="1">'Type N'!B1613</f>
        <v>32</v>
      </c>
      <c r="T453" s="117">
        <f ca="1">'Type S'!B366</f>
        <v>32</v>
      </c>
      <c r="U453" s="118">
        <f ca="1">'Type T'!B863</f>
        <v>32</v>
      </c>
    </row>
    <row r="454" spans="10:21" ht="13.5" thickBot="1" x14ac:dyDescent="0.25">
      <c r="J454">
        <v>5</v>
      </c>
      <c r="K454" s="102">
        <v>325</v>
      </c>
      <c r="L454" s="110" t="str">
        <f>CT!EJ11</f>
        <v/>
      </c>
      <c r="M454" s="111">
        <f>CT!EK11</f>
        <v>0</v>
      </c>
      <c r="N454" s="112" t="e">
        <f>IF(L454="S",HLOOKUP(L454,$P$129:U454,K454+1,FALSE)+$A$96,HLOOKUP(L454,$P$129:U454,K454+1,FALSE))</f>
        <v>#N/A</v>
      </c>
      <c r="O454" s="57">
        <f t="shared" si="45"/>
        <v>0</v>
      </c>
      <c r="P454" s="113">
        <f ca="1">'Type E'!B367</f>
        <v>32</v>
      </c>
      <c r="Q454" s="114">
        <f ca="1">'Type J'!B367</f>
        <v>32</v>
      </c>
      <c r="R454" s="115">
        <f ca="1">'Type K'!B367</f>
        <v>32</v>
      </c>
      <c r="S454" s="116">
        <f ca="1">'Type N'!B1614</f>
        <v>32</v>
      </c>
      <c r="T454" s="117">
        <f ca="1">'Type S'!B367</f>
        <v>32</v>
      </c>
      <c r="U454" s="118">
        <f ca="1">'Type T'!B864</f>
        <v>32</v>
      </c>
    </row>
    <row r="455" spans="10:21" ht="13.5" thickBot="1" x14ac:dyDescent="0.25">
      <c r="J455">
        <v>6</v>
      </c>
      <c r="K455" s="102">
        <v>326</v>
      </c>
      <c r="L455" s="110" t="str">
        <f>CT!EJ12</f>
        <v/>
      </c>
      <c r="M455" s="111">
        <f>CT!EK12</f>
        <v>0</v>
      </c>
      <c r="N455" s="112" t="e">
        <f>IF(L455="S",HLOOKUP(L455,$P$129:U455,K455+1,FALSE)+$A$96,HLOOKUP(L455,$P$129:U455,K455+1,FALSE))</f>
        <v>#N/A</v>
      </c>
      <c r="O455" s="57">
        <f t="shared" si="45"/>
        <v>0</v>
      </c>
      <c r="P455" s="113">
        <f ca="1">'Type E'!B368</f>
        <v>32</v>
      </c>
      <c r="Q455" s="114">
        <f ca="1">'Type J'!B368</f>
        <v>32</v>
      </c>
      <c r="R455" s="115">
        <f ca="1">'Type K'!B368</f>
        <v>32</v>
      </c>
      <c r="S455" s="116">
        <f ca="1">'Type N'!B1615</f>
        <v>32</v>
      </c>
      <c r="T455" s="117">
        <f ca="1">'Type S'!B368</f>
        <v>32</v>
      </c>
      <c r="U455" s="118">
        <f ca="1">'Type T'!B865</f>
        <v>32</v>
      </c>
    </row>
    <row r="456" spans="10:21" ht="13.5" thickBot="1" x14ac:dyDescent="0.25">
      <c r="J456">
        <v>7</v>
      </c>
      <c r="K456" s="102">
        <v>327</v>
      </c>
      <c r="L456" s="110" t="str">
        <f>CT!EJ13</f>
        <v/>
      </c>
      <c r="M456" s="111">
        <f>CT!EK13</f>
        <v>0</v>
      </c>
      <c r="N456" s="112" t="e">
        <f>IF(L456="S",HLOOKUP(L456,$P$129:U456,K456+1,FALSE)+$A$96,HLOOKUP(L456,$P$129:U456,K456+1,FALSE))</f>
        <v>#N/A</v>
      </c>
      <c r="O456" s="57">
        <f t="shared" si="45"/>
        <v>0</v>
      </c>
      <c r="P456" s="113">
        <f ca="1">'Type E'!B369</f>
        <v>32</v>
      </c>
      <c r="Q456" s="114">
        <f ca="1">'Type J'!B369</f>
        <v>32</v>
      </c>
      <c r="R456" s="115">
        <f ca="1">'Type K'!B369</f>
        <v>32</v>
      </c>
      <c r="S456" s="116">
        <f ca="1">'Type N'!B1616</f>
        <v>32</v>
      </c>
      <c r="T456" s="117">
        <f ca="1">'Type S'!B369</f>
        <v>32</v>
      </c>
      <c r="U456" s="118">
        <f ca="1">'Type T'!B866</f>
        <v>32</v>
      </c>
    </row>
    <row r="457" spans="10:21" ht="13.5" thickBot="1" x14ac:dyDescent="0.25">
      <c r="J457">
        <v>8</v>
      </c>
      <c r="K457" s="102">
        <v>328</v>
      </c>
      <c r="L457" s="110" t="str">
        <f>CT!EJ14</f>
        <v/>
      </c>
      <c r="M457" s="111">
        <f>CT!EK14</f>
        <v>0</v>
      </c>
      <c r="N457" s="112" t="e">
        <f>IF(L457="S",HLOOKUP(L457,$P$129:U457,K457+1,FALSE)+$A$96,HLOOKUP(L457,$P$129:U457,K457+1,FALSE))</f>
        <v>#N/A</v>
      </c>
      <c r="O457" s="57">
        <f t="shared" si="45"/>
        <v>0</v>
      </c>
      <c r="P457" s="113">
        <f ca="1">'Type E'!B370</f>
        <v>32</v>
      </c>
      <c r="Q457" s="114">
        <f ca="1">'Type J'!B370</f>
        <v>32</v>
      </c>
      <c r="R457" s="115">
        <f ca="1">'Type K'!B370</f>
        <v>32</v>
      </c>
      <c r="S457" s="116">
        <f ca="1">'Type N'!B1617</f>
        <v>32</v>
      </c>
      <c r="T457" s="117">
        <f ca="1">'Type S'!B370</f>
        <v>32</v>
      </c>
      <c r="U457" s="118">
        <f ca="1">'Type T'!B867</f>
        <v>32</v>
      </c>
    </row>
    <row r="458" spans="10:21" ht="13.5" thickBot="1" x14ac:dyDescent="0.25">
      <c r="J458">
        <v>9</v>
      </c>
      <c r="K458" s="102">
        <v>329</v>
      </c>
      <c r="L458" s="110" t="str">
        <f>CT!EJ15</f>
        <v/>
      </c>
      <c r="M458" s="111">
        <f>CT!EK15</f>
        <v>0</v>
      </c>
      <c r="N458" s="112" t="e">
        <f>IF(L458="S",HLOOKUP(L458,$P$129:U458,K458+1,FALSE)+$A$96,HLOOKUP(L458,$P$129:U458,K458+1,FALSE))</f>
        <v>#N/A</v>
      </c>
      <c r="O458" s="57">
        <f t="shared" si="45"/>
        <v>0</v>
      </c>
      <c r="P458" s="113">
        <f ca="1">'Type E'!B371</f>
        <v>32</v>
      </c>
      <c r="Q458" s="114">
        <f ca="1">'Type J'!B371</f>
        <v>32</v>
      </c>
      <c r="R458" s="115">
        <f ca="1">'Type K'!B371</f>
        <v>32</v>
      </c>
      <c r="S458" s="116">
        <f ca="1">'Type N'!B1618</f>
        <v>32</v>
      </c>
      <c r="T458" s="117">
        <f ca="1">'Type S'!B371</f>
        <v>32</v>
      </c>
      <c r="U458" s="118">
        <f ca="1">'Type T'!B868</f>
        <v>32</v>
      </c>
    </row>
    <row r="459" spans="10:21" ht="13.5" thickBot="1" x14ac:dyDescent="0.25">
      <c r="J459">
        <v>10</v>
      </c>
      <c r="K459" s="102">
        <v>330</v>
      </c>
      <c r="L459" s="110" t="str">
        <f>CT!EJ16</f>
        <v/>
      </c>
      <c r="M459" s="111">
        <f>CT!EK16</f>
        <v>0</v>
      </c>
      <c r="N459" s="112" t="e">
        <f>IF(L459="S",HLOOKUP(L459,$P$129:U459,K459+1,FALSE)+$A$96,HLOOKUP(L459,$P$129:U459,K459+1,FALSE))</f>
        <v>#N/A</v>
      </c>
      <c r="O459" s="57">
        <f t="shared" si="45"/>
        <v>0</v>
      </c>
      <c r="P459" s="113">
        <f ca="1">'Type E'!B372</f>
        <v>32</v>
      </c>
      <c r="Q459" s="114">
        <f ca="1">'Type J'!B372</f>
        <v>32</v>
      </c>
      <c r="R459" s="115">
        <f ca="1">'Type K'!B372</f>
        <v>32</v>
      </c>
      <c r="S459" s="116">
        <f ca="1">'Type N'!B1619</f>
        <v>32</v>
      </c>
      <c r="T459" s="117">
        <f ca="1">'Type S'!B372</f>
        <v>32</v>
      </c>
      <c r="U459" s="118">
        <f ca="1">'Type T'!B869</f>
        <v>32</v>
      </c>
    </row>
    <row r="460" spans="10:21" ht="13.5" thickBot="1" x14ac:dyDescent="0.25">
      <c r="J460">
        <v>11</v>
      </c>
      <c r="K460" s="102">
        <v>331</v>
      </c>
      <c r="L460" s="110" t="str">
        <f>CT!EJ17</f>
        <v/>
      </c>
      <c r="M460" s="111">
        <f>CT!EK17</f>
        <v>0</v>
      </c>
      <c r="N460" s="112" t="e">
        <f>IF(L460="S",HLOOKUP(L460,$P$129:U460,K460+1,FALSE)+$A$96,HLOOKUP(L460,$P$129:U460,K460+1,FALSE))</f>
        <v>#N/A</v>
      </c>
      <c r="O460" s="57">
        <f t="shared" si="45"/>
        <v>0</v>
      </c>
      <c r="P460" s="113">
        <f ca="1">'Type E'!B373</f>
        <v>32</v>
      </c>
      <c r="Q460" s="114">
        <f ca="1">'Type J'!B373</f>
        <v>32</v>
      </c>
      <c r="R460" s="115">
        <f ca="1">'Type K'!B373</f>
        <v>32</v>
      </c>
      <c r="S460" s="116">
        <f ca="1">'Type N'!B1620</f>
        <v>32</v>
      </c>
      <c r="T460" s="117">
        <f ca="1">'Type S'!B373</f>
        <v>32</v>
      </c>
      <c r="U460" s="118">
        <f ca="1">'Type T'!B870</f>
        <v>32</v>
      </c>
    </row>
    <row r="461" spans="10:21" ht="13.5" thickBot="1" x14ac:dyDescent="0.25">
      <c r="J461">
        <v>12</v>
      </c>
      <c r="K461" s="102">
        <v>332</v>
      </c>
      <c r="L461" s="110" t="str">
        <f>CT!EJ18</f>
        <v/>
      </c>
      <c r="M461" s="111">
        <f>CT!EK18</f>
        <v>0</v>
      </c>
      <c r="N461" s="112" t="e">
        <f>IF(L461="S",HLOOKUP(L461,$P$129:U461,K461+1,FALSE)+$A$96,HLOOKUP(L461,$P$129:U461,K461+1,FALSE))</f>
        <v>#N/A</v>
      </c>
      <c r="O461" s="57">
        <f t="shared" si="45"/>
        <v>0</v>
      </c>
      <c r="P461" s="113">
        <f ca="1">'Type E'!B374</f>
        <v>32</v>
      </c>
      <c r="Q461" s="114">
        <f ca="1">'Type J'!B374</f>
        <v>32</v>
      </c>
      <c r="R461" s="115">
        <f ca="1">'Type K'!B374</f>
        <v>32</v>
      </c>
      <c r="S461" s="116">
        <f ca="1">'Type N'!B1621</f>
        <v>32</v>
      </c>
      <c r="T461" s="117">
        <f ca="1">'Type S'!B374</f>
        <v>32</v>
      </c>
      <c r="U461" s="118">
        <f ca="1">'Type T'!B871</f>
        <v>32</v>
      </c>
    </row>
    <row r="462" spans="10:21" ht="13.5" thickBot="1" x14ac:dyDescent="0.25">
      <c r="J462">
        <v>13</v>
      </c>
      <c r="K462" s="102">
        <v>333</v>
      </c>
      <c r="L462" s="110" t="str">
        <f>CT!EJ19</f>
        <v/>
      </c>
      <c r="M462" s="111">
        <f>CT!EK19</f>
        <v>0</v>
      </c>
      <c r="N462" s="112" t="e">
        <f>IF(L462="S",HLOOKUP(L462,$P$129:U462,K462+1,FALSE)+$A$96,HLOOKUP(L462,$P$129:U462,K462+1,FALSE))</f>
        <v>#N/A</v>
      </c>
      <c r="O462" s="57">
        <f t="shared" si="45"/>
        <v>0</v>
      </c>
      <c r="P462" s="113">
        <f ca="1">'Type E'!B375</f>
        <v>32</v>
      </c>
      <c r="Q462" s="114">
        <f ca="1">'Type J'!B375</f>
        <v>32</v>
      </c>
      <c r="R462" s="115">
        <f ca="1">'Type K'!B375</f>
        <v>32</v>
      </c>
      <c r="S462" s="116">
        <f ca="1">'Type N'!B1622</f>
        <v>32</v>
      </c>
      <c r="T462" s="117">
        <f ca="1">'Type S'!B375</f>
        <v>32</v>
      </c>
      <c r="U462" s="118">
        <f ca="1">'Type T'!B872</f>
        <v>32</v>
      </c>
    </row>
    <row r="463" spans="10:21" ht="13.5" thickBot="1" x14ac:dyDescent="0.25">
      <c r="J463">
        <v>14</v>
      </c>
      <c r="K463" s="102">
        <v>334</v>
      </c>
      <c r="L463" s="110" t="str">
        <f>CT!EJ20</f>
        <v/>
      </c>
      <c r="M463" s="111">
        <f>CT!EK20</f>
        <v>0</v>
      </c>
      <c r="N463" s="112" t="e">
        <f>IF(L463="S",HLOOKUP(L463,$P$129:U463,K463+1,FALSE)+$A$96,HLOOKUP(L463,$P$129:U463,K463+1,FALSE))</f>
        <v>#N/A</v>
      </c>
      <c r="O463" s="57">
        <f t="shared" si="45"/>
        <v>0</v>
      </c>
      <c r="P463" s="113">
        <f ca="1">'Type E'!B376</f>
        <v>32</v>
      </c>
      <c r="Q463" s="114">
        <f ca="1">'Type J'!B376</f>
        <v>32</v>
      </c>
      <c r="R463" s="115">
        <f ca="1">'Type K'!B376</f>
        <v>32</v>
      </c>
      <c r="S463" s="116">
        <f ca="1">'Type N'!B1623</f>
        <v>32</v>
      </c>
      <c r="T463" s="117">
        <f ca="1">'Type S'!B376</f>
        <v>32</v>
      </c>
      <c r="U463" s="118">
        <f ca="1">'Type T'!B873</f>
        <v>32</v>
      </c>
    </row>
    <row r="464" spans="10:21" ht="13.5" thickBot="1" x14ac:dyDescent="0.25">
      <c r="J464">
        <v>15</v>
      </c>
      <c r="K464" s="102">
        <v>335</v>
      </c>
      <c r="L464" s="110" t="str">
        <f>CT!EJ21</f>
        <v/>
      </c>
      <c r="M464" s="111">
        <f>CT!EK21</f>
        <v>0</v>
      </c>
      <c r="N464" s="112" t="e">
        <f>IF(L464="S",HLOOKUP(L464,$P$129:U464,K464+1,FALSE)+$A$96,HLOOKUP(L464,$P$129:U464,K464+1,FALSE))</f>
        <v>#N/A</v>
      </c>
      <c r="O464" s="57">
        <f t="shared" si="45"/>
        <v>0</v>
      </c>
      <c r="P464" s="113">
        <f ca="1">'Type E'!B377</f>
        <v>32</v>
      </c>
      <c r="Q464" s="114">
        <f ca="1">'Type J'!B377</f>
        <v>32</v>
      </c>
      <c r="R464" s="115">
        <f ca="1">'Type K'!B377</f>
        <v>32</v>
      </c>
      <c r="S464" s="116">
        <f ca="1">'Type N'!B1624</f>
        <v>32</v>
      </c>
      <c r="T464" s="117">
        <f ca="1">'Type S'!B377</f>
        <v>32</v>
      </c>
      <c r="U464" s="118">
        <f ca="1">'Type T'!B874</f>
        <v>32</v>
      </c>
    </row>
    <row r="465" spans="10:21" ht="13.5" thickBot="1" x14ac:dyDescent="0.25">
      <c r="J465">
        <v>16</v>
      </c>
      <c r="K465" s="102">
        <v>336</v>
      </c>
      <c r="L465" s="110" t="str">
        <f>CT!EJ22</f>
        <v/>
      </c>
      <c r="M465" s="111">
        <f>CT!EK22</f>
        <v>0</v>
      </c>
      <c r="N465" s="112" t="e">
        <f>IF(L465="S",HLOOKUP(L465,$P$129:U465,K465+1,FALSE)+$A$96,HLOOKUP(L465,$P$129:U465,K465+1,FALSE))</f>
        <v>#N/A</v>
      </c>
      <c r="O465" s="57">
        <f t="shared" si="45"/>
        <v>0</v>
      </c>
      <c r="P465" s="113">
        <f ca="1">'Type E'!B378</f>
        <v>32</v>
      </c>
      <c r="Q465" s="114">
        <f ca="1">'Type J'!B378</f>
        <v>32</v>
      </c>
      <c r="R465" s="115">
        <f ca="1">'Type K'!B378</f>
        <v>32</v>
      </c>
      <c r="S465" s="116">
        <f ca="1">'Type N'!B1625</f>
        <v>32</v>
      </c>
      <c r="T465" s="117">
        <f ca="1">'Type S'!B378</f>
        <v>32</v>
      </c>
      <c r="U465" s="118">
        <f ca="1">'Type T'!B875</f>
        <v>32</v>
      </c>
    </row>
    <row r="466" spans="10:21" ht="13.5" thickBot="1" x14ac:dyDescent="0.25">
      <c r="J466">
        <v>17</v>
      </c>
      <c r="K466" s="102">
        <v>337</v>
      </c>
      <c r="L466" s="110" t="str">
        <f>CT!EJ23</f>
        <v/>
      </c>
      <c r="M466" s="111">
        <f>CT!EK23</f>
        <v>0</v>
      </c>
      <c r="N466" s="112" t="e">
        <f>IF(L466="S",HLOOKUP(L466,$P$129:U466,K466+1,FALSE)+$A$96,HLOOKUP(L466,$P$129:U466,K466+1,FALSE))</f>
        <v>#N/A</v>
      </c>
      <c r="O466" s="57">
        <f t="shared" si="45"/>
        <v>0</v>
      </c>
      <c r="P466" s="113">
        <f ca="1">'Type E'!B379</f>
        <v>32</v>
      </c>
      <c r="Q466" s="114">
        <f ca="1">'Type J'!B379</f>
        <v>32</v>
      </c>
      <c r="R466" s="115">
        <f ca="1">'Type K'!B379</f>
        <v>32</v>
      </c>
      <c r="S466" s="116">
        <f ca="1">'Type N'!B1626</f>
        <v>32</v>
      </c>
      <c r="T466" s="117">
        <f ca="1">'Type S'!B379</f>
        <v>32</v>
      </c>
      <c r="U466" s="118">
        <f ca="1">'Type T'!B876</f>
        <v>32</v>
      </c>
    </row>
    <row r="467" spans="10:21" ht="13.5" thickBot="1" x14ac:dyDescent="0.25">
      <c r="J467">
        <v>18</v>
      </c>
      <c r="K467" s="102">
        <v>338</v>
      </c>
      <c r="L467" s="110" t="str">
        <f>CT!EJ24</f>
        <v/>
      </c>
      <c r="M467" s="111">
        <f>CT!EK24</f>
        <v>0</v>
      </c>
      <c r="N467" s="112" t="e">
        <f>IF(L467="S",HLOOKUP(L467,$P$129:U467,K467+1,FALSE)+$A$96,HLOOKUP(L467,$P$129:U467,K467+1,FALSE))</f>
        <v>#N/A</v>
      </c>
      <c r="O467" s="57">
        <f t="shared" si="45"/>
        <v>0</v>
      </c>
      <c r="P467" s="113">
        <f ca="1">'Type E'!B380</f>
        <v>32</v>
      </c>
      <c r="Q467" s="114">
        <f ca="1">'Type J'!B380</f>
        <v>32</v>
      </c>
      <c r="R467" s="115">
        <f ca="1">'Type K'!B380</f>
        <v>32</v>
      </c>
      <c r="S467" s="116">
        <f ca="1">'Type N'!B1627</f>
        <v>32</v>
      </c>
      <c r="T467" s="117">
        <f ca="1">'Type S'!B380</f>
        <v>32</v>
      </c>
      <c r="U467" s="118">
        <f ca="1">'Type T'!B877</f>
        <v>32</v>
      </c>
    </row>
    <row r="468" spans="10:21" ht="13.5" thickBot="1" x14ac:dyDescent="0.25">
      <c r="J468">
        <v>19</v>
      </c>
      <c r="K468" s="102">
        <v>339</v>
      </c>
      <c r="L468" s="110" t="str">
        <f>CT!EJ25</f>
        <v/>
      </c>
      <c r="M468" s="111">
        <f>CT!EK25</f>
        <v>0</v>
      </c>
      <c r="N468" s="112" t="e">
        <f>IF(L468="S",HLOOKUP(L468,$P$129:U468,K468+1,FALSE)+$A$96,HLOOKUP(L468,$P$129:U468,K468+1,FALSE))</f>
        <v>#N/A</v>
      </c>
      <c r="O468" s="57">
        <f t="shared" si="45"/>
        <v>0</v>
      </c>
      <c r="P468" s="113">
        <f ca="1">'Type E'!B381</f>
        <v>32</v>
      </c>
      <c r="Q468" s="114">
        <f ca="1">'Type J'!B381</f>
        <v>32</v>
      </c>
      <c r="R468" s="115">
        <f ca="1">'Type K'!B381</f>
        <v>32</v>
      </c>
      <c r="S468" s="116">
        <f ca="1">'Type N'!B1628</f>
        <v>32</v>
      </c>
      <c r="T468" s="117">
        <f ca="1">'Type S'!B381</f>
        <v>32</v>
      </c>
      <c r="U468" s="118">
        <f ca="1">'Type T'!B878</f>
        <v>32</v>
      </c>
    </row>
    <row r="469" spans="10:21" ht="13.5" thickBot="1" x14ac:dyDescent="0.25">
      <c r="J469">
        <v>20</v>
      </c>
      <c r="K469" s="102">
        <v>340</v>
      </c>
      <c r="L469" s="110" t="str">
        <f>CT!EJ26</f>
        <v/>
      </c>
      <c r="M469" s="111">
        <f>CT!EK26</f>
        <v>0</v>
      </c>
      <c r="N469" s="112" t="e">
        <f>IF(L469="S",HLOOKUP(L469,$P$129:U469,K469+1,FALSE)+$A$96,HLOOKUP(L469,$P$129:U469,K469+1,FALSE))</f>
        <v>#N/A</v>
      </c>
      <c r="O469" s="57">
        <f t="shared" si="45"/>
        <v>0</v>
      </c>
      <c r="P469" s="113">
        <f ca="1">'Type E'!B382</f>
        <v>32</v>
      </c>
      <c r="Q469" s="114">
        <f ca="1">'Type J'!B382</f>
        <v>32</v>
      </c>
      <c r="R469" s="115">
        <f ca="1">'Type K'!B382</f>
        <v>32</v>
      </c>
      <c r="S469" s="116">
        <f ca="1">'Type N'!B1629</f>
        <v>32</v>
      </c>
      <c r="T469" s="117">
        <f ca="1">'Type S'!B382</f>
        <v>32</v>
      </c>
      <c r="U469" s="118">
        <f ca="1">'Type T'!B879</f>
        <v>32</v>
      </c>
    </row>
    <row r="470" spans="10:21" ht="13.5" thickBot="1" x14ac:dyDescent="0.25">
      <c r="J470" s="125">
        <v>19</v>
      </c>
      <c r="K470" s="102">
        <v>341</v>
      </c>
      <c r="L470" s="110" t="str">
        <f>CT!ER7</f>
        <v/>
      </c>
      <c r="M470" s="111">
        <f>CT!ES7</f>
        <v>0</v>
      </c>
      <c r="N470" s="112" t="e">
        <f>IF(L470="S",HLOOKUP(L470,$P$129:U470,K470+1,FALSE)+$A$96,HLOOKUP(L470,$P$129:U470,K470+1,FALSE))</f>
        <v>#N/A</v>
      </c>
      <c r="O470" s="57">
        <f t="shared" si="45"/>
        <v>0</v>
      </c>
      <c r="P470" s="113">
        <f ca="1">'Type E'!B383</f>
        <v>32</v>
      </c>
      <c r="Q470" s="114">
        <f ca="1">'Type J'!B383</f>
        <v>32</v>
      </c>
      <c r="R470" s="115">
        <f ca="1">'Type K'!B383</f>
        <v>32</v>
      </c>
      <c r="S470" s="116">
        <f ca="1">'Type N'!B1630</f>
        <v>32</v>
      </c>
      <c r="T470" s="117">
        <f ca="1">'Type S'!B383</f>
        <v>32</v>
      </c>
      <c r="U470" s="118">
        <f ca="1">'Type T'!B880</f>
        <v>32</v>
      </c>
    </row>
    <row r="471" spans="10:21" ht="13.5" thickBot="1" x14ac:dyDescent="0.25">
      <c r="J471">
        <v>2</v>
      </c>
      <c r="K471" s="102">
        <v>342</v>
      </c>
      <c r="L471" s="110" t="str">
        <f>CT!ER8</f>
        <v/>
      </c>
      <c r="M471" s="111">
        <f>CT!ES8</f>
        <v>0</v>
      </c>
      <c r="N471" s="112" t="e">
        <f>IF(L471="S",HLOOKUP(L471,$P$129:U471,K471+1,FALSE)+$A$96,HLOOKUP(L471,$P$129:U471,K471+1,FALSE))</f>
        <v>#N/A</v>
      </c>
      <c r="O471" s="57">
        <f t="shared" si="45"/>
        <v>0</v>
      </c>
      <c r="P471" s="113">
        <f ca="1">'Type E'!B384</f>
        <v>32</v>
      </c>
      <c r="Q471" s="114">
        <f ca="1">'Type J'!B384</f>
        <v>32</v>
      </c>
      <c r="R471" s="115">
        <f ca="1">'Type K'!B384</f>
        <v>32</v>
      </c>
      <c r="S471" s="116">
        <f ca="1">'Type N'!B1631</f>
        <v>32</v>
      </c>
      <c r="T471" s="117">
        <f ca="1">'Type S'!B384</f>
        <v>32</v>
      </c>
      <c r="U471" s="118">
        <f ca="1">'Type T'!B881</f>
        <v>32</v>
      </c>
    </row>
    <row r="472" spans="10:21" ht="13.5" thickBot="1" x14ac:dyDescent="0.25">
      <c r="J472">
        <v>3</v>
      </c>
      <c r="K472" s="102">
        <v>343</v>
      </c>
      <c r="L472" s="110" t="str">
        <f>CT!ER9</f>
        <v/>
      </c>
      <c r="M472" s="111">
        <f>CT!ES9</f>
        <v>0</v>
      </c>
      <c r="N472" s="112" t="e">
        <f>IF(L472="S",HLOOKUP(L472,$P$129:U472,K472+1,FALSE)+$A$96,HLOOKUP(L472,$P$129:U472,K472+1,FALSE))</f>
        <v>#N/A</v>
      </c>
      <c r="O472" s="57">
        <f t="shared" si="45"/>
        <v>0</v>
      </c>
      <c r="P472" s="113">
        <f ca="1">'Type E'!B385</f>
        <v>32</v>
      </c>
      <c r="Q472" s="114">
        <f ca="1">'Type J'!B385</f>
        <v>32</v>
      </c>
      <c r="R472" s="115">
        <f ca="1">'Type K'!B385</f>
        <v>32</v>
      </c>
      <c r="S472" s="116">
        <f ca="1">'Type N'!B1632</f>
        <v>32</v>
      </c>
      <c r="T472" s="117">
        <f ca="1">'Type S'!B385</f>
        <v>32</v>
      </c>
      <c r="U472" s="118">
        <f ca="1">'Type T'!B882</f>
        <v>32</v>
      </c>
    </row>
    <row r="473" spans="10:21" ht="13.5" thickBot="1" x14ac:dyDescent="0.25">
      <c r="J473">
        <v>4</v>
      </c>
      <c r="K473" s="102">
        <v>344</v>
      </c>
      <c r="L473" s="110" t="str">
        <f>CT!ER10</f>
        <v/>
      </c>
      <c r="M473" s="111">
        <f>CT!ES10</f>
        <v>0</v>
      </c>
      <c r="N473" s="112" t="e">
        <f>IF(L473="S",HLOOKUP(L473,$P$129:U473,K473+1,FALSE)+$A$96,HLOOKUP(L473,$P$129:U473,K473+1,FALSE))</f>
        <v>#N/A</v>
      </c>
      <c r="O473" s="57">
        <f t="shared" si="45"/>
        <v>0</v>
      </c>
      <c r="P473" s="113">
        <f ca="1">'Type E'!B386</f>
        <v>32</v>
      </c>
      <c r="Q473" s="114">
        <f ca="1">'Type J'!B386</f>
        <v>32</v>
      </c>
      <c r="R473" s="115">
        <f ca="1">'Type K'!B386</f>
        <v>32</v>
      </c>
      <c r="S473" s="116">
        <f ca="1">'Type N'!B1633</f>
        <v>32</v>
      </c>
      <c r="T473" s="117">
        <f ca="1">'Type S'!B386</f>
        <v>32</v>
      </c>
      <c r="U473" s="118">
        <f ca="1">'Type T'!B883</f>
        <v>32</v>
      </c>
    </row>
    <row r="474" spans="10:21" ht="13.5" thickBot="1" x14ac:dyDescent="0.25">
      <c r="J474">
        <v>5</v>
      </c>
      <c r="K474" s="102">
        <v>345</v>
      </c>
      <c r="L474" s="110" t="str">
        <f>CT!ER11</f>
        <v/>
      </c>
      <c r="M474" s="111">
        <f>CT!ES11</f>
        <v>0</v>
      </c>
      <c r="N474" s="112" t="e">
        <f>IF(L474="S",HLOOKUP(L474,$P$129:U474,K474+1,FALSE)+$A$96,HLOOKUP(L474,$P$129:U474,K474+1,FALSE))</f>
        <v>#N/A</v>
      </c>
      <c r="O474" s="57">
        <f t="shared" si="45"/>
        <v>0</v>
      </c>
      <c r="P474" s="113">
        <f ca="1">'Type E'!B387</f>
        <v>32</v>
      </c>
      <c r="Q474" s="114">
        <f ca="1">'Type J'!B387</f>
        <v>32</v>
      </c>
      <c r="R474" s="115">
        <f ca="1">'Type K'!B387</f>
        <v>32</v>
      </c>
      <c r="S474" s="116">
        <f ca="1">'Type N'!B1634</f>
        <v>32</v>
      </c>
      <c r="T474" s="117">
        <f ca="1">'Type S'!B387</f>
        <v>32</v>
      </c>
      <c r="U474" s="118">
        <f ca="1">'Type T'!B884</f>
        <v>32</v>
      </c>
    </row>
    <row r="475" spans="10:21" ht="13.5" thickBot="1" x14ac:dyDescent="0.25">
      <c r="J475">
        <v>6</v>
      </c>
      <c r="K475" s="102">
        <v>346</v>
      </c>
      <c r="L475" s="110" t="str">
        <f>CT!ER12</f>
        <v/>
      </c>
      <c r="M475" s="111">
        <f>CT!ES12</f>
        <v>0</v>
      </c>
      <c r="N475" s="112" t="e">
        <f>IF(L475="S",HLOOKUP(L475,$P$129:U475,K475+1,FALSE)+$A$96,HLOOKUP(L475,$P$129:U475,K475+1,FALSE))</f>
        <v>#N/A</v>
      </c>
      <c r="O475" s="57">
        <f t="shared" si="45"/>
        <v>0</v>
      </c>
      <c r="P475" s="113">
        <f ca="1">'Type E'!B388</f>
        <v>32</v>
      </c>
      <c r="Q475" s="114">
        <f ca="1">'Type J'!B388</f>
        <v>32</v>
      </c>
      <c r="R475" s="115">
        <f ca="1">'Type K'!B388</f>
        <v>32</v>
      </c>
      <c r="S475" s="116">
        <f ca="1">'Type N'!B1635</f>
        <v>32</v>
      </c>
      <c r="T475" s="117">
        <f ca="1">'Type S'!B388</f>
        <v>32</v>
      </c>
      <c r="U475" s="118">
        <f ca="1">'Type T'!B885</f>
        <v>32</v>
      </c>
    </row>
    <row r="476" spans="10:21" ht="13.5" thickBot="1" x14ac:dyDescent="0.25">
      <c r="J476">
        <v>7</v>
      </c>
      <c r="K476" s="102">
        <v>347</v>
      </c>
      <c r="L476" s="110" t="str">
        <f>CT!ER13</f>
        <v/>
      </c>
      <c r="M476" s="111">
        <f>CT!ES13</f>
        <v>0</v>
      </c>
      <c r="N476" s="112" t="e">
        <f>IF(L476="S",HLOOKUP(L476,$P$129:U476,K476+1,FALSE)+$A$96,HLOOKUP(L476,$P$129:U476,K476+1,FALSE))</f>
        <v>#N/A</v>
      </c>
      <c r="O476" s="57">
        <f t="shared" si="45"/>
        <v>0</v>
      </c>
      <c r="P476" s="113">
        <f ca="1">'Type E'!B389</f>
        <v>32</v>
      </c>
      <c r="Q476" s="114">
        <f ca="1">'Type J'!B389</f>
        <v>32</v>
      </c>
      <c r="R476" s="115">
        <f ca="1">'Type K'!B389</f>
        <v>32</v>
      </c>
      <c r="S476" s="116">
        <f ca="1">'Type N'!B1636</f>
        <v>32</v>
      </c>
      <c r="T476" s="117">
        <f ca="1">'Type S'!B389</f>
        <v>32</v>
      </c>
      <c r="U476" s="118">
        <f ca="1">'Type T'!B886</f>
        <v>32</v>
      </c>
    </row>
    <row r="477" spans="10:21" ht="13.5" thickBot="1" x14ac:dyDescent="0.25">
      <c r="J477">
        <v>8</v>
      </c>
      <c r="K477" s="102">
        <v>348</v>
      </c>
      <c r="L477" s="110" t="str">
        <f>CT!ER14</f>
        <v/>
      </c>
      <c r="M477" s="111">
        <f>CT!ES14</f>
        <v>0</v>
      </c>
      <c r="N477" s="112" t="e">
        <f>IF(L477="S",HLOOKUP(L477,$P$129:U477,K477+1,FALSE)+$A$96,HLOOKUP(L477,$P$129:U477,K477+1,FALSE))</f>
        <v>#N/A</v>
      </c>
      <c r="O477" s="57">
        <f t="shared" si="45"/>
        <v>0</v>
      </c>
      <c r="P477" s="113">
        <f ca="1">'Type E'!B390</f>
        <v>32</v>
      </c>
      <c r="Q477" s="114">
        <f ca="1">'Type J'!B390</f>
        <v>32</v>
      </c>
      <c r="R477" s="115">
        <f ca="1">'Type K'!B390</f>
        <v>32</v>
      </c>
      <c r="S477" s="116">
        <f ca="1">'Type N'!B1637</f>
        <v>32</v>
      </c>
      <c r="T477" s="117">
        <f ca="1">'Type S'!B390</f>
        <v>32</v>
      </c>
      <c r="U477" s="118">
        <f ca="1">'Type T'!B887</f>
        <v>32</v>
      </c>
    </row>
    <row r="478" spans="10:21" ht="13.5" thickBot="1" x14ac:dyDescent="0.25">
      <c r="J478">
        <v>9</v>
      </c>
      <c r="K478" s="102">
        <v>349</v>
      </c>
      <c r="L478" s="110" t="str">
        <f>CT!ER15</f>
        <v/>
      </c>
      <c r="M478" s="111">
        <f>CT!ES15</f>
        <v>0</v>
      </c>
      <c r="N478" s="112" t="e">
        <f>IF(L478="S",HLOOKUP(L478,$P$129:U478,K478+1,FALSE)+$A$96,HLOOKUP(L478,$P$129:U478,K478+1,FALSE))</f>
        <v>#N/A</v>
      </c>
      <c r="O478" s="57">
        <f t="shared" si="45"/>
        <v>0</v>
      </c>
      <c r="P478" s="113">
        <f ca="1">'Type E'!B391</f>
        <v>32</v>
      </c>
      <c r="Q478" s="114">
        <f ca="1">'Type J'!B391</f>
        <v>32</v>
      </c>
      <c r="R478" s="115">
        <f ca="1">'Type K'!B391</f>
        <v>32</v>
      </c>
      <c r="S478" s="116">
        <f ca="1">'Type N'!B1638</f>
        <v>32</v>
      </c>
      <c r="T478" s="117">
        <f ca="1">'Type S'!B391</f>
        <v>32</v>
      </c>
      <c r="U478" s="118">
        <f ca="1">'Type T'!B888</f>
        <v>32</v>
      </c>
    </row>
    <row r="479" spans="10:21" ht="13.5" thickBot="1" x14ac:dyDescent="0.25">
      <c r="J479">
        <v>10</v>
      </c>
      <c r="K479" s="102">
        <v>350</v>
      </c>
      <c r="L479" s="110" t="str">
        <f>CT!ER16</f>
        <v/>
      </c>
      <c r="M479" s="111">
        <f>CT!ES16</f>
        <v>0</v>
      </c>
      <c r="N479" s="112" t="e">
        <f>IF(L479="S",HLOOKUP(L479,$P$129:U479,K479+1,FALSE)+$A$96,HLOOKUP(L479,$P$129:U479,K479+1,FALSE))</f>
        <v>#N/A</v>
      </c>
      <c r="O479" s="57">
        <f t="shared" si="45"/>
        <v>0</v>
      </c>
      <c r="P479" s="113">
        <f ca="1">'Type E'!B392</f>
        <v>32</v>
      </c>
      <c r="Q479" s="114">
        <f ca="1">'Type J'!B392</f>
        <v>32</v>
      </c>
      <c r="R479" s="115">
        <f ca="1">'Type K'!B392</f>
        <v>32</v>
      </c>
      <c r="S479" s="116">
        <f ca="1">'Type N'!B1639</f>
        <v>32</v>
      </c>
      <c r="T479" s="117">
        <f ca="1">'Type S'!B392</f>
        <v>32</v>
      </c>
      <c r="U479" s="118">
        <f ca="1">'Type T'!B889</f>
        <v>32</v>
      </c>
    </row>
    <row r="480" spans="10:21" ht="13.5" thickBot="1" x14ac:dyDescent="0.25">
      <c r="J480">
        <v>11</v>
      </c>
      <c r="K480" s="102">
        <v>351</v>
      </c>
      <c r="L480" s="110" t="str">
        <f>CT!ER17</f>
        <v/>
      </c>
      <c r="M480" s="111">
        <f>CT!ES17</f>
        <v>0</v>
      </c>
      <c r="N480" s="112" t="e">
        <f>IF(L480="S",HLOOKUP(L480,$P$129:U480,K480+1,FALSE)+$A$96,HLOOKUP(L480,$P$129:U480,K480+1,FALSE))</f>
        <v>#N/A</v>
      </c>
      <c r="O480" s="57">
        <f t="shared" si="45"/>
        <v>0</v>
      </c>
      <c r="P480" s="113">
        <f ca="1">'Type E'!B393</f>
        <v>32</v>
      </c>
      <c r="Q480" s="114">
        <f ca="1">'Type J'!B393</f>
        <v>32</v>
      </c>
      <c r="R480" s="115">
        <f ca="1">'Type K'!B393</f>
        <v>32</v>
      </c>
      <c r="S480" s="116">
        <f ca="1">'Type N'!B1640</f>
        <v>32</v>
      </c>
      <c r="T480" s="117">
        <f ca="1">'Type S'!B393</f>
        <v>32</v>
      </c>
      <c r="U480" s="118">
        <f ca="1">'Type T'!B890</f>
        <v>32</v>
      </c>
    </row>
    <row r="481" spans="10:21" ht="13.5" thickBot="1" x14ac:dyDescent="0.25">
      <c r="J481">
        <v>12</v>
      </c>
      <c r="K481" s="102">
        <v>352</v>
      </c>
      <c r="L481" s="110" t="str">
        <f>CT!ER18</f>
        <v/>
      </c>
      <c r="M481" s="111">
        <f>CT!ES18</f>
        <v>0</v>
      </c>
      <c r="N481" s="112" t="e">
        <f>IF(L481="S",HLOOKUP(L481,$P$129:U481,K481+1,FALSE)+$A$96,HLOOKUP(L481,$P$129:U481,K481+1,FALSE))</f>
        <v>#N/A</v>
      </c>
      <c r="O481" s="57">
        <f t="shared" si="45"/>
        <v>0</v>
      </c>
      <c r="P481" s="113">
        <f ca="1">'Type E'!B394</f>
        <v>32</v>
      </c>
      <c r="Q481" s="114">
        <f ca="1">'Type J'!B394</f>
        <v>32</v>
      </c>
      <c r="R481" s="115">
        <f ca="1">'Type K'!B394</f>
        <v>32</v>
      </c>
      <c r="S481" s="116">
        <f ca="1">'Type N'!B1641</f>
        <v>32</v>
      </c>
      <c r="T481" s="117">
        <f ca="1">'Type S'!B394</f>
        <v>32</v>
      </c>
      <c r="U481" s="118">
        <f ca="1">'Type T'!B891</f>
        <v>32</v>
      </c>
    </row>
    <row r="482" spans="10:21" ht="13.5" thickBot="1" x14ac:dyDescent="0.25">
      <c r="J482">
        <v>13</v>
      </c>
      <c r="K482" s="102">
        <v>353</v>
      </c>
      <c r="L482" s="110" t="str">
        <f>CT!ER19</f>
        <v/>
      </c>
      <c r="M482" s="111">
        <f>CT!ES19</f>
        <v>0</v>
      </c>
      <c r="N482" s="112" t="e">
        <f>IF(L482="S",HLOOKUP(L482,$P$129:U482,K482+1,FALSE)+$A$96,HLOOKUP(L482,$P$129:U482,K482+1,FALSE))</f>
        <v>#N/A</v>
      </c>
      <c r="O482" s="57">
        <f t="shared" si="45"/>
        <v>0</v>
      </c>
      <c r="P482" s="113">
        <f ca="1">'Type E'!B395</f>
        <v>32</v>
      </c>
      <c r="Q482" s="114">
        <f ca="1">'Type J'!B395</f>
        <v>32</v>
      </c>
      <c r="R482" s="115">
        <f ca="1">'Type K'!B395</f>
        <v>32</v>
      </c>
      <c r="S482" s="116">
        <f ca="1">'Type N'!B1642</f>
        <v>32</v>
      </c>
      <c r="T482" s="117">
        <f ca="1">'Type S'!B395</f>
        <v>32</v>
      </c>
      <c r="U482" s="118">
        <f ca="1">'Type T'!B892</f>
        <v>32</v>
      </c>
    </row>
    <row r="483" spans="10:21" ht="13.5" thickBot="1" x14ac:dyDescent="0.25">
      <c r="J483">
        <v>14</v>
      </c>
      <c r="K483" s="102">
        <v>354</v>
      </c>
      <c r="L483" s="110" t="str">
        <f>CT!ER20</f>
        <v/>
      </c>
      <c r="M483" s="111">
        <f>CT!ES20</f>
        <v>0</v>
      </c>
      <c r="N483" s="112" t="e">
        <f>IF(L483="S",HLOOKUP(L483,$P$129:U483,K483+1,FALSE)+$A$96,HLOOKUP(L483,$P$129:U483,K483+1,FALSE))</f>
        <v>#N/A</v>
      </c>
      <c r="O483" s="57">
        <f t="shared" si="45"/>
        <v>0</v>
      </c>
      <c r="P483" s="113">
        <f ca="1">'Type E'!B396</f>
        <v>32</v>
      </c>
      <c r="Q483" s="114">
        <f ca="1">'Type J'!B396</f>
        <v>32</v>
      </c>
      <c r="R483" s="115">
        <f ca="1">'Type K'!B396</f>
        <v>32</v>
      </c>
      <c r="S483" s="116">
        <f ca="1">'Type N'!B1643</f>
        <v>32</v>
      </c>
      <c r="T483" s="117">
        <f ca="1">'Type S'!B396</f>
        <v>32</v>
      </c>
      <c r="U483" s="118">
        <f ca="1">'Type T'!B893</f>
        <v>32</v>
      </c>
    </row>
    <row r="484" spans="10:21" ht="13.5" thickBot="1" x14ac:dyDescent="0.25">
      <c r="J484">
        <v>15</v>
      </c>
      <c r="K484" s="102">
        <v>355</v>
      </c>
      <c r="L484" s="110" t="str">
        <f>CT!ER21</f>
        <v/>
      </c>
      <c r="M484" s="111">
        <f>CT!ES21</f>
        <v>0</v>
      </c>
      <c r="N484" s="112" t="e">
        <f>IF(L484="S",HLOOKUP(L484,$P$129:U484,K484+1,FALSE)+$A$96,HLOOKUP(L484,$P$129:U484,K484+1,FALSE))</f>
        <v>#N/A</v>
      </c>
      <c r="O484" s="57">
        <f t="shared" si="45"/>
        <v>0</v>
      </c>
      <c r="P484" s="113">
        <f ca="1">'Type E'!B397</f>
        <v>32</v>
      </c>
      <c r="Q484" s="114">
        <f ca="1">'Type J'!B397</f>
        <v>32</v>
      </c>
      <c r="R484" s="115">
        <f ca="1">'Type K'!B397</f>
        <v>32</v>
      </c>
      <c r="S484" s="116">
        <f ca="1">'Type N'!B1644</f>
        <v>32</v>
      </c>
      <c r="T484" s="117">
        <f ca="1">'Type S'!B397</f>
        <v>32</v>
      </c>
      <c r="U484" s="118">
        <f ca="1">'Type T'!B894</f>
        <v>32</v>
      </c>
    </row>
    <row r="485" spans="10:21" ht="13.5" thickBot="1" x14ac:dyDescent="0.25">
      <c r="J485">
        <v>16</v>
      </c>
      <c r="K485" s="102">
        <v>356</v>
      </c>
      <c r="L485" s="110" t="str">
        <f>CT!ER22</f>
        <v/>
      </c>
      <c r="M485" s="111">
        <f>CT!ES22</f>
        <v>0</v>
      </c>
      <c r="N485" s="112" t="e">
        <f>IF(L485="S",HLOOKUP(L485,$P$129:U485,K485+1,FALSE)+$A$96,HLOOKUP(L485,$P$129:U485,K485+1,FALSE))</f>
        <v>#N/A</v>
      </c>
      <c r="O485" s="57">
        <f t="shared" si="45"/>
        <v>0</v>
      </c>
      <c r="P485" s="113">
        <f ca="1">'Type E'!B398</f>
        <v>32</v>
      </c>
      <c r="Q485" s="114">
        <f ca="1">'Type J'!B398</f>
        <v>32</v>
      </c>
      <c r="R485" s="115">
        <f ca="1">'Type K'!B398</f>
        <v>32</v>
      </c>
      <c r="S485" s="116">
        <f ca="1">'Type N'!B1645</f>
        <v>32</v>
      </c>
      <c r="T485" s="117">
        <f ca="1">'Type S'!B398</f>
        <v>32</v>
      </c>
      <c r="U485" s="118">
        <f ca="1">'Type T'!B895</f>
        <v>32</v>
      </c>
    </row>
    <row r="486" spans="10:21" ht="13.5" thickBot="1" x14ac:dyDescent="0.25">
      <c r="J486">
        <v>17</v>
      </c>
      <c r="K486" s="102">
        <v>357</v>
      </c>
      <c r="L486" s="110" t="str">
        <f>CT!ER23</f>
        <v/>
      </c>
      <c r="M486" s="111">
        <f>CT!ES23</f>
        <v>0</v>
      </c>
      <c r="N486" s="112" t="e">
        <f>IF(L486="S",HLOOKUP(L486,$P$129:U486,K486+1,FALSE)+$A$96,HLOOKUP(L486,$P$129:U486,K486+1,FALSE))</f>
        <v>#N/A</v>
      </c>
      <c r="O486" s="57">
        <f t="shared" si="45"/>
        <v>0</v>
      </c>
      <c r="P486" s="113">
        <f ca="1">'Type E'!B399</f>
        <v>32</v>
      </c>
      <c r="Q486" s="114">
        <f ca="1">'Type J'!B399</f>
        <v>32</v>
      </c>
      <c r="R486" s="115">
        <f ca="1">'Type K'!B399</f>
        <v>32</v>
      </c>
      <c r="S486" s="116">
        <f ca="1">'Type N'!B1646</f>
        <v>32</v>
      </c>
      <c r="T486" s="117">
        <f ca="1">'Type S'!B399</f>
        <v>32</v>
      </c>
      <c r="U486" s="118">
        <f ca="1">'Type T'!B896</f>
        <v>32</v>
      </c>
    </row>
    <row r="487" spans="10:21" ht="13.5" thickBot="1" x14ac:dyDescent="0.25">
      <c r="J487">
        <v>18</v>
      </c>
      <c r="K487" s="102">
        <v>358</v>
      </c>
      <c r="L487" s="110" t="str">
        <f>CT!ER24</f>
        <v/>
      </c>
      <c r="M487" s="111">
        <f>CT!ES24</f>
        <v>0</v>
      </c>
      <c r="N487" s="112" t="e">
        <f>IF(L487="S",HLOOKUP(L487,$P$129:U487,K487+1,FALSE)+$A$96,HLOOKUP(L487,$P$129:U487,K487+1,FALSE))</f>
        <v>#N/A</v>
      </c>
      <c r="O487" s="57">
        <f t="shared" si="45"/>
        <v>0</v>
      </c>
      <c r="P487" s="113">
        <f ca="1">'Type E'!B400</f>
        <v>32</v>
      </c>
      <c r="Q487" s="114">
        <f ca="1">'Type J'!B400</f>
        <v>32</v>
      </c>
      <c r="R487" s="115">
        <f ca="1">'Type K'!B400</f>
        <v>32</v>
      </c>
      <c r="S487" s="116">
        <f ca="1">'Type N'!B1647</f>
        <v>32</v>
      </c>
      <c r="T487" s="117">
        <f ca="1">'Type S'!B400</f>
        <v>32</v>
      </c>
      <c r="U487" s="118">
        <f ca="1">'Type T'!B897</f>
        <v>32</v>
      </c>
    </row>
    <row r="488" spans="10:21" ht="13.5" thickBot="1" x14ac:dyDescent="0.25">
      <c r="J488">
        <v>19</v>
      </c>
      <c r="K488" s="102">
        <v>359</v>
      </c>
      <c r="L488" s="110" t="str">
        <f>CT!ER25</f>
        <v/>
      </c>
      <c r="M488" s="111">
        <f>CT!ES25</f>
        <v>0</v>
      </c>
      <c r="N488" s="112" t="e">
        <f>IF(L488="S",HLOOKUP(L488,$P$129:U488,K488+1,FALSE)+$A$96,HLOOKUP(L488,$P$129:U488,K488+1,FALSE))</f>
        <v>#N/A</v>
      </c>
      <c r="O488" s="57">
        <f t="shared" si="45"/>
        <v>0</v>
      </c>
      <c r="P488" s="113">
        <f ca="1">'Type E'!B401</f>
        <v>32</v>
      </c>
      <c r="Q488" s="114">
        <f ca="1">'Type J'!B401</f>
        <v>32</v>
      </c>
      <c r="R488" s="115">
        <f ca="1">'Type K'!B401</f>
        <v>32</v>
      </c>
      <c r="S488" s="116">
        <f ca="1">'Type N'!B1648</f>
        <v>32</v>
      </c>
      <c r="T488" s="117">
        <f ca="1">'Type S'!B401</f>
        <v>32</v>
      </c>
      <c r="U488" s="118">
        <f ca="1">'Type T'!B898</f>
        <v>32</v>
      </c>
    </row>
    <row r="489" spans="10:21" ht="13.5" thickBot="1" x14ac:dyDescent="0.25">
      <c r="J489">
        <v>20</v>
      </c>
      <c r="K489" s="102">
        <v>360</v>
      </c>
      <c r="L489" s="110" t="str">
        <f>CT!ER26</f>
        <v/>
      </c>
      <c r="M489" s="111">
        <f>CT!ES26</f>
        <v>0</v>
      </c>
      <c r="N489" s="112" t="e">
        <f>IF(L489="S",HLOOKUP(L489,$P$129:U489,K489+1,FALSE)+$A$96,HLOOKUP(L489,$P$129:U489,K489+1,FALSE))</f>
        <v>#N/A</v>
      </c>
      <c r="O489" s="57">
        <f t="shared" si="45"/>
        <v>0</v>
      </c>
      <c r="P489" s="113">
        <f ca="1">'Type E'!B402</f>
        <v>32</v>
      </c>
      <c r="Q489" s="114">
        <f ca="1">'Type J'!B402</f>
        <v>32</v>
      </c>
      <c r="R489" s="115">
        <f ca="1">'Type K'!B402</f>
        <v>32</v>
      </c>
      <c r="S489" s="116">
        <f ca="1">'Type N'!B1649</f>
        <v>32</v>
      </c>
      <c r="T489" s="117">
        <f ca="1">'Type S'!B402</f>
        <v>32</v>
      </c>
      <c r="U489" s="118">
        <f ca="1">'Type T'!B899</f>
        <v>32</v>
      </c>
    </row>
    <row r="490" spans="10:21" ht="13.5" thickBot="1" x14ac:dyDescent="0.25">
      <c r="J490" s="125">
        <v>20</v>
      </c>
      <c r="K490" s="102">
        <v>361</v>
      </c>
      <c r="L490" s="110" t="str">
        <f>CT!EZ7</f>
        <v/>
      </c>
      <c r="M490" s="111">
        <f>CT!FA7</f>
        <v>0</v>
      </c>
      <c r="N490" s="112" t="e">
        <f>IF(L490="S",HLOOKUP(L490,$P$129:U490,K490+1,FALSE)+$A$96,HLOOKUP(L490,$P$129:U490,K490+1,FALSE))</f>
        <v>#N/A</v>
      </c>
      <c r="O490" s="57">
        <f t="shared" si="45"/>
        <v>0</v>
      </c>
      <c r="P490" s="113">
        <f ca="1">'Type E'!B403</f>
        <v>32</v>
      </c>
      <c r="Q490" s="114">
        <f ca="1">'Type J'!B403</f>
        <v>32</v>
      </c>
      <c r="R490" s="115">
        <f ca="1">'Type K'!B403</f>
        <v>32</v>
      </c>
      <c r="S490" s="116">
        <f ca="1">'Type N'!B1650</f>
        <v>32</v>
      </c>
      <c r="T490" s="117">
        <f ca="1">'Type S'!B403</f>
        <v>32</v>
      </c>
      <c r="U490" s="118">
        <f ca="1">'Type T'!B900</f>
        <v>32</v>
      </c>
    </row>
    <row r="491" spans="10:21" ht="13.5" thickBot="1" x14ac:dyDescent="0.25">
      <c r="J491">
        <v>2</v>
      </c>
      <c r="K491" s="102">
        <v>362</v>
      </c>
      <c r="L491" s="110" t="str">
        <f>CT!EZ8</f>
        <v/>
      </c>
      <c r="M491" s="111">
        <f>CT!FA8</f>
        <v>0</v>
      </c>
      <c r="N491" s="112" t="e">
        <f>IF(L491="S",HLOOKUP(L491,$P$129:U491,K491+1,FALSE)+$A$96,HLOOKUP(L491,$P$129:U491,K491+1,FALSE))</f>
        <v>#N/A</v>
      </c>
      <c r="O491" s="57">
        <f t="shared" si="45"/>
        <v>0</v>
      </c>
      <c r="P491" s="113">
        <f ca="1">'Type E'!B404</f>
        <v>32</v>
      </c>
      <c r="Q491" s="114">
        <f ca="1">'Type J'!B404</f>
        <v>32</v>
      </c>
      <c r="R491" s="115">
        <f ca="1">'Type K'!B404</f>
        <v>32</v>
      </c>
      <c r="S491" s="116">
        <f ca="1">'Type N'!B1651</f>
        <v>32</v>
      </c>
      <c r="T491" s="117">
        <f ca="1">'Type S'!B404</f>
        <v>32</v>
      </c>
      <c r="U491" s="118">
        <f ca="1">'Type T'!B901</f>
        <v>32</v>
      </c>
    </row>
    <row r="492" spans="10:21" ht="13.5" thickBot="1" x14ac:dyDescent="0.25">
      <c r="J492">
        <v>3</v>
      </c>
      <c r="K492" s="102">
        <v>363</v>
      </c>
      <c r="L492" s="110" t="str">
        <f>CT!EZ9</f>
        <v/>
      </c>
      <c r="M492" s="111">
        <f>CT!FA9</f>
        <v>0</v>
      </c>
      <c r="N492" s="112" t="e">
        <f>IF(L492="S",HLOOKUP(L492,$P$129:U492,K492+1,FALSE)+$A$96,HLOOKUP(L492,$P$129:U492,K492+1,FALSE))</f>
        <v>#N/A</v>
      </c>
      <c r="O492" s="57">
        <f t="shared" si="45"/>
        <v>0</v>
      </c>
      <c r="P492" s="113">
        <f ca="1">'Type E'!B405</f>
        <v>32</v>
      </c>
      <c r="Q492" s="114">
        <f ca="1">'Type J'!B405</f>
        <v>32</v>
      </c>
      <c r="R492" s="115">
        <f ca="1">'Type K'!B405</f>
        <v>32</v>
      </c>
      <c r="S492" s="116">
        <f ca="1">'Type N'!B1652</f>
        <v>32</v>
      </c>
      <c r="T492" s="117">
        <f ca="1">'Type S'!B405</f>
        <v>32</v>
      </c>
      <c r="U492" s="118">
        <f ca="1">'Type T'!B902</f>
        <v>32</v>
      </c>
    </row>
    <row r="493" spans="10:21" ht="13.5" thickBot="1" x14ac:dyDescent="0.25">
      <c r="J493">
        <v>4</v>
      </c>
      <c r="K493" s="102">
        <v>364</v>
      </c>
      <c r="L493" s="110" t="str">
        <f>CT!EZ10</f>
        <v/>
      </c>
      <c r="M493" s="111">
        <f>CT!FA10</f>
        <v>0</v>
      </c>
      <c r="N493" s="112" t="e">
        <f>IF(L493="S",HLOOKUP(L493,$P$129:U493,K493+1,FALSE)+$A$96,HLOOKUP(L493,$P$129:U493,K493+1,FALSE))</f>
        <v>#N/A</v>
      </c>
      <c r="O493" s="57">
        <f t="shared" si="45"/>
        <v>0</v>
      </c>
      <c r="P493" s="113">
        <f ca="1">'Type E'!B406</f>
        <v>32</v>
      </c>
      <c r="Q493" s="114">
        <f ca="1">'Type J'!B406</f>
        <v>32</v>
      </c>
      <c r="R493" s="115">
        <f ca="1">'Type K'!B406</f>
        <v>32</v>
      </c>
      <c r="S493" s="116">
        <f ca="1">'Type N'!B1653</f>
        <v>32</v>
      </c>
      <c r="T493" s="117">
        <f ca="1">'Type S'!B406</f>
        <v>32</v>
      </c>
      <c r="U493" s="118">
        <f ca="1">'Type T'!B903</f>
        <v>32</v>
      </c>
    </row>
    <row r="494" spans="10:21" ht="13.5" thickBot="1" x14ac:dyDescent="0.25">
      <c r="J494">
        <v>5</v>
      </c>
      <c r="K494" s="102">
        <v>365</v>
      </c>
      <c r="L494" s="110" t="str">
        <f>CT!EZ11</f>
        <v/>
      </c>
      <c r="M494" s="111">
        <f>CT!FA11</f>
        <v>0</v>
      </c>
      <c r="N494" s="112" t="e">
        <f>IF(L494="S",HLOOKUP(L494,$P$129:U494,K494+1,FALSE)+$A$96,HLOOKUP(L494,$P$129:U494,K494+1,FALSE))</f>
        <v>#N/A</v>
      </c>
      <c r="O494" s="57">
        <f t="shared" ref="O494:O509" si="46">M494</f>
        <v>0</v>
      </c>
      <c r="P494" s="113">
        <f ca="1">'Type E'!B407</f>
        <v>32</v>
      </c>
      <c r="Q494" s="114">
        <f ca="1">'Type J'!B407</f>
        <v>32</v>
      </c>
      <c r="R494" s="115">
        <f ca="1">'Type K'!B407</f>
        <v>32</v>
      </c>
      <c r="S494" s="116">
        <f ca="1">'Type N'!B1654</f>
        <v>32</v>
      </c>
      <c r="T494" s="117">
        <f ca="1">'Type S'!B407</f>
        <v>32</v>
      </c>
      <c r="U494" s="118">
        <f ca="1">'Type T'!B904</f>
        <v>32</v>
      </c>
    </row>
    <row r="495" spans="10:21" ht="13.5" thickBot="1" x14ac:dyDescent="0.25">
      <c r="J495">
        <v>6</v>
      </c>
      <c r="K495" s="102">
        <v>366</v>
      </c>
      <c r="L495" s="110" t="str">
        <f>CT!EZ12</f>
        <v/>
      </c>
      <c r="M495" s="111">
        <f>CT!FA12</f>
        <v>0</v>
      </c>
      <c r="N495" s="112" t="e">
        <f>IF(L495="S",HLOOKUP(L495,$P$129:U495,K495+1,FALSE)+$A$96,HLOOKUP(L495,$P$129:U495,K495+1,FALSE))</f>
        <v>#N/A</v>
      </c>
      <c r="O495" s="57">
        <f t="shared" si="46"/>
        <v>0</v>
      </c>
      <c r="P495" s="113">
        <f ca="1">'Type E'!B408</f>
        <v>32</v>
      </c>
      <c r="Q495" s="114">
        <f ca="1">'Type J'!B408</f>
        <v>32</v>
      </c>
      <c r="R495" s="115">
        <f ca="1">'Type K'!B408</f>
        <v>32</v>
      </c>
      <c r="S495" s="116">
        <f ca="1">'Type N'!B1655</f>
        <v>32</v>
      </c>
      <c r="T495" s="117">
        <f ca="1">'Type S'!B408</f>
        <v>32</v>
      </c>
      <c r="U495" s="118">
        <f ca="1">'Type T'!B905</f>
        <v>32</v>
      </c>
    </row>
    <row r="496" spans="10:21" ht="13.5" thickBot="1" x14ac:dyDescent="0.25">
      <c r="J496">
        <v>7</v>
      </c>
      <c r="K496" s="102">
        <v>367</v>
      </c>
      <c r="L496" s="110" t="str">
        <f>CT!EZ13</f>
        <v/>
      </c>
      <c r="M496" s="111">
        <f>CT!FA13</f>
        <v>0</v>
      </c>
      <c r="N496" s="112" t="e">
        <f>IF(L496="S",HLOOKUP(L496,$P$129:U496,K496+1,FALSE)+$A$96,HLOOKUP(L496,$P$129:U496,K496+1,FALSE))</f>
        <v>#N/A</v>
      </c>
      <c r="O496" s="57">
        <f t="shared" si="46"/>
        <v>0</v>
      </c>
      <c r="P496" s="113">
        <f ca="1">'Type E'!B409</f>
        <v>32</v>
      </c>
      <c r="Q496" s="114">
        <f ca="1">'Type J'!B409</f>
        <v>32</v>
      </c>
      <c r="R496" s="115">
        <f ca="1">'Type K'!B409</f>
        <v>32</v>
      </c>
      <c r="S496" s="116">
        <f ca="1">'Type N'!B1656</f>
        <v>32</v>
      </c>
      <c r="T496" s="117">
        <f ca="1">'Type S'!B409</f>
        <v>32</v>
      </c>
      <c r="U496" s="118">
        <f ca="1">'Type T'!B906</f>
        <v>32</v>
      </c>
    </row>
    <row r="497" spans="10:21" ht="13.5" thickBot="1" x14ac:dyDescent="0.25">
      <c r="J497">
        <v>8</v>
      </c>
      <c r="K497" s="102">
        <v>368</v>
      </c>
      <c r="L497" s="110" t="str">
        <f>CT!EZ14</f>
        <v/>
      </c>
      <c r="M497" s="111">
        <f>CT!FA14</f>
        <v>0</v>
      </c>
      <c r="N497" s="112" t="e">
        <f>IF(L497="S",HLOOKUP(L497,$P$129:U497,K497+1,FALSE)+$A$96,HLOOKUP(L497,$P$129:U497,K497+1,FALSE))</f>
        <v>#N/A</v>
      </c>
      <c r="O497" s="57">
        <f t="shared" si="46"/>
        <v>0</v>
      </c>
      <c r="P497" s="113">
        <f ca="1">'Type E'!B410</f>
        <v>32</v>
      </c>
      <c r="Q497" s="114">
        <f ca="1">'Type J'!B410</f>
        <v>32</v>
      </c>
      <c r="R497" s="115">
        <f ca="1">'Type K'!B410</f>
        <v>32</v>
      </c>
      <c r="S497" s="116">
        <f ca="1">'Type N'!B1657</f>
        <v>32</v>
      </c>
      <c r="T497" s="117">
        <f ca="1">'Type S'!B410</f>
        <v>32</v>
      </c>
      <c r="U497" s="118">
        <f ca="1">'Type T'!B907</f>
        <v>32</v>
      </c>
    </row>
    <row r="498" spans="10:21" ht="13.5" thickBot="1" x14ac:dyDescent="0.25">
      <c r="J498">
        <v>9</v>
      </c>
      <c r="K498" s="102">
        <v>369</v>
      </c>
      <c r="L498" s="110" t="str">
        <f>CT!EZ15</f>
        <v/>
      </c>
      <c r="M498" s="111">
        <f>CT!FA15</f>
        <v>0</v>
      </c>
      <c r="N498" s="112" t="e">
        <f>IF(L498="S",HLOOKUP(L498,$P$129:U498,K498+1,FALSE)+$A$96,HLOOKUP(L498,$P$129:U498,K498+1,FALSE))</f>
        <v>#N/A</v>
      </c>
      <c r="O498" s="57">
        <f t="shared" si="46"/>
        <v>0</v>
      </c>
      <c r="P498" s="113">
        <f ca="1">'Type E'!B411</f>
        <v>32</v>
      </c>
      <c r="Q498" s="114">
        <f ca="1">'Type J'!B411</f>
        <v>32</v>
      </c>
      <c r="R498" s="115">
        <f ca="1">'Type K'!B411</f>
        <v>32</v>
      </c>
      <c r="S498" s="116">
        <f ca="1">'Type N'!B1658</f>
        <v>32</v>
      </c>
      <c r="T498" s="117">
        <f ca="1">'Type S'!B411</f>
        <v>32</v>
      </c>
      <c r="U498" s="118">
        <f ca="1">'Type T'!B908</f>
        <v>32</v>
      </c>
    </row>
    <row r="499" spans="10:21" ht="13.5" thickBot="1" x14ac:dyDescent="0.25">
      <c r="J499">
        <v>10</v>
      </c>
      <c r="K499" s="102">
        <v>370</v>
      </c>
      <c r="L499" s="110" t="str">
        <f>CT!EZ16</f>
        <v/>
      </c>
      <c r="M499" s="111">
        <f>CT!FA16</f>
        <v>0</v>
      </c>
      <c r="N499" s="112" t="e">
        <f>IF(L499="S",HLOOKUP(L499,$P$129:U499,K499+1,FALSE)+$A$96,HLOOKUP(L499,$P$129:U499,K499+1,FALSE))</f>
        <v>#N/A</v>
      </c>
      <c r="O499" s="57">
        <f t="shared" si="46"/>
        <v>0</v>
      </c>
      <c r="P499" s="113">
        <f ca="1">'Type E'!B412</f>
        <v>32</v>
      </c>
      <c r="Q499" s="114">
        <f ca="1">'Type J'!B412</f>
        <v>32</v>
      </c>
      <c r="R499" s="115">
        <f ca="1">'Type K'!B412</f>
        <v>32</v>
      </c>
      <c r="S499" s="116">
        <f ca="1">'Type N'!B1659</f>
        <v>32</v>
      </c>
      <c r="T499" s="117">
        <f ca="1">'Type S'!B412</f>
        <v>32</v>
      </c>
      <c r="U499" s="118">
        <f ca="1">'Type T'!B909</f>
        <v>32</v>
      </c>
    </row>
    <row r="500" spans="10:21" ht="13.5" thickBot="1" x14ac:dyDescent="0.25">
      <c r="J500">
        <v>11</v>
      </c>
      <c r="K500" s="102">
        <v>371</v>
      </c>
      <c r="L500" s="110" t="str">
        <f>CT!EZ17</f>
        <v/>
      </c>
      <c r="M500" s="111">
        <f>CT!FA17</f>
        <v>0</v>
      </c>
      <c r="N500" s="112" t="e">
        <f>IF(L500="S",HLOOKUP(L500,$P$129:U500,K500+1,FALSE)+$A$96,HLOOKUP(L500,$P$129:U500,K500+1,FALSE))</f>
        <v>#N/A</v>
      </c>
      <c r="O500" s="57">
        <f t="shared" si="46"/>
        <v>0</v>
      </c>
      <c r="P500" s="113">
        <f ca="1">'Type E'!B413</f>
        <v>32</v>
      </c>
      <c r="Q500" s="114">
        <f ca="1">'Type J'!B413</f>
        <v>32</v>
      </c>
      <c r="R500" s="115">
        <f ca="1">'Type K'!B413</f>
        <v>32</v>
      </c>
      <c r="S500" s="116">
        <f ca="1">'Type N'!B1660</f>
        <v>32</v>
      </c>
      <c r="T500" s="117">
        <f ca="1">'Type S'!B413</f>
        <v>32</v>
      </c>
      <c r="U500" s="118">
        <f ca="1">'Type T'!B910</f>
        <v>32</v>
      </c>
    </row>
    <row r="501" spans="10:21" ht="13.5" thickBot="1" x14ac:dyDescent="0.25">
      <c r="J501">
        <v>12</v>
      </c>
      <c r="K501" s="102">
        <v>372</v>
      </c>
      <c r="L501" s="110" t="str">
        <f>CT!EZ18</f>
        <v/>
      </c>
      <c r="M501" s="111">
        <f>CT!FA18</f>
        <v>0</v>
      </c>
      <c r="N501" s="112" t="e">
        <f>IF(L501="S",HLOOKUP(L501,$P$129:U501,K501+1,FALSE)+$A$96,HLOOKUP(L501,$P$129:U501,K501+1,FALSE))</f>
        <v>#N/A</v>
      </c>
      <c r="O501" s="57">
        <f t="shared" si="46"/>
        <v>0</v>
      </c>
      <c r="P501" s="113">
        <f ca="1">'Type E'!B414</f>
        <v>32</v>
      </c>
      <c r="Q501" s="114">
        <f ca="1">'Type J'!B414</f>
        <v>32</v>
      </c>
      <c r="R501" s="115">
        <f ca="1">'Type K'!B414</f>
        <v>32</v>
      </c>
      <c r="S501" s="116">
        <f ca="1">'Type N'!B1661</f>
        <v>32</v>
      </c>
      <c r="T501" s="117">
        <f ca="1">'Type S'!B414</f>
        <v>32</v>
      </c>
      <c r="U501" s="118">
        <f ca="1">'Type T'!B911</f>
        <v>32</v>
      </c>
    </row>
    <row r="502" spans="10:21" ht="13.5" thickBot="1" x14ac:dyDescent="0.25">
      <c r="J502">
        <v>13</v>
      </c>
      <c r="K502" s="102">
        <v>373</v>
      </c>
      <c r="L502" s="110" t="str">
        <f>CT!EZ19</f>
        <v/>
      </c>
      <c r="M502" s="111">
        <f>CT!FA19</f>
        <v>0</v>
      </c>
      <c r="N502" s="112" t="e">
        <f>IF(L502="S",HLOOKUP(L502,$P$129:U502,K502+1,FALSE)+$A$96,HLOOKUP(L502,$P$129:U502,K502+1,FALSE))</f>
        <v>#N/A</v>
      </c>
      <c r="O502" s="57">
        <f t="shared" si="46"/>
        <v>0</v>
      </c>
      <c r="P502" s="113">
        <f ca="1">'Type E'!B415</f>
        <v>32</v>
      </c>
      <c r="Q502" s="114">
        <f ca="1">'Type J'!B415</f>
        <v>32</v>
      </c>
      <c r="R502" s="115">
        <f ca="1">'Type K'!B415</f>
        <v>32</v>
      </c>
      <c r="S502" s="116">
        <f ca="1">'Type N'!B1662</f>
        <v>32</v>
      </c>
      <c r="T502" s="117">
        <f ca="1">'Type S'!B415</f>
        <v>32</v>
      </c>
      <c r="U502" s="118">
        <f ca="1">'Type T'!B912</f>
        <v>32</v>
      </c>
    </row>
    <row r="503" spans="10:21" ht="13.5" thickBot="1" x14ac:dyDescent="0.25">
      <c r="J503">
        <v>14</v>
      </c>
      <c r="K503" s="102">
        <v>374</v>
      </c>
      <c r="L503" s="110" t="str">
        <f>CT!EZ20</f>
        <v/>
      </c>
      <c r="M503" s="111">
        <f>CT!FA20</f>
        <v>0</v>
      </c>
      <c r="N503" s="112" t="e">
        <f>IF(L503="S",HLOOKUP(L503,$P$129:U503,K503+1,FALSE)+$A$96,HLOOKUP(L503,$P$129:U503,K503+1,FALSE))</f>
        <v>#N/A</v>
      </c>
      <c r="O503" s="57">
        <f t="shared" si="46"/>
        <v>0</v>
      </c>
      <c r="P503" s="113">
        <f ca="1">'Type E'!B416</f>
        <v>32</v>
      </c>
      <c r="Q503" s="114">
        <f ca="1">'Type J'!B416</f>
        <v>32</v>
      </c>
      <c r="R503" s="115">
        <f ca="1">'Type K'!B416</f>
        <v>32</v>
      </c>
      <c r="S503" s="116">
        <f ca="1">'Type N'!B1663</f>
        <v>32</v>
      </c>
      <c r="T503" s="117">
        <f ca="1">'Type S'!B416</f>
        <v>32</v>
      </c>
      <c r="U503" s="118">
        <f ca="1">'Type T'!B913</f>
        <v>32</v>
      </c>
    </row>
    <row r="504" spans="10:21" ht="13.5" thickBot="1" x14ac:dyDescent="0.25">
      <c r="J504">
        <v>15</v>
      </c>
      <c r="K504" s="102">
        <v>375</v>
      </c>
      <c r="L504" s="110" t="str">
        <f>CT!EZ21</f>
        <v/>
      </c>
      <c r="M504" s="111">
        <f>CT!FA21</f>
        <v>0</v>
      </c>
      <c r="N504" s="112" t="e">
        <f>IF(L504="S",HLOOKUP(L504,$P$129:U504,K504+1,FALSE)+$A$96,HLOOKUP(L504,$P$129:U504,K504+1,FALSE))</f>
        <v>#N/A</v>
      </c>
      <c r="O504" s="57">
        <f t="shared" si="46"/>
        <v>0</v>
      </c>
      <c r="P504" s="113">
        <f ca="1">'Type E'!B417</f>
        <v>32</v>
      </c>
      <c r="Q504" s="114">
        <f ca="1">'Type J'!B417</f>
        <v>32</v>
      </c>
      <c r="R504" s="115">
        <f ca="1">'Type K'!B417</f>
        <v>32</v>
      </c>
      <c r="S504" s="116">
        <f ca="1">'Type N'!B1664</f>
        <v>32</v>
      </c>
      <c r="T504" s="117">
        <f ca="1">'Type S'!B417</f>
        <v>32</v>
      </c>
      <c r="U504" s="118">
        <f ca="1">'Type T'!B914</f>
        <v>32</v>
      </c>
    </row>
    <row r="505" spans="10:21" ht="13.5" thickBot="1" x14ac:dyDescent="0.25">
      <c r="J505">
        <v>16</v>
      </c>
      <c r="K505" s="102">
        <v>376</v>
      </c>
      <c r="L505" s="110" t="str">
        <f>CT!EZ22</f>
        <v/>
      </c>
      <c r="M505" s="111">
        <f>CT!FA22</f>
        <v>0</v>
      </c>
      <c r="N505" s="112" t="e">
        <f>IF(L505="S",HLOOKUP(L505,$P$129:U505,K505+1,FALSE)+$A$96,HLOOKUP(L505,$P$129:U505,K505+1,FALSE))</f>
        <v>#N/A</v>
      </c>
      <c r="O505" s="57">
        <f t="shared" si="46"/>
        <v>0</v>
      </c>
      <c r="P505" s="113">
        <f ca="1">'Type E'!B418</f>
        <v>32</v>
      </c>
      <c r="Q505" s="114">
        <f ca="1">'Type J'!B418</f>
        <v>32</v>
      </c>
      <c r="R505" s="115">
        <f ca="1">'Type K'!B418</f>
        <v>32</v>
      </c>
      <c r="S505" s="116">
        <f ca="1">'Type N'!B1665</f>
        <v>32</v>
      </c>
      <c r="T505" s="117">
        <f ca="1">'Type S'!B418</f>
        <v>32</v>
      </c>
      <c r="U505" s="118">
        <f ca="1">'Type T'!B915</f>
        <v>32</v>
      </c>
    </row>
    <row r="506" spans="10:21" ht="13.5" thickBot="1" x14ac:dyDescent="0.25">
      <c r="J506">
        <v>17</v>
      </c>
      <c r="K506" s="102">
        <v>377</v>
      </c>
      <c r="L506" s="110" t="str">
        <f>CT!EZ23</f>
        <v/>
      </c>
      <c r="M506" s="111">
        <f>CT!FA23</f>
        <v>0</v>
      </c>
      <c r="N506" s="112" t="e">
        <f>IF(L506="S",HLOOKUP(L506,$P$129:U506,K506+1,FALSE)+$A$96,HLOOKUP(L506,$P$129:U506,K506+1,FALSE))</f>
        <v>#N/A</v>
      </c>
      <c r="O506" s="57">
        <f t="shared" si="46"/>
        <v>0</v>
      </c>
      <c r="P506" s="113">
        <f ca="1">'Type E'!B419</f>
        <v>32</v>
      </c>
      <c r="Q506" s="114">
        <f ca="1">'Type J'!B419</f>
        <v>32</v>
      </c>
      <c r="R506" s="115">
        <f ca="1">'Type K'!B419</f>
        <v>32</v>
      </c>
      <c r="S506" s="116">
        <f ca="1">'Type N'!B1666</f>
        <v>32</v>
      </c>
      <c r="T506" s="117">
        <f ca="1">'Type S'!B419</f>
        <v>32</v>
      </c>
      <c r="U506" s="118">
        <f ca="1">'Type T'!B916</f>
        <v>32</v>
      </c>
    </row>
    <row r="507" spans="10:21" ht="13.5" thickBot="1" x14ac:dyDescent="0.25">
      <c r="J507">
        <v>18</v>
      </c>
      <c r="K507" s="102">
        <v>378</v>
      </c>
      <c r="L507" s="110" t="str">
        <f>CT!EZ24</f>
        <v/>
      </c>
      <c r="M507" s="111">
        <f>CT!FA24</f>
        <v>0</v>
      </c>
      <c r="N507" s="112" t="e">
        <f>IF(L507="S",HLOOKUP(L507,$P$129:U507,K507+1,FALSE)+$A$96,HLOOKUP(L507,$P$129:U507,K507+1,FALSE))</f>
        <v>#N/A</v>
      </c>
      <c r="O507" s="57">
        <f t="shared" si="46"/>
        <v>0</v>
      </c>
      <c r="P507" s="113">
        <f ca="1">'Type E'!B420</f>
        <v>32</v>
      </c>
      <c r="Q507" s="114">
        <f ca="1">'Type J'!B420</f>
        <v>32</v>
      </c>
      <c r="R507" s="115">
        <f ca="1">'Type K'!B420</f>
        <v>32</v>
      </c>
      <c r="S507" s="116">
        <f ca="1">'Type N'!B1667</f>
        <v>32</v>
      </c>
      <c r="T507" s="117">
        <f ca="1">'Type S'!B420</f>
        <v>32</v>
      </c>
      <c r="U507" s="118">
        <f ca="1">'Type T'!B917</f>
        <v>32</v>
      </c>
    </row>
    <row r="508" spans="10:21" ht="13.5" thickBot="1" x14ac:dyDescent="0.25">
      <c r="J508">
        <v>19</v>
      </c>
      <c r="K508" s="102">
        <v>379</v>
      </c>
      <c r="L508" s="110" t="str">
        <f>CT!EZ25</f>
        <v/>
      </c>
      <c r="M508" s="111">
        <f>CT!FA25</f>
        <v>0</v>
      </c>
      <c r="N508" s="112" t="e">
        <f>IF(L508="S",HLOOKUP(L508,$P$129:U508,K508+1,FALSE)+$A$96,HLOOKUP(L508,$P$129:U508,K508+1,FALSE))</f>
        <v>#N/A</v>
      </c>
      <c r="O508" s="57">
        <f t="shared" si="46"/>
        <v>0</v>
      </c>
      <c r="P508" s="113">
        <f ca="1">'Type E'!B421</f>
        <v>32</v>
      </c>
      <c r="Q508" s="114">
        <f ca="1">'Type J'!B421</f>
        <v>32</v>
      </c>
      <c r="R508" s="115">
        <f ca="1">'Type K'!B421</f>
        <v>32</v>
      </c>
      <c r="S508" s="116">
        <f ca="1">'Type N'!B1668</f>
        <v>32</v>
      </c>
      <c r="T508" s="117">
        <f ca="1">'Type S'!B421</f>
        <v>32</v>
      </c>
      <c r="U508" s="118">
        <f ca="1">'Type T'!B918</f>
        <v>32</v>
      </c>
    </row>
    <row r="509" spans="10:21" x14ac:dyDescent="0.2">
      <c r="J509">
        <v>20</v>
      </c>
      <c r="K509" s="102">
        <v>380</v>
      </c>
      <c r="L509" s="110" t="str">
        <f>CT!EZ26</f>
        <v/>
      </c>
      <c r="M509" s="111">
        <f>CT!FA26</f>
        <v>0</v>
      </c>
      <c r="N509" s="112" t="e">
        <f>IF(L509="S",HLOOKUP(L509,$P$129:U509,K509+1,FALSE)+$A$96,HLOOKUP(L509,$P$129:U509,K509+1,FALSE))</f>
        <v>#N/A</v>
      </c>
      <c r="O509" s="57">
        <f t="shared" si="46"/>
        <v>0</v>
      </c>
      <c r="P509" s="113">
        <f ca="1">'Type E'!B422</f>
        <v>32</v>
      </c>
      <c r="Q509" s="114">
        <f ca="1">'Type J'!B422</f>
        <v>32</v>
      </c>
      <c r="R509" s="115">
        <f ca="1">'Type K'!B422</f>
        <v>32</v>
      </c>
      <c r="S509" s="116">
        <f ca="1">'Type N'!B1669</f>
        <v>32</v>
      </c>
      <c r="T509" s="117">
        <f ca="1">'Type S'!B422</f>
        <v>32</v>
      </c>
      <c r="U509" s="11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M27"/>
  <sheetViews>
    <sheetView tabSelected="1" zoomScaleNormal="100" workbookViewId="0">
      <selection activeCell="B9" sqref="B9"/>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9" max="9" width="13.85546875" customWidth="1"/>
    <col min="10" max="10" width="9" customWidth="1"/>
    <col min="11" max="11" width="12" customWidth="1"/>
    <col min="12" max="12" width="12.140625" customWidth="1"/>
    <col min="13" max="13" width="13.42578125" customWidth="1"/>
  </cols>
  <sheetData>
    <row r="1" spans="1:13" x14ac:dyDescent="0.2">
      <c r="B1" s="514" t="s">
        <v>755</v>
      </c>
      <c r="C1" s="514"/>
      <c r="D1" s="514"/>
      <c r="G1" s="5" t="s">
        <v>902</v>
      </c>
      <c r="H1" s="5" t="s">
        <v>773</v>
      </c>
      <c r="I1" s="5" t="s">
        <v>901</v>
      </c>
      <c r="J1" s="5" t="s">
        <v>903</v>
      </c>
    </row>
    <row r="2" spans="1:13" x14ac:dyDescent="0.2">
      <c r="A2" t="s">
        <v>79</v>
      </c>
      <c r="B2" s="461" t="s">
        <v>46</v>
      </c>
      <c r="C2" s="461" t="s">
        <v>45</v>
      </c>
      <c r="D2" s="461" t="s">
        <v>756</v>
      </c>
      <c r="E2" s="461" t="s">
        <v>199</v>
      </c>
      <c r="F2" s="461" t="s">
        <v>177</v>
      </c>
      <c r="G2">
        <v>1</v>
      </c>
      <c r="H2" t="s">
        <v>757</v>
      </c>
      <c r="I2" t="s">
        <v>758</v>
      </c>
      <c r="J2">
        <v>3</v>
      </c>
    </row>
    <row r="3" spans="1:13" x14ac:dyDescent="0.2">
      <c r="A3" s="5">
        <v>3458</v>
      </c>
      <c r="B3" s="462" t="s">
        <v>759</v>
      </c>
      <c r="C3" s="462" t="s">
        <v>761</v>
      </c>
      <c r="D3" s="463">
        <v>45420</v>
      </c>
      <c r="E3" s="463">
        <v>45785</v>
      </c>
      <c r="F3" s="462" t="s">
        <v>762</v>
      </c>
      <c r="G3">
        <v>2</v>
      </c>
      <c r="H3" s="5" t="s">
        <v>763</v>
      </c>
      <c r="I3" s="5" t="s">
        <v>764</v>
      </c>
      <c r="J3" s="422">
        <v>1624273</v>
      </c>
    </row>
    <row r="4" spans="1:13" x14ac:dyDescent="0.2">
      <c r="A4" s="5">
        <v>1502</v>
      </c>
      <c r="B4" s="462" t="s">
        <v>768</v>
      </c>
      <c r="C4" s="462" t="s">
        <v>769</v>
      </c>
      <c r="D4" s="463">
        <v>45306</v>
      </c>
      <c r="E4" s="463">
        <v>45672</v>
      </c>
      <c r="F4" s="462" t="s">
        <v>770</v>
      </c>
      <c r="G4">
        <v>3</v>
      </c>
    </row>
    <row r="5" spans="1:13" x14ac:dyDescent="0.2">
      <c r="A5" s="5" t="s">
        <v>900</v>
      </c>
      <c r="B5" s="464" t="s">
        <v>771</v>
      </c>
      <c r="C5" s="465">
        <v>6851022030037</v>
      </c>
      <c r="D5" s="466">
        <v>45474</v>
      </c>
      <c r="E5" s="466">
        <v>45839</v>
      </c>
      <c r="F5" s="464" t="s">
        <v>22</v>
      </c>
      <c r="G5">
        <v>4</v>
      </c>
      <c r="H5" t="s">
        <v>766</v>
      </c>
      <c r="I5" t="s">
        <v>758</v>
      </c>
      <c r="J5">
        <v>1</v>
      </c>
    </row>
    <row r="6" spans="1:13" x14ac:dyDescent="0.2">
      <c r="A6" s="5"/>
      <c r="G6">
        <v>5</v>
      </c>
      <c r="H6" t="s">
        <v>767</v>
      </c>
      <c r="I6" t="s">
        <v>758</v>
      </c>
      <c r="J6">
        <v>7</v>
      </c>
    </row>
    <row r="7" spans="1:13" x14ac:dyDescent="0.2">
      <c r="G7">
        <v>6</v>
      </c>
      <c r="H7" t="s">
        <v>736</v>
      </c>
      <c r="I7" t="s">
        <v>760</v>
      </c>
      <c r="J7">
        <v>496142</v>
      </c>
    </row>
    <row r="8" spans="1:13" x14ac:dyDescent="0.2">
      <c r="G8">
        <v>7</v>
      </c>
      <c r="H8" s="5" t="s">
        <v>757</v>
      </c>
      <c r="I8" s="5" t="s">
        <v>758</v>
      </c>
      <c r="J8">
        <v>1</v>
      </c>
    </row>
    <row r="9" spans="1:13" x14ac:dyDescent="0.2">
      <c r="G9">
        <v>8</v>
      </c>
      <c r="H9" s="5" t="s">
        <v>757</v>
      </c>
      <c r="I9" s="5" t="s">
        <v>758</v>
      </c>
      <c r="J9">
        <v>3</v>
      </c>
    </row>
    <row r="12" spans="1:13" x14ac:dyDescent="0.2">
      <c r="I12" s="514" t="s">
        <v>772</v>
      </c>
      <c r="J12" s="514"/>
      <c r="K12" s="514"/>
      <c r="L12" s="514"/>
    </row>
    <row r="13" spans="1:13" x14ac:dyDescent="0.2">
      <c r="I13" t="s">
        <v>773</v>
      </c>
      <c r="K13" t="s">
        <v>756</v>
      </c>
      <c r="L13" t="s">
        <v>199</v>
      </c>
      <c r="M13" t="s">
        <v>177</v>
      </c>
    </row>
    <row r="14" spans="1:13" x14ac:dyDescent="0.2">
      <c r="H14">
        <v>14</v>
      </c>
      <c r="I14" t="s">
        <v>774</v>
      </c>
      <c r="K14" s="306">
        <v>45310</v>
      </c>
      <c r="L14" s="306">
        <v>45676</v>
      </c>
      <c r="M14" s="5" t="s">
        <v>775</v>
      </c>
    </row>
    <row r="15" spans="1:13" x14ac:dyDescent="0.2">
      <c r="H15">
        <v>15</v>
      </c>
      <c r="I15" t="str">
        <f t="shared" ref="I15:I21" si="0">CONCATENATE(H3,I3,J3)</f>
        <v>PRT2SN:1624273</v>
      </c>
      <c r="K15" s="63">
        <v>45378</v>
      </c>
      <c r="L15" s="63">
        <v>45743</v>
      </c>
      <c r="M15" s="5" t="s">
        <v>776</v>
      </c>
    </row>
    <row r="16" spans="1:13" x14ac:dyDescent="0.2">
      <c r="H16">
        <v>16</v>
      </c>
      <c r="I16" t="str">
        <f t="shared" si="0"/>
        <v/>
      </c>
      <c r="K16" s="63">
        <f>K14</f>
        <v>45310</v>
      </c>
      <c r="L16" s="63">
        <f>L14</f>
        <v>45676</v>
      </c>
      <c r="M16" t="str">
        <f>M15</f>
        <v>56561-056584</v>
      </c>
    </row>
    <row r="17" spans="8:13" x14ac:dyDescent="0.2">
      <c r="H17">
        <v>17</v>
      </c>
      <c r="I17" t="str">
        <f t="shared" si="0"/>
        <v>TTS-1</v>
      </c>
      <c r="K17" s="63">
        <f>K14</f>
        <v>45310</v>
      </c>
      <c r="L17" s="63">
        <f>L14</f>
        <v>45676</v>
      </c>
      <c r="M17" s="5" t="str">
        <f>M19</f>
        <v>G295632</v>
      </c>
    </row>
    <row r="18" spans="8:13" x14ac:dyDescent="0.2">
      <c r="H18">
        <v>18</v>
      </c>
      <c r="I18" t="str">
        <f t="shared" si="0"/>
        <v>ST-7</v>
      </c>
      <c r="K18" s="87">
        <v>45062</v>
      </c>
      <c r="L18" s="87">
        <v>46889</v>
      </c>
      <c r="M18" s="88">
        <v>46756</v>
      </c>
    </row>
    <row r="19" spans="8:13" x14ac:dyDescent="0.2">
      <c r="H19">
        <v>19</v>
      </c>
      <c r="I19" t="str">
        <f t="shared" si="0"/>
        <v>PRT SN:496142</v>
      </c>
      <c r="K19" s="87">
        <v>45275</v>
      </c>
      <c r="L19" s="87">
        <v>46006</v>
      </c>
      <c r="M19" s="88" t="s">
        <v>777</v>
      </c>
    </row>
    <row r="20" spans="8:13" x14ac:dyDescent="0.2">
      <c r="H20">
        <v>20</v>
      </c>
      <c r="I20" t="str">
        <f t="shared" si="0"/>
        <v>SP-1</v>
      </c>
      <c r="K20" s="63">
        <v>45310</v>
      </c>
      <c r="L20" s="63">
        <v>45676</v>
      </c>
      <c r="M20" s="5" t="s">
        <v>778</v>
      </c>
    </row>
    <row r="21" spans="8:13" ht="13.5" thickBot="1" x14ac:dyDescent="0.25">
      <c r="H21">
        <v>21</v>
      </c>
      <c r="I21" t="str">
        <f t="shared" si="0"/>
        <v>SP-3</v>
      </c>
      <c r="K21" s="63">
        <f>K14</f>
        <v>45310</v>
      </c>
      <c r="L21" s="63">
        <f>L14</f>
        <v>45676</v>
      </c>
      <c r="M21" s="63" t="str">
        <f>M14</f>
        <v>SP30124</v>
      </c>
    </row>
    <row r="22" spans="8:13" ht="13.5" thickBot="1" x14ac:dyDescent="0.25">
      <c r="I22" s="5" t="s">
        <v>779</v>
      </c>
      <c r="M22" s="245" t="s">
        <v>780</v>
      </c>
    </row>
    <row r="23" spans="8:13" ht="13.5" thickBot="1" x14ac:dyDescent="0.25">
      <c r="I23" s="5" t="s">
        <v>781</v>
      </c>
    </row>
    <row r="24" spans="8:13" ht="13.5" thickBot="1" x14ac:dyDescent="0.25">
      <c r="I24" s="5" t="s">
        <v>782</v>
      </c>
      <c r="J24" s="245" t="s">
        <v>190</v>
      </c>
    </row>
    <row r="27" spans="8:13" x14ac:dyDescent="0.2">
      <c r="I27" s="5" t="s">
        <v>72</v>
      </c>
    </row>
  </sheetData>
  <sheetProtection selectLockedCells="1"/>
  <mergeCells count="2">
    <mergeCell ref="B1:D1"/>
    <mergeCell ref="I12:L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783</v>
      </c>
      <c r="C2" s="42">
        <v>44917</v>
      </c>
      <c r="D2" s="310" t="s">
        <v>20</v>
      </c>
      <c r="E2" s="42">
        <v>45282</v>
      </c>
      <c r="F2" s="5" t="s">
        <v>784</v>
      </c>
    </row>
    <row r="3" spans="1:10" ht="15" x14ac:dyDescent="0.2">
      <c r="C3" s="37" t="s">
        <v>48</v>
      </c>
      <c r="D3" s="38" t="s">
        <v>168</v>
      </c>
      <c r="I3" s="5" t="s">
        <v>785</v>
      </c>
    </row>
    <row r="4" spans="1:10" ht="15.75" thickBot="1" x14ac:dyDescent="0.25">
      <c r="A4">
        <v>32</v>
      </c>
      <c r="B4" s="302" t="s">
        <v>786</v>
      </c>
      <c r="C4" s="34">
        <v>31.841000000000001</v>
      </c>
      <c r="D4">
        <f>IF(B4='Update Standards'!I18,'ST-7'!B15,32)</f>
        <v>32</v>
      </c>
      <c r="I4">
        <v>31.8</v>
      </c>
      <c r="J4" s="97"/>
    </row>
    <row r="5" spans="1:10" ht="18.75" thickBot="1" x14ac:dyDescent="0.3">
      <c r="B5" s="43" t="s">
        <v>241</v>
      </c>
      <c r="C5" s="34">
        <v>1E-4</v>
      </c>
      <c r="D5">
        <f ca="1">IF(B4='Update Standards'!I18,'Type S'!B6,'Type S'!B6+formulas!A96)</f>
        <v>32.733333333333334</v>
      </c>
      <c r="E5" s="444">
        <f ca="1">D5-D4+A4</f>
        <v>32.733333333333334</v>
      </c>
      <c r="I5">
        <v>200.3</v>
      </c>
      <c r="J5" s="97"/>
    </row>
    <row r="6" spans="1:10" ht="15" x14ac:dyDescent="0.2">
      <c r="B6" s="37"/>
      <c r="I6">
        <v>400.1</v>
      </c>
      <c r="J6" s="97"/>
    </row>
    <row r="7" spans="1:10" ht="15.75" thickBot="1" x14ac:dyDescent="0.25">
      <c r="A7">
        <v>200</v>
      </c>
      <c r="B7" s="6" t="s">
        <v>787</v>
      </c>
      <c r="C7" s="34">
        <v>0.59330000000000005</v>
      </c>
      <c r="D7">
        <f ca="1">'ST-7'!B16</f>
        <v>199.14753600002811</v>
      </c>
      <c r="F7" s="445" t="s">
        <v>788</v>
      </c>
      <c r="I7">
        <v>600.1</v>
      </c>
      <c r="J7" s="97"/>
    </row>
    <row r="8" spans="1:10" ht="18.75" thickBot="1" x14ac:dyDescent="0.3">
      <c r="B8" s="39" t="s">
        <v>241</v>
      </c>
      <c r="C8" s="34">
        <v>0.59789999999999999</v>
      </c>
      <c r="D8">
        <f ca="1">'Type S'!B8</f>
        <v>200.22499999999999</v>
      </c>
      <c r="E8" s="444">
        <f ca="1">D8-D7+A7</f>
        <v>201.07746399997188</v>
      </c>
      <c r="I8">
        <v>800</v>
      </c>
      <c r="J8" s="97"/>
    </row>
    <row r="9" spans="1:10" x14ac:dyDescent="0.2">
      <c r="I9">
        <v>1000</v>
      </c>
      <c r="J9" s="97"/>
    </row>
    <row r="10" spans="1:10" ht="15.75" thickBot="1" x14ac:dyDescent="0.25">
      <c r="A10">
        <v>400</v>
      </c>
      <c r="B10" s="6" t="str">
        <f>B7</f>
        <v>ST-7</v>
      </c>
      <c r="C10" s="34">
        <v>1.4742</v>
      </c>
      <c r="D10">
        <f ca="1">'ST-7'!B17</f>
        <v>399.26590545030729</v>
      </c>
      <c r="I10">
        <v>1199.8</v>
      </c>
      <c r="J10" s="97"/>
    </row>
    <row r="11" spans="1:10" ht="18.75" thickBot="1" x14ac:dyDescent="0.3">
      <c r="B11" s="43" t="s">
        <v>241</v>
      </c>
      <c r="C11" s="34">
        <v>1.4762</v>
      </c>
      <c r="D11">
        <f ca="1">'Type S'!B10</f>
        <v>399.55</v>
      </c>
      <c r="E11" s="444">
        <f ca="1">D11-D10+A10</f>
        <v>400.28409454969272</v>
      </c>
      <c r="I11">
        <v>1400.7</v>
      </c>
      <c r="J11" s="97"/>
    </row>
    <row r="12" spans="1:10" ht="15" x14ac:dyDescent="0.2">
      <c r="C12" s="416"/>
      <c r="I12">
        <v>1600.6</v>
      </c>
      <c r="J12" s="97"/>
    </row>
    <row r="13" spans="1:10" ht="15.75" thickBot="1" x14ac:dyDescent="0.25">
      <c r="A13">
        <v>600</v>
      </c>
      <c r="B13" s="6" t="str">
        <f>B7</f>
        <v>ST-7</v>
      </c>
      <c r="C13" s="34">
        <v>2.4641999999999999</v>
      </c>
      <c r="D13">
        <f ca="1">'ST-7'!B18</f>
        <v>599.82596329827663</v>
      </c>
      <c r="I13">
        <v>1800.7</v>
      </c>
      <c r="J13" s="97"/>
    </row>
    <row r="14" spans="1:10" ht="18.75" thickBot="1" x14ac:dyDescent="0.3">
      <c r="B14" s="43" t="str">
        <f>B11</f>
        <v>SP-1</v>
      </c>
      <c r="C14" s="34">
        <v>2.4647999999999999</v>
      </c>
      <c r="D14">
        <f ca="1">'Type S'!B12</f>
        <v>599.76</v>
      </c>
      <c r="E14" s="444">
        <f ca="1">D14-D13+A13</f>
        <v>599.93403670172336</v>
      </c>
      <c r="I14">
        <v>2001</v>
      </c>
      <c r="J14" s="97"/>
    </row>
    <row r="15" spans="1:10" x14ac:dyDescent="0.2">
      <c r="I15">
        <v>2201.4</v>
      </c>
      <c r="J15" s="97"/>
    </row>
    <row r="16" spans="1:10" ht="15.75" thickBot="1" x14ac:dyDescent="0.25">
      <c r="A16">
        <v>800</v>
      </c>
      <c r="B16" s="6" t="str">
        <f>B7</f>
        <v>ST-7</v>
      </c>
      <c r="C16" s="34">
        <v>3.5162</v>
      </c>
      <c r="D16">
        <f ca="1">'ST-7'!B19</f>
        <v>800.08605337602341</v>
      </c>
      <c r="I16">
        <v>2201.6999999999998</v>
      </c>
      <c r="J16" s="97"/>
    </row>
    <row r="17" spans="1:15" ht="18.75" thickBot="1" x14ac:dyDescent="0.3">
      <c r="B17" s="39" t="s">
        <v>241</v>
      </c>
      <c r="C17" s="34">
        <v>3.5165000000000002</v>
      </c>
      <c r="D17">
        <f ca="1">'Type S'!B14</f>
        <v>800.1</v>
      </c>
      <c r="E17" s="444">
        <f ca="1">D17-D16+A16</f>
        <v>800.01394662397661</v>
      </c>
      <c r="O17" s="446"/>
    </row>
    <row r="18" spans="1:15" x14ac:dyDescent="0.2">
      <c r="H18" s="5" t="s">
        <v>789</v>
      </c>
      <c r="J18" s="129">
        <v>1</v>
      </c>
      <c r="K18" s="129">
        <v>2</v>
      </c>
      <c r="L18" s="129">
        <v>3</v>
      </c>
      <c r="M18" s="129">
        <v>4</v>
      </c>
      <c r="N18">
        <v>5</v>
      </c>
      <c r="O18" s="446"/>
    </row>
    <row r="19" spans="1:15" ht="15.75" thickBot="1" x14ac:dyDescent="0.25">
      <c r="A19">
        <v>1000</v>
      </c>
      <c r="B19" s="6" t="str">
        <f>B7</f>
        <v>ST-7</v>
      </c>
      <c r="C19" s="34">
        <v>4.6109999999999998</v>
      </c>
      <c r="D19">
        <f ca="1">'ST-7'!B20</f>
        <v>1000.1045768160434</v>
      </c>
      <c r="F19" s="131"/>
      <c r="G19" s="131"/>
      <c r="H19" s="131"/>
      <c r="I19" s="131"/>
      <c r="J19" s="82">
        <v>4.5964</v>
      </c>
      <c r="K19" s="82">
        <v>4.5952000000000002</v>
      </c>
      <c r="L19" s="82">
        <v>4.5948000000000002</v>
      </c>
      <c r="M19" s="82"/>
      <c r="N19" s="131"/>
      <c r="O19" s="132"/>
    </row>
    <row r="20" spans="1:15" ht="18.75" thickBot="1" x14ac:dyDescent="0.3">
      <c r="B20" s="43" t="str">
        <f>B17</f>
        <v>SP-1</v>
      </c>
      <c r="C20" s="34">
        <v>4.6113</v>
      </c>
      <c r="D20">
        <f ca="1">'Type S'!B16</f>
        <v>1000.2599999999999</v>
      </c>
      <c r="E20" s="444">
        <f ca="1">D20-D19+A19</f>
        <v>1000.1554231839565</v>
      </c>
      <c r="F20" s="131"/>
      <c r="G20" s="131"/>
      <c r="H20" s="131"/>
      <c r="I20" s="131"/>
      <c r="J20" s="82">
        <v>4.5933000000000002</v>
      </c>
      <c r="K20" s="82">
        <v>4.5919999999999996</v>
      </c>
      <c r="L20" s="82">
        <v>4.5922000000000001</v>
      </c>
      <c r="M20" s="82"/>
      <c r="N20" s="131"/>
      <c r="O20" s="132"/>
    </row>
    <row r="21" spans="1:15" x14ac:dyDescent="0.2">
      <c r="J21" s="129"/>
      <c r="K21" s="129"/>
      <c r="L21" s="129"/>
      <c r="M21" s="129"/>
      <c r="O21" s="130"/>
    </row>
    <row r="22" spans="1:15" ht="15.75" thickBot="1" x14ac:dyDescent="0.25">
      <c r="A22">
        <v>1200</v>
      </c>
      <c r="B22" s="6" t="str">
        <f>B7</f>
        <v>ST-7</v>
      </c>
      <c r="C22" s="34">
        <v>5.7377000000000002</v>
      </c>
      <c r="D22">
        <f ca="1">'ST-7'!B21</f>
        <v>1198.9609615504082</v>
      </c>
      <c r="F22" s="131"/>
      <c r="G22" s="131"/>
      <c r="H22" s="131"/>
      <c r="I22" s="131"/>
      <c r="J22" s="82"/>
      <c r="K22" s="82"/>
      <c r="L22" s="82"/>
      <c r="M22" s="82"/>
      <c r="N22" s="131"/>
      <c r="O22" s="132"/>
    </row>
    <row r="23" spans="1:15" ht="18.75" thickBot="1" x14ac:dyDescent="0.3">
      <c r="B23" s="43" t="str">
        <f>B20</f>
        <v>SP-1</v>
      </c>
      <c r="C23" s="34">
        <v>5.74</v>
      </c>
      <c r="D23">
        <f ca="1">'Type S'!B18</f>
        <v>1199.8000000000002</v>
      </c>
      <c r="E23" s="444">
        <f ca="1">D23-D22+A22</f>
        <v>1200.839038449592</v>
      </c>
      <c r="F23" s="131"/>
      <c r="G23" s="131"/>
      <c r="H23" s="131"/>
      <c r="I23" s="131"/>
      <c r="J23" s="82"/>
      <c r="K23" s="82"/>
      <c r="L23" s="82"/>
      <c r="M23" s="82"/>
      <c r="N23" s="131"/>
      <c r="O23" s="132"/>
    </row>
    <row r="24" spans="1:15" x14ac:dyDescent="0.2">
      <c r="J24" s="129">
        <v>-0.3</v>
      </c>
      <c r="K24" s="129">
        <v>-0.3</v>
      </c>
      <c r="L24" s="129">
        <v>-0.8</v>
      </c>
      <c r="M24" s="129">
        <v>-0.1</v>
      </c>
      <c r="O24" s="130"/>
    </row>
    <row r="25" spans="1:15" ht="15.75" thickBot="1" x14ac:dyDescent="0.25">
      <c r="A25">
        <v>1400</v>
      </c>
      <c r="B25" s="6" t="str">
        <f>B7</f>
        <v>ST-7</v>
      </c>
      <c r="C25" s="34">
        <v>6.9019000000000004</v>
      </c>
      <c r="D25">
        <f ca="1">'ST-7'!B22</f>
        <v>1397.4800422659582</v>
      </c>
      <c r="F25" s="131">
        <v>6.9268000000000001</v>
      </c>
      <c r="G25" s="131">
        <v>1401.8</v>
      </c>
      <c r="H25" s="131"/>
      <c r="I25" s="131"/>
      <c r="J25" s="82"/>
      <c r="K25" s="82"/>
      <c r="L25" s="82"/>
      <c r="M25" s="82"/>
      <c r="N25" s="131"/>
      <c r="O25" s="132"/>
    </row>
    <row r="26" spans="1:15" ht="18.75" thickBot="1" x14ac:dyDescent="0.3">
      <c r="B26" s="43" t="s">
        <v>241</v>
      </c>
      <c r="C26" s="34">
        <v>6.8989000000000003</v>
      </c>
      <c r="D26">
        <f ca="1">'Type S'!B20</f>
        <v>1397.65</v>
      </c>
      <c r="E26" s="444">
        <f ca="1">D26-D25+A25</f>
        <v>1400.1699577340419</v>
      </c>
      <c r="F26" s="131">
        <v>6.9287000000000001</v>
      </c>
      <c r="G26" s="131">
        <v>1402.6</v>
      </c>
      <c r="H26" s="131"/>
      <c r="I26" s="131"/>
      <c r="J26" s="82"/>
      <c r="K26" s="82"/>
      <c r="L26" s="82"/>
      <c r="M26" s="82"/>
      <c r="N26" s="131"/>
      <c r="O26" s="132"/>
    </row>
    <row r="27" spans="1:15" ht="15" x14ac:dyDescent="0.2">
      <c r="B27" s="37"/>
      <c r="J27" s="129"/>
      <c r="K27" s="129"/>
      <c r="L27" s="129"/>
      <c r="M27" s="129"/>
      <c r="O27" s="130"/>
    </row>
    <row r="28" spans="1:15" ht="15.75" thickBot="1" x14ac:dyDescent="0.25">
      <c r="A28">
        <v>1600</v>
      </c>
      <c r="B28" s="6" t="str">
        <f>B7</f>
        <v>ST-7</v>
      </c>
      <c r="C28" s="34">
        <v>8.1221999999999994</v>
      </c>
      <c r="D28">
        <f ca="1">'ST-7'!B23</f>
        <v>1598.2896432257382</v>
      </c>
      <c r="F28" s="131">
        <v>8.1110000000000007</v>
      </c>
      <c r="G28" s="131">
        <v>1596.7</v>
      </c>
      <c r="H28" s="131"/>
      <c r="I28" s="131"/>
      <c r="J28" s="82"/>
      <c r="K28" s="82"/>
      <c r="L28" s="82"/>
      <c r="M28" s="82"/>
      <c r="N28" s="131"/>
      <c r="O28" s="132"/>
    </row>
    <row r="29" spans="1:15" ht="18.75" thickBot="1" x14ac:dyDescent="0.3">
      <c r="B29" s="39" t="s">
        <v>241</v>
      </c>
      <c r="C29" s="34">
        <v>8.1145999999999994</v>
      </c>
      <c r="D29">
        <f ca="1">'Type S'!B22</f>
        <v>1598.0857142857142</v>
      </c>
      <c r="E29" s="444">
        <f ca="1">D29-D28+A28</f>
        <v>1599.7960710599759</v>
      </c>
      <c r="F29" s="131">
        <v>8.1160999999999994</v>
      </c>
      <c r="G29" s="131">
        <v>1598.3</v>
      </c>
      <c r="H29" s="131"/>
      <c r="I29" s="131"/>
      <c r="J29" s="82"/>
      <c r="K29" s="82"/>
      <c r="L29" s="82"/>
      <c r="M29" s="82"/>
      <c r="N29" s="131"/>
      <c r="O29" s="132"/>
    </row>
    <row r="30" spans="1:15" x14ac:dyDescent="0.2">
      <c r="J30" s="129"/>
      <c r="K30" s="129"/>
      <c r="L30" s="129"/>
      <c r="M30" s="129"/>
      <c r="O30" s="130"/>
    </row>
    <row r="31" spans="1:15" ht="15.75" thickBot="1" x14ac:dyDescent="0.25">
      <c r="A31">
        <v>1800</v>
      </c>
      <c r="B31" s="6" t="str">
        <f>B7</f>
        <v>ST-7</v>
      </c>
      <c r="C31" s="34">
        <v>9.3802000000000003</v>
      </c>
      <c r="D31">
        <f ca="1">'ST-7'!B24</f>
        <v>1798.3044786792245</v>
      </c>
      <c r="F31" s="131">
        <v>9.3459000000000003</v>
      </c>
      <c r="G31" s="131">
        <v>1793.15</v>
      </c>
      <c r="H31" s="131"/>
      <c r="I31" s="131"/>
      <c r="J31" s="82"/>
      <c r="K31" s="82"/>
      <c r="L31" s="82"/>
      <c r="M31" s="82"/>
      <c r="N31" s="131"/>
      <c r="O31" s="132"/>
    </row>
    <row r="32" spans="1:15" ht="18.75" thickBot="1" x14ac:dyDescent="0.3">
      <c r="B32" s="43" t="s">
        <v>241</v>
      </c>
      <c r="C32" s="34">
        <v>9.3699999999999992</v>
      </c>
      <c r="D32">
        <f ca="1">'Type S'!B24</f>
        <v>1798</v>
      </c>
      <c r="E32" s="444">
        <f ca="1">D32-D31+A31</f>
        <v>1799.6955213207755</v>
      </c>
      <c r="F32" s="131">
        <v>9.3491999999999997</v>
      </c>
      <c r="G32" s="131">
        <v>1794.7</v>
      </c>
      <c r="H32" s="131"/>
      <c r="I32" s="131"/>
      <c r="J32" s="82"/>
      <c r="K32" s="82"/>
      <c r="L32" s="82"/>
      <c r="M32" s="82"/>
      <c r="N32" s="131"/>
      <c r="O32" s="132"/>
    </row>
    <row r="33" spans="1:15" ht="15" x14ac:dyDescent="0.2">
      <c r="C33" s="416"/>
      <c r="J33" s="129"/>
      <c r="K33" s="129"/>
      <c r="L33" s="129"/>
      <c r="M33" s="129"/>
      <c r="O33" s="130"/>
    </row>
    <row r="34" spans="1:15" ht="15.75" thickBot="1" x14ac:dyDescent="0.25">
      <c r="A34">
        <v>2000</v>
      </c>
      <c r="B34" s="6" t="str">
        <f>B7</f>
        <v>ST-7</v>
      </c>
      <c r="C34" s="34">
        <v>10.6898</v>
      </c>
      <c r="D34">
        <f ca="1">'ST-7'!B25</f>
        <v>2000.0967667871103</v>
      </c>
      <c r="F34" s="131">
        <v>10.633100000000001</v>
      </c>
      <c r="G34" s="131">
        <v>1991.85</v>
      </c>
      <c r="H34" s="131"/>
      <c r="I34" s="131"/>
      <c r="J34" s="82">
        <v>5.7214999999999998</v>
      </c>
      <c r="K34" s="82"/>
      <c r="L34" s="82"/>
      <c r="M34" s="82"/>
      <c r="N34" s="131"/>
      <c r="O34" s="132"/>
    </row>
    <row r="35" spans="1:15" ht="18.75" thickBot="1" x14ac:dyDescent="0.3">
      <c r="B35" s="43" t="str">
        <f>B32</f>
        <v>SP-1</v>
      </c>
      <c r="C35" s="34">
        <v>10.6897</v>
      </c>
      <c r="D35">
        <f ca="1">'Type S'!B26</f>
        <v>2001.8142857142857</v>
      </c>
      <c r="E35" s="444">
        <f ca="1">D35-D34+A34</f>
        <v>2001.7175189271754</v>
      </c>
      <c r="F35" s="131">
        <v>10.634399999999999</v>
      </c>
      <c r="G35" s="131">
        <v>1993.4</v>
      </c>
      <c r="H35" s="131"/>
      <c r="I35" s="131"/>
      <c r="J35" s="82">
        <v>5.7350000000000003</v>
      </c>
      <c r="K35" s="82"/>
      <c r="L35" s="82"/>
      <c r="M35" s="82"/>
      <c r="N35" s="131"/>
      <c r="O35" s="132"/>
    </row>
    <row r="36" spans="1:15" ht="15" x14ac:dyDescent="0.2">
      <c r="C36" s="416"/>
      <c r="J36" s="129"/>
      <c r="K36" s="129"/>
      <c r="L36" s="129"/>
      <c r="M36" s="129"/>
      <c r="O36" s="130"/>
    </row>
    <row r="37" spans="1:15" ht="15.75" thickBot="1" x14ac:dyDescent="0.25">
      <c r="A37">
        <v>2200</v>
      </c>
      <c r="B37" s="6" t="str">
        <f>B7</f>
        <v>ST-7</v>
      </c>
      <c r="C37" s="34">
        <v>12.006</v>
      </c>
      <c r="D37">
        <f ca="1">'ST-7'!B26</f>
        <v>2198.09520654071</v>
      </c>
      <c r="F37" s="131">
        <v>11.9053</v>
      </c>
      <c r="G37" s="131">
        <v>2183.471</v>
      </c>
      <c r="H37" s="131"/>
      <c r="I37" s="131"/>
      <c r="J37" s="82"/>
      <c r="K37" s="82"/>
      <c r="L37" s="82"/>
      <c r="M37" s="82"/>
      <c r="N37" s="131"/>
      <c r="O37" s="132"/>
    </row>
    <row r="38" spans="1:15" ht="18.75" thickBot="1" x14ac:dyDescent="0.3">
      <c r="B38" s="39" t="s">
        <v>241</v>
      </c>
      <c r="C38" s="34">
        <v>12.003</v>
      </c>
      <c r="D38">
        <f ca="1">'Type S'!B28</f>
        <v>2199.8571428571431</v>
      </c>
      <c r="E38" s="444">
        <f ca="1">D38-D37+A37</f>
        <v>2201.7619363164331</v>
      </c>
      <c r="F38" s="131">
        <v>11.9047</v>
      </c>
      <c r="G38" s="131">
        <v>2185.1170000000002</v>
      </c>
      <c r="H38" s="131"/>
      <c r="I38" s="131"/>
      <c r="J38" s="82"/>
      <c r="K38" s="82"/>
      <c r="L38" s="82"/>
      <c r="M38" s="82"/>
      <c r="N38" s="131"/>
      <c r="O38" s="132"/>
    </row>
    <row r="39" spans="1:15" x14ac:dyDescent="0.2">
      <c r="J39" s="129"/>
      <c r="K39" s="129"/>
      <c r="L39" s="129"/>
      <c r="M39" s="129"/>
      <c r="O39" s="130"/>
    </row>
    <row r="40" spans="1:15" ht="15.75" thickBot="1" x14ac:dyDescent="0.25">
      <c r="A40">
        <v>2400</v>
      </c>
      <c r="B40" s="6" t="str">
        <f>B7</f>
        <v>ST-7</v>
      </c>
      <c r="C40" s="34" t="s">
        <v>790</v>
      </c>
      <c r="D40" t="e">
        <f ca="1">'ST-7'!B27</f>
        <v>#VALUE!</v>
      </c>
      <c r="F40" s="131"/>
      <c r="G40" s="131"/>
      <c r="H40" s="131"/>
      <c r="I40" s="131"/>
      <c r="J40" s="82"/>
      <c r="K40" s="82"/>
      <c r="L40" s="82"/>
      <c r="M40" s="82"/>
      <c r="N40" s="131"/>
      <c r="O40" s="132"/>
    </row>
    <row r="41" spans="1:15" ht="18.75" thickBot="1" x14ac:dyDescent="0.3">
      <c r="B41" s="43" t="str">
        <f>B38</f>
        <v>SP-1</v>
      </c>
      <c r="C41" s="34" t="s">
        <v>790</v>
      </c>
      <c r="D41" t="e">
        <f ca="1">'Type S'!B30</f>
        <v>#VALUE!</v>
      </c>
      <c r="E41" s="444" t="e">
        <f ca="1">D41-D40+A40</f>
        <v>#VALUE!</v>
      </c>
      <c r="F41" s="131"/>
      <c r="G41" s="131"/>
      <c r="H41" s="131"/>
      <c r="I41" s="131"/>
      <c r="J41" s="82"/>
      <c r="K41" s="82"/>
      <c r="L41" s="82"/>
      <c r="M41" s="82"/>
      <c r="N41" s="131"/>
      <c r="O41" s="132"/>
    </row>
    <row r="42" spans="1:15" x14ac:dyDescent="0.2">
      <c r="E42" s="9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1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95" t="s">
        <v>783</v>
      </c>
      <c r="C1" s="252">
        <v>44917</v>
      </c>
      <c r="D1" s="195" t="s">
        <v>20</v>
      </c>
      <c r="E1" s="252">
        <v>45282</v>
      </c>
      <c r="F1" s="281"/>
      <c r="G1" s="47"/>
      <c r="H1" s="47"/>
      <c r="I1" s="281" t="s">
        <v>48</v>
      </c>
      <c r="J1" s="292" t="s">
        <v>168</v>
      </c>
      <c r="K1" s="47"/>
      <c r="L1" s="47"/>
      <c r="M1" s="47"/>
      <c r="N1" s="47"/>
      <c r="O1" s="47"/>
      <c r="P1" s="47"/>
    </row>
    <row r="2" spans="1:16" ht="15.75" thickBot="1" x14ac:dyDescent="0.25">
      <c r="A2" s="47"/>
      <c r="B2" s="47"/>
      <c r="C2" s="47"/>
      <c r="D2" s="47"/>
      <c r="E2" s="47"/>
      <c r="F2" s="47"/>
      <c r="G2" s="282" t="s">
        <v>791</v>
      </c>
      <c r="H2" s="301" t="s">
        <v>792</v>
      </c>
      <c r="I2" s="36">
        <v>31.777999999999999</v>
      </c>
      <c r="J2" s="293">
        <f>IF(H2&lt;&gt;'Update Standards'!I18,32,'ST-7'!B35)</f>
        <v>32</v>
      </c>
      <c r="K2" s="46">
        <v>32</v>
      </c>
      <c r="L2" s="47"/>
      <c r="M2" s="47"/>
      <c r="N2" s="47"/>
      <c r="O2" s="47"/>
      <c r="P2" s="47"/>
    </row>
    <row r="3" spans="1:16" ht="18.75" thickBot="1" x14ac:dyDescent="0.3">
      <c r="A3" s="189"/>
      <c r="B3" s="189"/>
      <c r="C3" s="189"/>
      <c r="D3" s="189"/>
      <c r="E3" s="189"/>
      <c r="F3" s="47"/>
      <c r="G3" s="47"/>
      <c r="H3" s="43" t="s">
        <v>793</v>
      </c>
      <c r="I3" s="34">
        <v>1E-4</v>
      </c>
      <c r="J3" s="293">
        <f ca="1">IF(H2&lt;&gt;'Update Standards'!I18,'Type S'!B1511+formulas!A96,'Type S'!B1511)</f>
        <v>32.733333333333334</v>
      </c>
      <c r="K3" s="447">
        <f ca="1">J3-J2+K2</f>
        <v>32.733333333333334</v>
      </c>
      <c r="L3" s="47"/>
      <c r="M3" s="47"/>
      <c r="N3" s="47"/>
      <c r="O3" s="47"/>
      <c r="P3" s="47"/>
    </row>
    <row r="4" spans="1:16" ht="15.75" thickBot="1" x14ac:dyDescent="0.25">
      <c r="A4" s="189"/>
      <c r="B4" s="189"/>
      <c r="C4" s="283" t="s">
        <v>48</v>
      </c>
      <c r="D4" s="284" t="s">
        <v>168</v>
      </c>
      <c r="E4" s="283"/>
      <c r="F4" s="47"/>
      <c r="G4" s="281"/>
      <c r="H4" s="281"/>
      <c r="I4" s="47"/>
      <c r="J4" s="294"/>
      <c r="K4" s="47"/>
      <c r="L4" s="47"/>
      <c r="M4" s="47"/>
      <c r="N4" s="47"/>
      <c r="O4" s="47"/>
      <c r="P4" s="47"/>
    </row>
    <row r="5" spans="1:16" ht="15.75" thickBot="1" x14ac:dyDescent="0.25">
      <c r="A5" s="448" t="s">
        <v>794</v>
      </c>
      <c r="B5" s="189" t="s">
        <v>795</v>
      </c>
      <c r="C5" s="449"/>
      <c r="D5" s="450">
        <f>C5</f>
        <v>0</v>
      </c>
      <c r="E5" s="189">
        <v>-50</v>
      </c>
      <c r="F5" s="47"/>
      <c r="G5" s="282" t="s">
        <v>796</v>
      </c>
      <c r="H5" s="46" t="s">
        <v>787</v>
      </c>
      <c r="I5" s="36">
        <v>0.59330000000000005</v>
      </c>
      <c r="J5" s="293">
        <f ca="1">'ST-7'!B28</f>
        <v>199.14753600002811</v>
      </c>
      <c r="K5" s="285">
        <v>200</v>
      </c>
      <c r="L5" s="451" t="s">
        <v>797</v>
      </c>
      <c r="M5" s="47"/>
      <c r="N5" s="47"/>
      <c r="O5" s="47"/>
      <c r="P5" s="47"/>
    </row>
    <row r="6" spans="1:16" ht="18.75" thickBot="1" x14ac:dyDescent="0.3">
      <c r="A6" s="286"/>
      <c r="B6" s="452" t="s">
        <v>717</v>
      </c>
      <c r="C6" s="287"/>
      <c r="D6" s="288">
        <f ca="1">'Type T'!B6</f>
        <v>32</v>
      </c>
      <c r="E6" s="453">
        <f ca="1">D6-C5+E5</f>
        <v>-18</v>
      </c>
      <c r="F6" s="47"/>
      <c r="G6" s="196"/>
      <c r="H6" s="43" t="s">
        <v>793</v>
      </c>
      <c r="I6" s="34">
        <v>0.59230000000000005</v>
      </c>
      <c r="J6" s="293">
        <f ca="1">'Type S'!B1512</f>
        <v>198.82500000000002</v>
      </c>
      <c r="K6" s="454">
        <f ca="1">J6-J5+K5</f>
        <v>199.67746399997191</v>
      </c>
      <c r="L6" s="47"/>
      <c r="M6" s="47"/>
      <c r="N6" s="47"/>
      <c r="O6" s="47"/>
      <c r="P6" s="47"/>
    </row>
    <row r="7" spans="1:16" ht="13.5" thickBot="1" x14ac:dyDescent="0.25">
      <c r="A7" s="189"/>
      <c r="B7" s="189"/>
      <c r="C7" s="189"/>
      <c r="D7" s="450"/>
      <c r="E7" s="189"/>
      <c r="F7" s="47"/>
      <c r="G7" s="196"/>
      <c r="H7" s="47"/>
      <c r="I7" s="47"/>
      <c r="J7" s="294"/>
      <c r="K7" s="47"/>
      <c r="L7" s="47"/>
      <c r="M7" s="47"/>
      <c r="N7" s="47"/>
      <c r="O7" s="47"/>
      <c r="P7" s="47"/>
    </row>
    <row r="8" spans="1:16" ht="15.75" thickBot="1" x14ac:dyDescent="0.25">
      <c r="A8" s="448" t="s">
        <v>791</v>
      </c>
      <c r="B8" s="189" t="s">
        <v>795</v>
      </c>
      <c r="C8" s="449"/>
      <c r="D8" s="189">
        <f>C8</f>
        <v>0</v>
      </c>
      <c r="E8" s="189">
        <v>32</v>
      </c>
      <c r="F8" s="47"/>
      <c r="G8" s="282" t="s">
        <v>798</v>
      </c>
      <c r="H8" s="46" t="str">
        <f>H5</f>
        <v>ST-7</v>
      </c>
      <c r="I8" s="36">
        <v>1.4742</v>
      </c>
      <c r="J8" s="293">
        <f ca="1">'ST-7'!B29</f>
        <v>399.26590545030729</v>
      </c>
      <c r="K8" s="285">
        <v>400</v>
      </c>
      <c r="L8" s="47"/>
      <c r="M8" s="47"/>
      <c r="N8" s="47"/>
      <c r="O8" s="47"/>
      <c r="P8" s="47"/>
    </row>
    <row r="9" spans="1:16" ht="18.75" thickBot="1" x14ac:dyDescent="0.3">
      <c r="A9" s="286"/>
      <c r="B9" s="452" t="str">
        <f>B6</f>
        <v>TTS-1</v>
      </c>
      <c r="C9" s="287"/>
      <c r="D9" s="288">
        <f ca="1">'Type T'!B4</f>
        <v>32</v>
      </c>
      <c r="E9" s="453">
        <f ca="1">D9-C8+E8</f>
        <v>64</v>
      </c>
      <c r="F9" s="47"/>
      <c r="G9" s="196"/>
      <c r="H9" s="43" t="str">
        <f>H6</f>
        <v>SP-2</v>
      </c>
      <c r="I9" s="34">
        <v>1.4735</v>
      </c>
      <c r="J9" s="293">
        <f ca="1">'Type S'!B1513</f>
        <v>398.90000000000003</v>
      </c>
      <c r="K9" s="454">
        <f ca="1">J9-J8+K8</f>
        <v>399.63409454969275</v>
      </c>
      <c r="L9" s="47"/>
      <c r="M9" s="47"/>
      <c r="N9" s="47"/>
      <c r="O9" s="47"/>
      <c r="P9" s="47"/>
    </row>
    <row r="10" spans="1:16" ht="15.75" thickBot="1" x14ac:dyDescent="0.25">
      <c r="A10" s="286"/>
      <c r="B10" s="189"/>
      <c r="C10" s="189"/>
      <c r="D10" s="450"/>
      <c r="E10" s="189"/>
      <c r="F10" s="47"/>
      <c r="G10" s="196"/>
      <c r="H10" s="47"/>
      <c r="I10" s="47"/>
      <c r="J10" s="294"/>
      <c r="K10" s="47"/>
      <c r="L10" s="47"/>
      <c r="M10" s="47"/>
      <c r="N10" s="47"/>
      <c r="O10" s="47"/>
      <c r="P10" s="47"/>
    </row>
    <row r="11" spans="1:16" ht="15.75" thickBot="1" x14ac:dyDescent="0.25">
      <c r="A11" s="448" t="s">
        <v>799</v>
      </c>
      <c r="B11" s="189" t="s">
        <v>795</v>
      </c>
      <c r="C11" s="449"/>
      <c r="D11" s="450">
        <f>C11</f>
        <v>0</v>
      </c>
      <c r="E11" s="189">
        <v>120</v>
      </c>
      <c r="F11" s="47"/>
      <c r="G11" s="282" t="s">
        <v>800</v>
      </c>
      <c r="H11" s="46" t="str">
        <f>H8</f>
        <v>ST-7</v>
      </c>
      <c r="I11" s="36">
        <v>2.4641999999999999</v>
      </c>
      <c r="J11" s="293">
        <f ca="1">'ST-7'!B30</f>
        <v>599.82596329827663</v>
      </c>
      <c r="K11" s="285">
        <v>600</v>
      </c>
      <c r="L11" s="47"/>
      <c r="M11" s="47"/>
      <c r="N11" s="47"/>
      <c r="O11" s="47"/>
      <c r="P11" s="47"/>
    </row>
    <row r="12" spans="1:16" ht="18.75" thickBot="1" x14ac:dyDescent="0.3">
      <c r="A12" s="286"/>
      <c r="B12" s="452" t="str">
        <f>B9</f>
        <v>TTS-1</v>
      </c>
      <c r="C12" s="287"/>
      <c r="D12" s="288">
        <f ca="1">'Type T'!B5</f>
        <v>32</v>
      </c>
      <c r="E12" s="453">
        <f ca="1">D12-C11+E11</f>
        <v>152</v>
      </c>
      <c r="F12" s="47"/>
      <c r="G12" s="196"/>
      <c r="H12" s="43" t="str">
        <f>H9</f>
        <v>SP-2</v>
      </c>
      <c r="I12" s="34">
        <v>2.4638</v>
      </c>
      <c r="J12" s="293">
        <f ca="1">'Type S'!B1514</f>
        <v>599.55999999999995</v>
      </c>
      <c r="K12" s="454">
        <f ca="1">J12-J11+K11</f>
        <v>599.73403670172331</v>
      </c>
      <c r="L12" s="47"/>
      <c r="M12" s="47"/>
      <c r="N12" s="47"/>
      <c r="O12" s="47"/>
      <c r="P12" s="47"/>
    </row>
    <row r="13" spans="1:16" ht="13.5" thickBot="1" x14ac:dyDescent="0.25">
      <c r="A13" s="448"/>
      <c r="B13" s="189"/>
      <c r="C13" s="189"/>
      <c r="D13" s="450"/>
      <c r="E13" s="189"/>
      <c r="F13" s="47"/>
      <c r="G13" s="196"/>
      <c r="H13" s="47"/>
      <c r="I13" s="47"/>
      <c r="J13" s="294"/>
      <c r="K13" s="47"/>
      <c r="L13" s="47"/>
      <c r="M13" s="47"/>
      <c r="N13" s="47"/>
      <c r="O13" s="47"/>
      <c r="P13" s="47"/>
    </row>
    <row r="14" spans="1:16" ht="15.75" thickBot="1" x14ac:dyDescent="0.25">
      <c r="A14" s="448" t="s">
        <v>791</v>
      </c>
      <c r="B14" s="289"/>
      <c r="C14" s="290"/>
      <c r="D14" s="288">
        <f ca="1">formulas!F347</f>
        <v>31.268165753613559</v>
      </c>
      <c r="E14" s="289">
        <v>32</v>
      </c>
      <c r="F14" s="47"/>
      <c r="G14" s="196" t="s">
        <v>801</v>
      </c>
      <c r="H14" s="46" t="str">
        <f>H11</f>
        <v>ST-7</v>
      </c>
      <c r="I14" s="36">
        <v>3.5162</v>
      </c>
      <c r="J14" s="293">
        <f ca="1">'ST-7'!B31</f>
        <v>800.08605337602341</v>
      </c>
      <c r="K14" s="285">
        <v>800</v>
      </c>
      <c r="L14" s="47"/>
      <c r="M14" s="47"/>
      <c r="N14" s="47"/>
      <c r="O14" s="47"/>
      <c r="P14" s="47"/>
    </row>
    <row r="15" spans="1:16" ht="18.75" thickBot="1" x14ac:dyDescent="0.3">
      <c r="A15" s="448"/>
      <c r="B15" s="452" t="s">
        <v>716</v>
      </c>
      <c r="C15" s="287"/>
      <c r="D15" s="288">
        <f ca="1">'Type N'!B4</f>
        <v>32</v>
      </c>
      <c r="E15" s="453">
        <f ca="1">D15-D14+E14</f>
        <v>32.731834246386441</v>
      </c>
      <c r="F15" s="47"/>
      <c r="G15" s="196"/>
      <c r="H15" s="43" t="s">
        <v>793</v>
      </c>
      <c r="I15" s="34">
        <v>3.5154000000000001</v>
      </c>
      <c r="J15" s="293">
        <f ca="1">'Type S'!B1515</f>
        <v>799.9</v>
      </c>
      <c r="K15" s="454">
        <f ca="1">J15-J14+K14</f>
        <v>799.81394662397656</v>
      </c>
      <c r="L15" s="47"/>
      <c r="M15" s="47"/>
      <c r="N15" s="47"/>
      <c r="O15" s="47"/>
      <c r="P15" s="47"/>
    </row>
    <row r="16" spans="1:16" ht="13.5" thickBot="1" x14ac:dyDescent="0.25">
      <c r="A16" s="448"/>
      <c r="B16" s="189"/>
      <c r="C16" s="189"/>
      <c r="D16" s="450"/>
      <c r="E16" s="189"/>
      <c r="F16" s="47"/>
      <c r="G16" s="196"/>
      <c r="H16" s="47"/>
      <c r="I16" s="47"/>
      <c r="J16" s="294"/>
      <c r="K16" s="47"/>
      <c r="L16" s="47"/>
      <c r="M16" s="47"/>
      <c r="N16" s="47"/>
      <c r="O16" s="47"/>
      <c r="P16" s="47"/>
    </row>
    <row r="17" spans="1:16" ht="15.75" thickBot="1" x14ac:dyDescent="0.25">
      <c r="A17" s="448" t="s">
        <v>802</v>
      </c>
      <c r="B17" s="289"/>
      <c r="C17" s="291"/>
      <c r="D17" s="288">
        <f ca="1">IF(ISERROR(SEARCH("PRT",B17)),formulas!F348,C17)</f>
        <v>31.268165753613559</v>
      </c>
      <c r="E17" s="289">
        <v>70</v>
      </c>
      <c r="F17" s="47"/>
      <c r="G17" s="196" t="s">
        <v>803</v>
      </c>
      <c r="H17" s="46" t="str">
        <f>H14</f>
        <v>ST-7</v>
      </c>
      <c r="I17" s="36">
        <v>4.6109999999999998</v>
      </c>
      <c r="J17" s="293">
        <f ca="1">'ST-7'!B33</f>
        <v>1000.1045768160434</v>
      </c>
      <c r="K17" s="285">
        <v>1000</v>
      </c>
      <c r="L17" s="47"/>
      <c r="M17" s="47"/>
      <c r="N17" s="47"/>
      <c r="O17" s="47"/>
      <c r="P17" s="47"/>
    </row>
    <row r="18" spans="1:16" ht="18.75" thickBot="1" x14ac:dyDescent="0.3">
      <c r="A18" s="448"/>
      <c r="B18" s="452" t="str">
        <f>B15</f>
        <v>NTS-11</v>
      </c>
      <c r="C18" s="287"/>
      <c r="D18" s="288">
        <f ca="1">'Type N'!B5</f>
        <v>32</v>
      </c>
      <c r="E18" s="453">
        <f ca="1">D18-D17+E17</f>
        <v>70.731834246386441</v>
      </c>
      <c r="F18" s="47"/>
      <c r="G18" s="196"/>
      <c r="H18" s="43" t="str">
        <f>H15</f>
        <v>SP-2</v>
      </c>
      <c r="I18" s="34">
        <v>4.6085000000000003</v>
      </c>
      <c r="J18" s="293">
        <f ca="1">'Type S'!B1516</f>
        <v>999.75</v>
      </c>
      <c r="K18" s="454">
        <f ca="1">J18-J17+K17</f>
        <v>999.64542318395661</v>
      </c>
      <c r="L18" s="47"/>
      <c r="M18" s="47"/>
      <c r="N18" s="47"/>
      <c r="O18" s="47"/>
      <c r="P18" s="47"/>
    </row>
    <row r="19" spans="1:16" ht="13.5" thickBot="1" x14ac:dyDescent="0.25">
      <c r="A19" s="189"/>
      <c r="B19" s="189"/>
      <c r="C19" s="189"/>
      <c r="D19" s="450"/>
      <c r="E19" s="189"/>
      <c r="F19" s="47"/>
      <c r="G19" s="196"/>
      <c r="H19" s="47"/>
      <c r="I19" s="47"/>
      <c r="J19" s="294"/>
      <c r="K19" s="47"/>
      <c r="L19" s="47"/>
      <c r="M19" s="47"/>
      <c r="N19" s="47"/>
      <c r="O19" s="47"/>
      <c r="P19" s="47"/>
    </row>
    <row r="20" spans="1:16" ht="15.75" thickBot="1" x14ac:dyDescent="0.25">
      <c r="A20" s="448" t="s">
        <v>796</v>
      </c>
      <c r="B20" s="289">
        <f>B14</f>
        <v>0</v>
      </c>
      <c r="C20" s="291"/>
      <c r="D20" s="288">
        <f ca="1">formulas!F349</f>
        <v>31.268165753613559</v>
      </c>
      <c r="E20" s="289">
        <v>200</v>
      </c>
      <c r="F20" s="47"/>
      <c r="G20" s="196" t="s">
        <v>804</v>
      </c>
      <c r="H20" s="46" t="str">
        <f>H14</f>
        <v>ST-7</v>
      </c>
      <c r="I20" s="36">
        <v>5.7377000000000002</v>
      </c>
      <c r="J20" s="293">
        <f ca="1">'ST-7'!B34</f>
        <v>1198.9609615504082</v>
      </c>
      <c r="K20" s="285">
        <v>1200</v>
      </c>
      <c r="L20" s="47"/>
      <c r="M20" s="47"/>
      <c r="N20" s="47"/>
      <c r="O20" s="47"/>
      <c r="P20" s="47"/>
    </row>
    <row r="21" spans="1:16" ht="18.75" thickBot="1" x14ac:dyDescent="0.3">
      <c r="A21" s="448"/>
      <c r="B21" s="452" t="str">
        <f>B15</f>
        <v>NTS-11</v>
      </c>
      <c r="C21" s="287"/>
      <c r="D21" s="288">
        <f ca="1">'Type N'!B6</f>
        <v>32</v>
      </c>
      <c r="E21" s="453">
        <f ca="1">D21-D20+E20</f>
        <v>200.73183424638643</v>
      </c>
      <c r="F21" s="47"/>
      <c r="G21" s="196"/>
      <c r="H21" s="43" t="str">
        <f>H18</f>
        <v>SP-2</v>
      </c>
      <c r="I21" s="35">
        <v>5.7339000000000002</v>
      </c>
      <c r="J21" s="293">
        <f ca="1">'Type S'!B1517</f>
        <v>1198.6500000000001</v>
      </c>
      <c r="K21" s="454">
        <f ca="1">J21-J20+K20</f>
        <v>1199.6890384495919</v>
      </c>
      <c r="L21" s="47"/>
      <c r="M21" s="47"/>
      <c r="N21" s="47"/>
      <c r="O21" s="47"/>
      <c r="P21" s="47"/>
    </row>
    <row r="22" spans="1:16" x14ac:dyDescent="0.2">
      <c r="A22" s="189"/>
      <c r="B22" s="189"/>
      <c r="C22" s="189"/>
      <c r="D22" s="450"/>
      <c r="E22" s="189"/>
      <c r="F22" s="47"/>
      <c r="G22" s="47"/>
      <c r="H22" s="47"/>
      <c r="I22" s="47"/>
      <c r="J22" s="294"/>
      <c r="K22" s="47"/>
      <c r="L22" s="47"/>
      <c r="M22" s="47"/>
      <c r="N22" s="47"/>
      <c r="O22" s="47"/>
      <c r="P22" s="47"/>
    </row>
    <row r="23" spans="1:16" x14ac:dyDescent="0.2">
      <c r="A23" s="47"/>
      <c r="B23" s="300"/>
      <c r="C23" s="300"/>
      <c r="D23" s="47"/>
      <c r="E23" s="47"/>
      <c r="F23" s="47"/>
      <c r="G23" s="47"/>
      <c r="H23" s="47"/>
      <c r="I23" s="47"/>
      <c r="J23" s="294"/>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805</v>
      </c>
      <c r="N1" t="s">
        <v>806</v>
      </c>
    </row>
    <row r="2" spans="1:14" x14ac:dyDescent="0.2">
      <c r="A2" t="s">
        <v>806</v>
      </c>
      <c r="B2" t="s">
        <v>805</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55">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55">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55">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805</v>
      </c>
      <c r="N1" t="s">
        <v>806</v>
      </c>
    </row>
    <row r="2" spans="1:14" x14ac:dyDescent="0.2">
      <c r="A2" t="s">
        <v>806</v>
      </c>
      <c r="B2" t="s">
        <v>805</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805</v>
      </c>
      <c r="N1" t="s">
        <v>806</v>
      </c>
    </row>
    <row r="2" spans="1:14" x14ac:dyDescent="0.2">
      <c r="A2" t="s">
        <v>806</v>
      </c>
      <c r="B2" t="s">
        <v>805</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805</v>
      </c>
      <c r="N1" t="s">
        <v>806</v>
      </c>
    </row>
    <row r="2" spans="1:14" x14ac:dyDescent="0.2">
      <c r="A2" t="s">
        <v>806</v>
      </c>
      <c r="B2" t="s">
        <v>805</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55">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805</v>
      </c>
      <c r="N1" t="s">
        <v>806</v>
      </c>
    </row>
    <row r="2" spans="1:14" x14ac:dyDescent="0.2">
      <c r="A2" t="s">
        <v>806</v>
      </c>
      <c r="B2" t="s">
        <v>805</v>
      </c>
      <c r="M2">
        <v>-454</v>
      </c>
      <c r="N2">
        <v>-6.258</v>
      </c>
    </row>
    <row r="3" spans="1:14" x14ac:dyDescent="0.2">
      <c r="A3" s="86">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55">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805</v>
      </c>
      <c r="N1" t="s">
        <v>806</v>
      </c>
    </row>
    <row r="2" spans="1:14" x14ac:dyDescent="0.2">
      <c r="A2" t="s">
        <v>806</v>
      </c>
      <c r="B2" t="s">
        <v>805</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807</v>
      </c>
      <c r="M1500">
        <v>1440</v>
      </c>
      <c r="N1500">
        <v>7.1520000000000001</v>
      </c>
    </row>
    <row r="1501" spans="1:14" x14ac:dyDescent="0.2">
      <c r="A1501" s="251">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51">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51">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51">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51">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51">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51">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51">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51">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51">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73">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808</v>
      </c>
      <c r="M1511">
        <v>1451</v>
      </c>
      <c r="N1511">
        <v>7.218</v>
      </c>
    </row>
    <row r="1512" spans="1:14" x14ac:dyDescent="0.2">
      <c r="A1512" s="273">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73">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73">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73">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73">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73">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728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809</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809</v>
      </c>
      <c r="M1520">
        <v>1460</v>
      </c>
      <c r="N1520">
        <v>7.2729999999999997</v>
      </c>
    </row>
    <row r="1521" spans="1:14" x14ac:dyDescent="0.2">
      <c r="A1521" s="249">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49">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49">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49">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49">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49">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49">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49">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49">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728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809</v>
      </c>
      <c r="I1531" s="5" t="s">
        <v>810</v>
      </c>
      <c r="M1531">
        <v>1471</v>
      </c>
      <c r="N1531">
        <v>7.3390000000000004</v>
      </c>
    </row>
    <row r="1532" spans="1:14" x14ac:dyDescent="0.2">
      <c r="A1532" s="249">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49">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49">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49">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49">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49">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49">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49">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49">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49">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49">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49">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49">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49">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49">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49">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49">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49">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49">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49">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49">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49">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49">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49">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49">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49">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49">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49">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49">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49">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49">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49">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49">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49">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49">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49">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49">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49">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49">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49">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49">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49">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49">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49">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49">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49">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49">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49">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49">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49">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49">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49">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49">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49">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49">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49">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49">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49">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49">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49">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49">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49">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49">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49">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49">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49">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49">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49">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49">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49">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49">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49">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49">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49">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49">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49">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49">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49">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49">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49">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49">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49">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49">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49">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49">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49">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49">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49">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49">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49">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49">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49">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49">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49">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49">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49">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49">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49">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49">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49">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49">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49">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49">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49">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49">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49">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49">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49">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49">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49">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49">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49">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49">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49">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49">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49">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49">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49">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49">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49">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49">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49">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49">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49">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49">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49">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49">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49">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49">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49">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49">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49">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49">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49">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49">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49">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49">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49">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49">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49">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49">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49">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49">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49">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49">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49">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49">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49">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49">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49">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49">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49">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49">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49">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49">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49">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49">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49">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49">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49">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49">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49">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49">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49">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49">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49">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49">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49">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49">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49">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49">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49">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49">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49">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49">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49">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49">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49">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49">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49">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49">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49">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49">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49">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49">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49">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49">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49">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49">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49">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49">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49">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49">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49">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49">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49">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49">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49">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49">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49">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49">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49">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49">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49">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49">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49">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49">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49">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49">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49">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49">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49">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49">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49">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49">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49">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49">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49">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49">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49">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49">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49">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49">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49">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49">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49">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49">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49">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49">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49">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805</v>
      </c>
      <c r="N1" t="s">
        <v>806</v>
      </c>
      <c r="O1" s="4">
        <v>32</v>
      </c>
      <c r="P1" s="4">
        <v>1947.5239999999999</v>
      </c>
      <c r="Q1" t="s">
        <v>811</v>
      </c>
      <c r="R1" t="s">
        <v>812</v>
      </c>
      <c r="S1" t="s">
        <v>813</v>
      </c>
      <c r="T1" t="s">
        <v>814</v>
      </c>
      <c r="U1" t="s">
        <v>815</v>
      </c>
      <c r="V1" t="s">
        <v>816</v>
      </c>
      <c r="W1" t="s">
        <v>817</v>
      </c>
      <c r="X1" t="s">
        <v>818</v>
      </c>
      <c r="Y1" t="s">
        <v>819</v>
      </c>
      <c r="AA1" s="4">
        <v>-2</v>
      </c>
      <c r="AB1" s="4">
        <v>-3</v>
      </c>
      <c r="AC1" s="4">
        <v>-6</v>
      </c>
      <c r="AD1" s="4">
        <v>-9</v>
      </c>
      <c r="AE1" s="4">
        <v>-12</v>
      </c>
      <c r="AF1" s="4">
        <v>-15</v>
      </c>
      <c r="AG1" s="4">
        <v>-19</v>
      </c>
      <c r="AH1" s="4">
        <v>-22</v>
      </c>
      <c r="AI1" s="4">
        <v>-26</v>
      </c>
      <c r="AK1" t="s">
        <v>820</v>
      </c>
      <c r="AL1" t="s">
        <v>821</v>
      </c>
      <c r="AM1" t="s">
        <v>822</v>
      </c>
      <c r="AN1" t="s">
        <v>823</v>
      </c>
      <c r="AO1" t="s">
        <v>824</v>
      </c>
      <c r="AP1" t="s">
        <v>825</v>
      </c>
      <c r="AQ1" t="s">
        <v>826</v>
      </c>
      <c r="AR1" t="s">
        <v>827</v>
      </c>
      <c r="AS1" t="s">
        <v>828</v>
      </c>
      <c r="AU1">
        <f>P1</f>
        <v>1947.5239999999999</v>
      </c>
      <c r="AV1" s="4">
        <v>3028.1</v>
      </c>
      <c r="AW1" t="s">
        <v>811</v>
      </c>
      <c r="AX1" t="s">
        <v>812</v>
      </c>
      <c r="AY1" t="s">
        <v>813</v>
      </c>
      <c r="AZ1" t="s">
        <v>814</v>
      </c>
      <c r="BA1" t="s">
        <v>815</v>
      </c>
      <c r="BC1" s="4">
        <v>0</v>
      </c>
      <c r="BD1" s="4">
        <v>-3</v>
      </c>
      <c r="BE1" s="4">
        <v>-6</v>
      </c>
      <c r="BF1" s="4">
        <v>-10</v>
      </c>
      <c r="BG1" s="4">
        <v>-15</v>
      </c>
      <c r="BJ1" t="s">
        <v>820</v>
      </c>
      <c r="BK1" t="s">
        <v>821</v>
      </c>
      <c r="BL1" t="s">
        <v>822</v>
      </c>
      <c r="BM1" t="s">
        <v>823</v>
      </c>
      <c r="BN1" t="s">
        <v>824</v>
      </c>
    </row>
    <row r="2" spans="1:66" ht="15" x14ac:dyDescent="0.25">
      <c r="A2" t="s">
        <v>806</v>
      </c>
      <c r="B2" t="s">
        <v>805</v>
      </c>
      <c r="M2" s="280">
        <v>32</v>
      </c>
      <c r="N2" s="280">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280">
        <v>33</v>
      </c>
      <c r="N3" s="280">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280">
        <v>34</v>
      </c>
      <c r="N4" s="280">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280">
        <v>35</v>
      </c>
      <c r="N5" s="280">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280">
        <v>36</v>
      </c>
      <c r="N6" s="280">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280">
        <v>37</v>
      </c>
      <c r="N7" s="280">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280">
        <v>38</v>
      </c>
      <c r="N8" s="280">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280">
        <v>39</v>
      </c>
      <c r="N9" s="280">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280">
        <v>40</v>
      </c>
      <c r="N10" s="280">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280">
        <v>41</v>
      </c>
      <c r="N11" s="280">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280">
        <v>42</v>
      </c>
      <c r="N12" s="280">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280">
        <v>43</v>
      </c>
      <c r="N13" s="280">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280">
        <v>44</v>
      </c>
      <c r="N14" s="280">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280">
        <v>45</v>
      </c>
      <c r="N15" s="280">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280">
        <v>46</v>
      </c>
      <c r="N16" s="280">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280">
        <v>47</v>
      </c>
      <c r="N17" s="280">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280">
        <v>48</v>
      </c>
      <c r="N18" s="280">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280">
        <v>49</v>
      </c>
      <c r="N19" s="280">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280">
        <v>50</v>
      </c>
      <c r="N20" s="280">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280">
        <v>51</v>
      </c>
      <c r="N21" s="280">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280">
        <v>52</v>
      </c>
      <c r="N22" s="280">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280">
        <v>53</v>
      </c>
      <c r="N23" s="280">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280">
        <v>54</v>
      </c>
      <c r="N24" s="280">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280">
        <v>55</v>
      </c>
      <c r="N25" s="280">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280">
        <v>56</v>
      </c>
      <c r="N26" s="280">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280">
        <v>57</v>
      </c>
      <c r="N27" s="280">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280">
        <v>58</v>
      </c>
      <c r="N28" s="280">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280">
        <v>59</v>
      </c>
      <c r="N29" s="280">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280">
        <v>60</v>
      </c>
      <c r="N30" s="280">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280">
        <v>61</v>
      </c>
      <c r="N31" s="280">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280">
        <v>62</v>
      </c>
      <c r="N32" s="280">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280">
        <v>63</v>
      </c>
      <c r="N33" s="280">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280">
        <v>64</v>
      </c>
      <c r="N34" s="280">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280">
        <v>65</v>
      </c>
      <c r="N35" s="280">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280">
        <v>66</v>
      </c>
      <c r="N36" s="280">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280">
        <v>67</v>
      </c>
      <c r="N37" s="280">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280">
        <v>68</v>
      </c>
      <c r="N38" s="280">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280">
        <v>69</v>
      </c>
      <c r="N39" s="280">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280">
        <v>70</v>
      </c>
      <c r="N40" s="280">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280">
        <v>71</v>
      </c>
      <c r="N41" s="280">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280">
        <v>72</v>
      </c>
      <c r="N42" s="280">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280">
        <v>73</v>
      </c>
      <c r="N43" s="280">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280">
        <v>74</v>
      </c>
      <c r="N44" s="280">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280">
        <v>75</v>
      </c>
      <c r="N45" s="280">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280">
        <v>76</v>
      </c>
      <c r="N46" s="280">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280">
        <v>77</v>
      </c>
      <c r="N47" s="280">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280">
        <v>78</v>
      </c>
      <c r="N48" s="280">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280">
        <v>79</v>
      </c>
      <c r="N49" s="280">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280">
        <v>80</v>
      </c>
      <c r="N50" s="280">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280">
        <v>81</v>
      </c>
      <c r="N51" s="280">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280">
        <v>82</v>
      </c>
      <c r="N52" s="280">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280">
        <v>83</v>
      </c>
      <c r="N53" s="280">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280">
        <v>84</v>
      </c>
      <c r="N54" s="280">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280">
        <v>85</v>
      </c>
      <c r="N55" s="280">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280">
        <v>86</v>
      </c>
      <c r="N56" s="280">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280">
        <v>87</v>
      </c>
      <c r="N57" s="280">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280">
        <v>88</v>
      </c>
      <c r="N58" s="280">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280">
        <v>89</v>
      </c>
      <c r="N59" s="280">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280">
        <v>90</v>
      </c>
      <c r="N60" s="280">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280">
        <v>91</v>
      </c>
      <c r="N61" s="280">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280">
        <v>92</v>
      </c>
      <c r="N62" s="280">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280">
        <v>93</v>
      </c>
      <c r="N63" s="280">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280">
        <v>94</v>
      </c>
      <c r="N64" s="280">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280">
        <v>95</v>
      </c>
      <c r="N65" s="280">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280">
        <v>96</v>
      </c>
      <c r="N66" s="280">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280">
        <v>97</v>
      </c>
      <c r="N67" s="280">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280">
        <v>98</v>
      </c>
      <c r="N68" s="280">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280">
        <v>99</v>
      </c>
      <c r="N69" s="280">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280">
        <v>100</v>
      </c>
      <c r="N70" s="280">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280">
        <v>101</v>
      </c>
      <c r="N71" s="280">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280">
        <v>102</v>
      </c>
      <c r="N72" s="280">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280">
        <v>103</v>
      </c>
      <c r="N73" s="280">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280">
        <v>104</v>
      </c>
      <c r="N74" s="280">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280">
        <v>105</v>
      </c>
      <c r="N75" s="280">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280">
        <v>106</v>
      </c>
      <c r="N76" s="280">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280">
        <v>107</v>
      </c>
      <c r="N77" s="280">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280">
        <v>108</v>
      </c>
      <c r="N78" s="280">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280">
        <v>109</v>
      </c>
      <c r="N79" s="280">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280">
        <v>110</v>
      </c>
      <c r="N80" s="280">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280">
        <v>111</v>
      </c>
      <c r="N81" s="280">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280">
        <v>112</v>
      </c>
      <c r="N82" s="280">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280">
        <v>113</v>
      </c>
      <c r="N83" s="280">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280">
        <v>114</v>
      </c>
      <c r="N84" s="280">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280">
        <v>115</v>
      </c>
      <c r="N85" s="280">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280">
        <v>116</v>
      </c>
      <c r="N86" s="280">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280">
        <v>117</v>
      </c>
      <c r="N87" s="280">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280">
        <v>118</v>
      </c>
      <c r="N88" s="280">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280">
        <v>119</v>
      </c>
      <c r="N89" s="280">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280">
        <v>120</v>
      </c>
      <c r="N90" s="280">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280">
        <v>121</v>
      </c>
      <c r="N91" s="280">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280">
        <v>122</v>
      </c>
      <c r="N92" s="280">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280">
        <v>123</v>
      </c>
      <c r="N93" s="280">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280">
        <v>124</v>
      </c>
      <c r="N94" s="280">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280">
        <v>125</v>
      </c>
      <c r="N95" s="280">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280">
        <v>126</v>
      </c>
      <c r="N96" s="280">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280">
        <v>127</v>
      </c>
      <c r="N97" s="280">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280">
        <v>128</v>
      </c>
      <c r="N98" s="280">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280">
        <v>129</v>
      </c>
      <c r="N99" s="280">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280">
        <v>130</v>
      </c>
      <c r="N100" s="280">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280">
        <v>131</v>
      </c>
      <c r="N101" s="280">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280">
        <v>132</v>
      </c>
      <c r="N102" s="280">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280">
        <v>133</v>
      </c>
      <c r="N103" s="280">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280">
        <v>134</v>
      </c>
      <c r="N104" s="280">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280">
        <v>135</v>
      </c>
      <c r="N105" s="280">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280">
        <v>136</v>
      </c>
      <c r="N106" s="280">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280">
        <v>137</v>
      </c>
      <c r="N107" s="280">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280">
        <v>138</v>
      </c>
      <c r="N108" s="280">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280">
        <v>139</v>
      </c>
      <c r="N109" s="280">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280">
        <v>140</v>
      </c>
      <c r="N110" s="280">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280">
        <v>141</v>
      </c>
      <c r="N111" s="280">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280">
        <v>142</v>
      </c>
      <c r="N112" s="280">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280">
        <v>143</v>
      </c>
      <c r="N113" s="280">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280">
        <v>144</v>
      </c>
      <c r="N114" s="280">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280">
        <v>145</v>
      </c>
      <c r="N115" s="280">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280">
        <v>146</v>
      </c>
      <c r="N116" s="280">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280">
        <v>147</v>
      </c>
      <c r="N117" s="280">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280">
        <v>148</v>
      </c>
      <c r="N118" s="280">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280">
        <v>149</v>
      </c>
      <c r="N119" s="280">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280">
        <v>150</v>
      </c>
      <c r="N120" s="280">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280">
        <v>151</v>
      </c>
      <c r="N121" s="280">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280">
        <v>152</v>
      </c>
      <c r="N122" s="280">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280">
        <v>153</v>
      </c>
      <c r="N123" s="280">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280">
        <v>154</v>
      </c>
      <c r="N124" s="280">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280">
        <v>155</v>
      </c>
      <c r="N125" s="280">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280">
        <v>156</v>
      </c>
      <c r="N126" s="280">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280">
        <v>157</v>
      </c>
      <c r="N127" s="280">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280">
        <v>158</v>
      </c>
      <c r="N128" s="280">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280">
        <v>159</v>
      </c>
      <c r="N129" s="280">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280">
        <v>160</v>
      </c>
      <c r="N130" s="280">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280">
        <v>161</v>
      </c>
      <c r="N131" s="280">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280">
        <v>162</v>
      </c>
      <c r="N132" s="280">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280">
        <v>163</v>
      </c>
      <c r="N133" s="280">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280">
        <v>164</v>
      </c>
      <c r="N134" s="280">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280">
        <v>165</v>
      </c>
      <c r="N135" s="280">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280">
        <v>166</v>
      </c>
      <c r="N136" s="280">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280">
        <v>167</v>
      </c>
      <c r="N137" s="280">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280">
        <v>168</v>
      </c>
      <c r="N138" s="280">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280">
        <v>169</v>
      </c>
      <c r="N139" s="280">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280">
        <v>170</v>
      </c>
      <c r="N140" s="280">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280">
        <v>171</v>
      </c>
      <c r="N141" s="280">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280">
        <v>172</v>
      </c>
      <c r="N142" s="280">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280">
        <v>173</v>
      </c>
      <c r="N143" s="280">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280">
        <v>174</v>
      </c>
      <c r="N144" s="280">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280">
        <v>175</v>
      </c>
      <c r="N145" s="280">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280">
        <v>176</v>
      </c>
      <c r="N146" s="280">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280">
        <v>177</v>
      </c>
      <c r="N147" s="280">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280">
        <v>178</v>
      </c>
      <c r="N148" s="280">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280">
        <v>179</v>
      </c>
      <c r="N149" s="280">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280">
        <v>180</v>
      </c>
      <c r="N150" s="280">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280">
        <v>181</v>
      </c>
      <c r="N151" s="280">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280">
        <v>182</v>
      </c>
      <c r="N152" s="280">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280">
        <v>183</v>
      </c>
      <c r="N153" s="280">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280">
        <v>184</v>
      </c>
      <c r="N154" s="280">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280">
        <v>185</v>
      </c>
      <c r="N155" s="280">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280">
        <v>186</v>
      </c>
      <c r="N156" s="280">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280">
        <v>187</v>
      </c>
      <c r="N157" s="280">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280">
        <v>188</v>
      </c>
      <c r="N158" s="280">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280">
        <v>189</v>
      </c>
      <c r="N159" s="280">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280">
        <v>190</v>
      </c>
      <c r="N160" s="280">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280">
        <v>191</v>
      </c>
      <c r="N161" s="280">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280">
        <v>192</v>
      </c>
      <c r="N162" s="280">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280">
        <v>193</v>
      </c>
      <c r="N163" s="280">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280">
        <v>194</v>
      </c>
      <c r="N164" s="280">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280">
        <v>195</v>
      </c>
      <c r="N165" s="280">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280">
        <v>196</v>
      </c>
      <c r="N166" s="280">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280">
        <v>197</v>
      </c>
      <c r="N167" s="280">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280">
        <v>198</v>
      </c>
      <c r="N168" s="280">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280">
        <v>199</v>
      </c>
      <c r="N169" s="280">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280">
        <v>200</v>
      </c>
      <c r="N170" s="280">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280">
        <v>201</v>
      </c>
      <c r="N171" s="280">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280">
        <v>202</v>
      </c>
      <c r="N172" s="280">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280">
        <v>203</v>
      </c>
      <c r="N173" s="280">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280">
        <v>204</v>
      </c>
      <c r="N174" s="280">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280">
        <v>205</v>
      </c>
      <c r="N175" s="280">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280">
        <v>206</v>
      </c>
      <c r="N176" s="280">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280">
        <v>207</v>
      </c>
      <c r="N177" s="280">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280">
        <v>208</v>
      </c>
      <c r="N178" s="280">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280">
        <v>209</v>
      </c>
      <c r="N179" s="280">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280">
        <v>210</v>
      </c>
      <c r="N180" s="280">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280">
        <v>211</v>
      </c>
      <c r="N181" s="280">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280">
        <v>212</v>
      </c>
      <c r="N182" s="280">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280">
        <v>213</v>
      </c>
      <c r="N183" s="280">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280">
        <v>214</v>
      </c>
      <c r="N184" s="280">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280">
        <v>215</v>
      </c>
      <c r="N185" s="280">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280">
        <v>216</v>
      </c>
      <c r="N186" s="280">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280">
        <v>217</v>
      </c>
      <c r="N187" s="280">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280">
        <v>218</v>
      </c>
      <c r="N188" s="280">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280">
        <v>219</v>
      </c>
      <c r="N189" s="280">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280">
        <v>220</v>
      </c>
      <c r="N190" s="280">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280">
        <v>221</v>
      </c>
      <c r="N191" s="280">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280">
        <v>222</v>
      </c>
      <c r="N192" s="280">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280">
        <v>223</v>
      </c>
      <c r="N193" s="280">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280">
        <v>224</v>
      </c>
      <c r="N194" s="280">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280">
        <v>225</v>
      </c>
      <c r="N195" s="280">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280">
        <v>226</v>
      </c>
      <c r="N196" s="280">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280">
        <v>227</v>
      </c>
      <c r="N197" s="280">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280">
        <v>228</v>
      </c>
      <c r="N198" s="280">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280">
        <v>229</v>
      </c>
      <c r="N199" s="280">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280">
        <v>230</v>
      </c>
      <c r="N200" s="280">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280">
        <v>231</v>
      </c>
      <c r="N201" s="280">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280">
        <v>232</v>
      </c>
      <c r="N202" s="280">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280">
        <v>233</v>
      </c>
      <c r="N203" s="280">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280">
        <v>234</v>
      </c>
      <c r="N204" s="280">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280">
        <v>235</v>
      </c>
      <c r="N205" s="280">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280">
        <v>236</v>
      </c>
      <c r="N206" s="280">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280">
        <v>237</v>
      </c>
      <c r="N207" s="280">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280">
        <v>238</v>
      </c>
      <c r="N208" s="280">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280">
        <v>239</v>
      </c>
      <c r="N209" s="280">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280">
        <v>240</v>
      </c>
      <c r="N210" s="280">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280">
        <v>241</v>
      </c>
      <c r="N211" s="280">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280">
        <v>242</v>
      </c>
      <c r="N212" s="280">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280">
        <v>243</v>
      </c>
      <c r="N213" s="280">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280">
        <v>244</v>
      </c>
      <c r="N214" s="280">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280">
        <v>245</v>
      </c>
      <c r="N215" s="280">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280">
        <v>246</v>
      </c>
      <c r="N216" s="280">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280">
        <v>247</v>
      </c>
      <c r="N217" s="280">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280">
        <v>248</v>
      </c>
      <c r="N218" s="280">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280">
        <v>249</v>
      </c>
      <c r="N219" s="280">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280">
        <v>250</v>
      </c>
      <c r="N220" s="280">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280">
        <v>251</v>
      </c>
      <c r="N221" s="280">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280">
        <v>252</v>
      </c>
      <c r="N222" s="280">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280">
        <v>253</v>
      </c>
      <c r="N223" s="280">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280">
        <v>254</v>
      </c>
      <c r="N224" s="280">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280">
        <v>255</v>
      </c>
      <c r="N225" s="280">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280">
        <v>256</v>
      </c>
      <c r="N226" s="280">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280">
        <v>257</v>
      </c>
      <c r="N227" s="280">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280">
        <v>258</v>
      </c>
      <c r="N228" s="280">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280">
        <v>259</v>
      </c>
      <c r="N229" s="280">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280">
        <v>260</v>
      </c>
      <c r="N230" s="280">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280">
        <v>261</v>
      </c>
      <c r="N231" s="280">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280">
        <v>262</v>
      </c>
      <c r="N232" s="280">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280">
        <v>263</v>
      </c>
      <c r="N233" s="280">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280">
        <v>264</v>
      </c>
      <c r="N234" s="280">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280">
        <v>265</v>
      </c>
      <c r="N235" s="280">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280">
        <v>266</v>
      </c>
      <c r="N236" s="280">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280">
        <v>267</v>
      </c>
      <c r="N237" s="280">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280">
        <v>268</v>
      </c>
      <c r="N238" s="280">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280">
        <v>269</v>
      </c>
      <c r="N239" s="280">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280">
        <v>270</v>
      </c>
      <c r="N240" s="280">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280">
        <v>271</v>
      </c>
      <c r="N241" s="280">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280">
        <v>272</v>
      </c>
      <c r="N242" s="280">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280">
        <v>273</v>
      </c>
      <c r="N243" s="280">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280">
        <v>274</v>
      </c>
      <c r="N244" s="280">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280">
        <v>275</v>
      </c>
      <c r="N245" s="280">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280">
        <v>276</v>
      </c>
      <c r="N246" s="280">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280">
        <v>277</v>
      </c>
      <c r="N247" s="280">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280">
        <v>278</v>
      </c>
      <c r="N248" s="280">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280">
        <v>279</v>
      </c>
      <c r="N249" s="280">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280">
        <v>280</v>
      </c>
      <c r="N250" s="280">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280">
        <v>281</v>
      </c>
      <c r="N251" s="280">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280">
        <v>282</v>
      </c>
      <c r="N252" s="280">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280">
        <v>283</v>
      </c>
      <c r="N253" s="280">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280">
        <v>284</v>
      </c>
      <c r="N254" s="280">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280">
        <v>285</v>
      </c>
      <c r="N255" s="280">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280">
        <v>286</v>
      </c>
      <c r="N256" s="280">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280">
        <v>287</v>
      </c>
      <c r="N257" s="280">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280">
        <v>288</v>
      </c>
      <c r="N258" s="280">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280">
        <v>289</v>
      </c>
      <c r="N259" s="280">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280">
        <v>290</v>
      </c>
      <c r="N260" s="280">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280">
        <v>291</v>
      </c>
      <c r="N261" s="280">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280">
        <v>292</v>
      </c>
      <c r="N262" s="280">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280">
        <v>293</v>
      </c>
      <c r="N263" s="280">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280">
        <v>294</v>
      </c>
      <c r="N264" s="280">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280">
        <v>295</v>
      </c>
      <c r="N265" s="280">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280">
        <v>296</v>
      </c>
      <c r="N266" s="280">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280">
        <v>297</v>
      </c>
      <c r="N267" s="280">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280">
        <v>298</v>
      </c>
      <c r="N268" s="280">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280">
        <v>299</v>
      </c>
      <c r="N269" s="280">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280">
        <v>300</v>
      </c>
      <c r="N270" s="280">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280">
        <v>301</v>
      </c>
      <c r="N271" s="280">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280">
        <v>302</v>
      </c>
      <c r="N272" s="280">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280">
        <v>303</v>
      </c>
      <c r="N273" s="280">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280">
        <v>304</v>
      </c>
      <c r="N274" s="280">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280">
        <v>305</v>
      </c>
      <c r="N275" s="280">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280">
        <v>306</v>
      </c>
      <c r="N276" s="280">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280">
        <v>307</v>
      </c>
      <c r="N277" s="280">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280">
        <v>308</v>
      </c>
      <c r="N278" s="280">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280">
        <v>309</v>
      </c>
      <c r="N279" s="280">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280">
        <v>310</v>
      </c>
      <c r="N280" s="280">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280">
        <v>311</v>
      </c>
      <c r="N281" s="280">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280">
        <v>312</v>
      </c>
      <c r="N282" s="280">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280">
        <v>313</v>
      </c>
      <c r="N283" s="280">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280">
        <v>314</v>
      </c>
      <c r="N284" s="280">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280">
        <v>315</v>
      </c>
      <c r="N285" s="280">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280">
        <v>316</v>
      </c>
      <c r="N286" s="280">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280">
        <v>317</v>
      </c>
      <c r="N287" s="280">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280">
        <v>318</v>
      </c>
      <c r="N288" s="280">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280">
        <v>319</v>
      </c>
      <c r="N289" s="280">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280">
        <v>320</v>
      </c>
      <c r="N290" s="280">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280">
        <v>321</v>
      </c>
      <c r="N291" s="280">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280">
        <v>322</v>
      </c>
      <c r="N292" s="280">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280">
        <v>323</v>
      </c>
      <c r="N293" s="280">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280">
        <v>324</v>
      </c>
      <c r="N294" s="280">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280">
        <v>325</v>
      </c>
      <c r="N295" s="280">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280">
        <v>326</v>
      </c>
      <c r="N296" s="280">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280">
        <v>327</v>
      </c>
      <c r="N297" s="280">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280">
        <v>328</v>
      </c>
      <c r="N298" s="280">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280">
        <v>329</v>
      </c>
      <c r="N299" s="280">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280">
        <v>330</v>
      </c>
      <c r="N300" s="280">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280">
        <v>331</v>
      </c>
      <c r="N301" s="280">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280">
        <v>332</v>
      </c>
      <c r="N302" s="280">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280">
        <v>333</v>
      </c>
      <c r="N303" s="280">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280">
        <v>334</v>
      </c>
      <c r="N304" s="280">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280">
        <v>335</v>
      </c>
      <c r="N305" s="280">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280">
        <v>336</v>
      </c>
      <c r="N306" s="280">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280">
        <v>337</v>
      </c>
      <c r="N307" s="280">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280">
        <v>338</v>
      </c>
      <c r="N308" s="280">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280">
        <v>339</v>
      </c>
      <c r="N309" s="280">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280">
        <v>340</v>
      </c>
      <c r="N310" s="280">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280">
        <v>341</v>
      </c>
      <c r="N311" s="280">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280">
        <v>342</v>
      </c>
      <c r="N312" s="280">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280">
        <v>343</v>
      </c>
      <c r="N313" s="280">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280">
        <v>344</v>
      </c>
      <c r="N314" s="280">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280">
        <v>345</v>
      </c>
      <c r="N315" s="280">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280">
        <v>346</v>
      </c>
      <c r="N316" s="280">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280">
        <v>347</v>
      </c>
      <c r="N317" s="280">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280">
        <v>348</v>
      </c>
      <c r="N318" s="280">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280">
        <v>349</v>
      </c>
      <c r="N319" s="280">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280">
        <v>350</v>
      </c>
      <c r="N320" s="280">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280">
        <v>351</v>
      </c>
      <c r="N321" s="280">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280">
        <v>352</v>
      </c>
      <c r="N322" s="280">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280">
        <v>353</v>
      </c>
      <c r="N323" s="280">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280">
        <v>354</v>
      </c>
      <c r="N324" s="280">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280">
        <v>355</v>
      </c>
      <c r="N325" s="280">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280">
        <v>356</v>
      </c>
      <c r="N326" s="280">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280">
        <v>357</v>
      </c>
      <c r="N327" s="280">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280">
        <v>358</v>
      </c>
      <c r="N328" s="280">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280">
        <v>359</v>
      </c>
      <c r="N329" s="280">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280">
        <v>360</v>
      </c>
      <c r="N330" s="280">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280">
        <v>361</v>
      </c>
      <c r="N331" s="280">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280">
        <v>362</v>
      </c>
      <c r="N332" s="280">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280">
        <v>363</v>
      </c>
      <c r="N333" s="280">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280">
        <v>364</v>
      </c>
      <c r="N334" s="280">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280">
        <v>365</v>
      </c>
      <c r="N335" s="280">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280">
        <v>366</v>
      </c>
      <c r="N336" s="280">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280">
        <v>367</v>
      </c>
      <c r="N337" s="280">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280">
        <v>368</v>
      </c>
      <c r="N338" s="280">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280">
        <v>369</v>
      </c>
      <c r="N339" s="280">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280">
        <v>370</v>
      </c>
      <c r="N340" s="280">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280">
        <v>371</v>
      </c>
      <c r="N341" s="280">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280">
        <v>372</v>
      </c>
      <c r="N342" s="280">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280">
        <v>373</v>
      </c>
      <c r="N343" s="280">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280">
        <v>374</v>
      </c>
      <c r="N344" s="280">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280">
        <v>375</v>
      </c>
      <c r="N345" s="280">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280">
        <v>376</v>
      </c>
      <c r="N346" s="280">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280">
        <v>377</v>
      </c>
      <c r="N347" s="280">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280">
        <v>378</v>
      </c>
      <c r="N348" s="280">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280">
        <v>379</v>
      </c>
      <c r="N349" s="280">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280">
        <v>380</v>
      </c>
      <c r="N350" s="280">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280">
        <v>381</v>
      </c>
      <c r="N351" s="280">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280">
        <v>382</v>
      </c>
      <c r="N352" s="280">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280">
        <v>383</v>
      </c>
      <c r="N353" s="280">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280">
        <v>384</v>
      </c>
      <c r="N354" s="280">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280">
        <v>385</v>
      </c>
      <c r="N355" s="280">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280">
        <v>386</v>
      </c>
      <c r="N356" s="280">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280">
        <v>387</v>
      </c>
      <c r="N357" s="280">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280">
        <v>388</v>
      </c>
      <c r="N358" s="280">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280">
        <v>389</v>
      </c>
      <c r="N359" s="280">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280">
        <v>390</v>
      </c>
      <c r="N360" s="280">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280">
        <v>391</v>
      </c>
      <c r="N361" s="280">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280">
        <v>392</v>
      </c>
      <c r="N362" s="280">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280">
        <v>393</v>
      </c>
      <c r="N363" s="280">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280">
        <v>394</v>
      </c>
      <c r="N364" s="280">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280">
        <v>395</v>
      </c>
      <c r="N365" s="280">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280">
        <v>396</v>
      </c>
      <c r="N366" s="280">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280">
        <v>397</v>
      </c>
      <c r="N367" s="280">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280">
        <v>398</v>
      </c>
      <c r="N368" s="280">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280">
        <v>399</v>
      </c>
      <c r="N369" s="280">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280">
        <v>400</v>
      </c>
      <c r="N370" s="280">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280">
        <v>401</v>
      </c>
      <c r="N371" s="280">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280">
        <v>402</v>
      </c>
      <c r="N372" s="280">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280">
        <v>403</v>
      </c>
      <c r="N373" s="280">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280">
        <v>404</v>
      </c>
      <c r="N374" s="280">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280">
        <v>405</v>
      </c>
      <c r="N375" s="280">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280">
        <v>406</v>
      </c>
      <c r="N376" s="280">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280">
        <v>407</v>
      </c>
      <c r="N377" s="280">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280">
        <v>408</v>
      </c>
      <c r="N378" s="280">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280">
        <v>409</v>
      </c>
      <c r="N379" s="280">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280">
        <v>410</v>
      </c>
      <c r="N380" s="280">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280">
        <v>411</v>
      </c>
      <c r="N381" s="280">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280">
        <v>412</v>
      </c>
      <c r="N382" s="280">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280">
        <v>413</v>
      </c>
      <c r="N383" s="280">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280">
        <v>414</v>
      </c>
      <c r="N384" s="280">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280">
        <v>415</v>
      </c>
      <c r="N385" s="280">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280">
        <v>416</v>
      </c>
      <c r="N386" s="280">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280">
        <v>417</v>
      </c>
      <c r="N387" s="280">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280">
        <v>418</v>
      </c>
      <c r="N388" s="280">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280">
        <v>419</v>
      </c>
      <c r="N389" s="280">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280">
        <v>420</v>
      </c>
      <c r="N390" s="280">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280">
        <v>421</v>
      </c>
      <c r="N391" s="280">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280">
        <v>422</v>
      </c>
      <c r="N392" s="280">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280">
        <v>423</v>
      </c>
      <c r="N393" s="280">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280">
        <v>424</v>
      </c>
      <c r="N394" s="280">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280">
        <v>425</v>
      </c>
      <c r="N395" s="280">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280">
        <v>426</v>
      </c>
      <c r="N396" s="280">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280">
        <v>427</v>
      </c>
      <c r="N397" s="280">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280">
        <v>428</v>
      </c>
      <c r="N398" s="280">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280">
        <v>429</v>
      </c>
      <c r="N399" s="280">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280">
        <v>430</v>
      </c>
      <c r="N400" s="280">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280">
        <v>431</v>
      </c>
      <c r="N401" s="280">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280">
        <v>432</v>
      </c>
      <c r="N402" s="280">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280">
        <v>433</v>
      </c>
      <c r="N403" s="280">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280">
        <v>434</v>
      </c>
      <c r="N404" s="280">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280">
        <v>435</v>
      </c>
      <c r="N405" s="280">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280">
        <v>436</v>
      </c>
      <c r="N406" s="280">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280">
        <v>437</v>
      </c>
      <c r="N407" s="280">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280">
        <v>438</v>
      </c>
      <c r="N408" s="280">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280">
        <v>439</v>
      </c>
      <c r="N409" s="280">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280">
        <v>440</v>
      </c>
      <c r="N410" s="280">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280">
        <v>441</v>
      </c>
      <c r="N411" s="280">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280">
        <v>442</v>
      </c>
      <c r="N412" s="280">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280">
        <v>443</v>
      </c>
      <c r="N413" s="280">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280">
        <v>444</v>
      </c>
      <c r="N414" s="280">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280">
        <v>445</v>
      </c>
      <c r="N415" s="280">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280">
        <v>446</v>
      </c>
      <c r="N416" s="280">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280">
        <v>447</v>
      </c>
      <c r="N417" s="280">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280">
        <v>448</v>
      </c>
      <c r="N418" s="280">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280">
        <v>449</v>
      </c>
      <c r="N419" s="280">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280">
        <v>450</v>
      </c>
      <c r="N420" s="280">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280">
        <v>451</v>
      </c>
      <c r="N421" s="280">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280">
        <v>452</v>
      </c>
      <c r="N422" s="280">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280">
        <v>453</v>
      </c>
      <c r="N423" s="280">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280">
        <v>454</v>
      </c>
      <c r="N424" s="280">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280">
        <v>455</v>
      </c>
      <c r="N425" s="280">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280">
        <v>456</v>
      </c>
      <c r="N426" s="280">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280">
        <v>457</v>
      </c>
      <c r="N427" s="280">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280">
        <v>458</v>
      </c>
      <c r="N428" s="280">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280">
        <v>459</v>
      </c>
      <c r="N429" s="280">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280">
        <v>460</v>
      </c>
      <c r="N430" s="280">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280">
        <v>461</v>
      </c>
      <c r="N431" s="280">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280">
        <v>462</v>
      </c>
      <c r="N432" s="280">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280">
        <v>463</v>
      </c>
      <c r="N433" s="280">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280">
        <v>464</v>
      </c>
      <c r="N434" s="280">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280">
        <v>465</v>
      </c>
      <c r="N435" s="280">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280">
        <v>466</v>
      </c>
      <c r="N436" s="280">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280">
        <v>467</v>
      </c>
      <c r="N437" s="280">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280">
        <v>468</v>
      </c>
      <c r="N438" s="280">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280">
        <v>469</v>
      </c>
      <c r="N439" s="280">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280">
        <v>470</v>
      </c>
      <c r="N440" s="280">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280">
        <v>471</v>
      </c>
      <c r="N441" s="280">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280">
        <v>472</v>
      </c>
      <c r="N442" s="280">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280">
        <v>473</v>
      </c>
      <c r="N443" s="280">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280">
        <v>474</v>
      </c>
      <c r="N444" s="280">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280">
        <v>475</v>
      </c>
      <c r="N445" s="280">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280">
        <v>476</v>
      </c>
      <c r="N446" s="280">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280">
        <v>477</v>
      </c>
      <c r="N447" s="280">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280">
        <v>478</v>
      </c>
      <c r="N448" s="280">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280">
        <v>479</v>
      </c>
      <c r="N449" s="280">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280">
        <v>480</v>
      </c>
      <c r="N450" s="280">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280">
        <v>481</v>
      </c>
      <c r="N451" s="280">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280">
        <v>482</v>
      </c>
      <c r="N452" s="280">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280">
        <v>483</v>
      </c>
      <c r="N453" s="280">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280">
        <v>484</v>
      </c>
      <c r="N454" s="280">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280">
        <v>485</v>
      </c>
      <c r="N455" s="280">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280">
        <v>486</v>
      </c>
      <c r="N456" s="280">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280">
        <v>487</v>
      </c>
      <c r="N457" s="280">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280">
        <v>488</v>
      </c>
      <c r="N458" s="280">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280">
        <v>489</v>
      </c>
      <c r="N459" s="280">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280">
        <v>490</v>
      </c>
      <c r="N460" s="280">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280">
        <v>491</v>
      </c>
      <c r="N461" s="280">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280">
        <v>492</v>
      </c>
      <c r="N462" s="280">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280">
        <v>493</v>
      </c>
      <c r="N463" s="280">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280">
        <v>494</v>
      </c>
      <c r="N464" s="280">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280">
        <v>495</v>
      </c>
      <c r="N465" s="280">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280">
        <v>496</v>
      </c>
      <c r="N466" s="280">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280">
        <v>497</v>
      </c>
      <c r="N467" s="280">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280">
        <v>498</v>
      </c>
      <c r="N468" s="280">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280">
        <v>499</v>
      </c>
      <c r="N469" s="280">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280">
        <v>500</v>
      </c>
      <c r="N470" s="280">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280">
        <v>501</v>
      </c>
      <c r="N471" s="280">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280">
        <v>502</v>
      </c>
      <c r="N472" s="280">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280">
        <v>503</v>
      </c>
      <c r="N473" s="280">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280">
        <v>504</v>
      </c>
      <c r="N474" s="280">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280">
        <v>505</v>
      </c>
      <c r="N475" s="280">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280">
        <v>506</v>
      </c>
      <c r="N476" s="280">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280">
        <v>507</v>
      </c>
      <c r="N477" s="280">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280">
        <v>508</v>
      </c>
      <c r="N478" s="280">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280">
        <v>509</v>
      </c>
      <c r="N479" s="280">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280">
        <v>510</v>
      </c>
      <c r="N480" s="280">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280">
        <v>511</v>
      </c>
      <c r="N481" s="280">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280">
        <v>512</v>
      </c>
      <c r="N482" s="280">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280">
        <v>513</v>
      </c>
      <c r="N483" s="280">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280">
        <v>514</v>
      </c>
      <c r="N484" s="280">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280">
        <v>515</v>
      </c>
      <c r="N485" s="280">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280">
        <v>516</v>
      </c>
      <c r="N486" s="280">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280">
        <v>517</v>
      </c>
      <c r="N487" s="280">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280">
        <v>518</v>
      </c>
      <c r="N488" s="280">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280">
        <v>519</v>
      </c>
      <c r="N489" s="280">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280">
        <v>520</v>
      </c>
      <c r="N490" s="280">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280">
        <v>521</v>
      </c>
      <c r="N491" s="280">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280">
        <v>522</v>
      </c>
      <c r="N492" s="280">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280">
        <v>523</v>
      </c>
      <c r="N493" s="280">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280">
        <v>524</v>
      </c>
      <c r="N494" s="280">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280">
        <v>525</v>
      </c>
      <c r="N495" s="280">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280">
        <v>526</v>
      </c>
      <c r="N496" s="280">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280">
        <v>527</v>
      </c>
      <c r="N497" s="280">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280">
        <v>528</v>
      </c>
      <c r="N498" s="280">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280">
        <v>529</v>
      </c>
      <c r="N499" s="280">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280">
        <v>530</v>
      </c>
      <c r="N500" s="280">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280">
        <v>531</v>
      </c>
      <c r="N501" s="280">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280">
        <v>532</v>
      </c>
      <c r="N502" s="280">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280">
        <v>533</v>
      </c>
      <c r="N503" s="280">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280">
        <v>534</v>
      </c>
      <c r="N504" s="280">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280">
        <v>535</v>
      </c>
      <c r="N505" s="280">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280">
        <v>536</v>
      </c>
      <c r="N506" s="280">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280">
        <v>537</v>
      </c>
      <c r="N507" s="280">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280">
        <v>538</v>
      </c>
      <c r="N508" s="280">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280">
        <v>539</v>
      </c>
      <c r="N509" s="280">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280">
        <v>540</v>
      </c>
      <c r="N510" s="280">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280">
        <v>541</v>
      </c>
      <c r="N511" s="280">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280">
        <v>542</v>
      </c>
      <c r="N512" s="280">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280">
        <v>543</v>
      </c>
      <c r="N513" s="280">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280">
        <v>544</v>
      </c>
      <c r="N514" s="280">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280">
        <v>545</v>
      </c>
      <c r="N515" s="280">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280">
        <v>546</v>
      </c>
      <c r="N516" s="280">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280">
        <v>547</v>
      </c>
      <c r="N517" s="280">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280">
        <v>548</v>
      </c>
      <c r="N518" s="280">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280">
        <v>549</v>
      </c>
      <c r="N519" s="280">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280">
        <v>550</v>
      </c>
      <c r="N520" s="280">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280">
        <v>551</v>
      </c>
      <c r="N521" s="280">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280">
        <v>552</v>
      </c>
      <c r="N522" s="280">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280">
        <v>553</v>
      </c>
      <c r="N523" s="280">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280">
        <v>554</v>
      </c>
      <c r="N524" s="280">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280">
        <v>555</v>
      </c>
      <c r="N525" s="280">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280">
        <v>556</v>
      </c>
      <c r="N526" s="280">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280">
        <v>557</v>
      </c>
      <c r="N527" s="280">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280">
        <v>558</v>
      </c>
      <c r="N528" s="280">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280">
        <v>559</v>
      </c>
      <c r="N529" s="280">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280">
        <v>560</v>
      </c>
      <c r="N530" s="280">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280">
        <v>561</v>
      </c>
      <c r="N531" s="280">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280">
        <v>562</v>
      </c>
      <c r="N532" s="280">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280">
        <v>563</v>
      </c>
      <c r="N533" s="280">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280">
        <v>564</v>
      </c>
      <c r="N534" s="280">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280">
        <v>565</v>
      </c>
      <c r="N535" s="280">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280">
        <v>566</v>
      </c>
      <c r="N536" s="280">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280">
        <v>567</v>
      </c>
      <c r="N537" s="280">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280">
        <v>568</v>
      </c>
      <c r="N538" s="280">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280">
        <v>569</v>
      </c>
      <c r="N539" s="280">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280">
        <v>570</v>
      </c>
      <c r="N540" s="280">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280">
        <v>571</v>
      </c>
      <c r="N541" s="280">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280">
        <v>572</v>
      </c>
      <c r="N542" s="280">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280">
        <v>573</v>
      </c>
      <c r="N543" s="280">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280">
        <v>574</v>
      </c>
      <c r="N544" s="280">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280">
        <v>575</v>
      </c>
      <c r="N545" s="280">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280">
        <v>576</v>
      </c>
      <c r="N546" s="280">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280">
        <v>577</v>
      </c>
      <c r="N547" s="280">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280">
        <v>578</v>
      </c>
      <c r="N548" s="280">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280">
        <v>579</v>
      </c>
      <c r="N549" s="280">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280">
        <v>580</v>
      </c>
      <c r="N550" s="280">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280">
        <v>581</v>
      </c>
      <c r="N551" s="280">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280">
        <v>582</v>
      </c>
      <c r="N552" s="280">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280">
        <v>583</v>
      </c>
      <c r="N553" s="280">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280">
        <v>584</v>
      </c>
      <c r="N554" s="280">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280">
        <v>585</v>
      </c>
      <c r="N555" s="280">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280">
        <v>586</v>
      </c>
      <c r="N556" s="280">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280">
        <v>587</v>
      </c>
      <c r="N557" s="280">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280">
        <v>588</v>
      </c>
      <c r="N558" s="280">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280">
        <v>589</v>
      </c>
      <c r="N559" s="280">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280">
        <v>590</v>
      </c>
      <c r="N560" s="280">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280">
        <v>591</v>
      </c>
      <c r="N561" s="280">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280">
        <v>592</v>
      </c>
      <c r="N562" s="280">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280">
        <v>593</v>
      </c>
      <c r="N563" s="280">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280">
        <v>594</v>
      </c>
      <c r="N564" s="280">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280">
        <v>595</v>
      </c>
      <c r="N565" s="280">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280">
        <v>596</v>
      </c>
      <c r="N566" s="280">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280">
        <v>597</v>
      </c>
      <c r="N567" s="280">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280">
        <v>598</v>
      </c>
      <c r="N568" s="280">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280">
        <v>599</v>
      </c>
      <c r="N569" s="280">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280">
        <v>600</v>
      </c>
      <c r="N570" s="280">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280">
        <v>601</v>
      </c>
      <c r="N571" s="280">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280">
        <v>602</v>
      </c>
      <c r="N572" s="280">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280">
        <v>603</v>
      </c>
      <c r="N573" s="280">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280">
        <v>604</v>
      </c>
      <c r="N574" s="280">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280">
        <v>605</v>
      </c>
      <c r="N575" s="280">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280">
        <v>606</v>
      </c>
      <c r="N576" s="280">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280">
        <v>607</v>
      </c>
      <c r="N577" s="280">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280">
        <v>608</v>
      </c>
      <c r="N578" s="280">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280">
        <v>609</v>
      </c>
      <c r="N579" s="280">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280">
        <v>610</v>
      </c>
      <c r="N580" s="280">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280">
        <v>611</v>
      </c>
      <c r="N581" s="280">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280">
        <v>612</v>
      </c>
      <c r="N582" s="280">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280">
        <v>613</v>
      </c>
      <c r="N583" s="280">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280">
        <v>614</v>
      </c>
      <c r="N584" s="280">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280">
        <v>615</v>
      </c>
      <c r="N585" s="280">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280">
        <v>616</v>
      </c>
      <c r="N586" s="280">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280">
        <v>617</v>
      </c>
      <c r="N587" s="280">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280">
        <v>618</v>
      </c>
      <c r="N588" s="280">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280">
        <v>619</v>
      </c>
      <c r="N589" s="280">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280">
        <v>620</v>
      </c>
      <c r="N590" s="280">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280">
        <v>621</v>
      </c>
      <c r="N591" s="280">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280">
        <v>622</v>
      </c>
      <c r="N592" s="280">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280">
        <v>623</v>
      </c>
      <c r="N593" s="280">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280">
        <v>624</v>
      </c>
      <c r="N594" s="280">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280">
        <v>625</v>
      </c>
      <c r="N595" s="280">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280">
        <v>626</v>
      </c>
      <c r="N596" s="280">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280">
        <v>627</v>
      </c>
      <c r="N597" s="280">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280">
        <v>628</v>
      </c>
      <c r="N598" s="280">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280">
        <v>629</v>
      </c>
      <c r="N599" s="280">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280">
        <v>630</v>
      </c>
      <c r="N600" s="280">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280">
        <v>631</v>
      </c>
      <c r="N601" s="280">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280">
        <v>632</v>
      </c>
      <c r="N602" s="280">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280">
        <v>633</v>
      </c>
      <c r="N603" s="280">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280">
        <v>634</v>
      </c>
      <c r="N604" s="280">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280">
        <v>635</v>
      </c>
      <c r="N605" s="280">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280">
        <v>636</v>
      </c>
      <c r="N606" s="280">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280">
        <v>637</v>
      </c>
      <c r="N607" s="280">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280">
        <v>638</v>
      </c>
      <c r="N608" s="280">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280">
        <v>639</v>
      </c>
      <c r="N609" s="280">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280">
        <v>640</v>
      </c>
      <c r="N610" s="280">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280">
        <v>641</v>
      </c>
      <c r="N611" s="280">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280">
        <v>642</v>
      </c>
      <c r="N612" s="280">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280">
        <v>643</v>
      </c>
      <c r="N613" s="280">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280">
        <v>644</v>
      </c>
      <c r="N614" s="280">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280">
        <v>645</v>
      </c>
      <c r="N615" s="280">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280">
        <v>646</v>
      </c>
      <c r="N616" s="280">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280">
        <v>647</v>
      </c>
      <c r="N617" s="280">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280">
        <v>648</v>
      </c>
      <c r="N618" s="280">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280">
        <v>649</v>
      </c>
      <c r="N619" s="280">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280">
        <v>650</v>
      </c>
      <c r="N620" s="280">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280">
        <v>651</v>
      </c>
      <c r="N621" s="280">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280">
        <v>652</v>
      </c>
      <c r="N622" s="280">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280">
        <v>653</v>
      </c>
      <c r="N623" s="280">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280">
        <v>654</v>
      </c>
      <c r="N624" s="280">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280">
        <v>655</v>
      </c>
      <c r="N625" s="280">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280">
        <v>656</v>
      </c>
      <c r="N626" s="280">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280">
        <v>657</v>
      </c>
      <c r="N627" s="280">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280">
        <v>658</v>
      </c>
      <c r="N628" s="280">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280">
        <v>659</v>
      </c>
      <c r="N629" s="280">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280">
        <v>660</v>
      </c>
      <c r="N630" s="280">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280">
        <v>661</v>
      </c>
      <c r="N631" s="280">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280">
        <v>662</v>
      </c>
      <c r="N632" s="280">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280">
        <v>663</v>
      </c>
      <c r="N633" s="280">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280">
        <v>664</v>
      </c>
      <c r="N634" s="280">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280">
        <v>665</v>
      </c>
      <c r="N635" s="280">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280">
        <v>666</v>
      </c>
      <c r="N636" s="280">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280">
        <v>667</v>
      </c>
      <c r="N637" s="280">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280">
        <v>668</v>
      </c>
      <c r="N638" s="280">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280">
        <v>669</v>
      </c>
      <c r="N639" s="280">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280">
        <v>670</v>
      </c>
      <c r="N640" s="280">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280">
        <v>671</v>
      </c>
      <c r="N641" s="280">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280">
        <v>672</v>
      </c>
      <c r="N642" s="280">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280">
        <v>673</v>
      </c>
      <c r="N643" s="280">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280">
        <v>674</v>
      </c>
      <c r="N644" s="280">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280">
        <v>675</v>
      </c>
      <c r="N645" s="280">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280">
        <v>676</v>
      </c>
      <c r="N646" s="280">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280">
        <v>677</v>
      </c>
      <c r="N647" s="280">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280">
        <v>678</v>
      </c>
      <c r="N648" s="280">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280">
        <v>679</v>
      </c>
      <c r="N649" s="280">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280">
        <v>680</v>
      </c>
      <c r="N650" s="280">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280">
        <v>681</v>
      </c>
      <c r="N651" s="280">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280">
        <v>682</v>
      </c>
      <c r="N652" s="280">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280">
        <v>683</v>
      </c>
      <c r="N653" s="280">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280">
        <v>684</v>
      </c>
      <c r="N654" s="280">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280">
        <v>685</v>
      </c>
      <c r="N655" s="280">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280">
        <v>686</v>
      </c>
      <c r="N656" s="280">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280">
        <v>687</v>
      </c>
      <c r="N657" s="280">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280">
        <v>688</v>
      </c>
      <c r="N658" s="280">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280">
        <v>689</v>
      </c>
      <c r="N659" s="280">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280">
        <v>690</v>
      </c>
      <c r="N660" s="280">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280">
        <v>691</v>
      </c>
      <c r="N661" s="280">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280">
        <v>692</v>
      </c>
      <c r="N662" s="280">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280">
        <v>693</v>
      </c>
      <c r="N663" s="280">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280">
        <v>694</v>
      </c>
      <c r="N664" s="280">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280">
        <v>695</v>
      </c>
      <c r="N665" s="280">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280">
        <v>696</v>
      </c>
      <c r="N666" s="280">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280">
        <v>697</v>
      </c>
      <c r="N667" s="280">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280">
        <v>698</v>
      </c>
      <c r="N668" s="280">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280">
        <v>699</v>
      </c>
      <c r="N669" s="280">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280">
        <v>700</v>
      </c>
      <c r="N670" s="280">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280">
        <v>701</v>
      </c>
      <c r="N671" s="280">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280">
        <v>702</v>
      </c>
      <c r="N672" s="280">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280">
        <v>703</v>
      </c>
      <c r="N673" s="280">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280">
        <v>704</v>
      </c>
      <c r="N674" s="280">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280">
        <v>705</v>
      </c>
      <c r="N675" s="280">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280">
        <v>706</v>
      </c>
      <c r="N676" s="280">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280">
        <v>707</v>
      </c>
      <c r="N677" s="280">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280">
        <v>708</v>
      </c>
      <c r="N678" s="280">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280">
        <v>709</v>
      </c>
      <c r="N679" s="280">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280">
        <v>710</v>
      </c>
      <c r="N680" s="280">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280">
        <v>711</v>
      </c>
      <c r="N681" s="280">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280">
        <v>712</v>
      </c>
      <c r="N682" s="280">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280">
        <v>713</v>
      </c>
      <c r="N683" s="280">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280">
        <v>714</v>
      </c>
      <c r="N684" s="280">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280">
        <v>715</v>
      </c>
      <c r="N685" s="280">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280">
        <v>716</v>
      </c>
      <c r="N686" s="280">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280">
        <v>717</v>
      </c>
      <c r="N687" s="280">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280">
        <v>718</v>
      </c>
      <c r="N688" s="280">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280">
        <v>719</v>
      </c>
      <c r="N689" s="280">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280">
        <v>720</v>
      </c>
      <c r="N690" s="280">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280">
        <v>721</v>
      </c>
      <c r="N691" s="280">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280">
        <v>722</v>
      </c>
      <c r="N692" s="280">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280">
        <v>723</v>
      </c>
      <c r="N693" s="280">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280">
        <v>724</v>
      </c>
      <c r="N694" s="280">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280">
        <v>725</v>
      </c>
      <c r="N695" s="280">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280">
        <v>726</v>
      </c>
      <c r="N696" s="280">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280">
        <v>727</v>
      </c>
      <c r="N697" s="280">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280">
        <v>728</v>
      </c>
      <c r="N698" s="280">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280">
        <v>729</v>
      </c>
      <c r="N699" s="280">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280">
        <v>730</v>
      </c>
      <c r="N700" s="280">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280">
        <v>731</v>
      </c>
      <c r="N701" s="280">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280">
        <v>732</v>
      </c>
      <c r="N702" s="280">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280">
        <v>733</v>
      </c>
      <c r="N703" s="280">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280">
        <v>734</v>
      </c>
      <c r="N704" s="280">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280">
        <v>735</v>
      </c>
      <c r="N705" s="280">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280">
        <v>736</v>
      </c>
      <c r="N706" s="280">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280">
        <v>737</v>
      </c>
      <c r="N707" s="280">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280">
        <v>738</v>
      </c>
      <c r="N708" s="280">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280">
        <v>739</v>
      </c>
      <c r="N709" s="280">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280">
        <v>740</v>
      </c>
      <c r="N710" s="280">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280">
        <v>741</v>
      </c>
      <c r="N711" s="280">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280">
        <v>742</v>
      </c>
      <c r="N712" s="280">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280">
        <v>743</v>
      </c>
      <c r="N713" s="280">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280">
        <v>744</v>
      </c>
      <c r="N714" s="280">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280">
        <v>745</v>
      </c>
      <c r="N715" s="280">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280">
        <v>746</v>
      </c>
      <c r="N716" s="280">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280">
        <v>747</v>
      </c>
      <c r="N717" s="280">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280">
        <v>748</v>
      </c>
      <c r="N718" s="280">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280">
        <v>749</v>
      </c>
      <c r="N719" s="280">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280">
        <v>750</v>
      </c>
      <c r="N720" s="280">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280">
        <v>751</v>
      </c>
      <c r="N721" s="280">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280">
        <v>752</v>
      </c>
      <c r="N722" s="280">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280">
        <v>753</v>
      </c>
      <c r="N723" s="280">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280">
        <v>754</v>
      </c>
      <c r="N724" s="280">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280">
        <v>755</v>
      </c>
      <c r="N725" s="280">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280">
        <v>756</v>
      </c>
      <c r="N726" s="280">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280">
        <v>757</v>
      </c>
      <c r="N727" s="280">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280">
        <v>758</v>
      </c>
      <c r="N728" s="280">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280">
        <v>759</v>
      </c>
      <c r="N729" s="280">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280">
        <v>760</v>
      </c>
      <c r="N730" s="280">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280">
        <v>761</v>
      </c>
      <c r="N731" s="280">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280">
        <v>762</v>
      </c>
      <c r="N732" s="280">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280">
        <v>763</v>
      </c>
      <c r="N733" s="280">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280">
        <v>764</v>
      </c>
      <c r="N734" s="280">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280">
        <v>765</v>
      </c>
      <c r="N735" s="280">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280">
        <v>766</v>
      </c>
      <c r="N736" s="280">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280">
        <v>767</v>
      </c>
      <c r="N737" s="280">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280">
        <v>768</v>
      </c>
      <c r="N738" s="280">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280">
        <v>769</v>
      </c>
      <c r="N739" s="280">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280">
        <v>770</v>
      </c>
      <c r="N740" s="280">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280">
        <v>771</v>
      </c>
      <c r="N741" s="280">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280">
        <v>772</v>
      </c>
      <c r="N742" s="280">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280">
        <v>773</v>
      </c>
      <c r="N743" s="280">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280">
        <v>774</v>
      </c>
      <c r="N744" s="280">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280">
        <v>775</v>
      </c>
      <c r="N745" s="280">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280">
        <v>776</v>
      </c>
      <c r="N746" s="280">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280">
        <v>777</v>
      </c>
      <c r="N747" s="280">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280">
        <v>778</v>
      </c>
      <c r="N748" s="280">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280">
        <v>779</v>
      </c>
      <c r="N749" s="280">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280">
        <v>780</v>
      </c>
      <c r="N750" s="280">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280">
        <v>781</v>
      </c>
      <c r="N751" s="280">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280">
        <v>782</v>
      </c>
      <c r="N752" s="280">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280">
        <v>783</v>
      </c>
      <c r="N753" s="280">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280">
        <v>784</v>
      </c>
      <c r="N754" s="280">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280">
        <v>785</v>
      </c>
      <c r="N755" s="280">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280">
        <v>786</v>
      </c>
      <c r="N756" s="280">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280">
        <v>787</v>
      </c>
      <c r="N757" s="280">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280">
        <v>788</v>
      </c>
      <c r="N758" s="280">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280">
        <v>789</v>
      </c>
      <c r="N759" s="280">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280">
        <v>790</v>
      </c>
      <c r="N760" s="280">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280">
        <v>791</v>
      </c>
      <c r="N761" s="280">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280">
        <v>792</v>
      </c>
      <c r="N762" s="280">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280">
        <v>793</v>
      </c>
      <c r="N763" s="280">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280">
        <v>794</v>
      </c>
      <c r="N764" s="280">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280">
        <v>795</v>
      </c>
      <c r="N765" s="280">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280">
        <v>796</v>
      </c>
      <c r="N766" s="280">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280">
        <v>797</v>
      </c>
      <c r="N767" s="280">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280">
        <v>798</v>
      </c>
      <c r="N768" s="280">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280">
        <v>799</v>
      </c>
      <c r="N769" s="280">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280">
        <v>800</v>
      </c>
      <c r="N770" s="280">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280">
        <v>801</v>
      </c>
      <c r="N771" s="280">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280">
        <v>802</v>
      </c>
      <c r="N772" s="280">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280">
        <v>803</v>
      </c>
      <c r="N773" s="280">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280">
        <v>804</v>
      </c>
      <c r="N774" s="280">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280">
        <v>805</v>
      </c>
      <c r="N775" s="280">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280">
        <v>806</v>
      </c>
      <c r="N776" s="280">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280">
        <v>807</v>
      </c>
      <c r="N777" s="280">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280">
        <v>808</v>
      </c>
      <c r="N778" s="280">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280">
        <v>809</v>
      </c>
      <c r="N779" s="280">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280">
        <v>810</v>
      </c>
      <c r="N780" s="280">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280">
        <v>811</v>
      </c>
      <c r="N781" s="280">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280">
        <v>812</v>
      </c>
      <c r="N782" s="280">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280">
        <v>813</v>
      </c>
      <c r="N783" s="280">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280">
        <v>814</v>
      </c>
      <c r="N784" s="280">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280">
        <v>815</v>
      </c>
      <c r="N785" s="280">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280">
        <v>816</v>
      </c>
      <c r="N786" s="280">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280">
        <v>817</v>
      </c>
      <c r="N787" s="280">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280">
        <v>818</v>
      </c>
      <c r="N788" s="280">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280">
        <v>819</v>
      </c>
      <c r="N789" s="280">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280">
        <v>820</v>
      </c>
      <c r="N790" s="280">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280">
        <v>821</v>
      </c>
      <c r="N791" s="280">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280">
        <v>822</v>
      </c>
      <c r="N792" s="280">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280">
        <v>823</v>
      </c>
      <c r="N793" s="280">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280">
        <v>824</v>
      </c>
      <c r="N794" s="280">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280">
        <v>825</v>
      </c>
      <c r="N795" s="280">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280">
        <v>826</v>
      </c>
      <c r="N796" s="280">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280">
        <v>827</v>
      </c>
      <c r="N797" s="280">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280">
        <v>828</v>
      </c>
      <c r="N798" s="280">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280">
        <v>829</v>
      </c>
      <c r="N799" s="280">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280">
        <v>830</v>
      </c>
      <c r="N800" s="280">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280">
        <v>831</v>
      </c>
      <c r="N801" s="280">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280">
        <v>832</v>
      </c>
      <c r="N802" s="280">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280">
        <v>833</v>
      </c>
      <c r="N803" s="280">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280">
        <v>834</v>
      </c>
      <c r="N804" s="280">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280">
        <v>835</v>
      </c>
      <c r="N805" s="280">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280">
        <v>836</v>
      </c>
      <c r="N806" s="280">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280">
        <v>837</v>
      </c>
      <c r="N807" s="280">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280">
        <v>838</v>
      </c>
      <c r="N808" s="280">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280">
        <v>839</v>
      </c>
      <c r="N809" s="280">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280">
        <v>840</v>
      </c>
      <c r="N810" s="280">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280">
        <v>841</v>
      </c>
      <c r="N811" s="280">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280">
        <v>842</v>
      </c>
      <c r="N812" s="280">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280">
        <v>843</v>
      </c>
      <c r="N813" s="280">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280">
        <v>844</v>
      </c>
      <c r="N814" s="280">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280">
        <v>845</v>
      </c>
      <c r="N815" s="280">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280">
        <v>846</v>
      </c>
      <c r="N816" s="280">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280">
        <v>847</v>
      </c>
      <c r="N817" s="280">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280">
        <v>848</v>
      </c>
      <c r="N818" s="280">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280">
        <v>849</v>
      </c>
      <c r="N819" s="280">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280">
        <v>850</v>
      </c>
      <c r="N820" s="280">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280">
        <v>851</v>
      </c>
      <c r="N821" s="280">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280">
        <v>852</v>
      </c>
      <c r="N822" s="280">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280">
        <v>853</v>
      </c>
      <c r="N823" s="280">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280">
        <v>854</v>
      </c>
      <c r="N824" s="280">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280">
        <v>855</v>
      </c>
      <c r="N825" s="280">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280">
        <v>856</v>
      </c>
      <c r="N826" s="280">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280">
        <v>857</v>
      </c>
      <c r="N827" s="280">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280">
        <v>858</v>
      </c>
      <c r="N828" s="280">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280">
        <v>859</v>
      </c>
      <c r="N829" s="280">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280">
        <v>860</v>
      </c>
      <c r="N830" s="280">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280">
        <v>861</v>
      </c>
      <c r="N831" s="280">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280">
        <v>862</v>
      </c>
      <c r="N832" s="280">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280">
        <v>863</v>
      </c>
      <c r="N833" s="280">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280">
        <v>864</v>
      </c>
      <c r="N834" s="280">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280">
        <v>865</v>
      </c>
      <c r="N835" s="280">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280">
        <v>866</v>
      </c>
      <c r="N836" s="280">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280">
        <v>867</v>
      </c>
      <c r="N837" s="280">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280">
        <v>868</v>
      </c>
      <c r="N838" s="280">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280">
        <v>869</v>
      </c>
      <c r="N839" s="280">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280">
        <v>870</v>
      </c>
      <c r="N840" s="280">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280">
        <v>871</v>
      </c>
      <c r="N841" s="280">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280">
        <v>872</v>
      </c>
      <c r="N842" s="280">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280">
        <v>873</v>
      </c>
      <c r="N843" s="280">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280">
        <v>874</v>
      </c>
      <c r="N844" s="280">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280">
        <v>875</v>
      </c>
      <c r="N845" s="280">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280">
        <v>876</v>
      </c>
      <c r="N846" s="280">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280">
        <v>877</v>
      </c>
      <c r="N847" s="280">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280">
        <v>878</v>
      </c>
      <c r="N848" s="280">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280">
        <v>879</v>
      </c>
      <c r="N849" s="280">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280">
        <v>880</v>
      </c>
      <c r="N850" s="280">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280">
        <v>881</v>
      </c>
      <c r="N851" s="280">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280">
        <v>882</v>
      </c>
      <c r="N852" s="280">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280">
        <v>883</v>
      </c>
      <c r="N853" s="280">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280">
        <v>884</v>
      </c>
      <c r="N854" s="280">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280">
        <v>885</v>
      </c>
      <c r="N855" s="280">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280">
        <v>886</v>
      </c>
      <c r="N856" s="280">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280">
        <v>887</v>
      </c>
      <c r="N857" s="280">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280">
        <v>888</v>
      </c>
      <c r="N858" s="280">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280">
        <v>889</v>
      </c>
      <c r="N859" s="280">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280">
        <v>890</v>
      </c>
      <c r="N860" s="280">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280">
        <v>891</v>
      </c>
      <c r="N861" s="280">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280">
        <v>892</v>
      </c>
      <c r="N862" s="280">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280">
        <v>893</v>
      </c>
      <c r="N863" s="280">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280">
        <v>894</v>
      </c>
      <c r="N864" s="280">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280">
        <v>895</v>
      </c>
      <c r="N865" s="280">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280">
        <v>896</v>
      </c>
      <c r="N866" s="280">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280">
        <v>897</v>
      </c>
      <c r="N867" s="280">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280">
        <v>898</v>
      </c>
      <c r="N868" s="280">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280">
        <v>899</v>
      </c>
      <c r="N869" s="280">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280">
        <v>900</v>
      </c>
      <c r="N870" s="280">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280">
        <v>901</v>
      </c>
      <c r="N871" s="280">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280">
        <v>902</v>
      </c>
      <c r="N872" s="280">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280">
        <v>903</v>
      </c>
      <c r="N873" s="280">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280">
        <v>904</v>
      </c>
      <c r="N874" s="280">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280">
        <v>905</v>
      </c>
      <c r="N875" s="280">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280">
        <v>906</v>
      </c>
      <c r="N876" s="280">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280">
        <v>907</v>
      </c>
      <c r="N877" s="280">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280">
        <v>908</v>
      </c>
      <c r="N878" s="280">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280">
        <v>909</v>
      </c>
      <c r="N879" s="280">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280">
        <v>910</v>
      </c>
      <c r="N880" s="280">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280">
        <v>911</v>
      </c>
      <c r="N881" s="280">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280">
        <v>912</v>
      </c>
      <c r="N882" s="280">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280">
        <v>913</v>
      </c>
      <c r="N883" s="280">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280">
        <v>914</v>
      </c>
      <c r="N884" s="280">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280">
        <v>915</v>
      </c>
      <c r="N885" s="280">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280">
        <v>916</v>
      </c>
      <c r="N886" s="280">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280">
        <v>917</v>
      </c>
      <c r="N887" s="280">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280">
        <v>918</v>
      </c>
      <c r="N888" s="280">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280">
        <v>919</v>
      </c>
      <c r="N889" s="280">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280">
        <v>920</v>
      </c>
      <c r="N890" s="280">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280">
        <v>921</v>
      </c>
      <c r="N891" s="280">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280">
        <v>922</v>
      </c>
      <c r="N892" s="280">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280">
        <v>923</v>
      </c>
      <c r="N893" s="280">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280">
        <v>924</v>
      </c>
      <c r="N894" s="280">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280">
        <v>925</v>
      </c>
      <c r="N895" s="280">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280">
        <v>926</v>
      </c>
      <c r="N896" s="280">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280">
        <v>927</v>
      </c>
      <c r="N897" s="280">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280">
        <v>928</v>
      </c>
      <c r="N898" s="280">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280">
        <v>929</v>
      </c>
      <c r="N899" s="280">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280">
        <v>930</v>
      </c>
      <c r="N900" s="280">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280">
        <v>931</v>
      </c>
      <c r="N901" s="280">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280">
        <v>932</v>
      </c>
      <c r="N902" s="280">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280">
        <v>933</v>
      </c>
      <c r="N903" s="280">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280">
        <v>934</v>
      </c>
      <c r="N904" s="280">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280">
        <v>935</v>
      </c>
      <c r="N905" s="280">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280">
        <v>936</v>
      </c>
      <c r="N906" s="280">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280">
        <v>937</v>
      </c>
      <c r="N907" s="280">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280">
        <v>938</v>
      </c>
      <c r="N908" s="280">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280">
        <v>939</v>
      </c>
      <c r="N909" s="280">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280">
        <v>940</v>
      </c>
      <c r="N910" s="280">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280">
        <v>941</v>
      </c>
      <c r="N911" s="280">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280">
        <v>942</v>
      </c>
      <c r="N912" s="280">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280">
        <v>943</v>
      </c>
      <c r="N913" s="280">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280">
        <v>944</v>
      </c>
      <c r="N914" s="280">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280">
        <v>945</v>
      </c>
      <c r="N915" s="280">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280">
        <v>946</v>
      </c>
      <c r="N916" s="280">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280">
        <v>947</v>
      </c>
      <c r="N917" s="280">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280">
        <v>948</v>
      </c>
      <c r="N918" s="280">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280">
        <v>949</v>
      </c>
      <c r="N919" s="280">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280">
        <v>950</v>
      </c>
      <c r="N920" s="280">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280">
        <v>951</v>
      </c>
      <c r="N921" s="280">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280">
        <v>952</v>
      </c>
      <c r="N922" s="280">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280">
        <v>953</v>
      </c>
      <c r="N923" s="280">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280">
        <v>954</v>
      </c>
      <c r="N924" s="280">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280">
        <v>955</v>
      </c>
      <c r="N925" s="280">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280">
        <v>956</v>
      </c>
      <c r="N926" s="280">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280">
        <v>957</v>
      </c>
      <c r="N927" s="280">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280">
        <v>958</v>
      </c>
      <c r="N928" s="280">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280">
        <v>959</v>
      </c>
      <c r="N929" s="280">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280">
        <v>960</v>
      </c>
      <c r="N930" s="280">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280">
        <v>961</v>
      </c>
      <c r="N931" s="280">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280">
        <v>962</v>
      </c>
      <c r="N932" s="280">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280">
        <v>963</v>
      </c>
      <c r="N933" s="280">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280">
        <v>964</v>
      </c>
      <c r="N934" s="280">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280">
        <v>965</v>
      </c>
      <c r="N935" s="280">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280">
        <v>966</v>
      </c>
      <c r="N936" s="280">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280">
        <v>967</v>
      </c>
      <c r="N937" s="280">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280">
        <v>968</v>
      </c>
      <c r="N938" s="280">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280">
        <v>969</v>
      </c>
      <c r="N939" s="280">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280">
        <v>970</v>
      </c>
      <c r="N940" s="280">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280">
        <v>971</v>
      </c>
      <c r="N941" s="280">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280">
        <v>972</v>
      </c>
      <c r="N942" s="280">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280">
        <v>973</v>
      </c>
      <c r="N943" s="280">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280">
        <v>974</v>
      </c>
      <c r="N944" s="280">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280">
        <v>975</v>
      </c>
      <c r="N945" s="280">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280">
        <v>976</v>
      </c>
      <c r="N946" s="280">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280">
        <v>977</v>
      </c>
      <c r="N947" s="280">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280">
        <v>978</v>
      </c>
      <c r="N948" s="280">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280">
        <v>979</v>
      </c>
      <c r="N949" s="280">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280">
        <v>980</v>
      </c>
      <c r="N950" s="280">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280">
        <v>981</v>
      </c>
      <c r="N951" s="280">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280">
        <v>982</v>
      </c>
      <c r="N952" s="280">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280">
        <v>983</v>
      </c>
      <c r="N953" s="280">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280">
        <v>984</v>
      </c>
      <c r="N954" s="280">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280">
        <v>985</v>
      </c>
      <c r="N955" s="280">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280">
        <v>986</v>
      </c>
      <c r="N956" s="280">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280">
        <v>987</v>
      </c>
      <c r="N957" s="280">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280">
        <v>988</v>
      </c>
      <c r="N958" s="280">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280">
        <v>989</v>
      </c>
      <c r="N959" s="280">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280">
        <v>990</v>
      </c>
      <c r="N960" s="280">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280">
        <v>991</v>
      </c>
      <c r="N961" s="280">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280">
        <v>992</v>
      </c>
      <c r="N962" s="280">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280">
        <v>993</v>
      </c>
      <c r="N963" s="280">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280">
        <v>994</v>
      </c>
      <c r="N964" s="280">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280">
        <v>995</v>
      </c>
      <c r="N965" s="280">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280">
        <v>996</v>
      </c>
      <c r="N966" s="280">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280">
        <v>997</v>
      </c>
      <c r="N967" s="280">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280">
        <v>998</v>
      </c>
      <c r="N968" s="280">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280">
        <v>999</v>
      </c>
      <c r="N969" s="280">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280">
        <v>1000</v>
      </c>
      <c r="N970" s="280">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280">
        <v>1001</v>
      </c>
      <c r="N971" s="280">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280">
        <v>1002</v>
      </c>
      <c r="N972" s="280">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280">
        <v>1003</v>
      </c>
      <c r="N973" s="280">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280">
        <v>1004</v>
      </c>
      <c r="N974" s="280">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280">
        <v>1005</v>
      </c>
      <c r="N975" s="280">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280">
        <v>1006</v>
      </c>
      <c r="N976" s="280">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280">
        <v>1007</v>
      </c>
      <c r="N977" s="280">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280">
        <v>1008</v>
      </c>
      <c r="N978" s="280">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280">
        <v>1009</v>
      </c>
      <c r="N979" s="280">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280">
        <v>1010</v>
      </c>
      <c r="N980" s="280">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280">
        <v>1011</v>
      </c>
      <c r="N981" s="280">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280">
        <v>1012</v>
      </c>
      <c r="N982" s="280">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280">
        <v>1013</v>
      </c>
      <c r="N983" s="280">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280">
        <v>1014</v>
      </c>
      <c r="N984" s="280">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280">
        <v>1015</v>
      </c>
      <c r="N985" s="280">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280">
        <v>1016</v>
      </c>
      <c r="N986" s="280">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280">
        <v>1017</v>
      </c>
      <c r="N987" s="280">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280">
        <v>1018</v>
      </c>
      <c r="N988" s="280">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280">
        <v>1019</v>
      </c>
      <c r="N989" s="280">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280">
        <v>1020</v>
      </c>
      <c r="N990" s="280">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280">
        <v>1021</v>
      </c>
      <c r="N991" s="280">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280">
        <v>1022</v>
      </c>
      <c r="N992" s="280">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280">
        <v>1023</v>
      </c>
      <c r="N993" s="280">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280">
        <v>1024</v>
      </c>
      <c r="N994" s="280">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280">
        <v>1025</v>
      </c>
      <c r="N995" s="280">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280">
        <v>1026</v>
      </c>
      <c r="N996" s="280">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280">
        <v>1027</v>
      </c>
      <c r="N997" s="280">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280">
        <v>1028</v>
      </c>
      <c r="N998" s="280">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280">
        <v>1029</v>
      </c>
      <c r="N999" s="280">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280">
        <v>1030</v>
      </c>
      <c r="N1000" s="280">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280">
        <v>1031</v>
      </c>
      <c r="N1001" s="280">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280">
        <v>1032</v>
      </c>
      <c r="N1002" s="280">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280">
        <v>1033</v>
      </c>
      <c r="N1003" s="280">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280">
        <v>1034</v>
      </c>
      <c r="N1004" s="280">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280">
        <v>1035</v>
      </c>
      <c r="N1005" s="280">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280">
        <v>1036</v>
      </c>
      <c r="N1006" s="280">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280">
        <v>1037</v>
      </c>
      <c r="N1007" s="280">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280">
        <v>1038</v>
      </c>
      <c r="N1008" s="280">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280">
        <v>1039</v>
      </c>
      <c r="N1009" s="280">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280">
        <v>1040</v>
      </c>
      <c r="N1010" s="280">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280">
        <v>1041</v>
      </c>
      <c r="N1011" s="280">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280">
        <v>1042</v>
      </c>
      <c r="N1012" s="280">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280">
        <v>1043</v>
      </c>
      <c r="N1013" s="280">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280">
        <v>1044</v>
      </c>
      <c r="N1014" s="280">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280">
        <v>1045</v>
      </c>
      <c r="N1015" s="280">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280">
        <v>1046</v>
      </c>
      <c r="N1016" s="280">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280">
        <v>1047</v>
      </c>
      <c r="N1017" s="280">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280">
        <v>1048</v>
      </c>
      <c r="N1018" s="280">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280">
        <v>1049</v>
      </c>
      <c r="N1019" s="280">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280">
        <v>1050</v>
      </c>
      <c r="N1020" s="280">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280">
        <v>1051</v>
      </c>
      <c r="N1021" s="280">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280">
        <v>1052</v>
      </c>
      <c r="N1022" s="280">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280">
        <v>1053</v>
      </c>
      <c r="N1023" s="280">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280">
        <v>1054</v>
      </c>
      <c r="N1024" s="280">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280">
        <v>1055</v>
      </c>
      <c r="N1025" s="280">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280">
        <v>1056</v>
      </c>
      <c r="N1026" s="280">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280">
        <v>1057</v>
      </c>
      <c r="N1027" s="280">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280">
        <v>1058</v>
      </c>
      <c r="N1028" s="280">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280">
        <v>1059</v>
      </c>
      <c r="N1029" s="280">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280">
        <v>1060</v>
      </c>
      <c r="N1030" s="280">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280">
        <v>1061</v>
      </c>
      <c r="N1031" s="280">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280">
        <v>1062</v>
      </c>
      <c r="N1032" s="280">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280">
        <v>1063</v>
      </c>
      <c r="N1033" s="280">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280">
        <v>1064</v>
      </c>
      <c r="N1034" s="280">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280">
        <v>1065</v>
      </c>
      <c r="N1035" s="280">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280">
        <v>1066</v>
      </c>
      <c r="N1036" s="280">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280">
        <v>1067</v>
      </c>
      <c r="N1037" s="280">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280">
        <v>1068</v>
      </c>
      <c r="N1038" s="280">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280">
        <v>1069</v>
      </c>
      <c r="N1039" s="280">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280">
        <v>1070</v>
      </c>
      <c r="N1040" s="280">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280">
        <v>1071</v>
      </c>
      <c r="N1041" s="280">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280">
        <v>1072</v>
      </c>
      <c r="N1042" s="280">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280">
        <v>1073</v>
      </c>
      <c r="N1043" s="280">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280">
        <v>1074</v>
      </c>
      <c r="N1044" s="280">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280">
        <v>1075</v>
      </c>
      <c r="N1045" s="280">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280">
        <v>1076</v>
      </c>
      <c r="N1046" s="280">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280">
        <v>1077</v>
      </c>
      <c r="N1047" s="280">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280">
        <v>1078</v>
      </c>
      <c r="N1048" s="280">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280">
        <v>1079</v>
      </c>
      <c r="N1049" s="280">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280">
        <v>1080</v>
      </c>
      <c r="N1050" s="280">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280">
        <v>1081</v>
      </c>
      <c r="N1051" s="280">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280">
        <v>1082</v>
      </c>
      <c r="N1052" s="280">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280">
        <v>1083</v>
      </c>
      <c r="N1053" s="280">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280">
        <v>1084</v>
      </c>
      <c r="N1054" s="280">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280">
        <v>1085</v>
      </c>
      <c r="N1055" s="280">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280">
        <v>1086</v>
      </c>
      <c r="N1056" s="280">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280">
        <v>1087</v>
      </c>
      <c r="N1057" s="280">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280">
        <v>1088</v>
      </c>
      <c r="N1058" s="280">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280">
        <v>1089</v>
      </c>
      <c r="N1059" s="280">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280">
        <v>1090</v>
      </c>
      <c r="N1060" s="280">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280">
        <v>1091</v>
      </c>
      <c r="N1061" s="280">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280">
        <v>1092</v>
      </c>
      <c r="N1062" s="280">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280">
        <v>1093</v>
      </c>
      <c r="N1063" s="280">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280">
        <v>1094</v>
      </c>
      <c r="N1064" s="280">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280">
        <v>1095</v>
      </c>
      <c r="N1065" s="280">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280">
        <v>1096</v>
      </c>
      <c r="N1066" s="280">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280">
        <v>1097</v>
      </c>
      <c r="N1067" s="280">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280">
        <v>1098</v>
      </c>
      <c r="N1068" s="280">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280">
        <v>1099</v>
      </c>
      <c r="N1069" s="280">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280">
        <v>1100</v>
      </c>
      <c r="N1070" s="280">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280">
        <v>1101</v>
      </c>
      <c r="N1071" s="280">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280">
        <v>1102</v>
      </c>
      <c r="N1072" s="280">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280">
        <v>1103</v>
      </c>
      <c r="N1073" s="280">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280">
        <v>1104</v>
      </c>
      <c r="N1074" s="280">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280">
        <v>1105</v>
      </c>
      <c r="N1075" s="280">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280">
        <v>1106</v>
      </c>
      <c r="N1076" s="280">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280">
        <v>1107</v>
      </c>
      <c r="N1077" s="280">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280">
        <v>1108</v>
      </c>
      <c r="N1078" s="280">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280">
        <v>1109</v>
      </c>
      <c r="N1079" s="280">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280">
        <v>1110</v>
      </c>
      <c r="N1080" s="280">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280">
        <v>1111</v>
      </c>
      <c r="N1081" s="280">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280">
        <v>1112</v>
      </c>
      <c r="N1082" s="280">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280">
        <v>1113</v>
      </c>
      <c r="N1083" s="280">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280">
        <v>1114</v>
      </c>
      <c r="N1084" s="280">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280">
        <v>1115</v>
      </c>
      <c r="N1085" s="280">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280">
        <v>1116</v>
      </c>
      <c r="N1086" s="280">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280">
        <v>1117</v>
      </c>
      <c r="N1087" s="280">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280">
        <v>1118</v>
      </c>
      <c r="N1088" s="280">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280">
        <v>1119</v>
      </c>
      <c r="N1089" s="280">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280">
        <v>1120</v>
      </c>
      <c r="N1090" s="280">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280">
        <v>1121</v>
      </c>
      <c r="N1091" s="280">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280">
        <v>1122</v>
      </c>
      <c r="N1092" s="280">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280">
        <v>1123</v>
      </c>
      <c r="N1093" s="280">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280">
        <v>1124</v>
      </c>
      <c r="N1094" s="280">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280">
        <v>1125</v>
      </c>
      <c r="N1095" s="280">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280">
        <v>1126</v>
      </c>
      <c r="N1096" s="280">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280">
        <v>1127</v>
      </c>
      <c r="N1097" s="280">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280">
        <v>1128</v>
      </c>
      <c r="N1098" s="280">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280">
        <v>1129</v>
      </c>
      <c r="N1099" s="280">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280">
        <v>1130</v>
      </c>
      <c r="N1100" s="280">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280">
        <v>1131</v>
      </c>
      <c r="N1101" s="280">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280">
        <v>1132</v>
      </c>
      <c r="N1102" s="280">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280">
        <v>1133</v>
      </c>
      <c r="N1103" s="280">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280">
        <v>1134</v>
      </c>
      <c r="N1104" s="280">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280">
        <v>1135</v>
      </c>
      <c r="N1105" s="280">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280">
        <v>1136</v>
      </c>
      <c r="N1106" s="280">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280">
        <v>1137</v>
      </c>
      <c r="N1107" s="280">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280">
        <v>1138</v>
      </c>
      <c r="N1108" s="280">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280">
        <v>1139</v>
      </c>
      <c r="N1109" s="280">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280">
        <v>1140</v>
      </c>
      <c r="N1110" s="280">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280">
        <v>1141</v>
      </c>
      <c r="N1111" s="280">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280">
        <v>1142</v>
      </c>
      <c r="N1112" s="280">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280">
        <v>1143</v>
      </c>
      <c r="N1113" s="280">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280">
        <v>1144</v>
      </c>
      <c r="N1114" s="280">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280">
        <v>1145</v>
      </c>
      <c r="N1115" s="280">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280">
        <v>1146</v>
      </c>
      <c r="N1116" s="280">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280">
        <v>1147</v>
      </c>
      <c r="N1117" s="280">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280">
        <v>1148</v>
      </c>
      <c r="N1118" s="280">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280">
        <v>1149</v>
      </c>
      <c r="N1119" s="280">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280">
        <v>1150</v>
      </c>
      <c r="N1120" s="280">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280">
        <v>1151</v>
      </c>
      <c r="N1121" s="280">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280">
        <v>1152</v>
      </c>
      <c r="N1122" s="280">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280">
        <v>1153</v>
      </c>
      <c r="N1123" s="280">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280">
        <v>1154</v>
      </c>
      <c r="N1124" s="280">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280">
        <v>1155</v>
      </c>
      <c r="N1125" s="280">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280">
        <v>1156</v>
      </c>
      <c r="N1126" s="280">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280">
        <v>1157</v>
      </c>
      <c r="N1127" s="280">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280">
        <v>1158</v>
      </c>
      <c r="N1128" s="280">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280">
        <v>1159</v>
      </c>
      <c r="N1129" s="280">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280">
        <v>1160</v>
      </c>
      <c r="N1130" s="280">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280">
        <v>1161</v>
      </c>
      <c r="N1131" s="280">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280">
        <v>1162</v>
      </c>
      <c r="N1132" s="280">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280">
        <v>1163</v>
      </c>
      <c r="N1133" s="280">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280">
        <v>1164</v>
      </c>
      <c r="N1134" s="280">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280">
        <v>1165</v>
      </c>
      <c r="N1135" s="280">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280">
        <v>1166</v>
      </c>
      <c r="N1136" s="280">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280">
        <v>1167</v>
      </c>
      <c r="N1137" s="280">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280">
        <v>1168</v>
      </c>
      <c r="N1138" s="280">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280">
        <v>1169</v>
      </c>
      <c r="N1139" s="280">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280">
        <v>1170</v>
      </c>
      <c r="N1140" s="280">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280">
        <v>1171</v>
      </c>
      <c r="N1141" s="280">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280">
        <v>1172</v>
      </c>
      <c r="N1142" s="280">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280">
        <v>1173</v>
      </c>
      <c r="N1143" s="280">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280">
        <v>1174</v>
      </c>
      <c r="N1144" s="280">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280">
        <v>1175</v>
      </c>
      <c r="N1145" s="280">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280">
        <v>1176</v>
      </c>
      <c r="N1146" s="280">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280">
        <v>1177</v>
      </c>
      <c r="N1147" s="280">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280">
        <v>1178</v>
      </c>
      <c r="N1148" s="280">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280">
        <v>1179</v>
      </c>
      <c r="N1149" s="280">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280">
        <v>1180</v>
      </c>
      <c r="N1150" s="280">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280">
        <v>1181</v>
      </c>
      <c r="N1151" s="280">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280">
        <v>1182</v>
      </c>
      <c r="N1152" s="280">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280">
        <v>1183</v>
      </c>
      <c r="N1153" s="280">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280">
        <v>1184</v>
      </c>
      <c r="N1154" s="280">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280">
        <v>1185</v>
      </c>
      <c r="N1155" s="280">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280">
        <v>1186</v>
      </c>
      <c r="N1156" s="280">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280">
        <v>1187</v>
      </c>
      <c r="N1157" s="280">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280">
        <v>1188</v>
      </c>
      <c r="N1158" s="280">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280">
        <v>1189</v>
      </c>
      <c r="N1159" s="280">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280">
        <v>1190</v>
      </c>
      <c r="N1160" s="280">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280">
        <v>1191</v>
      </c>
      <c r="N1161" s="280">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280">
        <v>1192</v>
      </c>
      <c r="N1162" s="280">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280">
        <v>1193</v>
      </c>
      <c r="N1163" s="280">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280">
        <v>1194</v>
      </c>
      <c r="N1164" s="280">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280">
        <v>1195</v>
      </c>
      <c r="N1165" s="280">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280">
        <v>1196</v>
      </c>
      <c r="N1166" s="280">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280">
        <v>1197</v>
      </c>
      <c r="N1167" s="280">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280">
        <v>1198</v>
      </c>
      <c r="N1168" s="280">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280">
        <v>1199</v>
      </c>
      <c r="N1169" s="280">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280">
        <v>1200</v>
      </c>
      <c r="N1170" s="280">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280">
        <v>1201</v>
      </c>
      <c r="N1171" s="280">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280">
        <v>1202</v>
      </c>
      <c r="N1172" s="280">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280">
        <v>1203</v>
      </c>
      <c r="N1173" s="280">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280">
        <v>1204</v>
      </c>
      <c r="N1174" s="280">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280">
        <v>1205</v>
      </c>
      <c r="N1175" s="280">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280">
        <v>1206</v>
      </c>
      <c r="N1176" s="280">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280">
        <v>1207</v>
      </c>
      <c r="N1177" s="280">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280">
        <v>1208</v>
      </c>
      <c r="N1178" s="280">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280">
        <v>1209</v>
      </c>
      <c r="N1179" s="280">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280">
        <v>1210</v>
      </c>
      <c r="N1180" s="280">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280">
        <v>1211</v>
      </c>
      <c r="N1181" s="280">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280">
        <v>1212</v>
      </c>
      <c r="N1182" s="280">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280">
        <v>1213</v>
      </c>
      <c r="N1183" s="280">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280">
        <v>1214</v>
      </c>
      <c r="N1184" s="280">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280">
        <v>1215</v>
      </c>
      <c r="N1185" s="280">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280">
        <v>1216</v>
      </c>
      <c r="N1186" s="280">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280">
        <v>1217</v>
      </c>
      <c r="N1187" s="280">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280">
        <v>1218</v>
      </c>
      <c r="N1188" s="280">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280">
        <v>1219</v>
      </c>
      <c r="N1189" s="280">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280">
        <v>1220</v>
      </c>
      <c r="N1190" s="280">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280">
        <v>1221</v>
      </c>
      <c r="N1191" s="280">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280">
        <v>1222</v>
      </c>
      <c r="N1192" s="280">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280">
        <v>1223</v>
      </c>
      <c r="N1193" s="280">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280">
        <v>1224</v>
      </c>
      <c r="N1194" s="280">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280">
        <v>1225</v>
      </c>
      <c r="N1195" s="280">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280">
        <v>1226</v>
      </c>
      <c r="N1196" s="280">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280">
        <v>1227</v>
      </c>
      <c r="N1197" s="280">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280">
        <v>1228</v>
      </c>
      <c r="N1198" s="280">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280">
        <v>1229</v>
      </c>
      <c r="N1199" s="280">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280">
        <v>1230</v>
      </c>
      <c r="N1200" s="280">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280">
        <v>1231</v>
      </c>
      <c r="N1201" s="280">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280">
        <v>1232</v>
      </c>
      <c r="N1202" s="280">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280">
        <v>1233</v>
      </c>
      <c r="N1203" s="280">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280">
        <v>1234</v>
      </c>
      <c r="N1204" s="280">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280">
        <v>1235</v>
      </c>
      <c r="N1205" s="280">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280">
        <v>1236</v>
      </c>
      <c r="N1206" s="280">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280">
        <v>1237</v>
      </c>
      <c r="N1207" s="280">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280">
        <v>1238</v>
      </c>
      <c r="N1208" s="280">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280">
        <v>1239</v>
      </c>
      <c r="N1209" s="280">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280">
        <v>1240</v>
      </c>
      <c r="N1210" s="280">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280">
        <v>1241</v>
      </c>
      <c r="N1211" s="280">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280">
        <v>1242</v>
      </c>
      <c r="N1212" s="280">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280">
        <v>1243</v>
      </c>
      <c r="N1213" s="280">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280">
        <v>1244</v>
      </c>
      <c r="N1214" s="280">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280">
        <v>1245</v>
      </c>
      <c r="N1215" s="280">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280">
        <v>1246</v>
      </c>
      <c r="N1216" s="280">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280">
        <v>1247</v>
      </c>
      <c r="N1217" s="280">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280">
        <v>1248</v>
      </c>
      <c r="N1218" s="280">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280">
        <v>1249</v>
      </c>
      <c r="N1219" s="280">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280">
        <v>1250</v>
      </c>
      <c r="N1220" s="280">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280">
        <v>1251</v>
      </c>
      <c r="N1221" s="280">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280">
        <v>1252</v>
      </c>
      <c r="N1222" s="280">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280">
        <v>1253</v>
      </c>
      <c r="N1223" s="280">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280">
        <v>1254</v>
      </c>
      <c r="N1224" s="280">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280">
        <v>1255</v>
      </c>
      <c r="N1225" s="280">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280">
        <v>1256</v>
      </c>
      <c r="N1226" s="280">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280">
        <v>1257</v>
      </c>
      <c r="N1227" s="280">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280">
        <v>1258</v>
      </c>
      <c r="N1228" s="280">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280">
        <v>1259</v>
      </c>
      <c r="N1229" s="280">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280">
        <v>1260</v>
      </c>
      <c r="N1230" s="280">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280">
        <v>1261</v>
      </c>
      <c r="N1231" s="280">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280">
        <v>1262</v>
      </c>
      <c r="N1232" s="280">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280">
        <v>1263</v>
      </c>
      <c r="N1233" s="280">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280">
        <v>1264</v>
      </c>
      <c r="N1234" s="280">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280">
        <v>1265</v>
      </c>
      <c r="N1235" s="280">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280">
        <v>1266</v>
      </c>
      <c r="N1236" s="280">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280">
        <v>1267</v>
      </c>
      <c r="N1237" s="280">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280">
        <v>1268</v>
      </c>
      <c r="N1238" s="280">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280">
        <v>1269</v>
      </c>
      <c r="N1239" s="280">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280">
        <v>1270</v>
      </c>
      <c r="N1240" s="280">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280">
        <v>1271</v>
      </c>
      <c r="N1241" s="280">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280">
        <v>1272</v>
      </c>
      <c r="N1242" s="280">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280">
        <v>1273</v>
      </c>
      <c r="N1243" s="280">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280">
        <v>1274</v>
      </c>
      <c r="N1244" s="280">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280">
        <v>1275</v>
      </c>
      <c r="N1245" s="280">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280">
        <v>1276</v>
      </c>
      <c r="N1246" s="280">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280">
        <v>1277</v>
      </c>
      <c r="N1247" s="280">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280">
        <v>1278</v>
      </c>
      <c r="N1248" s="280">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280">
        <v>1279</v>
      </c>
      <c r="N1249" s="280">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280">
        <v>1280</v>
      </c>
      <c r="N1250" s="280">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280">
        <v>1281</v>
      </c>
      <c r="N1251" s="280">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280">
        <v>1282</v>
      </c>
      <c r="N1252" s="280">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280">
        <v>1283</v>
      </c>
      <c r="N1253" s="280">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280">
        <v>1284</v>
      </c>
      <c r="N1254" s="280">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280">
        <v>1285</v>
      </c>
      <c r="N1255" s="280">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280">
        <v>1286</v>
      </c>
      <c r="N1256" s="280">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280">
        <v>1287</v>
      </c>
      <c r="N1257" s="280">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280">
        <v>1288</v>
      </c>
      <c r="N1258" s="280">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280">
        <v>1289</v>
      </c>
      <c r="N1259" s="280">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280">
        <v>1290</v>
      </c>
      <c r="N1260" s="280">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280">
        <v>1291</v>
      </c>
      <c r="N1261" s="280">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280">
        <v>1292</v>
      </c>
      <c r="N1262" s="280">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280">
        <v>1293</v>
      </c>
      <c r="N1263" s="280">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280">
        <v>1294</v>
      </c>
      <c r="N1264" s="280">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280">
        <v>1295</v>
      </c>
      <c r="N1265" s="280">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280">
        <v>1296</v>
      </c>
      <c r="N1266" s="280">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280">
        <v>1297</v>
      </c>
      <c r="N1267" s="280">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280">
        <v>1298</v>
      </c>
      <c r="N1268" s="280">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280">
        <v>1299</v>
      </c>
      <c r="N1269" s="280">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280">
        <v>1300</v>
      </c>
      <c r="N1270" s="280">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280">
        <v>1301</v>
      </c>
      <c r="N1271" s="280">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280">
        <v>1302</v>
      </c>
      <c r="N1272" s="280">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280">
        <v>1303</v>
      </c>
      <c r="N1273" s="280">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280">
        <v>1304</v>
      </c>
      <c r="N1274" s="280">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280">
        <v>1305</v>
      </c>
      <c r="N1275" s="280">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280">
        <v>1306</v>
      </c>
      <c r="N1276" s="280">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280">
        <v>1307</v>
      </c>
      <c r="N1277" s="280">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280">
        <v>1308</v>
      </c>
      <c r="N1278" s="280">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280">
        <v>1309</v>
      </c>
      <c r="N1279" s="280">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280">
        <v>1310</v>
      </c>
      <c r="N1280" s="280">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280">
        <v>1311</v>
      </c>
      <c r="N1281" s="280">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280">
        <v>1312</v>
      </c>
      <c r="N1282" s="280">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280">
        <v>1313</v>
      </c>
      <c r="N1283" s="280">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280">
        <v>1314</v>
      </c>
      <c r="N1284" s="280">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280">
        <v>1315</v>
      </c>
      <c r="N1285" s="280">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280">
        <v>1316</v>
      </c>
      <c r="N1286" s="280">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280">
        <v>1317</v>
      </c>
      <c r="N1287" s="280">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280">
        <v>1318</v>
      </c>
      <c r="N1288" s="280">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280">
        <v>1319</v>
      </c>
      <c r="N1289" s="280">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280">
        <v>1320</v>
      </c>
      <c r="N1290" s="280">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280">
        <v>1321</v>
      </c>
      <c r="N1291" s="280">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280">
        <v>1322</v>
      </c>
      <c r="N1292" s="280">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280">
        <v>1323</v>
      </c>
      <c r="N1293" s="280">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280">
        <v>1324</v>
      </c>
      <c r="N1294" s="280">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280">
        <v>1325</v>
      </c>
      <c r="N1295" s="280">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280">
        <v>1326</v>
      </c>
      <c r="N1296" s="280">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280">
        <v>1327</v>
      </c>
      <c r="N1297" s="280">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280">
        <v>1328</v>
      </c>
      <c r="N1298" s="280">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280">
        <v>1329</v>
      </c>
      <c r="N1299" s="280">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280">
        <v>1330</v>
      </c>
      <c r="N1300" s="280">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280">
        <v>1331</v>
      </c>
      <c r="N1301" s="280">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280">
        <v>1332</v>
      </c>
      <c r="N1302" s="280">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280">
        <v>1333</v>
      </c>
      <c r="N1303" s="280">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280">
        <v>1334</v>
      </c>
      <c r="N1304" s="280">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280">
        <v>1335</v>
      </c>
      <c r="N1305" s="280">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280">
        <v>1336</v>
      </c>
      <c r="N1306" s="280">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280">
        <v>1337</v>
      </c>
      <c r="N1307" s="280">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280">
        <v>1338</v>
      </c>
      <c r="N1308" s="280">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280">
        <v>1339</v>
      </c>
      <c r="N1309" s="280">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280">
        <v>1340</v>
      </c>
      <c r="N1310" s="280">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280">
        <v>1341</v>
      </c>
      <c r="N1311" s="280">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280">
        <v>1342</v>
      </c>
      <c r="N1312" s="280">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280">
        <v>1343</v>
      </c>
      <c r="N1313" s="280">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280">
        <v>1344</v>
      </c>
      <c r="N1314" s="280">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280">
        <v>1345</v>
      </c>
      <c r="N1315" s="280">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280">
        <v>1346</v>
      </c>
      <c r="N1316" s="280">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280">
        <v>1347</v>
      </c>
      <c r="N1317" s="280">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280">
        <v>1348</v>
      </c>
      <c r="N1318" s="280">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280">
        <v>1349</v>
      </c>
      <c r="N1319" s="280">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280">
        <v>1350</v>
      </c>
      <c r="N1320" s="280">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280">
        <v>1351</v>
      </c>
      <c r="N1321" s="280">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280">
        <v>1352</v>
      </c>
      <c r="N1322" s="280">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280">
        <v>1353</v>
      </c>
      <c r="N1323" s="280">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280">
        <v>1354</v>
      </c>
      <c r="N1324" s="280">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280">
        <v>1355</v>
      </c>
      <c r="N1325" s="280">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280">
        <v>1356</v>
      </c>
      <c r="N1326" s="280">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280">
        <v>1357</v>
      </c>
      <c r="N1327" s="280">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280">
        <v>1358</v>
      </c>
      <c r="N1328" s="280">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280">
        <v>1359</v>
      </c>
      <c r="N1329" s="280">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280">
        <v>1360</v>
      </c>
      <c r="N1330" s="280">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280">
        <v>1361</v>
      </c>
      <c r="N1331" s="280">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280">
        <v>1362</v>
      </c>
      <c r="N1332" s="280">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280">
        <v>1363</v>
      </c>
      <c r="N1333" s="280">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280">
        <v>1364</v>
      </c>
      <c r="N1334" s="280">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280">
        <v>1365</v>
      </c>
      <c r="N1335" s="280">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280">
        <v>1366</v>
      </c>
      <c r="N1336" s="280">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280">
        <v>1367</v>
      </c>
      <c r="N1337" s="280">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280">
        <v>1368</v>
      </c>
      <c r="N1338" s="280">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280">
        <v>1369</v>
      </c>
      <c r="N1339" s="280">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280">
        <v>1370</v>
      </c>
      <c r="N1340" s="280">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280">
        <v>1371</v>
      </c>
      <c r="N1341" s="280">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280">
        <v>1372</v>
      </c>
      <c r="N1342" s="280">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280">
        <v>1373</v>
      </c>
      <c r="N1343" s="280">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280">
        <v>1374</v>
      </c>
      <c r="N1344" s="280">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280">
        <v>1375</v>
      </c>
      <c r="N1345" s="280">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280">
        <v>1376</v>
      </c>
      <c r="N1346" s="280">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280">
        <v>1377</v>
      </c>
      <c r="N1347" s="280">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280">
        <v>1378</v>
      </c>
      <c r="N1348" s="280">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280">
        <v>1379</v>
      </c>
      <c r="N1349" s="280">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280">
        <v>1380</v>
      </c>
      <c r="N1350" s="280">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280">
        <v>1381</v>
      </c>
      <c r="N1351" s="280">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280">
        <v>1382</v>
      </c>
      <c r="N1352" s="280">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280">
        <v>1383</v>
      </c>
      <c r="N1353" s="280">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280">
        <v>1384</v>
      </c>
      <c r="N1354" s="280">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280">
        <v>1385</v>
      </c>
      <c r="N1355" s="280">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280">
        <v>1386</v>
      </c>
      <c r="N1356" s="280">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280">
        <v>1387</v>
      </c>
      <c r="N1357" s="280">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280">
        <v>1388</v>
      </c>
      <c r="N1358" s="280">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280">
        <v>1389</v>
      </c>
      <c r="N1359" s="280">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280">
        <v>1390</v>
      </c>
      <c r="N1360" s="280">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280">
        <v>1391</v>
      </c>
      <c r="N1361" s="280">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280">
        <v>1392</v>
      </c>
      <c r="N1362" s="280">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280">
        <v>1393</v>
      </c>
      <c r="N1363" s="280">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280">
        <v>1394</v>
      </c>
      <c r="N1364" s="280">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280">
        <v>1395</v>
      </c>
      <c r="N1365" s="280">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280">
        <v>1396</v>
      </c>
      <c r="N1366" s="280">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280">
        <v>1397</v>
      </c>
      <c r="N1367" s="280">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280">
        <v>1398</v>
      </c>
      <c r="N1368" s="280">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280">
        <v>1399</v>
      </c>
      <c r="N1369" s="280">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280">
        <v>1400</v>
      </c>
      <c r="N1370" s="280">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280">
        <v>1401</v>
      </c>
      <c r="N1371" s="280">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280">
        <v>1402</v>
      </c>
      <c r="N1372" s="280">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280">
        <v>1403</v>
      </c>
      <c r="N1373" s="280">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280">
        <v>1404</v>
      </c>
      <c r="N1374" s="280">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280">
        <v>1405</v>
      </c>
      <c r="N1375" s="280">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280">
        <v>1406</v>
      </c>
      <c r="N1376" s="280">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280">
        <v>1407</v>
      </c>
      <c r="N1377" s="280">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280">
        <v>1408</v>
      </c>
      <c r="N1378" s="280">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280">
        <v>1409</v>
      </c>
      <c r="N1379" s="280">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280">
        <v>1410</v>
      </c>
      <c r="N1380" s="280">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280">
        <v>1411</v>
      </c>
      <c r="N1381" s="280">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280">
        <v>1412</v>
      </c>
      <c r="N1382" s="280">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280">
        <v>1413</v>
      </c>
      <c r="N1383" s="280">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280">
        <v>1414</v>
      </c>
      <c r="N1384" s="280">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280">
        <v>1415</v>
      </c>
      <c r="N1385" s="280">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280">
        <v>1416</v>
      </c>
      <c r="N1386" s="280">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280">
        <v>1417</v>
      </c>
      <c r="N1387" s="280">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280">
        <v>1418</v>
      </c>
      <c r="N1388" s="280">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280">
        <v>1419</v>
      </c>
      <c r="N1389" s="280">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280">
        <v>1420</v>
      </c>
      <c r="N1390" s="280">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280">
        <v>1421</v>
      </c>
      <c r="N1391" s="280">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280">
        <v>1422</v>
      </c>
      <c r="N1392" s="280">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280">
        <v>1423</v>
      </c>
      <c r="N1393" s="280">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280">
        <v>1424</v>
      </c>
      <c r="N1394" s="280">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280">
        <v>1425</v>
      </c>
      <c r="N1395" s="280">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280">
        <v>1426</v>
      </c>
      <c r="N1396" s="280">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280">
        <v>1427</v>
      </c>
      <c r="N1397" s="280">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280">
        <v>1428</v>
      </c>
      <c r="N1398" s="280">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280">
        <v>1429</v>
      </c>
      <c r="N1399" s="280">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280">
        <v>1430</v>
      </c>
      <c r="N1400" s="280">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280">
        <v>1431</v>
      </c>
      <c r="N1401" s="280">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280">
        <v>1432</v>
      </c>
      <c r="N1402" s="280">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280">
        <v>1433</v>
      </c>
      <c r="N1403" s="280">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280">
        <v>1434</v>
      </c>
      <c r="N1404" s="280">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280">
        <v>1435</v>
      </c>
      <c r="N1405" s="280">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280">
        <v>1436</v>
      </c>
      <c r="N1406" s="280">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280">
        <v>1437</v>
      </c>
      <c r="N1407" s="280">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280">
        <v>1438</v>
      </c>
      <c r="N1408" s="280">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280">
        <v>1439</v>
      </c>
      <c r="N1409" s="280">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280">
        <v>1440</v>
      </c>
      <c r="N1410" s="280">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280">
        <v>1441</v>
      </c>
      <c r="N1411" s="280">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280">
        <v>1442</v>
      </c>
      <c r="N1412" s="280">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280">
        <v>1443</v>
      </c>
      <c r="N1413" s="280">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280">
        <v>1444</v>
      </c>
      <c r="N1414" s="280">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280">
        <v>1445</v>
      </c>
      <c r="N1415" s="280">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280">
        <v>1446</v>
      </c>
      <c r="N1416" s="280">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280">
        <v>1447</v>
      </c>
      <c r="N1417" s="280">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280">
        <v>1448</v>
      </c>
      <c r="N1418" s="280">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280">
        <v>1449</v>
      </c>
      <c r="N1419" s="280">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280">
        <v>1450</v>
      </c>
      <c r="N1420" s="280">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280">
        <v>1451</v>
      </c>
      <c r="N1421" s="280">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280">
        <v>1452</v>
      </c>
      <c r="N1422" s="280">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280">
        <v>1453</v>
      </c>
      <c r="N1423" s="280">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280">
        <v>1454</v>
      </c>
      <c r="N1424" s="280">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280">
        <v>1455</v>
      </c>
      <c r="N1425" s="280">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280">
        <v>1456</v>
      </c>
      <c r="N1426" s="280">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280">
        <v>1457</v>
      </c>
      <c r="N1427" s="280">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280">
        <v>1458</v>
      </c>
      <c r="N1428" s="280">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280">
        <v>1459</v>
      </c>
      <c r="N1429" s="280">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280">
        <v>1460</v>
      </c>
      <c r="N1430" s="280">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280">
        <v>1461</v>
      </c>
      <c r="N1431" s="280">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280">
        <v>1462</v>
      </c>
      <c r="N1432" s="280">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280">
        <v>1463</v>
      </c>
      <c r="N1433" s="280">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280">
        <v>1464</v>
      </c>
      <c r="N1434" s="280">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280">
        <v>1465</v>
      </c>
      <c r="N1435" s="280">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280">
        <v>1466</v>
      </c>
      <c r="N1436" s="280">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280">
        <v>1467</v>
      </c>
      <c r="N1437" s="280">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280">
        <v>1468</v>
      </c>
      <c r="N1438" s="280">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280">
        <v>1469</v>
      </c>
      <c r="N1439" s="280">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280">
        <v>1470</v>
      </c>
      <c r="N1440" s="280">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280">
        <v>1471</v>
      </c>
      <c r="N1441" s="280">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280">
        <v>1472</v>
      </c>
      <c r="N1442" s="280">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280">
        <v>1473</v>
      </c>
      <c r="N1443" s="280">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280">
        <v>1474</v>
      </c>
      <c r="N1444" s="280">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280">
        <v>1475</v>
      </c>
      <c r="N1445" s="280">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280">
        <v>1476</v>
      </c>
      <c r="N1446" s="280">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280">
        <v>1477</v>
      </c>
      <c r="N1447" s="280">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280">
        <v>1478</v>
      </c>
      <c r="N1448" s="280">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280">
        <v>1479</v>
      </c>
      <c r="N1449" s="280">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280">
        <v>1480</v>
      </c>
      <c r="N1450" s="280">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280">
        <v>1481</v>
      </c>
      <c r="N1451" s="280">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280">
        <v>1482</v>
      </c>
      <c r="N1452" s="280">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280">
        <v>1483</v>
      </c>
      <c r="N1453" s="280">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280">
        <v>1484</v>
      </c>
      <c r="N1454" s="280">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280">
        <v>1485</v>
      </c>
      <c r="N1455" s="280">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280">
        <v>1486</v>
      </c>
      <c r="N1456" s="280">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280">
        <v>1487</v>
      </c>
      <c r="N1457" s="280">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280">
        <v>1488</v>
      </c>
      <c r="N1458" s="280">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280">
        <v>1489</v>
      </c>
      <c r="N1459" s="280">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280">
        <v>1490</v>
      </c>
      <c r="N1460" s="280">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280">
        <v>1491</v>
      </c>
      <c r="N1461" s="280">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280">
        <v>1492</v>
      </c>
      <c r="N1462" s="280">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280">
        <v>1493</v>
      </c>
      <c r="N1463" s="280">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280">
        <v>1494</v>
      </c>
      <c r="N1464" s="280">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280">
        <v>1495</v>
      </c>
      <c r="N1465" s="280">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280">
        <v>1496</v>
      </c>
      <c r="N1466" s="280">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280">
        <v>1497</v>
      </c>
      <c r="N1467" s="280">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280">
        <v>1498</v>
      </c>
      <c r="N1468" s="280">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280">
        <v>1499</v>
      </c>
      <c r="N1469" s="280">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280">
        <v>1500</v>
      </c>
      <c r="N1470" s="280">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280">
        <v>1501</v>
      </c>
      <c r="N1471" s="280">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280">
        <v>1502</v>
      </c>
      <c r="N1472" s="280">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280">
        <v>1503</v>
      </c>
      <c r="N1473" s="280">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280">
        <v>1504</v>
      </c>
      <c r="N1474" s="280">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280">
        <v>1505</v>
      </c>
      <c r="N1475" s="280">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280">
        <v>1506</v>
      </c>
      <c r="N1476" s="280">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280">
        <v>1507</v>
      </c>
      <c r="N1477" s="280">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280">
        <v>1508</v>
      </c>
      <c r="N1478" s="280">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280">
        <v>1509</v>
      </c>
      <c r="N1479" s="280">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280">
        <v>1510</v>
      </c>
      <c r="N1480" s="280">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280">
        <v>1511</v>
      </c>
      <c r="N1481" s="280">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280">
        <v>1512</v>
      </c>
      <c r="N1482" s="280">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280">
        <v>1513</v>
      </c>
      <c r="N1483" s="280">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280">
        <v>1514</v>
      </c>
      <c r="N1484" s="280">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280">
        <v>1515</v>
      </c>
      <c r="N1485" s="280">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280">
        <v>1516</v>
      </c>
      <c r="N1486" s="280">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280">
        <v>1517</v>
      </c>
      <c r="N1487" s="280">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280">
        <v>1518</v>
      </c>
      <c r="N1488" s="280">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280">
        <v>1519</v>
      </c>
      <c r="N1489" s="280">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280">
        <v>1520</v>
      </c>
      <c r="N1490" s="280">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280">
        <v>1521</v>
      </c>
      <c r="N1491" s="280">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280">
        <v>1522</v>
      </c>
      <c r="N1492" s="280">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280">
        <v>1523</v>
      </c>
      <c r="N1493" s="280">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280">
        <v>1524</v>
      </c>
      <c r="N1494" s="280">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280">
        <v>1525</v>
      </c>
      <c r="N1495" s="280">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280">
        <v>1526</v>
      </c>
      <c r="N1496" s="280">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280">
        <v>1527</v>
      </c>
      <c r="N1497" s="280">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280">
        <v>1528</v>
      </c>
      <c r="N1498" s="280">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280">
        <v>1529</v>
      </c>
      <c r="N1499" s="280">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280">
        <v>1530</v>
      </c>
      <c r="N1500" s="280">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280">
        <v>1531</v>
      </c>
      <c r="N1501" s="280">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280">
        <v>1532</v>
      </c>
      <c r="N1502" s="280">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280">
        <v>1533</v>
      </c>
      <c r="N1503" s="280">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280">
        <v>1534</v>
      </c>
      <c r="N1504" s="280">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280">
        <v>1535</v>
      </c>
      <c r="N1505" s="280">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280">
        <v>1536</v>
      </c>
      <c r="N1506" s="280">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280">
        <v>1537</v>
      </c>
      <c r="N1507" s="280">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280">
        <v>1538</v>
      </c>
      <c r="N1508" s="280">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280">
        <v>1539</v>
      </c>
      <c r="N1509" s="280">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280">
        <v>1540</v>
      </c>
      <c r="N1510" s="280">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280">
        <v>1541</v>
      </c>
      <c r="N1511" s="280">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280">
        <v>1542</v>
      </c>
      <c r="N1512" s="280">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280">
        <v>1543</v>
      </c>
      <c r="N1513" s="280">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280">
        <v>1544</v>
      </c>
      <c r="N1514" s="280">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280">
        <v>1545</v>
      </c>
      <c r="N1515" s="280">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280">
        <v>1546</v>
      </c>
      <c r="N1516" s="280">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280">
        <v>1547</v>
      </c>
      <c r="N1517" s="280">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280">
        <v>1548</v>
      </c>
      <c r="N1518" s="280">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280">
        <v>1549</v>
      </c>
      <c r="N1519" s="280">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280">
        <v>1550</v>
      </c>
      <c r="N1520" s="280">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280">
        <v>1551</v>
      </c>
      <c r="N1521" s="280">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280">
        <v>1552</v>
      </c>
      <c r="N1522" s="280">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280">
        <v>1553</v>
      </c>
      <c r="N1523" s="280">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280">
        <v>1554</v>
      </c>
      <c r="N1524" s="280">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280">
        <v>1555</v>
      </c>
      <c r="N1525" s="280">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280">
        <v>1556</v>
      </c>
      <c r="N1526" s="280">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280">
        <v>1557</v>
      </c>
      <c r="N1527" s="280">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280">
        <v>1558</v>
      </c>
      <c r="N1528" s="280">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280">
        <v>1559</v>
      </c>
      <c r="N1529" s="280">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280">
        <v>1560</v>
      </c>
      <c r="N1530" s="280">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280">
        <v>1561</v>
      </c>
      <c r="N1531" s="280">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280">
        <v>1562</v>
      </c>
      <c r="N1532" s="280">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280">
        <v>1563</v>
      </c>
      <c r="N1533" s="280">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280">
        <v>1564</v>
      </c>
      <c r="N1534" s="280">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280">
        <v>1565</v>
      </c>
      <c r="N1535" s="280">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280">
        <v>1566</v>
      </c>
      <c r="N1536" s="280">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280">
        <v>1567</v>
      </c>
      <c r="N1537" s="280">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280">
        <v>1568</v>
      </c>
      <c r="N1538" s="280">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280">
        <v>1569</v>
      </c>
      <c r="N1539" s="280">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280">
        <v>1570</v>
      </c>
      <c r="N1540" s="280">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280">
        <v>1571</v>
      </c>
      <c r="N1541" s="280">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280">
        <v>1572</v>
      </c>
      <c r="N1542" s="280">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280">
        <v>1573</v>
      </c>
      <c r="N1543" s="280">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280">
        <v>1574</v>
      </c>
      <c r="N1544" s="280">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280">
        <v>1575</v>
      </c>
      <c r="N1545" s="280">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280">
        <v>1576</v>
      </c>
      <c r="N1546" s="280">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280">
        <v>1577</v>
      </c>
      <c r="N1547" s="280">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280">
        <v>1578</v>
      </c>
      <c r="N1548" s="280">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280">
        <v>1579</v>
      </c>
      <c r="N1549" s="280">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280">
        <v>1580</v>
      </c>
      <c r="N1550" s="280">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280">
        <v>1581</v>
      </c>
      <c r="N1551" s="280">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280">
        <v>1582</v>
      </c>
      <c r="N1552" s="280">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280">
        <v>1583</v>
      </c>
      <c r="N1553" s="280">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280">
        <v>1584</v>
      </c>
      <c r="N1554" s="280">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280">
        <v>1585</v>
      </c>
      <c r="N1555" s="280">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280">
        <v>1586</v>
      </c>
      <c r="N1556" s="280">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280">
        <v>1587</v>
      </c>
      <c r="N1557" s="280">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280">
        <v>1588</v>
      </c>
      <c r="N1558" s="280">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280">
        <v>1589</v>
      </c>
      <c r="N1559" s="280">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280">
        <v>1590</v>
      </c>
      <c r="N1560" s="280">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280">
        <v>1591</v>
      </c>
      <c r="N1561" s="280">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280">
        <v>1592</v>
      </c>
      <c r="N1562" s="280">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280">
        <v>1593</v>
      </c>
      <c r="N1563" s="280">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280">
        <v>1594</v>
      </c>
      <c r="N1564" s="280">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280">
        <v>1595</v>
      </c>
      <c r="N1565" s="280">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280">
        <v>1596</v>
      </c>
      <c r="N1566" s="280">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280">
        <v>1597</v>
      </c>
      <c r="N1567" s="280">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280">
        <v>1598</v>
      </c>
      <c r="N1568" s="280">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280">
        <v>1599</v>
      </c>
      <c r="N1569" s="280">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280">
        <v>1600</v>
      </c>
      <c r="N1570" s="280">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280">
        <v>1601</v>
      </c>
      <c r="N1571" s="280">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280">
        <v>1602</v>
      </c>
      <c r="N1572" s="280">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280">
        <v>1603</v>
      </c>
      <c r="N1573" s="280">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280">
        <v>1604</v>
      </c>
      <c r="N1574" s="280">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280">
        <v>1605</v>
      </c>
      <c r="N1575" s="280">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280">
        <v>1606</v>
      </c>
      <c r="N1576" s="280">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280">
        <v>1607</v>
      </c>
      <c r="N1577" s="280">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280">
        <v>1608</v>
      </c>
      <c r="N1578" s="280">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280">
        <v>1609</v>
      </c>
      <c r="N1579" s="280">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280">
        <v>1610</v>
      </c>
      <c r="N1580" s="280">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280">
        <v>1611</v>
      </c>
      <c r="N1581" s="280">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280">
        <v>1612</v>
      </c>
      <c r="N1582" s="280">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280">
        <v>1613</v>
      </c>
      <c r="N1583" s="280">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280">
        <v>1614</v>
      </c>
      <c r="N1584" s="280">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280">
        <v>1615</v>
      </c>
      <c r="N1585" s="280">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280">
        <v>1616</v>
      </c>
      <c r="N1586" s="280">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280">
        <v>1617</v>
      </c>
      <c r="N1587" s="280">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280">
        <v>1618</v>
      </c>
      <c r="N1588" s="280">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280">
        <v>1619</v>
      </c>
      <c r="N1589" s="280">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280">
        <v>1620</v>
      </c>
      <c r="N1590" s="280">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280">
        <v>1621</v>
      </c>
      <c r="N1591" s="280">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280">
        <v>1622</v>
      </c>
      <c r="N1592" s="280">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280">
        <v>1623</v>
      </c>
      <c r="N1593" s="280">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280">
        <v>1624</v>
      </c>
      <c r="N1594" s="280">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280">
        <v>1625</v>
      </c>
      <c r="N1595" s="280">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280">
        <v>1626</v>
      </c>
      <c r="N1596" s="280">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280">
        <v>1627</v>
      </c>
      <c r="N1597" s="280">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280">
        <v>1628</v>
      </c>
      <c r="N1598" s="280">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280">
        <v>1629</v>
      </c>
      <c r="N1599" s="280">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280">
        <v>1630</v>
      </c>
      <c r="N1600" s="280">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280">
        <v>1631</v>
      </c>
      <c r="N1601" s="280">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280">
        <v>1632</v>
      </c>
      <c r="N1602" s="280">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280">
        <v>1633</v>
      </c>
      <c r="N1603" s="280">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280">
        <v>1634</v>
      </c>
      <c r="N1604" s="280">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280">
        <v>1635</v>
      </c>
      <c r="N1605" s="280">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280">
        <v>1636</v>
      </c>
      <c r="N1606" s="280">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280">
        <v>1637</v>
      </c>
      <c r="N1607" s="280">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280">
        <v>1638</v>
      </c>
      <c r="N1608" s="280">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280">
        <v>1639</v>
      </c>
      <c r="N1609" s="280">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280">
        <v>1640</v>
      </c>
      <c r="N1610" s="280">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280">
        <v>1641</v>
      </c>
      <c r="N1611" s="280">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280">
        <v>1642</v>
      </c>
      <c r="N1612" s="280">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280">
        <v>1643</v>
      </c>
      <c r="N1613" s="280">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280">
        <v>1644</v>
      </c>
      <c r="N1614" s="280">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280">
        <v>1645</v>
      </c>
      <c r="N1615" s="280">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280">
        <v>1646</v>
      </c>
      <c r="N1616" s="280">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280">
        <v>1647</v>
      </c>
      <c r="N1617" s="280">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280">
        <v>1648</v>
      </c>
      <c r="N1618" s="280">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280">
        <v>1649</v>
      </c>
      <c r="N1619" s="280">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280">
        <v>1650</v>
      </c>
      <c r="N1620" s="280">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280">
        <v>1651</v>
      </c>
      <c r="N1621" s="280">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280">
        <v>1652</v>
      </c>
      <c r="N1622" s="280">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280">
        <v>1653</v>
      </c>
      <c r="N1623" s="280">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280">
        <v>1654</v>
      </c>
      <c r="N1624" s="280">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280">
        <v>1655</v>
      </c>
      <c r="N1625" s="280">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280">
        <v>1656</v>
      </c>
      <c r="N1626" s="280">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280">
        <v>1657</v>
      </c>
      <c r="N1627" s="280">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280">
        <v>1658</v>
      </c>
      <c r="N1628" s="280">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280">
        <v>1659</v>
      </c>
      <c r="N1629" s="280">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280">
        <v>1660</v>
      </c>
      <c r="N1630" s="280">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280">
        <v>1661</v>
      </c>
      <c r="N1631" s="280">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280">
        <v>1662</v>
      </c>
      <c r="N1632" s="280">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280">
        <v>1663</v>
      </c>
      <c r="N1633" s="280">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280">
        <v>1664</v>
      </c>
      <c r="N1634" s="280">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280">
        <v>1665</v>
      </c>
      <c r="N1635" s="280">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280">
        <v>1666</v>
      </c>
      <c r="N1636" s="280">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280">
        <v>1667</v>
      </c>
      <c r="N1637" s="280">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280">
        <v>1668</v>
      </c>
      <c r="N1638" s="280">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280">
        <v>1669</v>
      </c>
      <c r="N1639" s="280">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280">
        <v>1670</v>
      </c>
      <c r="N1640" s="280">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280">
        <v>1671</v>
      </c>
      <c r="N1641" s="280">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280">
        <v>1672</v>
      </c>
      <c r="N1642" s="280">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280">
        <v>1673</v>
      </c>
      <c r="N1643" s="280">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280">
        <v>1674</v>
      </c>
      <c r="N1644" s="280">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280">
        <v>1675</v>
      </c>
      <c r="N1645" s="280">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280">
        <v>1676</v>
      </c>
      <c r="N1646" s="280">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280">
        <v>1677</v>
      </c>
      <c r="N1647" s="280">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280">
        <v>1678</v>
      </c>
      <c r="N1648" s="280">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280">
        <v>1679</v>
      </c>
      <c r="N1649" s="280">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280">
        <v>1680</v>
      </c>
      <c r="N1650" s="280">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280">
        <v>1681</v>
      </c>
      <c r="N1651" s="280">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280">
        <v>1682</v>
      </c>
      <c r="N1652" s="280">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280">
        <v>1683</v>
      </c>
      <c r="N1653" s="280">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280">
        <v>1684</v>
      </c>
      <c r="N1654" s="280">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280">
        <v>1685</v>
      </c>
      <c r="N1655" s="280">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280">
        <v>1686</v>
      </c>
      <c r="N1656" s="280">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280">
        <v>1687</v>
      </c>
      <c r="N1657" s="280">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280">
        <v>1688</v>
      </c>
      <c r="N1658" s="280">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280">
        <v>1689</v>
      </c>
      <c r="N1659" s="280">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280">
        <v>1690</v>
      </c>
      <c r="N1660" s="280">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280">
        <v>1691</v>
      </c>
      <c r="N1661" s="280">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280">
        <v>1692</v>
      </c>
      <c r="N1662" s="280">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280">
        <v>1693</v>
      </c>
      <c r="N1663" s="280">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280">
        <v>1694</v>
      </c>
      <c r="N1664" s="280">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280">
        <v>1695</v>
      </c>
      <c r="N1665" s="280">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280">
        <v>1696</v>
      </c>
      <c r="N1666" s="280">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280">
        <v>1697</v>
      </c>
      <c r="N1667" s="280">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280">
        <v>1698</v>
      </c>
      <c r="N1668" s="280">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280">
        <v>1699</v>
      </c>
      <c r="N1669" s="280">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280">
        <v>1700</v>
      </c>
      <c r="N1670" s="280">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280">
        <v>1701</v>
      </c>
      <c r="N1671" s="280">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280">
        <v>1702</v>
      </c>
      <c r="N1672" s="280">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280">
        <v>1703</v>
      </c>
      <c r="N1673" s="280">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280">
        <v>1704</v>
      </c>
      <c r="N1674" s="280">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280">
        <v>1705</v>
      </c>
      <c r="N1675" s="280">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280">
        <v>1706</v>
      </c>
      <c r="N1676" s="280">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280">
        <v>1707</v>
      </c>
      <c r="N1677" s="280">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280">
        <v>1708</v>
      </c>
      <c r="N1678" s="280">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280">
        <v>1709</v>
      </c>
      <c r="N1679" s="280">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280">
        <v>1710</v>
      </c>
      <c r="N1680" s="280">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280">
        <v>1711</v>
      </c>
      <c r="N1681" s="280">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280">
        <v>1712</v>
      </c>
      <c r="N1682" s="280">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280">
        <v>1713</v>
      </c>
      <c r="N1683" s="280">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280">
        <v>1714</v>
      </c>
      <c r="N1684" s="280">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280">
        <v>1715</v>
      </c>
      <c r="N1685" s="280">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280">
        <v>1716</v>
      </c>
      <c r="N1686" s="280">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280">
        <v>1717</v>
      </c>
      <c r="N1687" s="280">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280">
        <v>1718</v>
      </c>
      <c r="N1688" s="280">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280">
        <v>1719</v>
      </c>
      <c r="N1689" s="280">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280">
        <v>1720</v>
      </c>
      <c r="N1690" s="280">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280">
        <v>1721</v>
      </c>
      <c r="N1691" s="280">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280">
        <v>1722</v>
      </c>
      <c r="N1692" s="280">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280">
        <v>1723</v>
      </c>
      <c r="N1693" s="280">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280">
        <v>1724</v>
      </c>
      <c r="N1694" s="280">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280">
        <v>1725</v>
      </c>
      <c r="N1695" s="280">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280">
        <v>1726</v>
      </c>
      <c r="N1696" s="280">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280">
        <v>1727</v>
      </c>
      <c r="N1697" s="280">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280">
        <v>1728</v>
      </c>
      <c r="N1698" s="280">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280">
        <v>1729</v>
      </c>
      <c r="N1699" s="280">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280">
        <v>1730</v>
      </c>
      <c r="N1700" s="280">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280">
        <v>1731</v>
      </c>
      <c r="N1701" s="280">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280">
        <v>1732</v>
      </c>
      <c r="N1702" s="280">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280">
        <v>1733</v>
      </c>
      <c r="N1703" s="280">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280">
        <v>1734</v>
      </c>
      <c r="N1704" s="280">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280">
        <v>1735</v>
      </c>
      <c r="N1705" s="280">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280">
        <v>1736</v>
      </c>
      <c r="N1706" s="280">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280">
        <v>1737</v>
      </c>
      <c r="N1707" s="280">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280">
        <v>1738</v>
      </c>
      <c r="N1708" s="280">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280">
        <v>1739</v>
      </c>
      <c r="N1709" s="280">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280">
        <v>1740</v>
      </c>
      <c r="N1710" s="280">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280">
        <v>1741</v>
      </c>
      <c r="N1711" s="280">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280">
        <v>1742</v>
      </c>
      <c r="N1712" s="280">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280">
        <v>1743</v>
      </c>
      <c r="N1713" s="280">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280">
        <v>1744</v>
      </c>
      <c r="N1714" s="280">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280">
        <v>1745</v>
      </c>
      <c r="N1715" s="280">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280">
        <v>1746</v>
      </c>
      <c r="N1716" s="280">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280">
        <v>1747</v>
      </c>
      <c r="N1717" s="280">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280">
        <v>1748</v>
      </c>
      <c r="N1718" s="280">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280">
        <v>1749</v>
      </c>
      <c r="N1719" s="280">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280">
        <v>1750</v>
      </c>
      <c r="N1720" s="280">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280">
        <v>1751</v>
      </c>
      <c r="N1721" s="280">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280">
        <v>1752</v>
      </c>
      <c r="N1722" s="280">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280">
        <v>1753</v>
      </c>
      <c r="N1723" s="280">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280">
        <v>1754</v>
      </c>
      <c r="N1724" s="280">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280">
        <v>1755</v>
      </c>
      <c r="N1725" s="280">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280">
        <v>1756</v>
      </c>
      <c r="N1726" s="280">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280">
        <v>1757</v>
      </c>
      <c r="N1727" s="280">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280">
        <v>1758</v>
      </c>
      <c r="N1728" s="280">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280">
        <v>1759</v>
      </c>
      <c r="N1729" s="280">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280">
        <v>1760</v>
      </c>
      <c r="N1730" s="280">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280">
        <v>1761</v>
      </c>
      <c r="N1731" s="280">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280">
        <v>1762</v>
      </c>
      <c r="N1732" s="280">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280">
        <v>1763</v>
      </c>
      <c r="N1733" s="280">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280">
        <v>1764</v>
      </c>
      <c r="N1734" s="280">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280">
        <v>1765</v>
      </c>
      <c r="N1735" s="280">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280">
        <v>1766</v>
      </c>
      <c r="N1736" s="280">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280">
        <v>1767</v>
      </c>
      <c r="N1737" s="280">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280">
        <v>1768</v>
      </c>
      <c r="N1738" s="280">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280">
        <v>1769</v>
      </c>
      <c r="N1739" s="280">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280">
        <v>1770</v>
      </c>
      <c r="N1740" s="280">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280">
        <v>1771</v>
      </c>
      <c r="N1741" s="280">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280">
        <v>1772</v>
      </c>
      <c r="N1742" s="280">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280">
        <v>1773</v>
      </c>
      <c r="N1743" s="280">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280">
        <v>1774</v>
      </c>
      <c r="N1744" s="280">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280">
        <v>1775</v>
      </c>
      <c r="N1745" s="280">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280">
        <v>1776</v>
      </c>
      <c r="N1746" s="280">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280">
        <v>1777</v>
      </c>
      <c r="N1747" s="280">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280">
        <v>1778</v>
      </c>
      <c r="N1748" s="280">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280">
        <v>1779</v>
      </c>
      <c r="N1749" s="280">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280">
        <v>1780</v>
      </c>
      <c r="N1750" s="280">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280">
        <v>1781</v>
      </c>
      <c r="N1751" s="280">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280">
        <v>1782</v>
      </c>
      <c r="N1752" s="280">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280">
        <v>1783</v>
      </c>
      <c r="N1753" s="280">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280">
        <v>1784</v>
      </c>
      <c r="N1754" s="280">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280">
        <v>1785</v>
      </c>
      <c r="N1755" s="280">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280">
        <v>1786</v>
      </c>
      <c r="N1756" s="280">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280">
        <v>1787</v>
      </c>
      <c r="N1757" s="280">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280">
        <v>1788</v>
      </c>
      <c r="N1758" s="280">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280">
        <v>1789</v>
      </c>
      <c r="N1759" s="280">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280">
        <v>1790</v>
      </c>
      <c r="N1760" s="280">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280">
        <v>1791</v>
      </c>
      <c r="N1761" s="280">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280">
        <v>1792</v>
      </c>
      <c r="N1762" s="280">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280">
        <v>1793</v>
      </c>
      <c r="N1763" s="280">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280">
        <v>1794</v>
      </c>
      <c r="N1764" s="280">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280">
        <v>1795</v>
      </c>
      <c r="N1765" s="280">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280">
        <v>1796</v>
      </c>
      <c r="N1766" s="280">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280">
        <v>1797</v>
      </c>
      <c r="N1767" s="280">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280">
        <v>1798</v>
      </c>
      <c r="N1768" s="280">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280">
        <v>1799</v>
      </c>
      <c r="N1769" s="280">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280">
        <v>1800</v>
      </c>
      <c r="N1770" s="280">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280">
        <v>1801</v>
      </c>
      <c r="N1771" s="280">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280">
        <v>1802</v>
      </c>
      <c r="N1772" s="280">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280">
        <v>1803</v>
      </c>
      <c r="N1773" s="280">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280">
        <v>1804</v>
      </c>
      <c r="N1774" s="280">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280">
        <v>1805</v>
      </c>
      <c r="N1775" s="280">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280">
        <v>1806</v>
      </c>
      <c r="N1776" s="280">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280">
        <v>1807</v>
      </c>
      <c r="N1777" s="280">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280">
        <v>1808</v>
      </c>
      <c r="N1778" s="280">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280">
        <v>1809</v>
      </c>
      <c r="N1779" s="280">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280">
        <v>1810</v>
      </c>
      <c r="N1780" s="280">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280">
        <v>1811</v>
      </c>
      <c r="N1781" s="280">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280">
        <v>1812</v>
      </c>
      <c r="N1782" s="280">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280">
        <v>1813</v>
      </c>
      <c r="N1783" s="280">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280">
        <v>1814</v>
      </c>
      <c r="N1784" s="280">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280">
        <v>1815</v>
      </c>
      <c r="N1785" s="280">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280">
        <v>1816</v>
      </c>
      <c r="N1786" s="280">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280">
        <v>1817</v>
      </c>
      <c r="N1787" s="280">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280">
        <v>1818</v>
      </c>
      <c r="N1788" s="280">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280">
        <v>1819</v>
      </c>
      <c r="N1789" s="280">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280">
        <v>1820</v>
      </c>
      <c r="N1790" s="280">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280">
        <v>1821</v>
      </c>
      <c r="N1791" s="280">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280">
        <v>1822</v>
      </c>
      <c r="N1792" s="280">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280">
        <v>1823</v>
      </c>
      <c r="N1793" s="280">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280">
        <v>1824</v>
      </c>
      <c r="N1794" s="280">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280">
        <v>1825</v>
      </c>
      <c r="N1795" s="280">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280">
        <v>1826</v>
      </c>
      <c r="N1796" s="280">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280">
        <v>1827</v>
      </c>
      <c r="N1797" s="280">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280">
        <v>1828</v>
      </c>
      <c r="N1798" s="280">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280">
        <v>1829</v>
      </c>
      <c r="N1799" s="280">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280">
        <v>1830</v>
      </c>
      <c r="N1800" s="280">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280">
        <v>1831</v>
      </c>
      <c r="N1801" s="280">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280">
        <v>1832</v>
      </c>
      <c r="N1802" s="280">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280">
        <v>1833</v>
      </c>
      <c r="N1803" s="280">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280">
        <v>1834</v>
      </c>
      <c r="N1804" s="280">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280">
        <v>1835</v>
      </c>
      <c r="N1805" s="280">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280">
        <v>1836</v>
      </c>
      <c r="N1806" s="280">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280">
        <v>1837</v>
      </c>
      <c r="N1807" s="280">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280">
        <v>1838</v>
      </c>
      <c r="N1808" s="280">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280">
        <v>1839</v>
      </c>
      <c r="N1809" s="280">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280">
        <v>1840</v>
      </c>
      <c r="N1810" s="280">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280">
        <v>1841</v>
      </c>
      <c r="N1811" s="280">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280">
        <v>1842</v>
      </c>
      <c r="N1812" s="280">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280">
        <v>1843</v>
      </c>
      <c r="N1813" s="280">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280">
        <v>1844</v>
      </c>
      <c r="N1814" s="280">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280">
        <v>1845</v>
      </c>
      <c r="N1815" s="280">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280">
        <v>1846</v>
      </c>
      <c r="N1816" s="280">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280">
        <v>1847</v>
      </c>
      <c r="N1817" s="280">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280">
        <v>1848</v>
      </c>
      <c r="N1818" s="280">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280">
        <v>1849</v>
      </c>
      <c r="N1819" s="280">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280">
        <v>1850</v>
      </c>
      <c r="N1820" s="280">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280">
        <v>1851</v>
      </c>
      <c r="N1821" s="280">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280">
        <v>1852</v>
      </c>
      <c r="N1822" s="280">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280">
        <v>1853</v>
      </c>
      <c r="N1823" s="280">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280">
        <v>1854</v>
      </c>
      <c r="N1824" s="280">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280">
        <v>1855</v>
      </c>
      <c r="N1825" s="280">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280">
        <v>1856</v>
      </c>
      <c r="N1826" s="280">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280">
        <v>1857</v>
      </c>
      <c r="N1827" s="280">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280">
        <v>1858</v>
      </c>
      <c r="N1828" s="280">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280">
        <v>1859</v>
      </c>
      <c r="N1829" s="280">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280">
        <v>1860</v>
      </c>
      <c r="N1830" s="280">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280">
        <v>1861</v>
      </c>
      <c r="N1831" s="280">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280">
        <v>1862</v>
      </c>
      <c r="N1832" s="280">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280">
        <v>1863</v>
      </c>
      <c r="N1833" s="280">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280">
        <v>1864</v>
      </c>
      <c r="N1834" s="280">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280">
        <v>1865</v>
      </c>
      <c r="N1835" s="280">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280">
        <v>1866</v>
      </c>
      <c r="N1836" s="280">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280">
        <v>1867</v>
      </c>
      <c r="N1837" s="280">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280">
        <v>1868</v>
      </c>
      <c r="N1838" s="280">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280">
        <v>1869</v>
      </c>
      <c r="N1839" s="280">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280">
        <v>1870</v>
      </c>
      <c r="N1840" s="280">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280">
        <v>1871</v>
      </c>
      <c r="N1841" s="280">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280">
        <v>1872</v>
      </c>
      <c r="N1842" s="280">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280">
        <v>1873</v>
      </c>
      <c r="N1843" s="280">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280">
        <v>1874</v>
      </c>
      <c r="N1844" s="280">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280">
        <v>1875</v>
      </c>
      <c r="N1845" s="280">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280">
        <v>1876</v>
      </c>
      <c r="N1846" s="280">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280">
        <v>1877</v>
      </c>
      <c r="N1847" s="280">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280">
        <v>1878</v>
      </c>
      <c r="N1848" s="280">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280">
        <v>1879</v>
      </c>
      <c r="N1849" s="280">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280">
        <v>1880</v>
      </c>
      <c r="N1850" s="280">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280">
        <v>1881</v>
      </c>
      <c r="N1851" s="280">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280">
        <v>1882</v>
      </c>
      <c r="N1852" s="280">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280">
        <v>1883</v>
      </c>
      <c r="N1853" s="280">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280">
        <v>1884</v>
      </c>
      <c r="N1854" s="280">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280">
        <v>1885</v>
      </c>
      <c r="N1855" s="280">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280">
        <v>1886</v>
      </c>
      <c r="N1856" s="280">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280">
        <v>1887</v>
      </c>
      <c r="N1857" s="280">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280">
        <v>1888</v>
      </c>
      <c r="N1858" s="280">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280">
        <v>1889</v>
      </c>
      <c r="N1859" s="280">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280">
        <v>1890</v>
      </c>
      <c r="N1860" s="280">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280">
        <v>1891</v>
      </c>
      <c r="N1861" s="280">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280">
        <v>1892</v>
      </c>
      <c r="N1862" s="280">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280">
        <v>1893</v>
      </c>
      <c r="N1863" s="280">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280">
        <v>1894</v>
      </c>
      <c r="N1864" s="280">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280">
        <v>1895</v>
      </c>
      <c r="N1865" s="280">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280">
        <v>1896</v>
      </c>
      <c r="N1866" s="280">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280">
        <v>1897</v>
      </c>
      <c r="N1867" s="280">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280">
        <v>1898</v>
      </c>
      <c r="N1868" s="280">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280">
        <v>1899</v>
      </c>
      <c r="N1869" s="280">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280">
        <v>1900</v>
      </c>
      <c r="N1870" s="280">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280">
        <v>1901</v>
      </c>
      <c r="N1871" s="280">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280">
        <v>1902</v>
      </c>
      <c r="N1872" s="280">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280">
        <v>1903</v>
      </c>
      <c r="N1873" s="280">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280">
        <v>1904</v>
      </c>
      <c r="N1874" s="280">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280">
        <v>1905</v>
      </c>
      <c r="N1875" s="280">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280">
        <v>1906</v>
      </c>
      <c r="N1876" s="280">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280">
        <v>1907</v>
      </c>
      <c r="N1877" s="280">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280">
        <v>1908</v>
      </c>
      <c r="N1878" s="280">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280">
        <v>1909</v>
      </c>
      <c r="N1879" s="280">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280">
        <v>1910</v>
      </c>
      <c r="N1880" s="280">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280">
        <v>1911</v>
      </c>
      <c r="N1881" s="280">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280">
        <v>1912</v>
      </c>
      <c r="N1882" s="280">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280">
        <v>1913</v>
      </c>
      <c r="N1883" s="280">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280">
        <v>1914</v>
      </c>
      <c r="N1884" s="280">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280">
        <v>1915</v>
      </c>
      <c r="N1885" s="280">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280">
        <v>1916</v>
      </c>
      <c r="N1886" s="280">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280">
        <v>1917</v>
      </c>
      <c r="N1887" s="280">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280">
        <v>1918</v>
      </c>
      <c r="N1888" s="280">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280">
        <v>1919</v>
      </c>
      <c r="N1889" s="280">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280">
        <v>1920</v>
      </c>
      <c r="N1890" s="280">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280">
        <v>1921</v>
      </c>
      <c r="N1891" s="280">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280">
        <v>1922</v>
      </c>
      <c r="N1892" s="280">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280">
        <v>1923</v>
      </c>
      <c r="N1893" s="280">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280">
        <v>1924</v>
      </c>
      <c r="N1894" s="280">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280">
        <v>1925</v>
      </c>
      <c r="N1895" s="280">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280">
        <v>1926</v>
      </c>
      <c r="N1896" s="280">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280">
        <v>1927</v>
      </c>
      <c r="N1897" s="280">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280">
        <v>1928</v>
      </c>
      <c r="N1898" s="280">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280">
        <v>1929</v>
      </c>
      <c r="N1899" s="280">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280">
        <v>1930</v>
      </c>
      <c r="N1900" s="280">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280">
        <v>1931</v>
      </c>
      <c r="N1901" s="280">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280">
        <v>1932</v>
      </c>
      <c r="N1902" s="280">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280">
        <v>1933</v>
      </c>
      <c r="N1903" s="280">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280">
        <v>1934</v>
      </c>
      <c r="N1904" s="280">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280">
        <v>1935</v>
      </c>
      <c r="N1905" s="280">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280">
        <v>1936</v>
      </c>
      <c r="N1906" s="280">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280">
        <v>1937</v>
      </c>
      <c r="N1907" s="280">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280">
        <v>1938</v>
      </c>
      <c r="N1908" s="280">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280">
        <v>1939</v>
      </c>
      <c r="N1909" s="280">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280">
        <v>1940</v>
      </c>
      <c r="N1910" s="280">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280">
        <v>1941</v>
      </c>
      <c r="N1911" s="280">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280">
        <v>1942</v>
      </c>
      <c r="N1912" s="280">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280">
        <v>1943</v>
      </c>
      <c r="N1913" s="280">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280">
        <v>1944</v>
      </c>
      <c r="N1914" s="280">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280">
        <v>1945</v>
      </c>
      <c r="N1915" s="280">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280">
        <v>1946</v>
      </c>
      <c r="N1916" s="280">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280">
        <v>1947</v>
      </c>
      <c r="N1917" s="280">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280">
        <v>1948</v>
      </c>
      <c r="N1918" s="280">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280">
        <v>1949</v>
      </c>
      <c r="N1919" s="280">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280">
        <v>1950</v>
      </c>
      <c r="N1920" s="280">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280">
        <v>1951</v>
      </c>
      <c r="N1921" s="280">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280">
        <v>1952</v>
      </c>
      <c r="N1922" s="280">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280">
        <v>1953</v>
      </c>
      <c r="N1923" s="280">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280">
        <v>1954</v>
      </c>
      <c r="N1924" s="280">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280">
        <v>1955</v>
      </c>
      <c r="N1925" s="280">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280">
        <v>1956</v>
      </c>
      <c r="N1926" s="280">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280">
        <v>1957</v>
      </c>
      <c r="N1927" s="280">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280">
        <v>1958</v>
      </c>
      <c r="N1928" s="280">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280">
        <v>1959</v>
      </c>
      <c r="N1929" s="280">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280">
        <v>1960</v>
      </c>
      <c r="N1930" s="280">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280">
        <v>1961</v>
      </c>
      <c r="N1931" s="280">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280">
        <v>1962</v>
      </c>
      <c r="N1932" s="280">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280">
        <v>1963</v>
      </c>
      <c r="N1933" s="280">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280">
        <v>1964</v>
      </c>
      <c r="N1934" s="280">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280">
        <v>1965</v>
      </c>
      <c r="N1935" s="280">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280">
        <v>1966</v>
      </c>
      <c r="N1936" s="280">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280">
        <v>1967</v>
      </c>
      <c r="N1937" s="280">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280">
        <v>1968</v>
      </c>
      <c r="N1938" s="280">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280">
        <v>1969</v>
      </c>
      <c r="N1939" s="280">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280">
        <v>1970</v>
      </c>
      <c r="N1940" s="280">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280">
        <v>1971</v>
      </c>
      <c r="N1941" s="280">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280">
        <v>1972</v>
      </c>
      <c r="N1942" s="280">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280">
        <v>1973</v>
      </c>
      <c r="N1943" s="280">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280">
        <v>1974</v>
      </c>
      <c r="N1944" s="280">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280">
        <v>1975</v>
      </c>
      <c r="N1945" s="280">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280">
        <v>1976</v>
      </c>
      <c r="N1946" s="280">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280">
        <v>1977</v>
      </c>
      <c r="N1947" s="280">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280">
        <v>1978</v>
      </c>
      <c r="N1948" s="280">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280">
        <v>1979</v>
      </c>
      <c r="N1949" s="280">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280">
        <v>1980</v>
      </c>
      <c r="N1950" s="280">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280">
        <v>1981</v>
      </c>
      <c r="N1951" s="280">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280">
        <v>1982</v>
      </c>
      <c r="N1952" s="280">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280">
        <v>1983</v>
      </c>
      <c r="N1953" s="280">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280">
        <v>1984</v>
      </c>
      <c r="N1954" s="280">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280">
        <v>1985</v>
      </c>
      <c r="N1955" s="280">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280">
        <v>1986</v>
      </c>
      <c r="N1956" s="280">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280">
        <v>1987</v>
      </c>
      <c r="N1957" s="280">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280">
        <v>1988</v>
      </c>
      <c r="N1958" s="280">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280">
        <v>1989</v>
      </c>
      <c r="N1959" s="280">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280">
        <v>1990</v>
      </c>
      <c r="N1960" s="280">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280">
        <v>1991</v>
      </c>
      <c r="N1961" s="280">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280">
        <v>1992</v>
      </c>
      <c r="N1962" s="280">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280">
        <v>1993</v>
      </c>
      <c r="N1963" s="280">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280">
        <v>1994</v>
      </c>
      <c r="N1964" s="280">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280">
        <v>1995</v>
      </c>
      <c r="N1965" s="280">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280">
        <v>1996</v>
      </c>
      <c r="N1966" s="280">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280">
        <v>1997</v>
      </c>
      <c r="N1967" s="280">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280">
        <v>1998</v>
      </c>
      <c r="N1968" s="280">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280">
        <v>1999</v>
      </c>
      <c r="N1969" s="280">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280">
        <v>2000</v>
      </c>
      <c r="N1970" s="280">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280">
        <v>2001</v>
      </c>
      <c r="N1971" s="280">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280">
        <v>2002</v>
      </c>
      <c r="N1972" s="280">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280">
        <v>2003</v>
      </c>
      <c r="N1973" s="280">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280">
        <v>2004</v>
      </c>
      <c r="N1974" s="280">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280">
        <v>2005</v>
      </c>
      <c r="N1975" s="280">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280">
        <v>2006</v>
      </c>
      <c r="N1976" s="280">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280">
        <v>2007</v>
      </c>
      <c r="N1977" s="280">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280">
        <v>2008</v>
      </c>
      <c r="N1978" s="280">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280">
        <v>2009</v>
      </c>
      <c r="N1979" s="280">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280">
        <v>2010</v>
      </c>
      <c r="N1980" s="280">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280">
        <v>2011</v>
      </c>
      <c r="N1981" s="280">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280">
        <v>2012</v>
      </c>
      <c r="N1982" s="280">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280">
        <v>2013</v>
      </c>
      <c r="N1983" s="280">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280">
        <v>2014</v>
      </c>
      <c r="N1984" s="280">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280">
        <v>2015</v>
      </c>
      <c r="N1985" s="280">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280">
        <v>2016</v>
      </c>
      <c r="N1986" s="280">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280">
        <v>2017</v>
      </c>
      <c r="N1987" s="280">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280">
        <v>2018</v>
      </c>
      <c r="N1988" s="280">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280">
        <v>2019</v>
      </c>
      <c r="N1989" s="280">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280">
        <v>2020</v>
      </c>
      <c r="N1990" s="280">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280">
        <v>2021</v>
      </c>
      <c r="N1991" s="280">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280">
        <v>2022</v>
      </c>
      <c r="N1992" s="280">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280">
        <v>2023</v>
      </c>
      <c r="N1993" s="280">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280">
        <v>2024</v>
      </c>
      <c r="N1994" s="280">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280">
        <v>2025</v>
      </c>
      <c r="N1995" s="280">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280">
        <v>2026</v>
      </c>
      <c r="N1996" s="280">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280">
        <v>2027</v>
      </c>
      <c r="N1997" s="280">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280">
        <v>2028</v>
      </c>
      <c r="N1998" s="280">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280">
        <v>2029</v>
      </c>
      <c r="N1999" s="280">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280">
        <v>2030</v>
      </c>
      <c r="N2000" s="280">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280">
        <v>2031</v>
      </c>
      <c r="N2001" s="280">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280">
        <v>2032</v>
      </c>
      <c r="N2002" s="280">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280">
        <v>2033</v>
      </c>
      <c r="N2003" s="280">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280">
        <v>2034</v>
      </c>
      <c r="N2004" s="280">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280">
        <v>2035</v>
      </c>
      <c r="N2005" s="280">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280">
        <v>2036</v>
      </c>
      <c r="N2006" s="280">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280">
        <v>2037</v>
      </c>
      <c r="N2007" s="280">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280">
        <v>2038</v>
      </c>
      <c r="N2008" s="280">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280">
        <v>2039</v>
      </c>
      <c r="N2009" s="280">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280">
        <v>2040</v>
      </c>
      <c r="N2010" s="280">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280">
        <v>2041</v>
      </c>
      <c r="N2011" s="280">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280">
        <v>2042</v>
      </c>
      <c r="N2012" s="280">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280">
        <v>2043</v>
      </c>
      <c r="N2013" s="280">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280">
        <v>2044</v>
      </c>
      <c r="N2014" s="280">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280">
        <v>2045</v>
      </c>
      <c r="N2015" s="280">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280">
        <v>2046</v>
      </c>
      <c r="N2016" s="280">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280">
        <v>2047</v>
      </c>
      <c r="N2017" s="280">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280">
        <v>2048</v>
      </c>
      <c r="N2018" s="280">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280">
        <v>2049</v>
      </c>
      <c r="N2019" s="280">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280">
        <v>2050</v>
      </c>
      <c r="N2020" s="280">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280">
        <v>2051</v>
      </c>
      <c r="N2021" s="280">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280">
        <v>2052</v>
      </c>
      <c r="N2022" s="280">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280">
        <v>2053</v>
      </c>
      <c r="N2023" s="280">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280">
        <v>2054</v>
      </c>
      <c r="N2024" s="280">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280">
        <v>2055</v>
      </c>
      <c r="N2025" s="280">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280">
        <v>2056</v>
      </c>
      <c r="N2026" s="280">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280">
        <v>2057</v>
      </c>
      <c r="N2027" s="280">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280">
        <v>2058</v>
      </c>
      <c r="N2028" s="280">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280">
        <v>2059</v>
      </c>
      <c r="N2029" s="280">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280">
        <v>2060</v>
      </c>
      <c r="N2030" s="280">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280">
        <v>2061</v>
      </c>
      <c r="N2031" s="280">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280">
        <v>2062</v>
      </c>
      <c r="N2032" s="280">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280">
        <v>2063</v>
      </c>
      <c r="N2033" s="280">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280">
        <v>2064</v>
      </c>
      <c r="N2034" s="280">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280">
        <v>2065</v>
      </c>
      <c r="N2035" s="280">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280">
        <v>2066</v>
      </c>
      <c r="N2036" s="280">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280">
        <v>2067</v>
      </c>
      <c r="N2037" s="280">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280">
        <v>2068</v>
      </c>
      <c r="N2038" s="280">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280">
        <v>2069</v>
      </c>
      <c r="N2039" s="280">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280">
        <v>2070</v>
      </c>
      <c r="N2040" s="280">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280">
        <v>2071</v>
      </c>
      <c r="N2041" s="280">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280">
        <v>2072</v>
      </c>
      <c r="N2042" s="280">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280">
        <v>2073</v>
      </c>
      <c r="N2043" s="280">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280">
        <v>2074</v>
      </c>
      <c r="N2044" s="280">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280">
        <v>2075</v>
      </c>
      <c r="N2045" s="280">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280">
        <v>2076</v>
      </c>
      <c r="N2046" s="280">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280">
        <v>2077</v>
      </c>
      <c r="N2047" s="280">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280">
        <v>2078</v>
      </c>
      <c r="N2048" s="280">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280">
        <v>2079</v>
      </c>
      <c r="N2049" s="280">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280">
        <v>2080</v>
      </c>
      <c r="N2050" s="280">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280">
        <v>2081</v>
      </c>
      <c r="N2051" s="280">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280">
        <v>2082</v>
      </c>
      <c r="N2052" s="280">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280">
        <v>2083</v>
      </c>
      <c r="N2053" s="280">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280">
        <v>2084</v>
      </c>
      <c r="N2054" s="280">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280">
        <v>2085</v>
      </c>
      <c r="N2055" s="280">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280">
        <v>2086</v>
      </c>
      <c r="N2056" s="280">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280">
        <v>2087</v>
      </c>
      <c r="N2057" s="280">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280">
        <v>2088</v>
      </c>
      <c r="N2058" s="280">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280">
        <v>2089</v>
      </c>
      <c r="N2059" s="280">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280">
        <v>2090</v>
      </c>
      <c r="N2060" s="280">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280">
        <v>2091</v>
      </c>
      <c r="N2061" s="280">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280">
        <v>2092</v>
      </c>
      <c r="N2062" s="280">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280">
        <v>2093</v>
      </c>
      <c r="N2063" s="280">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280">
        <v>2094</v>
      </c>
      <c r="N2064" s="280">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280">
        <v>2095</v>
      </c>
      <c r="N2065" s="280">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280">
        <v>2096</v>
      </c>
      <c r="N2066" s="280">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280">
        <v>2097</v>
      </c>
      <c r="N2067" s="280">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280">
        <v>2098</v>
      </c>
      <c r="N2068" s="280">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280">
        <v>2099</v>
      </c>
      <c r="N2069" s="280">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280">
        <v>2100</v>
      </c>
      <c r="N2070" s="280">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280">
        <v>2101</v>
      </c>
      <c r="N2071" s="280">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280">
        <v>2102</v>
      </c>
      <c r="N2072" s="280">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280">
        <v>2103</v>
      </c>
      <c r="N2073" s="280">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280">
        <v>2104</v>
      </c>
      <c r="N2074" s="280">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280">
        <v>2105</v>
      </c>
      <c r="N2075" s="280">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280">
        <v>2106</v>
      </c>
      <c r="N2076" s="280">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280">
        <v>2107</v>
      </c>
      <c r="N2077" s="280">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280">
        <v>2108</v>
      </c>
      <c r="N2078" s="280">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280">
        <v>2109</v>
      </c>
      <c r="N2079" s="280">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280">
        <v>2110</v>
      </c>
      <c r="N2080" s="280">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280">
        <v>2111</v>
      </c>
      <c r="N2081" s="280">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280">
        <v>2112</v>
      </c>
      <c r="N2082" s="280">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280">
        <v>2113</v>
      </c>
      <c r="N2083" s="280">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280">
        <v>2114</v>
      </c>
      <c r="N2084" s="280">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280">
        <v>2115</v>
      </c>
      <c r="N2085" s="280">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280">
        <v>2116</v>
      </c>
      <c r="N2086" s="280">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280">
        <v>2117</v>
      </c>
      <c r="N2087" s="280">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280">
        <v>2118</v>
      </c>
      <c r="N2088" s="280">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280">
        <v>2119</v>
      </c>
      <c r="N2089" s="280">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280">
        <v>2120</v>
      </c>
      <c r="N2090" s="280">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280">
        <v>2121</v>
      </c>
      <c r="N2091" s="280">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280">
        <v>2122</v>
      </c>
      <c r="N2092" s="280">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280">
        <v>2123</v>
      </c>
      <c r="N2093" s="280">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280">
        <v>2124</v>
      </c>
      <c r="N2094" s="280">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280">
        <v>2125</v>
      </c>
      <c r="N2095" s="280">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280">
        <v>2126</v>
      </c>
      <c r="N2096" s="280">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280">
        <v>2127</v>
      </c>
      <c r="N2097" s="280">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280">
        <v>2128</v>
      </c>
      <c r="N2098" s="280">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280">
        <v>2129</v>
      </c>
      <c r="N2099" s="280">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280">
        <v>2130</v>
      </c>
      <c r="N2100" s="280">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280">
        <v>2131</v>
      </c>
      <c r="N2101" s="280">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280">
        <v>2132</v>
      </c>
      <c r="N2102" s="280">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280">
        <v>2133</v>
      </c>
      <c r="N2103" s="280">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280">
        <v>2134</v>
      </c>
      <c r="N2104" s="280">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280">
        <v>2135</v>
      </c>
      <c r="N2105" s="280">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280">
        <v>2136</v>
      </c>
      <c r="N2106" s="280">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280">
        <v>2137</v>
      </c>
      <c r="N2107" s="280">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280">
        <v>2138</v>
      </c>
      <c r="N2108" s="280">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280">
        <v>2139</v>
      </c>
      <c r="N2109" s="280">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280">
        <v>2140</v>
      </c>
      <c r="N2110" s="280">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280">
        <v>2141</v>
      </c>
      <c r="N2111" s="280">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280">
        <v>2142</v>
      </c>
      <c r="N2112" s="280">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280">
        <v>2143</v>
      </c>
      <c r="N2113" s="280">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280">
        <v>2144</v>
      </c>
      <c r="N2114" s="280">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280">
        <v>2145</v>
      </c>
      <c r="N2115" s="280">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280">
        <v>2146</v>
      </c>
      <c r="N2116" s="280">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280">
        <v>2147</v>
      </c>
      <c r="N2117" s="280">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280">
        <v>2148</v>
      </c>
      <c r="N2118" s="280">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280">
        <v>2149</v>
      </c>
      <c r="N2119" s="280">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280">
        <v>2150</v>
      </c>
      <c r="N2120" s="280">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280">
        <v>2151</v>
      </c>
      <c r="N2121" s="280">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280">
        <v>2152</v>
      </c>
      <c r="N2122" s="280">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280">
        <v>2153</v>
      </c>
      <c r="N2123" s="280">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280">
        <v>2154</v>
      </c>
      <c r="N2124" s="280">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280">
        <v>2155</v>
      </c>
      <c r="N2125" s="280">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280">
        <v>2156</v>
      </c>
      <c r="N2126" s="280">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280">
        <v>2157</v>
      </c>
      <c r="N2127" s="280">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280">
        <v>2158</v>
      </c>
      <c r="N2128" s="280">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280">
        <v>2159</v>
      </c>
      <c r="N2129" s="280">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280">
        <v>2160</v>
      </c>
      <c r="N2130" s="280">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280">
        <v>2161</v>
      </c>
      <c r="N2131" s="280">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280">
        <v>2162</v>
      </c>
      <c r="N2132" s="280">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280">
        <v>2163</v>
      </c>
      <c r="N2133" s="280">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280">
        <v>2164</v>
      </c>
      <c r="N2134" s="280">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280">
        <v>2165</v>
      </c>
      <c r="N2135" s="280">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280">
        <v>2166</v>
      </c>
      <c r="N2136" s="280">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280">
        <v>2167</v>
      </c>
      <c r="N2137" s="280">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280">
        <v>2168</v>
      </c>
      <c r="N2138" s="280">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280">
        <v>2169</v>
      </c>
      <c r="N2139" s="280">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280">
        <v>2170</v>
      </c>
      <c r="N2140" s="280">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280">
        <v>2171</v>
      </c>
      <c r="N2141" s="280">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280">
        <v>2172</v>
      </c>
      <c r="N2142" s="280">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280">
        <v>2173</v>
      </c>
      <c r="N2143" s="280">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280">
        <v>2174</v>
      </c>
      <c r="N2144" s="280">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280">
        <v>2175</v>
      </c>
      <c r="N2145" s="280">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280">
        <v>2176</v>
      </c>
      <c r="N2146" s="280">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280">
        <v>2177</v>
      </c>
      <c r="N2147" s="280">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280">
        <v>2178</v>
      </c>
      <c r="N2148" s="280">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280">
        <v>2179</v>
      </c>
      <c r="N2149" s="280">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280">
        <v>2180</v>
      </c>
      <c r="N2150" s="280">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280">
        <v>2181</v>
      </c>
      <c r="N2151" s="280">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280">
        <v>2182</v>
      </c>
      <c r="N2152" s="280">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280">
        <v>2183</v>
      </c>
      <c r="N2153" s="280">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280">
        <v>2184</v>
      </c>
      <c r="N2154" s="280">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280">
        <v>2185</v>
      </c>
      <c r="N2155" s="280">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280">
        <v>2186</v>
      </c>
      <c r="N2156" s="280">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280">
        <v>2187</v>
      </c>
      <c r="N2157" s="280">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280">
        <v>2188</v>
      </c>
      <c r="N2158" s="280">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280">
        <v>2189</v>
      </c>
      <c r="N2159" s="280">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280">
        <v>2190</v>
      </c>
      <c r="N2160" s="280">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280">
        <v>2191</v>
      </c>
      <c r="N2161" s="280">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280">
        <v>2192</v>
      </c>
      <c r="N2162" s="280">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280">
        <v>2193</v>
      </c>
      <c r="N2163" s="280">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280">
        <v>2194</v>
      </c>
      <c r="N2164" s="280">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280">
        <v>2195</v>
      </c>
      <c r="N2165" s="280">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280">
        <v>2196</v>
      </c>
      <c r="N2166" s="280">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280">
        <v>2197</v>
      </c>
      <c r="N2167" s="280">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280">
        <v>2198</v>
      </c>
      <c r="N2168" s="280">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280">
        <v>2199</v>
      </c>
      <c r="N2169" s="280">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280">
        <v>2200</v>
      </c>
      <c r="N2170" s="280">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280">
        <v>2201</v>
      </c>
      <c r="N2171" s="280">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280">
        <v>2202</v>
      </c>
      <c r="N2172" s="280">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280">
        <v>2203</v>
      </c>
      <c r="N2173" s="280">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280">
        <v>2204</v>
      </c>
      <c r="N2174" s="280">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280">
        <v>2205</v>
      </c>
      <c r="N2175" s="280">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280">
        <v>2206</v>
      </c>
      <c r="N2176" s="280">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280">
        <v>2207</v>
      </c>
      <c r="N2177" s="280">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280">
        <v>2208</v>
      </c>
      <c r="N2178" s="280">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280">
        <v>2209</v>
      </c>
      <c r="N2179" s="280">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280">
        <v>2210</v>
      </c>
      <c r="N2180" s="280">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280">
        <v>2211</v>
      </c>
      <c r="N2181" s="280">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280">
        <v>2212</v>
      </c>
      <c r="N2182" s="280">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280">
        <v>2213</v>
      </c>
      <c r="N2183" s="280">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280">
        <v>2214</v>
      </c>
      <c r="N2184" s="280">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280">
        <v>2215</v>
      </c>
      <c r="N2185" s="280">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280">
        <v>2216</v>
      </c>
      <c r="N2186" s="280">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280">
        <v>2217</v>
      </c>
      <c r="N2187" s="280">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280">
        <v>2218</v>
      </c>
      <c r="N2188" s="280">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280">
        <v>2219</v>
      </c>
      <c r="N2189" s="280">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280">
        <v>2220</v>
      </c>
      <c r="N2190" s="280">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280">
        <v>2221</v>
      </c>
      <c r="N2191" s="280">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280">
        <v>2222</v>
      </c>
      <c r="N2192" s="280">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280">
        <v>2223</v>
      </c>
      <c r="N2193" s="280">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280">
        <v>2224</v>
      </c>
      <c r="N2194" s="280">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280">
        <v>2225</v>
      </c>
      <c r="N2195" s="280">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280">
        <v>2226</v>
      </c>
      <c r="N2196" s="280">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280">
        <v>2227</v>
      </c>
      <c r="N2197" s="280">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280">
        <v>2228</v>
      </c>
      <c r="N2198" s="280">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280">
        <v>2229</v>
      </c>
      <c r="N2199" s="280">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280">
        <v>2230</v>
      </c>
      <c r="N2200" s="280">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280">
        <v>2231</v>
      </c>
      <c r="N2201" s="280">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280">
        <v>2232</v>
      </c>
      <c r="N2202" s="280">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280">
        <v>2233</v>
      </c>
      <c r="N2203" s="280">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280">
        <v>2234</v>
      </c>
      <c r="N2204" s="280">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280">
        <v>2235</v>
      </c>
      <c r="N2205" s="280">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280">
        <v>2236</v>
      </c>
      <c r="N2206" s="280">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280">
        <v>2237</v>
      </c>
      <c r="N2207" s="280">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280">
        <v>2238</v>
      </c>
      <c r="N2208" s="280">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280">
        <v>2239</v>
      </c>
      <c r="N2209" s="280">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280">
        <v>2240</v>
      </c>
      <c r="N2210" s="280">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280">
        <v>2241</v>
      </c>
      <c r="N2211" s="280">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280">
        <v>2242</v>
      </c>
      <c r="N2212" s="280">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280">
        <v>2243</v>
      </c>
      <c r="N2213" s="280">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280">
        <v>2244</v>
      </c>
      <c r="N2214" s="280">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280">
        <v>2245</v>
      </c>
      <c r="N2215" s="280">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280">
        <v>2246</v>
      </c>
      <c r="N2216" s="280">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280">
        <v>2247</v>
      </c>
      <c r="N2217" s="280">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280">
        <v>2248</v>
      </c>
      <c r="N2218" s="280">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280">
        <v>2249</v>
      </c>
      <c r="N2219" s="280">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280">
        <v>2250</v>
      </c>
      <c r="N2220" s="280">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280">
        <v>2251</v>
      </c>
      <c r="N2221" s="280">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280">
        <v>2252</v>
      </c>
      <c r="N2222" s="280">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280">
        <v>2253</v>
      </c>
      <c r="N2223" s="280">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280">
        <v>2254</v>
      </c>
      <c r="N2224" s="280">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280">
        <v>2255</v>
      </c>
      <c r="N2225" s="280">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280">
        <v>2256</v>
      </c>
      <c r="N2226" s="280">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280">
        <v>2257</v>
      </c>
      <c r="N2227" s="280">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280">
        <v>2258</v>
      </c>
      <c r="N2228" s="280">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280">
        <v>2259</v>
      </c>
      <c r="N2229" s="280">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280">
        <v>2260</v>
      </c>
      <c r="N2230" s="280">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280">
        <v>2261</v>
      </c>
      <c r="N2231" s="280">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280">
        <v>2262</v>
      </c>
      <c r="N2232" s="280">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280">
        <v>2263</v>
      </c>
      <c r="N2233" s="280">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280">
        <v>2264</v>
      </c>
      <c r="N2234" s="280">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280">
        <v>2265</v>
      </c>
      <c r="N2235" s="280">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280">
        <v>2266</v>
      </c>
      <c r="N2236" s="280">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280">
        <v>2267</v>
      </c>
      <c r="N2237" s="280">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280">
        <v>2268</v>
      </c>
      <c r="N2238" s="280">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280">
        <v>2269</v>
      </c>
      <c r="N2239" s="280">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280">
        <v>2270</v>
      </c>
      <c r="N2240" s="280">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280">
        <v>2271</v>
      </c>
      <c r="N2241" s="280">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280">
        <v>2272</v>
      </c>
      <c r="N2242" s="280">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280">
        <v>2273</v>
      </c>
      <c r="N2243" s="280">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280">
        <v>2274</v>
      </c>
      <c r="N2244" s="280">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280">
        <v>2275</v>
      </c>
      <c r="N2245" s="280">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280">
        <v>2276</v>
      </c>
      <c r="N2246" s="280">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280">
        <v>2277</v>
      </c>
      <c r="N2247" s="280">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280">
        <v>2278</v>
      </c>
      <c r="N2248" s="280">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280">
        <v>2279</v>
      </c>
      <c r="N2249" s="280">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280">
        <v>2280</v>
      </c>
      <c r="N2250" s="280">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280">
        <v>2281</v>
      </c>
      <c r="N2251" s="280">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280">
        <v>2282</v>
      </c>
      <c r="N2252" s="280">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280">
        <v>2283</v>
      </c>
      <c r="N2253" s="280">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280">
        <v>2284</v>
      </c>
      <c r="N2254" s="280">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280">
        <v>2285</v>
      </c>
      <c r="N2255" s="280">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280">
        <v>2286</v>
      </c>
      <c r="N2256" s="280">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280">
        <v>2287</v>
      </c>
      <c r="N2257" s="280">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280">
        <v>2288</v>
      </c>
      <c r="N2258" s="280">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280">
        <v>2289</v>
      </c>
      <c r="N2259" s="280">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280">
        <v>2290</v>
      </c>
      <c r="N2260" s="280">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280">
        <v>2291</v>
      </c>
      <c r="N2261" s="280">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280">
        <v>2292</v>
      </c>
      <c r="N2262" s="280">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280">
        <v>2293</v>
      </c>
      <c r="N2263" s="280">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280">
        <v>2294</v>
      </c>
      <c r="N2264" s="280">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280">
        <v>2295</v>
      </c>
      <c r="N2265" s="280">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280">
        <v>2296</v>
      </c>
      <c r="N2266" s="280">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280">
        <v>2297</v>
      </c>
      <c r="N2267" s="280">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280">
        <v>2298</v>
      </c>
      <c r="N2268" s="280">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280">
        <v>2299</v>
      </c>
      <c r="N2269" s="280">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280">
        <v>2300</v>
      </c>
      <c r="N2270" s="280">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280">
        <v>2301</v>
      </c>
      <c r="N2271" s="280">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280">
        <v>2302</v>
      </c>
      <c r="N2272" s="280">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280">
        <v>2303</v>
      </c>
      <c r="N2273" s="280">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280">
        <v>2304</v>
      </c>
      <c r="N2274" s="280">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280">
        <v>2305</v>
      </c>
      <c r="N2275" s="280">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280">
        <v>2306</v>
      </c>
      <c r="N2276" s="280">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280">
        <v>2307</v>
      </c>
      <c r="N2277" s="280">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280">
        <v>2308</v>
      </c>
      <c r="N2278" s="280">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280">
        <v>2309</v>
      </c>
      <c r="N2279" s="280">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280">
        <v>2310</v>
      </c>
      <c r="N2280" s="280">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280">
        <v>2311</v>
      </c>
      <c r="N2281" s="280">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280">
        <v>2312</v>
      </c>
      <c r="N2282" s="280">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280">
        <v>2313</v>
      </c>
      <c r="N2283" s="280">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280">
        <v>2314</v>
      </c>
      <c r="N2284" s="280">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280">
        <v>2315</v>
      </c>
      <c r="N2285" s="280">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280">
        <v>2316</v>
      </c>
      <c r="N2286" s="280">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280">
        <v>2317</v>
      </c>
      <c r="N2287" s="280">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280">
        <v>2318</v>
      </c>
      <c r="N2288" s="280">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280">
        <v>2319</v>
      </c>
      <c r="N2289" s="280">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280">
        <v>2320</v>
      </c>
      <c r="N2290" s="280">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280">
        <v>2321</v>
      </c>
      <c r="N2291" s="280">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280">
        <v>2322</v>
      </c>
      <c r="N2292" s="280">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280">
        <v>2323</v>
      </c>
      <c r="N2293" s="280">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280">
        <v>2324</v>
      </c>
      <c r="N2294" s="280">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280">
        <v>2325</v>
      </c>
      <c r="N2295" s="280">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280">
        <v>2326</v>
      </c>
      <c r="N2296" s="280">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280">
        <v>2327</v>
      </c>
      <c r="N2297" s="280">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280">
        <v>2328</v>
      </c>
      <c r="N2298" s="280">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280">
        <v>2329</v>
      </c>
      <c r="N2299" s="280">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280">
        <v>2330</v>
      </c>
      <c r="N2300" s="280">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280">
        <v>2331</v>
      </c>
      <c r="N2301" s="280">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280">
        <v>2332</v>
      </c>
      <c r="N2302" s="280">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280">
        <v>2333</v>
      </c>
      <c r="N2303" s="280">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280">
        <v>2334</v>
      </c>
      <c r="N2304" s="280">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280">
        <v>2335</v>
      </c>
      <c r="N2305" s="280">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280">
        <v>2336</v>
      </c>
      <c r="N2306" s="280">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280">
        <v>2337</v>
      </c>
      <c r="N2307" s="280">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280">
        <v>2338</v>
      </c>
      <c r="N2308" s="280">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280">
        <v>2339</v>
      </c>
      <c r="N2309" s="280">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280">
        <v>2340</v>
      </c>
      <c r="N2310" s="280">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280">
        <v>2341</v>
      </c>
      <c r="N2311" s="280">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280">
        <v>2342</v>
      </c>
      <c r="N2312" s="280">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280">
        <v>2343</v>
      </c>
      <c r="N2313" s="280">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280">
        <v>2344</v>
      </c>
      <c r="N2314" s="280">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280">
        <v>2345</v>
      </c>
      <c r="N2315" s="280">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280">
        <v>2346</v>
      </c>
      <c r="N2316" s="280">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280">
        <v>2347</v>
      </c>
      <c r="N2317" s="280">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280">
        <v>2348</v>
      </c>
      <c r="N2318" s="280">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280">
        <v>2349</v>
      </c>
      <c r="N2319" s="280">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280">
        <v>2350</v>
      </c>
      <c r="N2320" s="280">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280">
        <v>2351</v>
      </c>
      <c r="N2321" s="280">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280">
        <v>2352</v>
      </c>
      <c r="N2322" s="280">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280">
        <v>2353</v>
      </c>
      <c r="N2323" s="280">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280">
        <v>2354</v>
      </c>
      <c r="N2324" s="280">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280">
        <v>2355</v>
      </c>
      <c r="N2325" s="280">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280">
        <v>2356</v>
      </c>
      <c r="N2326" s="280">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280">
        <v>2357</v>
      </c>
      <c r="N2327" s="280">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280">
        <v>2358</v>
      </c>
      <c r="N2328" s="280">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280">
        <v>2359</v>
      </c>
      <c r="N2329" s="280">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280">
        <v>2360</v>
      </c>
      <c r="N2330" s="280">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280">
        <v>2361</v>
      </c>
      <c r="N2331" s="280">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280">
        <v>2362</v>
      </c>
      <c r="N2332" s="280">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280">
        <v>2363</v>
      </c>
      <c r="N2333" s="280">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280">
        <v>2364</v>
      </c>
      <c r="N2334" s="280">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280">
        <v>2365</v>
      </c>
      <c r="N2335" s="280">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280">
        <v>2366</v>
      </c>
      <c r="N2336" s="280">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280">
        <v>2367</v>
      </c>
      <c r="N2337" s="280">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280">
        <v>2368</v>
      </c>
      <c r="N2338" s="280">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280">
        <v>2369</v>
      </c>
      <c r="N2339" s="280">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280">
        <v>2370</v>
      </c>
      <c r="N2340" s="280">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280">
        <v>2371</v>
      </c>
      <c r="N2341" s="280">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280">
        <v>2372</v>
      </c>
      <c r="N2342" s="280">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280">
        <v>2373</v>
      </c>
      <c r="N2343" s="280">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280">
        <v>2374</v>
      </c>
      <c r="N2344" s="280">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280">
        <v>2375</v>
      </c>
      <c r="N2345" s="280">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280">
        <v>2376</v>
      </c>
      <c r="N2346" s="280">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280">
        <v>2377</v>
      </c>
      <c r="N2347" s="280">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280">
        <v>2378</v>
      </c>
      <c r="N2348" s="280">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280">
        <v>2379</v>
      </c>
      <c r="N2349" s="280">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280">
        <v>2380</v>
      </c>
      <c r="N2350" s="280">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280">
        <v>2381</v>
      </c>
      <c r="N2351" s="280">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280">
        <v>2382</v>
      </c>
      <c r="N2352" s="280">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280">
        <v>2383</v>
      </c>
      <c r="N2353" s="280">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280">
        <v>2384</v>
      </c>
      <c r="N2354" s="280">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280">
        <v>2385</v>
      </c>
      <c r="N2355" s="280">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280">
        <v>2386</v>
      </c>
      <c r="N2356" s="280">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280">
        <v>2387</v>
      </c>
      <c r="N2357" s="280">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280">
        <v>2388</v>
      </c>
      <c r="N2358" s="280">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280">
        <v>2389</v>
      </c>
      <c r="N2359" s="280">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280">
        <v>2390</v>
      </c>
      <c r="N2360" s="280">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280">
        <v>2391</v>
      </c>
      <c r="N2361" s="280">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280">
        <v>2392</v>
      </c>
      <c r="N2362" s="280">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280">
        <v>2393</v>
      </c>
      <c r="N2363" s="280">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280">
        <v>2394</v>
      </c>
      <c r="N2364" s="280">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280">
        <v>2395</v>
      </c>
      <c r="N2365" s="280">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280">
        <v>2396</v>
      </c>
      <c r="N2366" s="280">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280">
        <v>2397</v>
      </c>
      <c r="N2367" s="280">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280">
        <v>2398</v>
      </c>
      <c r="N2368" s="280">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280">
        <v>2399</v>
      </c>
      <c r="N2369" s="280">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280">
        <v>2400</v>
      </c>
      <c r="N2370" s="280">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280">
        <v>2401</v>
      </c>
      <c r="N2371" s="280">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280">
        <v>2402</v>
      </c>
      <c r="N2372" s="280">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280">
        <v>2403</v>
      </c>
      <c r="N2373" s="280">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280">
        <v>2404</v>
      </c>
      <c r="N2374" s="280">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280">
        <v>2405</v>
      </c>
      <c r="N2375" s="280">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280">
        <v>2406</v>
      </c>
      <c r="N2376" s="280">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280">
        <v>2407</v>
      </c>
      <c r="N2377" s="280">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280">
        <v>2408</v>
      </c>
      <c r="N2378" s="280">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280">
        <v>2409</v>
      </c>
      <c r="N2379" s="280">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280">
        <v>2410</v>
      </c>
      <c r="N2380" s="280">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280">
        <v>2411</v>
      </c>
      <c r="N2381" s="280">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280">
        <v>2412</v>
      </c>
      <c r="N2382" s="280">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280">
        <v>2413</v>
      </c>
      <c r="N2383" s="280">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280">
        <v>2414</v>
      </c>
      <c r="N2384" s="280">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280">
        <v>2415</v>
      </c>
      <c r="N2385" s="280">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280">
        <v>2416</v>
      </c>
      <c r="N2386" s="280">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280">
        <v>2417</v>
      </c>
      <c r="N2387" s="280">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280">
        <v>2418</v>
      </c>
      <c r="N2388" s="280">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280">
        <v>2419</v>
      </c>
      <c r="N2389" s="280">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280">
        <v>2420</v>
      </c>
      <c r="N2390" s="280">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280">
        <v>2421</v>
      </c>
      <c r="N2391" s="280">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280">
        <v>2422</v>
      </c>
      <c r="N2392" s="280">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280">
        <v>2423</v>
      </c>
      <c r="N2393" s="280">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280">
        <v>2424</v>
      </c>
      <c r="N2394" s="280">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280">
        <v>2425</v>
      </c>
      <c r="N2395" s="280">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280">
        <v>2426</v>
      </c>
      <c r="N2396" s="280">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280">
        <v>2427</v>
      </c>
      <c r="N2397" s="280">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280">
        <v>2428</v>
      </c>
      <c r="N2398" s="280">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280">
        <v>2429</v>
      </c>
      <c r="N2399" s="280">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280">
        <v>2430</v>
      </c>
      <c r="N2400" s="280">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280">
        <v>2431</v>
      </c>
      <c r="N2401" s="280">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280">
        <v>2432</v>
      </c>
      <c r="N2402" s="280">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280">
        <v>2433</v>
      </c>
      <c r="N2403" s="280">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280">
        <v>2434</v>
      </c>
      <c r="N2404" s="280">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280">
        <v>2435</v>
      </c>
      <c r="N2405" s="280">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280">
        <v>2436</v>
      </c>
      <c r="N2406" s="280">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280">
        <v>2437</v>
      </c>
      <c r="N2407" s="280">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280">
        <v>2438</v>
      </c>
      <c r="N2408" s="280">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280">
        <v>2439</v>
      </c>
      <c r="N2409" s="280">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280">
        <v>2440</v>
      </c>
      <c r="N2410" s="280">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280">
        <v>2441</v>
      </c>
      <c r="N2411" s="280">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280">
        <v>2442</v>
      </c>
      <c r="N2412" s="280">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280">
        <v>2443</v>
      </c>
      <c r="N2413" s="280">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280">
        <v>2444</v>
      </c>
      <c r="N2414" s="280">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280">
        <v>2445</v>
      </c>
      <c r="N2415" s="280">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280">
        <v>2446</v>
      </c>
      <c r="N2416" s="280">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280">
        <v>2447</v>
      </c>
      <c r="N2417" s="280">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280">
        <v>2448</v>
      </c>
      <c r="N2418" s="280">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280">
        <v>2449</v>
      </c>
      <c r="N2419" s="280">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280">
        <v>2450</v>
      </c>
      <c r="N2420" s="280">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280">
        <v>2451</v>
      </c>
      <c r="N2421" s="280">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280">
        <v>2452</v>
      </c>
      <c r="N2422" s="280">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280">
        <v>2453</v>
      </c>
      <c r="N2423" s="280">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280">
        <v>2454</v>
      </c>
      <c r="N2424" s="280">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280">
        <v>2455</v>
      </c>
      <c r="N2425" s="280">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280">
        <v>2456</v>
      </c>
      <c r="N2426" s="280">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280">
        <v>2457</v>
      </c>
      <c r="N2427" s="280">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280">
        <v>2458</v>
      </c>
      <c r="N2428" s="280">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280">
        <v>2459</v>
      </c>
      <c r="N2429" s="280">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280">
        <v>2460</v>
      </c>
      <c r="N2430" s="280">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280">
        <v>2461</v>
      </c>
      <c r="N2431" s="280">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280">
        <v>2462</v>
      </c>
      <c r="N2432" s="280">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280">
        <v>2463</v>
      </c>
      <c r="N2433" s="280">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280">
        <v>2464</v>
      </c>
      <c r="N2434" s="280">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280">
        <v>2465</v>
      </c>
      <c r="N2435" s="280">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280">
        <v>2466</v>
      </c>
      <c r="N2436" s="280">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280">
        <v>2467</v>
      </c>
      <c r="N2437" s="280">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280">
        <v>2468</v>
      </c>
      <c r="N2438" s="280">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280">
        <v>2469</v>
      </c>
      <c r="N2439" s="280">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280">
        <v>2470</v>
      </c>
      <c r="N2440" s="280">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280">
        <v>2471</v>
      </c>
      <c r="N2441" s="280">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280">
        <v>2472</v>
      </c>
      <c r="N2442" s="280">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280">
        <v>2473</v>
      </c>
      <c r="N2443" s="280">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280">
        <v>2474</v>
      </c>
      <c r="N2444" s="280">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280">
        <v>2475</v>
      </c>
      <c r="N2445" s="280">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280">
        <v>2476</v>
      </c>
      <c r="N2446" s="280">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280">
        <v>2477</v>
      </c>
      <c r="N2447" s="280">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280">
        <v>2478</v>
      </c>
      <c r="N2448" s="280">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280">
        <v>2479</v>
      </c>
      <c r="N2449" s="280">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280">
        <v>2480</v>
      </c>
      <c r="N2450" s="280">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280">
        <v>2481</v>
      </c>
      <c r="N2451" s="280">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280">
        <v>2482</v>
      </c>
      <c r="N2452" s="280">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280">
        <v>2483</v>
      </c>
      <c r="N2453" s="280">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280">
        <v>2484</v>
      </c>
      <c r="N2454" s="280">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280">
        <v>2485</v>
      </c>
      <c r="N2455" s="280">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280">
        <v>2486</v>
      </c>
      <c r="N2456" s="280">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280">
        <v>2487</v>
      </c>
      <c r="N2457" s="280">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280">
        <v>2488</v>
      </c>
      <c r="N2458" s="280">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280">
        <v>2489</v>
      </c>
      <c r="N2459" s="280">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280">
        <v>2490</v>
      </c>
      <c r="N2460" s="280">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280">
        <v>2491</v>
      </c>
      <c r="N2461" s="280">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280">
        <v>2492</v>
      </c>
      <c r="N2462" s="280">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280">
        <v>2493</v>
      </c>
      <c r="N2463" s="280">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280">
        <v>2494</v>
      </c>
      <c r="N2464" s="280">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280">
        <v>2495</v>
      </c>
      <c r="N2465" s="280">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280">
        <v>2496</v>
      </c>
      <c r="N2466" s="280">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280">
        <v>2497</v>
      </c>
      <c r="N2467" s="280">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280">
        <v>2498</v>
      </c>
      <c r="N2468" s="280">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280">
        <v>2499</v>
      </c>
      <c r="N2469" s="280">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280">
        <v>2500</v>
      </c>
      <c r="N2470" s="280">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280">
        <v>2501</v>
      </c>
      <c r="N2471" s="280">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280">
        <v>2502</v>
      </c>
      <c r="N2472" s="280">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280">
        <v>2503</v>
      </c>
      <c r="N2473" s="280">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280">
        <v>2504</v>
      </c>
      <c r="N2474" s="280">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280">
        <v>2505</v>
      </c>
      <c r="N2475" s="280">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280">
        <v>2506</v>
      </c>
      <c r="N2476" s="280">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280">
        <v>2507</v>
      </c>
      <c r="N2477" s="280">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280">
        <v>2508</v>
      </c>
      <c r="N2478" s="280">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280">
        <v>2509</v>
      </c>
      <c r="N2479" s="280">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280">
        <v>2510</v>
      </c>
      <c r="N2480" s="280">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280">
        <v>2511</v>
      </c>
      <c r="N2481" s="280">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280">
        <v>2512</v>
      </c>
      <c r="N2482" s="280">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280">
        <v>2513</v>
      </c>
      <c r="N2483" s="280">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280">
        <v>2514</v>
      </c>
      <c r="N2484" s="280">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280">
        <v>2515</v>
      </c>
      <c r="N2485" s="280">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280">
        <v>2516</v>
      </c>
      <c r="N2486" s="280">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280">
        <v>2517</v>
      </c>
      <c r="N2487" s="280">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280">
        <v>2518</v>
      </c>
      <c r="N2488" s="280">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280">
        <v>2519</v>
      </c>
      <c r="N2489" s="280">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280">
        <v>2520</v>
      </c>
      <c r="N2490" s="280">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280">
        <v>2521</v>
      </c>
      <c r="N2491" s="280">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280">
        <v>2522</v>
      </c>
      <c r="N2492" s="280">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280">
        <v>2523</v>
      </c>
      <c r="N2493" s="280">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280">
        <v>2524</v>
      </c>
      <c r="N2494" s="280">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280">
        <v>2525</v>
      </c>
      <c r="N2495" s="280">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280">
        <v>2526</v>
      </c>
      <c r="N2496" s="280">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280">
        <v>2527</v>
      </c>
      <c r="N2497" s="280">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280">
        <v>2528</v>
      </c>
      <c r="N2498" s="280">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280">
        <v>2529</v>
      </c>
      <c r="N2499" s="280">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280">
        <v>2530</v>
      </c>
      <c r="N2500" s="280">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280">
        <v>2531</v>
      </c>
      <c r="N2501" s="280">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280">
        <v>2532</v>
      </c>
      <c r="N2502" s="280">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280">
        <v>2533</v>
      </c>
      <c r="N2503" s="280">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280">
        <v>2534</v>
      </c>
      <c r="N2504" s="280">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280">
        <v>2535</v>
      </c>
      <c r="N2505" s="280">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280">
        <v>2536</v>
      </c>
      <c r="N2506" s="280">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280">
        <v>2537</v>
      </c>
      <c r="N2507" s="280">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280">
        <v>2538</v>
      </c>
      <c r="N2508" s="280">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280">
        <v>2539</v>
      </c>
      <c r="N2509" s="280">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280">
        <v>2540</v>
      </c>
      <c r="N2510" s="280">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280">
        <v>2541</v>
      </c>
      <c r="N2511" s="280">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280">
        <v>2542</v>
      </c>
      <c r="N2512" s="280">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280">
        <v>2543</v>
      </c>
      <c r="N2513" s="280">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280">
        <v>2544</v>
      </c>
      <c r="N2514" s="280">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280">
        <v>2545</v>
      </c>
      <c r="N2515" s="280">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280">
        <v>2546</v>
      </c>
      <c r="N2516" s="280">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280">
        <v>2547</v>
      </c>
      <c r="N2517" s="280">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280">
        <v>2548</v>
      </c>
      <c r="N2518" s="280">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280">
        <v>2549</v>
      </c>
      <c r="N2519" s="280">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280">
        <v>2550</v>
      </c>
      <c r="N2520" s="280">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280">
        <v>2551</v>
      </c>
      <c r="N2521" s="280">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280">
        <v>2552</v>
      </c>
      <c r="N2522" s="280">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280">
        <v>2553</v>
      </c>
      <c r="N2523" s="280">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280">
        <v>2554</v>
      </c>
      <c r="N2524" s="280">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280">
        <v>2555</v>
      </c>
      <c r="N2525" s="280">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280">
        <v>2556</v>
      </c>
      <c r="N2526" s="280">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280">
        <v>2557</v>
      </c>
      <c r="N2527" s="280">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280">
        <v>2558</v>
      </c>
      <c r="N2528" s="280">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280">
        <v>2559</v>
      </c>
      <c r="N2529" s="280">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280">
        <v>2560</v>
      </c>
      <c r="N2530" s="280">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280">
        <v>2561</v>
      </c>
      <c r="N2531" s="280">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280">
        <v>2562</v>
      </c>
      <c r="N2532" s="280">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280">
        <v>2563</v>
      </c>
      <c r="N2533" s="280">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280">
        <v>2564</v>
      </c>
      <c r="N2534" s="280">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280">
        <v>2565</v>
      </c>
      <c r="N2535" s="280">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280">
        <v>2566</v>
      </c>
      <c r="N2536" s="280">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280">
        <v>2567</v>
      </c>
      <c r="N2537" s="280">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280">
        <v>2568</v>
      </c>
      <c r="N2538" s="280">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280">
        <v>2569</v>
      </c>
      <c r="N2539" s="280">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280">
        <v>2570</v>
      </c>
      <c r="N2540" s="280">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280">
        <v>2571</v>
      </c>
      <c r="N2541" s="280">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280">
        <v>2572</v>
      </c>
      <c r="N2542" s="280">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280">
        <v>2573</v>
      </c>
      <c r="N2543" s="280">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280">
        <v>2574</v>
      </c>
      <c r="N2544" s="280">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280">
        <v>2575</v>
      </c>
      <c r="N2545" s="280">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280">
        <v>2576</v>
      </c>
      <c r="N2546" s="280">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280">
        <v>2577</v>
      </c>
      <c r="N2547" s="280">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280">
        <v>2578</v>
      </c>
      <c r="N2548" s="280">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280">
        <v>2579</v>
      </c>
      <c r="N2549" s="280">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280">
        <v>2580</v>
      </c>
      <c r="N2550" s="280">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280">
        <v>2581</v>
      </c>
      <c r="N2551" s="280">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280">
        <v>2582</v>
      </c>
      <c r="N2552" s="280">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280">
        <v>2583</v>
      </c>
      <c r="N2553" s="280">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280">
        <v>2584</v>
      </c>
      <c r="N2554" s="280">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280">
        <v>2585</v>
      </c>
      <c r="N2555" s="280">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280">
        <v>2586</v>
      </c>
      <c r="N2556" s="280">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280">
        <v>2587</v>
      </c>
      <c r="N2557" s="280">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280">
        <v>2588</v>
      </c>
      <c r="N2558" s="280">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280">
        <v>2589</v>
      </c>
      <c r="N2559" s="280">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280">
        <v>2590</v>
      </c>
      <c r="N2560" s="280">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280">
        <v>2591</v>
      </c>
      <c r="N2561" s="280">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280">
        <v>2592</v>
      </c>
      <c r="N2562" s="280">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280">
        <v>2593</v>
      </c>
      <c r="N2563" s="280">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280">
        <v>2594</v>
      </c>
      <c r="N2564" s="280">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280">
        <v>2595</v>
      </c>
      <c r="N2565" s="280">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280">
        <v>2596</v>
      </c>
      <c r="N2566" s="280">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280">
        <v>2597</v>
      </c>
      <c r="N2567" s="280">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280">
        <v>2598</v>
      </c>
      <c r="N2568" s="280">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280">
        <v>2599</v>
      </c>
      <c r="N2569" s="280">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280">
        <v>2600</v>
      </c>
      <c r="N2570" s="280">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280">
        <v>2601</v>
      </c>
      <c r="N2571" s="280">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280">
        <v>2602</v>
      </c>
      <c r="N2572" s="280">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280">
        <v>2603</v>
      </c>
      <c r="N2573" s="280">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280">
        <v>2604</v>
      </c>
      <c r="N2574" s="280">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280">
        <v>2605</v>
      </c>
      <c r="N2575" s="280">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280">
        <v>2606</v>
      </c>
      <c r="N2576" s="280">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280">
        <v>2607</v>
      </c>
      <c r="N2577" s="280">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280">
        <v>2608</v>
      </c>
      <c r="N2578" s="280">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280">
        <v>2609</v>
      </c>
      <c r="N2579" s="280">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280">
        <v>2610</v>
      </c>
      <c r="N2580" s="280">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280">
        <v>2611</v>
      </c>
      <c r="N2581" s="280">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280">
        <v>2612</v>
      </c>
      <c r="N2582" s="280">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280">
        <v>2613</v>
      </c>
      <c r="N2583" s="280">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280">
        <v>2614</v>
      </c>
      <c r="N2584" s="280">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280">
        <v>2615</v>
      </c>
      <c r="N2585" s="280">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280">
        <v>2616</v>
      </c>
      <c r="N2586" s="280">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280">
        <v>2617</v>
      </c>
      <c r="N2587" s="280">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280">
        <v>2618</v>
      </c>
      <c r="N2588" s="280">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280">
        <v>2619</v>
      </c>
      <c r="N2589" s="280">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280">
        <v>2620</v>
      </c>
      <c r="N2590" s="280">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280">
        <v>2621</v>
      </c>
      <c r="N2591" s="280">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280">
        <v>2622</v>
      </c>
      <c r="N2592" s="280">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280">
        <v>2623</v>
      </c>
      <c r="N2593" s="280">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280">
        <v>2624</v>
      </c>
      <c r="N2594" s="280">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280">
        <v>2625</v>
      </c>
      <c r="N2595" s="280">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280">
        <v>2626</v>
      </c>
      <c r="N2596" s="280">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280">
        <v>2627</v>
      </c>
      <c r="N2597" s="280">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280">
        <v>2628</v>
      </c>
      <c r="N2598" s="280">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280">
        <v>2629</v>
      </c>
      <c r="N2599" s="280">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280">
        <v>2630</v>
      </c>
      <c r="N2600" s="280">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280">
        <v>2631</v>
      </c>
      <c r="N2601" s="280">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280">
        <v>2632</v>
      </c>
      <c r="N2602" s="280">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280">
        <v>2633</v>
      </c>
      <c r="N2603" s="280">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280">
        <v>2634</v>
      </c>
      <c r="N2604" s="280">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280">
        <v>2635</v>
      </c>
      <c r="N2605" s="280">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280">
        <v>2636</v>
      </c>
      <c r="N2606" s="280">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280">
        <v>2637</v>
      </c>
      <c r="N2607" s="280">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280">
        <v>2638</v>
      </c>
      <c r="N2608" s="280">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280">
        <v>2639</v>
      </c>
      <c r="N2609" s="280">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280">
        <v>2640</v>
      </c>
      <c r="N2610" s="280">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280">
        <v>2641</v>
      </c>
      <c r="N2611" s="280">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280">
        <v>2642</v>
      </c>
      <c r="N2612" s="280">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280">
        <v>2643</v>
      </c>
      <c r="N2613" s="280">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280">
        <v>2644</v>
      </c>
      <c r="N2614" s="280">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280">
        <v>2645</v>
      </c>
      <c r="N2615" s="280">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280">
        <v>2646</v>
      </c>
      <c r="N2616" s="280">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280">
        <v>2647</v>
      </c>
      <c r="N2617" s="280">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280">
        <v>2648</v>
      </c>
      <c r="N2618" s="280">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280">
        <v>2649</v>
      </c>
      <c r="N2619" s="280">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280">
        <v>2650</v>
      </c>
      <c r="N2620" s="280">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829</v>
      </c>
    </row>
    <row r="5" spans="2:7" x14ac:dyDescent="0.2">
      <c r="B5" t="s">
        <v>830</v>
      </c>
    </row>
    <row r="6" spans="2:7" x14ac:dyDescent="0.2">
      <c r="B6" t="s">
        <v>831</v>
      </c>
    </row>
    <row r="7" spans="2:7" x14ac:dyDescent="0.2">
      <c r="B7" t="s">
        <v>832</v>
      </c>
    </row>
    <row r="8" spans="2:7" x14ac:dyDescent="0.2">
      <c r="B8" t="s">
        <v>833</v>
      </c>
    </row>
    <row r="9" spans="2:7" x14ac:dyDescent="0.2">
      <c r="B9" t="s">
        <v>834</v>
      </c>
    </row>
    <row r="10" spans="2:7" x14ac:dyDescent="0.2">
      <c r="B10" s="29" t="s">
        <v>835</v>
      </c>
      <c r="C10" s="569" t="s">
        <v>836</v>
      </c>
      <c r="D10" s="569"/>
    </row>
    <row r="11" spans="2:7" x14ac:dyDescent="0.2">
      <c r="C11" s="514" t="s">
        <v>837</v>
      </c>
      <c r="D11" s="514"/>
      <c r="E11" s="24"/>
      <c r="F11" s="30" t="s">
        <v>838</v>
      </c>
    </row>
    <row r="14" spans="2:7" x14ac:dyDescent="0.2">
      <c r="D14" t="s">
        <v>839</v>
      </c>
      <c r="E14" t="s">
        <v>840</v>
      </c>
      <c r="F14" t="s">
        <v>841</v>
      </c>
    </row>
    <row r="15" spans="2:7" x14ac:dyDescent="0.2">
      <c r="C15" t="s">
        <v>842</v>
      </c>
      <c r="G15" t="s">
        <v>843</v>
      </c>
    </row>
    <row r="16" spans="2:7" x14ac:dyDescent="0.2">
      <c r="C16" t="s">
        <v>844</v>
      </c>
      <c r="G16" t="s">
        <v>845</v>
      </c>
    </row>
    <row r="18" spans="2:8" x14ac:dyDescent="0.2">
      <c r="C18" t="s">
        <v>846</v>
      </c>
      <c r="D18" t="s">
        <v>847</v>
      </c>
      <c r="E18" t="s">
        <v>848</v>
      </c>
      <c r="F18" t="s">
        <v>849</v>
      </c>
      <c r="G18" t="s">
        <v>850</v>
      </c>
    </row>
    <row r="21" spans="2:8" x14ac:dyDescent="0.2">
      <c r="B21" t="s">
        <v>851</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852</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3" t="str">
        <f>'Update Standards'!I20</f>
        <v>SP-1</v>
      </c>
      <c r="I2" s="94"/>
    </row>
    <row r="3" spans="1:15" ht="24" thickBot="1" x14ac:dyDescent="0.4">
      <c r="A3" s="13">
        <v>-50</v>
      </c>
      <c r="B3" s="15">
        <f ca="1">'SP-3Calibration'!E6</f>
        <v>-18</v>
      </c>
      <c r="C3" s="6">
        <v>1</v>
      </c>
      <c r="D3" s="13">
        <v>800</v>
      </c>
      <c r="E3" s="15">
        <f ca="1">'SP-3Calibration'!K15</f>
        <v>799.81394662397656</v>
      </c>
      <c r="F3">
        <v>1</v>
      </c>
      <c r="H3" s="13">
        <f>'SP-1Calibration'!A4</f>
        <v>32</v>
      </c>
      <c r="I3" s="9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8">
        <f ca="1">'SP-1Calibration'!E11</f>
        <v>400.28409454969272</v>
      </c>
      <c r="J5">
        <v>3</v>
      </c>
      <c r="L5" s="275">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8">
        <f ca="1">'SP-1Calibration'!E14</f>
        <v>599.93403670172336</v>
      </c>
      <c r="J6">
        <v>4</v>
      </c>
    </row>
    <row r="7" spans="1:15" ht="24" thickBot="1" x14ac:dyDescent="0.4">
      <c r="A7" s="20" t="str">
        <f>'SP-3Calibration'!B15</f>
        <v>NTS-11</v>
      </c>
      <c r="B7" s="18"/>
      <c r="C7" s="12"/>
      <c r="D7" s="93" t="s">
        <v>793</v>
      </c>
      <c r="E7" s="272"/>
      <c r="F7" s="12"/>
      <c r="H7" s="13">
        <f>'SP-1Calibration'!A16</f>
        <v>800</v>
      </c>
      <c r="I7" s="9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8">
        <f ca="1">'SP-1Calibration'!E29</f>
        <v>1599.7960710599759</v>
      </c>
      <c r="J11">
        <v>9</v>
      </c>
    </row>
    <row r="12" spans="1:15" ht="24" thickBot="1" x14ac:dyDescent="0.4">
      <c r="C12" s="6"/>
      <c r="D12" s="13">
        <v>800</v>
      </c>
      <c r="E12" s="15">
        <f ca="1">'SP-3Calibration'!K15</f>
        <v>799.81394662397656</v>
      </c>
      <c r="F12" s="6">
        <v>5</v>
      </c>
      <c r="H12" s="13">
        <f>'SP-1Calibration'!A31</f>
        <v>1800</v>
      </c>
      <c r="I12" s="9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8">
        <f ca="1">'SP-1Calibration'!E38</f>
        <v>2201.7619363164331</v>
      </c>
      <c r="J14" s="5">
        <v>12</v>
      </c>
    </row>
    <row r="15" spans="1:15" ht="24" thickBot="1" x14ac:dyDescent="0.4">
      <c r="A15" s="13">
        <v>600</v>
      </c>
      <c r="B15" s="15">
        <f ca="1">'SP-3Calibration'!K9</f>
        <v>399.63409454969275</v>
      </c>
      <c r="C15" s="12">
        <v>2</v>
      </c>
      <c r="F15" s="6"/>
      <c r="H15" s="13">
        <f>'SP-1Calibration'!A40</f>
        <v>2400</v>
      </c>
      <c r="I15" s="9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49</v>
      </c>
      <c r="B1" s="47"/>
      <c r="C1" s="47"/>
      <c r="D1" s="176" t="s">
        <v>50</v>
      </c>
      <c r="E1" s="177">
        <v>1</v>
      </c>
      <c r="F1" s="47"/>
      <c r="G1" s="178"/>
      <c r="H1" s="47"/>
      <c r="I1" s="47"/>
      <c r="J1" s="47"/>
    </row>
    <row r="2" spans="1:13" x14ac:dyDescent="0.2">
      <c r="A2" s="47" t="s">
        <v>56</v>
      </c>
      <c r="B2" s="47"/>
      <c r="C2" s="47"/>
      <c r="D2" s="47"/>
      <c r="E2" s="47"/>
      <c r="F2" s="47"/>
      <c r="G2" s="47"/>
      <c r="H2" s="47"/>
      <c r="I2" s="47"/>
      <c r="J2" s="47"/>
    </row>
    <row r="3" spans="1:13" x14ac:dyDescent="0.2">
      <c r="A3" s="47" t="s">
        <v>65</v>
      </c>
      <c r="B3" s="178" t="e">
        <f>#REF!</f>
        <v>#REF!</v>
      </c>
      <c r="C3" s="47"/>
      <c r="D3" s="47"/>
      <c r="E3" s="47" t="s">
        <v>66</v>
      </c>
      <c r="F3" s="47"/>
      <c r="G3" s="178">
        <f>$BE$18</f>
        <v>0</v>
      </c>
      <c r="H3" s="47"/>
      <c r="I3" s="47"/>
      <c r="J3" s="47"/>
      <c r="M3" s="5"/>
    </row>
    <row r="4" spans="1:13" x14ac:dyDescent="0.2">
      <c r="A4" s="47" t="s">
        <v>46</v>
      </c>
      <c r="B4" s="178">
        <f>AU3</f>
        <v>0</v>
      </c>
      <c r="C4" s="47"/>
      <c r="D4" s="47"/>
      <c r="E4" s="47" t="s">
        <v>73</v>
      </c>
      <c r="F4" s="47"/>
      <c r="G4" s="246">
        <f>$BF$9</f>
        <v>0</v>
      </c>
      <c r="H4" s="47"/>
      <c r="I4" s="47"/>
      <c r="J4" s="179"/>
      <c r="M4" s="5"/>
    </row>
    <row r="5" spans="1:13" x14ac:dyDescent="0.2">
      <c r="A5" s="47" t="s">
        <v>77</v>
      </c>
      <c r="B5" s="178">
        <f>$BF$14</f>
        <v>0</v>
      </c>
      <c r="C5" s="47"/>
      <c r="D5" s="47"/>
      <c r="E5" s="47" t="s">
        <v>78</v>
      </c>
      <c r="F5" s="47"/>
      <c r="G5" s="246" t="e">
        <f>#REF!</f>
        <v>#REF!</v>
      </c>
      <c r="H5" s="47"/>
      <c r="J5" s="179"/>
      <c r="M5" s="5"/>
    </row>
    <row r="6" spans="1:13" x14ac:dyDescent="0.2">
      <c r="A6" s="47" t="s">
        <v>62</v>
      </c>
      <c r="B6" s="180">
        <f>$BF$2</f>
        <v>0</v>
      </c>
      <c r="C6" s="47"/>
      <c r="D6" s="47"/>
      <c r="E6" s="47" t="s">
        <v>86</v>
      </c>
      <c r="F6" s="47"/>
      <c r="G6" s="178">
        <f>$BF$3</f>
        <v>0</v>
      </c>
      <c r="H6" s="47" t="s">
        <v>87</v>
      </c>
      <c r="I6" s="47"/>
      <c r="J6" s="47"/>
      <c r="M6" s="5"/>
    </row>
    <row r="7" spans="1:13" x14ac:dyDescent="0.2">
      <c r="A7" s="47" t="s">
        <v>95</v>
      </c>
      <c r="B7" s="178">
        <f>$BD$23</f>
        <v>0</v>
      </c>
      <c r="C7" s="47"/>
      <c r="D7" s="47"/>
      <c r="E7" s="47" t="s">
        <v>96</v>
      </c>
      <c r="F7" s="178">
        <f>$AQ$19</f>
        <v>0</v>
      </c>
      <c r="G7" s="47"/>
      <c r="H7" s="47"/>
      <c r="I7" s="47"/>
      <c r="J7" s="47"/>
      <c r="M7" s="5"/>
    </row>
    <row r="8" spans="1:13" x14ac:dyDescent="0.2">
      <c r="A8" s="181" t="s">
        <v>101</v>
      </c>
      <c r="B8" s="47"/>
      <c r="C8" s="181"/>
      <c r="D8" s="181" t="s">
        <v>102</v>
      </c>
      <c r="E8" s="181"/>
      <c r="F8" s="47"/>
      <c r="G8" s="178">
        <f>$AQ$20</f>
        <v>0</v>
      </c>
      <c r="H8" s="181"/>
      <c r="I8" s="47"/>
      <c r="J8" s="47"/>
      <c r="M8" s="5"/>
    </row>
    <row r="9" spans="1:13" x14ac:dyDescent="0.2">
      <c r="A9" s="182" t="s">
        <v>106</v>
      </c>
      <c r="B9" s="182"/>
      <c r="C9" s="47"/>
      <c r="D9" s="178">
        <f>$AW$18</f>
        <v>0</v>
      </c>
      <c r="E9" s="47" t="s">
        <v>107</v>
      </c>
      <c r="F9" s="47"/>
      <c r="G9" s="183">
        <f>$AW$22</f>
        <v>0</v>
      </c>
      <c r="H9" s="184" t="s">
        <v>108</v>
      </c>
      <c r="I9" s="47"/>
      <c r="J9" s="47"/>
      <c r="M9" s="5"/>
    </row>
    <row r="10" spans="1:13" x14ac:dyDescent="0.2">
      <c r="A10" s="192"/>
      <c r="B10" s="193"/>
      <c r="C10" s="193"/>
      <c r="D10" s="193"/>
      <c r="E10" s="193"/>
      <c r="F10" s="193"/>
      <c r="G10" s="193"/>
      <c r="H10" s="193"/>
      <c r="I10" s="47"/>
      <c r="J10" s="47"/>
      <c r="M10" s="5"/>
    </row>
    <row r="11" spans="1:13" ht="11.25" customHeight="1" thickBot="1" x14ac:dyDescent="0.25">
      <c r="A11" s="194"/>
      <c r="B11" s="194"/>
      <c r="C11" s="194"/>
      <c r="D11" s="194"/>
      <c r="E11" s="194"/>
      <c r="F11" s="194"/>
      <c r="G11" s="194"/>
      <c r="H11" s="194"/>
      <c r="I11" s="194"/>
      <c r="J11" s="194"/>
      <c r="M11" s="5"/>
    </row>
    <row r="12" spans="1:13" x14ac:dyDescent="0.2">
      <c r="A12" s="47" t="s">
        <v>194</v>
      </c>
      <c r="B12" s="259">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95" t="s">
        <v>202</v>
      </c>
      <c r="B14" s="178">
        <f>$BI$26</f>
        <v>0</v>
      </c>
      <c r="C14" s="47"/>
      <c r="D14" s="47"/>
      <c r="E14" s="47"/>
      <c r="F14" s="47"/>
      <c r="G14" s="47"/>
      <c r="H14" s="47"/>
      <c r="I14" s="47"/>
      <c r="J14" s="47"/>
      <c r="M14" s="5"/>
    </row>
    <row r="15" spans="1:13" x14ac:dyDescent="0.2">
      <c r="A15" s="195" t="s">
        <v>206</v>
      </c>
      <c r="B15" s="178">
        <f>$BJ$5</f>
        <v>0</v>
      </c>
      <c r="C15" s="47"/>
      <c r="D15" s="47"/>
      <c r="E15" s="47"/>
      <c r="F15" s="47"/>
      <c r="G15" s="47"/>
      <c r="H15" s="47"/>
      <c r="I15" s="47"/>
      <c r="J15" s="47"/>
      <c r="M15" s="5"/>
    </row>
    <row r="16" spans="1:13" x14ac:dyDescent="0.2">
      <c r="A16" s="182"/>
      <c r="B16" s="507" t="s">
        <v>853</v>
      </c>
      <c r="C16" s="508"/>
      <c r="D16" s="507"/>
      <c r="E16" s="507"/>
      <c r="F16" s="507"/>
      <c r="G16" s="508"/>
      <c r="H16" s="508"/>
      <c r="I16" s="507"/>
      <c r="J16" s="507"/>
      <c r="M16" s="5"/>
    </row>
    <row r="17" spans="1:13" x14ac:dyDescent="0.2">
      <c r="A17" s="47" t="s">
        <v>210</v>
      </c>
      <c r="B17" s="47"/>
      <c r="C17" s="178">
        <f>$N$19</f>
        <v>0</v>
      </c>
      <c r="D17" s="181"/>
      <c r="E17" s="181"/>
      <c r="F17" s="47" t="s">
        <v>211</v>
      </c>
      <c r="G17" s="512" t="str">
        <f>IF($U$15&lt;&gt;"",$U$15,"")</f>
        <v/>
      </c>
      <c r="H17" s="513"/>
      <c r="I17" s="196"/>
      <c r="J17" s="47"/>
      <c r="M17" s="5"/>
    </row>
    <row r="18" spans="1:13" x14ac:dyDescent="0.2">
      <c r="A18" s="47" t="s">
        <v>212</v>
      </c>
      <c r="B18" s="47"/>
      <c r="C18" s="504">
        <f>$N$20</f>
        <v>0</v>
      </c>
      <c r="D18" s="505"/>
      <c r="E18" s="506"/>
      <c r="F18" s="47" t="s">
        <v>213</v>
      </c>
      <c r="G18" s="197" t="str">
        <f>IF($U$16&lt;&gt;"",$U$16,"")</f>
        <v/>
      </c>
      <c r="H18" s="198" t="str">
        <f>IF($V$16&lt;&gt;"",$V$16,"")</f>
        <v/>
      </c>
      <c r="I18" s="199"/>
      <c r="J18" s="200"/>
      <c r="M18" s="5"/>
    </row>
    <row r="19" spans="1:13" x14ac:dyDescent="0.2">
      <c r="A19" s="47" t="s">
        <v>214</v>
      </c>
      <c r="B19" s="47"/>
      <c r="C19" s="504">
        <f>$N$21</f>
        <v>0</v>
      </c>
      <c r="D19" s="505"/>
      <c r="E19" s="506"/>
      <c r="F19" s="47" t="s">
        <v>215</v>
      </c>
      <c r="G19" s="197" t="str">
        <f>IF($U$17&lt;&gt;"",$U$17,"")</f>
        <v/>
      </c>
      <c r="H19" s="197" t="str">
        <f>IF($V$17&lt;&gt;"",$V$17,"")</f>
        <v/>
      </c>
      <c r="I19" s="199"/>
      <c r="J19" s="200"/>
      <c r="M19" s="5"/>
    </row>
    <row r="20" spans="1:13" ht="13.5" thickBot="1" x14ac:dyDescent="0.25">
      <c r="A20" s="201" t="s">
        <v>216</v>
      </c>
      <c r="B20" s="201"/>
      <c r="C20" s="509">
        <f>$N$22</f>
        <v>0</v>
      </c>
      <c r="D20" s="510"/>
      <c r="E20" s="511"/>
      <c r="F20" s="201" t="s">
        <v>216</v>
      </c>
      <c r="G20" s="201"/>
      <c r="H20" s="202" t="str">
        <f>IF($U$18&lt;&gt;"",$U$18,"")</f>
        <v/>
      </c>
      <c r="I20" s="203"/>
      <c r="J20" s="204"/>
      <c r="M20" s="5"/>
    </row>
    <row r="21" spans="1:13" x14ac:dyDescent="0.2">
      <c r="A21" s="47" t="s">
        <v>210</v>
      </c>
      <c r="B21" s="47"/>
      <c r="C21" s="178">
        <f>$N$19</f>
        <v>0</v>
      </c>
      <c r="D21" s="181"/>
      <c r="E21" s="181"/>
      <c r="F21" s="47" t="s">
        <v>211</v>
      </c>
      <c r="G21" s="512" t="str">
        <f>IF($U$15&lt;&gt;"",$U$15,"")</f>
        <v/>
      </c>
      <c r="H21" s="513"/>
      <c r="I21" s="196"/>
      <c r="J21" s="47"/>
      <c r="M21" s="5"/>
    </row>
    <row r="22" spans="1:13" x14ac:dyDescent="0.2">
      <c r="A22" s="47" t="s">
        <v>212</v>
      </c>
      <c r="B22" s="47"/>
      <c r="C22" s="504">
        <f>$N$20</f>
        <v>0</v>
      </c>
      <c r="D22" s="505"/>
      <c r="E22" s="506"/>
      <c r="F22" s="47" t="s">
        <v>213</v>
      </c>
      <c r="G22" s="197" t="str">
        <f>IF($U$16&lt;&gt;"",$U$16,"")</f>
        <v/>
      </c>
      <c r="H22" s="198" t="str">
        <f>IF($V$16&lt;&gt;"",$V$16,"")</f>
        <v/>
      </c>
      <c r="I22" s="199"/>
      <c r="J22" s="200"/>
      <c r="M22" s="5"/>
    </row>
    <row r="23" spans="1:13" x14ac:dyDescent="0.2">
      <c r="A23" s="47" t="s">
        <v>214</v>
      </c>
      <c r="B23" s="47"/>
      <c r="C23" s="504">
        <f>$N$21</f>
        <v>0</v>
      </c>
      <c r="D23" s="505"/>
      <c r="E23" s="506"/>
      <c r="F23" s="47" t="s">
        <v>215</v>
      </c>
      <c r="G23" s="197" t="str">
        <f>IF($U$17&lt;&gt;"",$U$17,"")</f>
        <v/>
      </c>
      <c r="H23" s="197" t="str">
        <f>IF($V$17&lt;&gt;"",$V$17,"")</f>
        <v/>
      </c>
      <c r="I23" s="199"/>
      <c r="J23" s="200"/>
      <c r="M23" s="5"/>
    </row>
    <row r="24" spans="1:13" ht="13.5" thickBot="1" x14ac:dyDescent="0.25">
      <c r="A24" s="201" t="s">
        <v>216</v>
      </c>
      <c r="B24" s="201"/>
      <c r="C24" s="509">
        <f>$N$22</f>
        <v>0</v>
      </c>
      <c r="D24" s="510"/>
      <c r="E24" s="511"/>
      <c r="F24" s="201" t="s">
        <v>216</v>
      </c>
      <c r="G24" s="201"/>
      <c r="H24" s="202" t="str">
        <f>IF($U$18&lt;&gt;"",$U$18,"")</f>
        <v/>
      </c>
      <c r="I24" s="203"/>
      <c r="J24" s="20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62" customWidth="1"/>
    <col min="3" max="3" width="13.140625" style="262"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71" t="s">
        <v>49</v>
      </c>
      <c r="E1" s="570" t="s">
        <v>854</v>
      </c>
      <c r="F1" s="570"/>
      <c r="G1" s="570"/>
      <c r="H1" s="570"/>
      <c r="I1" s="570"/>
      <c r="M1" s="5" t="s">
        <v>855</v>
      </c>
      <c r="O1" s="5" t="s">
        <v>856</v>
      </c>
      <c r="R1" s="5" t="s">
        <v>78</v>
      </c>
    </row>
    <row r="2" spans="1:18" x14ac:dyDescent="0.2">
      <c r="E2" s="570" t="s">
        <v>857</v>
      </c>
      <c r="F2" s="570"/>
      <c r="G2" s="570"/>
      <c r="H2" s="570"/>
      <c r="I2" s="570"/>
      <c r="O2" s="5" t="s">
        <v>362</v>
      </c>
      <c r="R2" s="5" t="s">
        <v>858</v>
      </c>
    </row>
    <row r="3" spans="1:18" x14ac:dyDescent="0.2">
      <c r="E3" s="271"/>
      <c r="F3" s="271"/>
      <c r="G3" s="271"/>
      <c r="H3" s="271"/>
      <c r="I3" s="271"/>
      <c r="O3" s="5"/>
      <c r="R3" s="5"/>
    </row>
    <row r="4" spans="1:18" ht="17.25" customHeight="1" x14ac:dyDescent="0.3">
      <c r="E4" s="573" t="s">
        <v>859</v>
      </c>
      <c r="F4" s="573"/>
      <c r="G4" s="573"/>
      <c r="H4" s="573"/>
      <c r="I4" s="573"/>
      <c r="O4" s="5"/>
      <c r="R4" s="5"/>
    </row>
    <row r="5" spans="1:18" x14ac:dyDescent="0.2">
      <c r="O5" s="5" t="s">
        <v>65</v>
      </c>
      <c r="R5" s="5" t="s">
        <v>96</v>
      </c>
    </row>
    <row r="6" spans="1:18" ht="15.75" customHeight="1" x14ac:dyDescent="0.2">
      <c r="F6" s="574" t="s">
        <v>117</v>
      </c>
      <c r="G6" s="574"/>
      <c r="H6" s="574"/>
      <c r="O6" s="5" t="s">
        <v>860</v>
      </c>
      <c r="R6" s="5" t="s">
        <v>861</v>
      </c>
    </row>
    <row r="7" spans="1:18" x14ac:dyDescent="0.2">
      <c r="E7" s="571" t="s">
        <v>862</v>
      </c>
      <c r="F7" s="571"/>
      <c r="G7" s="571"/>
      <c r="H7" s="571"/>
      <c r="I7" s="571"/>
      <c r="O7" s="5" t="s">
        <v>863</v>
      </c>
      <c r="R7" s="5" t="s">
        <v>864</v>
      </c>
    </row>
    <row r="8" spans="1:18" s="44" customFormat="1" ht="29.25" customHeight="1" thickBot="1" x14ac:dyDescent="0.25">
      <c r="A8"/>
      <c r="B8" s="276" t="s">
        <v>865</v>
      </c>
      <c r="C8" s="278" t="s">
        <v>866</v>
      </c>
      <c r="D8" s="572" t="s">
        <v>867</v>
      </c>
      <c r="E8" s="572"/>
      <c r="F8" s="572" t="s">
        <v>867</v>
      </c>
      <c r="G8" s="572"/>
      <c r="H8" s="572" t="s">
        <v>868</v>
      </c>
      <c r="I8" s="572"/>
      <c r="J8" s="572" t="s">
        <v>869</v>
      </c>
      <c r="K8" s="572"/>
      <c r="L8" s="572" t="s">
        <v>870</v>
      </c>
      <c r="M8" s="572"/>
      <c r="O8" s="265"/>
      <c r="R8" s="265" t="s">
        <v>871</v>
      </c>
    </row>
    <row r="9" spans="1:18" s="266" customFormat="1" ht="17.25" customHeight="1" x14ac:dyDescent="0.2">
      <c r="B9" s="270" t="s">
        <v>189</v>
      </c>
      <c r="C9" s="270" t="s">
        <v>872</v>
      </c>
      <c r="D9" s="269" t="s">
        <v>873</v>
      </c>
      <c r="E9" s="269" t="s">
        <v>874</v>
      </c>
      <c r="F9" s="269" t="s">
        <v>873</v>
      </c>
      <c r="G9" s="269" t="s">
        <v>874</v>
      </c>
      <c r="H9" s="270"/>
      <c r="I9" s="270"/>
      <c r="J9" s="270"/>
      <c r="K9" s="270"/>
      <c r="L9" s="270"/>
      <c r="M9" s="270"/>
      <c r="O9" s="5"/>
      <c r="R9" s="5" t="s">
        <v>136</v>
      </c>
    </row>
    <row r="10" spans="1:18" s="266" customFormat="1" ht="17.25" customHeight="1" x14ac:dyDescent="0.2">
      <c r="B10" s="268" t="s">
        <v>189</v>
      </c>
      <c r="C10" s="268" t="s">
        <v>875</v>
      </c>
      <c r="D10" s="267"/>
      <c r="E10" s="267"/>
      <c r="F10" s="267"/>
      <c r="G10" s="267"/>
      <c r="H10" s="268"/>
      <c r="I10" s="268"/>
      <c r="J10" s="268"/>
      <c r="K10" s="268"/>
      <c r="L10" s="268"/>
      <c r="M10" s="268"/>
      <c r="O10" s="5"/>
      <c r="R10" s="5" t="s">
        <v>876</v>
      </c>
    </row>
    <row r="11" spans="1:18" s="266" customFormat="1" ht="17.25" customHeight="1" x14ac:dyDescent="0.2">
      <c r="B11" s="268" t="s">
        <v>877</v>
      </c>
      <c r="C11" s="268" t="s">
        <v>878</v>
      </c>
      <c r="D11" s="267"/>
      <c r="E11" s="267"/>
      <c r="F11" s="267"/>
      <c r="G11" s="267"/>
      <c r="H11" s="268"/>
      <c r="I11" s="268"/>
      <c r="J11" s="268"/>
      <c r="K11" s="268"/>
      <c r="L11" s="268"/>
      <c r="M11" s="268"/>
      <c r="O11" s="5"/>
      <c r="R11" s="5" t="s">
        <v>339</v>
      </c>
    </row>
    <row r="12" spans="1:18" s="266" customFormat="1" ht="17.25" customHeight="1" x14ac:dyDescent="0.2">
      <c r="B12" s="268" t="s">
        <v>877</v>
      </c>
      <c r="C12" s="268" t="s">
        <v>879</v>
      </c>
      <c r="D12" s="267"/>
      <c r="E12" s="267"/>
      <c r="F12" s="267"/>
      <c r="G12" s="267"/>
      <c r="H12" s="268"/>
      <c r="I12" s="268"/>
      <c r="J12" s="268"/>
      <c r="K12" s="268"/>
      <c r="L12" s="268"/>
      <c r="M12" s="268"/>
      <c r="O12" s="5"/>
      <c r="R12" s="5" t="s">
        <v>880</v>
      </c>
    </row>
    <row r="13" spans="1:18" s="266" customFormat="1" ht="17.25" customHeight="1" x14ac:dyDescent="0.2">
      <c r="B13" s="268" t="s">
        <v>186</v>
      </c>
      <c r="C13" s="279" t="s">
        <v>881</v>
      </c>
      <c r="D13" s="267"/>
      <c r="E13" s="267"/>
      <c r="F13" s="267"/>
      <c r="G13" s="267"/>
      <c r="H13" s="268"/>
      <c r="I13" s="268"/>
      <c r="J13" s="268"/>
      <c r="K13" s="268"/>
      <c r="L13" s="268"/>
      <c r="M13" s="268"/>
      <c r="O13" s="5"/>
      <c r="R13" s="5" t="s">
        <v>882</v>
      </c>
    </row>
    <row r="14" spans="1:18" s="266" customFormat="1" ht="17.25" customHeight="1" x14ac:dyDescent="0.2">
      <c r="B14" s="268" t="s">
        <v>190</v>
      </c>
      <c r="C14" s="268"/>
      <c r="D14" s="267"/>
      <c r="E14" s="267"/>
      <c r="F14" s="267"/>
      <c r="G14" s="267"/>
      <c r="H14" s="268"/>
      <c r="I14" s="268"/>
      <c r="J14" s="268"/>
      <c r="K14" s="268"/>
      <c r="L14" s="268"/>
      <c r="M14" s="268"/>
      <c r="O14" s="5"/>
      <c r="R14" s="5" t="s">
        <v>883</v>
      </c>
    </row>
    <row r="15" spans="1:18" s="266" customFormat="1" ht="17.25" customHeight="1" x14ac:dyDescent="0.2">
      <c r="B15" s="268" t="s">
        <v>190</v>
      </c>
      <c r="C15" s="268"/>
      <c r="D15" s="267"/>
      <c r="E15" s="267"/>
      <c r="F15" s="267"/>
      <c r="G15" s="267"/>
      <c r="H15" s="268"/>
      <c r="I15" s="268"/>
      <c r="J15" s="268"/>
      <c r="K15" s="268"/>
      <c r="L15" s="268"/>
      <c r="M15" s="268"/>
      <c r="O15" s="5"/>
      <c r="R15" s="5" t="s">
        <v>884</v>
      </c>
    </row>
    <row r="16" spans="1:18" s="266" customFormat="1" ht="17.25" customHeight="1" x14ac:dyDescent="0.2">
      <c r="B16" s="268" t="s">
        <v>190</v>
      </c>
      <c r="C16" s="268"/>
      <c r="D16" s="267"/>
      <c r="E16" s="267"/>
      <c r="F16" s="267"/>
      <c r="G16" s="267"/>
      <c r="H16" s="268"/>
      <c r="I16" s="268"/>
      <c r="J16" s="268"/>
      <c r="K16" s="268"/>
      <c r="L16" s="268"/>
      <c r="M16" s="268"/>
      <c r="O16" s="5"/>
      <c r="R16" s="5" t="s">
        <v>880</v>
      </c>
    </row>
    <row r="17" spans="1:18" s="266" customFormat="1" ht="17.25" customHeight="1" x14ac:dyDescent="0.2">
      <c r="B17" s="268" t="s">
        <v>190</v>
      </c>
      <c r="C17" s="268"/>
      <c r="D17" s="267"/>
      <c r="E17" s="267"/>
      <c r="F17" s="267"/>
      <c r="G17" s="267"/>
      <c r="H17" s="268"/>
      <c r="I17" s="268"/>
      <c r="J17" s="268"/>
      <c r="K17" s="268"/>
      <c r="L17" s="268"/>
      <c r="M17" s="268"/>
      <c r="O17" s="5"/>
      <c r="R17" s="5" t="s">
        <v>882</v>
      </c>
    </row>
    <row r="18" spans="1:18" s="266" customFormat="1" ht="17.25" customHeight="1" x14ac:dyDescent="0.2">
      <c r="B18" s="268" t="s">
        <v>201</v>
      </c>
      <c r="C18" s="268"/>
      <c r="D18" s="267"/>
      <c r="E18" s="267"/>
      <c r="F18" s="267"/>
      <c r="G18" s="267"/>
      <c r="H18" s="268"/>
      <c r="I18" s="268"/>
      <c r="J18" s="268"/>
      <c r="K18" s="268"/>
      <c r="L18" s="268"/>
      <c r="M18" s="268"/>
      <c r="O18" s="5"/>
    </row>
    <row r="19" spans="1:18" s="266" customFormat="1" ht="17.25" customHeight="1" x14ac:dyDescent="0.2">
      <c r="B19" s="268" t="s">
        <v>193</v>
      </c>
      <c r="C19" s="268"/>
      <c r="D19" s="267"/>
      <c r="E19" s="267"/>
      <c r="F19" s="267"/>
      <c r="G19" s="267"/>
      <c r="H19" s="268"/>
      <c r="I19" s="268"/>
      <c r="J19" s="268"/>
      <c r="K19" s="268"/>
      <c r="L19" s="268"/>
      <c r="M19" s="268"/>
      <c r="O19" s="5"/>
    </row>
    <row r="20" spans="1:18" s="266" customFormat="1" ht="17.25" customHeight="1" x14ac:dyDescent="0.2">
      <c r="B20" s="268" t="s">
        <v>193</v>
      </c>
      <c r="C20" s="268"/>
      <c r="D20" s="267"/>
      <c r="E20" s="267"/>
      <c r="F20" s="267"/>
      <c r="G20" s="267"/>
      <c r="H20" s="268"/>
      <c r="I20" s="268"/>
      <c r="J20" s="268"/>
      <c r="K20" s="268"/>
      <c r="L20" s="268"/>
      <c r="M20" s="268"/>
      <c r="O20" s="5"/>
    </row>
    <row r="21" spans="1:18" s="266" customFormat="1" ht="17.25" customHeight="1" x14ac:dyDescent="0.2">
      <c r="B21" s="268" t="s">
        <v>193</v>
      </c>
      <c r="C21" s="268"/>
      <c r="D21" s="267"/>
      <c r="E21" s="267"/>
      <c r="F21" s="267"/>
      <c r="G21" s="267"/>
      <c r="H21" s="268"/>
      <c r="I21" s="268"/>
      <c r="J21" s="268"/>
      <c r="K21" s="268"/>
      <c r="L21" s="268"/>
      <c r="M21" s="268"/>
      <c r="O21" s="5"/>
    </row>
    <row r="22" spans="1:18" s="266" customFormat="1" ht="17.25" customHeight="1" x14ac:dyDescent="0.2">
      <c r="B22" s="268" t="s">
        <v>193</v>
      </c>
      <c r="C22" s="268"/>
      <c r="D22" s="267"/>
      <c r="E22" s="267"/>
      <c r="F22" s="267"/>
      <c r="G22" s="267"/>
      <c r="H22" s="268"/>
      <c r="I22" s="268"/>
      <c r="J22" s="268"/>
      <c r="K22" s="268"/>
      <c r="L22" s="268"/>
      <c r="M22" s="268"/>
    </row>
    <row r="23" spans="1:18" s="266" customFormat="1" ht="17.25" customHeight="1" x14ac:dyDescent="0.2">
      <c r="B23" s="268" t="s">
        <v>193</v>
      </c>
      <c r="C23" s="268"/>
      <c r="D23" s="267"/>
      <c r="E23" s="267"/>
      <c r="F23" s="267"/>
      <c r="G23" s="267"/>
      <c r="H23" s="268"/>
      <c r="I23" s="268"/>
      <c r="J23" s="268"/>
      <c r="K23" s="268"/>
      <c r="L23" s="268"/>
      <c r="M23" s="268"/>
    </row>
    <row r="24" spans="1:18" s="266" customFormat="1" ht="17.25" customHeight="1" x14ac:dyDescent="0.2">
      <c r="B24" s="268" t="s">
        <v>196</v>
      </c>
      <c r="C24" s="268"/>
      <c r="D24" s="267"/>
      <c r="E24" s="267"/>
      <c r="F24" s="267"/>
      <c r="G24" s="267"/>
      <c r="H24" s="268"/>
      <c r="I24" s="268"/>
      <c r="J24" s="268"/>
      <c r="K24" s="268"/>
      <c r="L24" s="268"/>
      <c r="M24" s="268"/>
    </row>
    <row r="25" spans="1:18" s="266" customFormat="1" ht="17.25" customHeight="1" x14ac:dyDescent="0.2">
      <c r="B25" s="268" t="s">
        <v>196</v>
      </c>
      <c r="C25" s="268"/>
      <c r="D25" s="267"/>
      <c r="E25" s="267"/>
      <c r="F25" s="267"/>
      <c r="G25" s="267"/>
      <c r="H25" s="268"/>
      <c r="I25" s="268"/>
      <c r="J25" s="268"/>
      <c r="K25" s="268"/>
      <c r="L25" s="268"/>
      <c r="M25" s="268"/>
    </row>
    <row r="26" spans="1:18" s="266" customFormat="1" ht="17.25" customHeight="1" x14ac:dyDescent="0.2">
      <c r="B26" s="268" t="s">
        <v>885</v>
      </c>
      <c r="C26" s="268"/>
      <c r="D26" s="267"/>
      <c r="E26" s="267"/>
      <c r="F26" s="267"/>
      <c r="G26" s="267"/>
      <c r="H26" s="268"/>
      <c r="I26" s="268"/>
      <c r="J26" s="268"/>
      <c r="K26" s="268"/>
      <c r="L26" s="268"/>
      <c r="M26" s="268"/>
    </row>
    <row r="27" spans="1:18" s="266" customFormat="1" ht="17.25" customHeight="1" x14ac:dyDescent="0.2">
      <c r="B27" s="268" t="s">
        <v>885</v>
      </c>
      <c r="C27" s="268"/>
      <c r="D27" s="267"/>
      <c r="E27" s="267"/>
      <c r="F27" s="267"/>
      <c r="G27" s="267"/>
      <c r="H27" s="268"/>
      <c r="I27" s="268"/>
      <c r="J27" s="268"/>
      <c r="K27" s="268"/>
      <c r="L27" s="268"/>
      <c r="M27" s="268"/>
    </row>
    <row r="28" spans="1:18" s="266" customFormat="1" ht="17.25" customHeight="1" x14ac:dyDescent="0.2">
      <c r="B28" s="268" t="s">
        <v>186</v>
      </c>
      <c r="C28" s="268"/>
      <c r="D28" s="267"/>
      <c r="E28" s="267"/>
      <c r="F28" s="267"/>
      <c r="G28" s="267"/>
      <c r="H28" s="268"/>
      <c r="I28" s="268"/>
      <c r="J28" s="268"/>
      <c r="K28" s="268"/>
      <c r="L28" s="268"/>
      <c r="M28" s="268"/>
    </row>
    <row r="29" spans="1:18" s="264" customFormat="1" ht="28.5" customHeight="1" thickBot="1" x14ac:dyDescent="0.25">
      <c r="A29"/>
      <c r="B29" s="277" t="s">
        <v>865</v>
      </c>
      <c r="C29" s="277" t="s">
        <v>866</v>
      </c>
      <c r="D29" s="575" t="s">
        <v>886</v>
      </c>
      <c r="E29" s="575"/>
      <c r="F29" s="575" t="s">
        <v>887</v>
      </c>
      <c r="G29" s="575"/>
      <c r="H29" s="575" t="s">
        <v>888</v>
      </c>
      <c r="I29" s="575"/>
      <c r="J29" s="575" t="s">
        <v>889</v>
      </c>
      <c r="K29" s="575"/>
      <c r="L29" s="575" t="s">
        <v>890</v>
      </c>
      <c r="M29" s="575"/>
    </row>
    <row r="30" spans="1:18" s="266" customFormat="1" ht="17.25" customHeight="1" thickTop="1" x14ac:dyDescent="0.2">
      <c r="B30" s="268" t="s">
        <v>189</v>
      </c>
      <c r="C30" s="268" t="s">
        <v>872</v>
      </c>
      <c r="D30" s="267" t="s">
        <v>873</v>
      </c>
      <c r="E30" s="267" t="s">
        <v>874</v>
      </c>
      <c r="F30" s="267" t="s">
        <v>873</v>
      </c>
      <c r="G30" s="267" t="s">
        <v>874</v>
      </c>
      <c r="H30" s="268"/>
      <c r="I30" s="268"/>
      <c r="J30" s="268"/>
      <c r="K30" s="268"/>
      <c r="L30" s="268"/>
      <c r="M30" s="268"/>
    </row>
    <row r="31" spans="1:18" s="266" customFormat="1" ht="17.25" customHeight="1" x14ac:dyDescent="0.2">
      <c r="B31" s="268" t="s">
        <v>189</v>
      </c>
      <c r="C31" s="268" t="s">
        <v>875</v>
      </c>
      <c r="D31" s="267"/>
      <c r="E31" s="267"/>
      <c r="F31" s="267"/>
      <c r="G31" s="267"/>
      <c r="H31" s="268"/>
      <c r="I31" s="268"/>
      <c r="J31" s="268"/>
      <c r="K31" s="268"/>
      <c r="L31" s="268"/>
      <c r="M31" s="268"/>
    </row>
    <row r="32" spans="1:18" s="266" customFormat="1" ht="17.25" customHeight="1" x14ac:dyDescent="0.2">
      <c r="B32" s="268" t="s">
        <v>877</v>
      </c>
      <c r="C32" s="268" t="s">
        <v>878</v>
      </c>
      <c r="D32" s="267"/>
      <c r="E32" s="267"/>
      <c r="F32" s="267"/>
      <c r="G32" s="267"/>
      <c r="H32" s="268"/>
      <c r="I32" s="268"/>
      <c r="J32" s="268"/>
      <c r="K32" s="268"/>
      <c r="L32" s="268"/>
      <c r="M32" s="268"/>
    </row>
    <row r="33" spans="2:13" s="266" customFormat="1" ht="17.25" customHeight="1" x14ac:dyDescent="0.2">
      <c r="B33" s="268" t="s">
        <v>877</v>
      </c>
      <c r="C33" s="268" t="s">
        <v>879</v>
      </c>
      <c r="D33" s="267"/>
      <c r="E33" s="267"/>
      <c r="F33" s="267"/>
      <c r="G33" s="267"/>
      <c r="H33" s="268"/>
      <c r="I33" s="268"/>
      <c r="J33" s="268"/>
      <c r="K33" s="268"/>
      <c r="L33" s="268"/>
      <c r="M33" s="268"/>
    </row>
    <row r="34" spans="2:13" s="266" customFormat="1" ht="17.25" customHeight="1" x14ac:dyDescent="0.2">
      <c r="B34" s="268" t="s">
        <v>186</v>
      </c>
      <c r="C34" s="268"/>
      <c r="D34" s="267"/>
      <c r="E34" s="267"/>
      <c r="F34" s="267"/>
      <c r="G34" s="267"/>
      <c r="H34" s="268"/>
      <c r="I34" s="268"/>
      <c r="J34" s="268"/>
      <c r="K34" s="268"/>
      <c r="L34" s="268"/>
      <c r="M34" s="268"/>
    </row>
    <row r="35" spans="2:13" s="266" customFormat="1" ht="17.25" customHeight="1" x14ac:dyDescent="0.2">
      <c r="B35" s="268" t="s">
        <v>190</v>
      </c>
      <c r="C35" s="268"/>
      <c r="D35" s="267"/>
      <c r="E35" s="267"/>
      <c r="F35" s="267"/>
      <c r="G35" s="267"/>
      <c r="H35" s="268"/>
      <c r="I35" s="268"/>
      <c r="J35" s="268"/>
      <c r="K35" s="268"/>
      <c r="L35" s="268"/>
      <c r="M35" s="268"/>
    </row>
    <row r="36" spans="2:13" s="266" customFormat="1" ht="17.25" customHeight="1" x14ac:dyDescent="0.2">
      <c r="B36" s="268" t="s">
        <v>190</v>
      </c>
      <c r="C36" s="268"/>
      <c r="D36" s="267"/>
      <c r="E36" s="267"/>
      <c r="F36" s="267"/>
      <c r="G36" s="267"/>
      <c r="H36" s="268"/>
      <c r="I36" s="268"/>
      <c r="J36" s="268"/>
      <c r="K36" s="268"/>
      <c r="L36" s="268"/>
      <c r="M36" s="268"/>
    </row>
    <row r="37" spans="2:13" s="266" customFormat="1" ht="17.25" customHeight="1" x14ac:dyDescent="0.2">
      <c r="B37" s="268" t="s">
        <v>190</v>
      </c>
      <c r="C37" s="268"/>
      <c r="D37" s="267"/>
      <c r="E37" s="267"/>
      <c r="F37" s="267"/>
      <c r="G37" s="267"/>
      <c r="H37" s="268"/>
      <c r="I37" s="268"/>
      <c r="J37" s="268"/>
      <c r="K37" s="268"/>
      <c r="L37" s="268"/>
      <c r="M37" s="268"/>
    </row>
    <row r="38" spans="2:13" s="266" customFormat="1" ht="17.25" customHeight="1" x14ac:dyDescent="0.2">
      <c r="B38" s="268" t="s">
        <v>190</v>
      </c>
      <c r="C38" s="268"/>
      <c r="D38" s="267"/>
      <c r="E38" s="267"/>
      <c r="F38" s="267"/>
      <c r="G38" s="267"/>
      <c r="H38" s="268"/>
      <c r="I38" s="268"/>
      <c r="J38" s="268"/>
      <c r="K38" s="268"/>
      <c r="L38" s="268"/>
      <c r="M38" s="268"/>
    </row>
    <row r="39" spans="2:13" s="266" customFormat="1" ht="17.25" customHeight="1" x14ac:dyDescent="0.2">
      <c r="B39" s="268" t="s">
        <v>201</v>
      </c>
      <c r="C39" s="268"/>
      <c r="D39" s="267"/>
      <c r="E39" s="267"/>
      <c r="F39" s="267"/>
      <c r="G39" s="267"/>
      <c r="H39" s="268"/>
      <c r="I39" s="268"/>
      <c r="J39" s="268"/>
      <c r="K39" s="268"/>
      <c r="L39" s="268"/>
      <c r="M39" s="268"/>
    </row>
    <row r="40" spans="2:13" s="266" customFormat="1" ht="17.25" customHeight="1" x14ac:dyDescent="0.2">
      <c r="B40" s="268" t="s">
        <v>193</v>
      </c>
      <c r="C40" s="268"/>
      <c r="D40" s="267"/>
      <c r="E40" s="267"/>
      <c r="F40" s="267"/>
      <c r="G40" s="267"/>
      <c r="H40" s="268"/>
      <c r="I40" s="268"/>
      <c r="J40" s="268"/>
      <c r="K40" s="268"/>
      <c r="L40" s="268"/>
      <c r="M40" s="268"/>
    </row>
    <row r="41" spans="2:13" s="266" customFormat="1" ht="17.25" customHeight="1" x14ac:dyDescent="0.2">
      <c r="B41" s="268" t="s">
        <v>193</v>
      </c>
      <c r="C41" s="268"/>
      <c r="D41" s="267"/>
      <c r="E41" s="267"/>
      <c r="F41" s="267"/>
      <c r="G41" s="267"/>
      <c r="H41" s="268"/>
      <c r="I41" s="268"/>
      <c r="J41" s="268"/>
      <c r="K41" s="268"/>
      <c r="L41" s="268"/>
      <c r="M41" s="268"/>
    </row>
    <row r="42" spans="2:13" s="266" customFormat="1" ht="17.25" customHeight="1" x14ac:dyDescent="0.2">
      <c r="B42" s="268" t="s">
        <v>193</v>
      </c>
      <c r="C42" s="268"/>
      <c r="D42" s="267"/>
      <c r="E42" s="267"/>
      <c r="F42" s="267"/>
      <c r="G42" s="267"/>
      <c r="H42" s="268"/>
      <c r="I42" s="268"/>
      <c r="J42" s="268"/>
      <c r="K42" s="268"/>
      <c r="L42" s="268"/>
      <c r="M42" s="268"/>
    </row>
    <row r="43" spans="2:13" s="266" customFormat="1" ht="17.25" customHeight="1" x14ac:dyDescent="0.2">
      <c r="B43" s="268" t="s">
        <v>193</v>
      </c>
      <c r="C43" s="268"/>
      <c r="D43" s="267"/>
      <c r="E43" s="267"/>
      <c r="F43" s="267"/>
      <c r="G43" s="267"/>
      <c r="H43" s="268"/>
      <c r="I43" s="268"/>
      <c r="J43" s="268"/>
      <c r="K43" s="268"/>
      <c r="L43" s="268"/>
      <c r="M43" s="268"/>
    </row>
    <row r="44" spans="2:13" s="266" customFormat="1" ht="17.25" customHeight="1" x14ac:dyDescent="0.2">
      <c r="B44" s="268" t="s">
        <v>193</v>
      </c>
      <c r="C44" s="268"/>
      <c r="D44" s="267"/>
      <c r="E44" s="267"/>
      <c r="F44" s="267"/>
      <c r="G44" s="267"/>
      <c r="H44" s="268"/>
      <c r="I44" s="268"/>
      <c r="J44" s="268"/>
      <c r="K44" s="268"/>
      <c r="L44" s="268"/>
      <c r="M44" s="268"/>
    </row>
    <row r="45" spans="2:13" s="266" customFormat="1" ht="17.25" customHeight="1" x14ac:dyDescent="0.2">
      <c r="B45" s="268" t="s">
        <v>196</v>
      </c>
      <c r="C45" s="268"/>
      <c r="D45" s="267"/>
      <c r="E45" s="267"/>
      <c r="F45" s="267"/>
      <c r="G45" s="267"/>
      <c r="H45" s="268"/>
      <c r="I45" s="268"/>
      <c r="J45" s="268"/>
      <c r="K45" s="268"/>
      <c r="L45" s="268"/>
      <c r="M45" s="268"/>
    </row>
    <row r="46" spans="2:13" s="266" customFormat="1" ht="17.25" customHeight="1" x14ac:dyDescent="0.2">
      <c r="B46" s="268" t="s">
        <v>196</v>
      </c>
      <c r="C46" s="268"/>
      <c r="D46" s="267"/>
      <c r="E46" s="267"/>
      <c r="F46" s="267"/>
      <c r="G46" s="267"/>
      <c r="H46" s="268"/>
      <c r="I46" s="268"/>
      <c r="J46" s="268"/>
      <c r="K46" s="268"/>
      <c r="L46" s="268"/>
      <c r="M46" s="268"/>
    </row>
    <row r="47" spans="2:13" s="266" customFormat="1" ht="17.25" customHeight="1" x14ac:dyDescent="0.2">
      <c r="B47" s="268" t="s">
        <v>885</v>
      </c>
      <c r="C47" s="268"/>
      <c r="D47" s="267"/>
      <c r="E47" s="267"/>
      <c r="F47" s="267"/>
      <c r="G47" s="267"/>
      <c r="H47" s="268"/>
      <c r="I47" s="268"/>
      <c r="J47" s="268"/>
      <c r="K47" s="268"/>
      <c r="L47" s="268"/>
      <c r="M47" s="268"/>
    </row>
    <row r="48" spans="2:13" s="266" customFormat="1" ht="17.25" customHeight="1" x14ac:dyDescent="0.2">
      <c r="B48" s="268" t="s">
        <v>885</v>
      </c>
      <c r="C48" s="268"/>
      <c r="D48" s="267"/>
      <c r="E48" s="267"/>
      <c r="F48" s="267"/>
      <c r="G48" s="267"/>
      <c r="H48" s="268"/>
      <c r="I48" s="268"/>
      <c r="J48" s="268"/>
      <c r="K48" s="268"/>
      <c r="L48" s="268"/>
      <c r="M48" s="268"/>
    </row>
    <row r="49" spans="2:13" s="266" customFormat="1" ht="17.25" customHeight="1" x14ac:dyDescent="0.2">
      <c r="B49" s="268" t="s">
        <v>186</v>
      </c>
      <c r="C49" s="268"/>
      <c r="D49" s="267"/>
      <c r="E49" s="267"/>
      <c r="F49" s="267"/>
      <c r="G49" s="267"/>
      <c r="H49" s="268"/>
      <c r="I49" s="268"/>
      <c r="J49" s="268"/>
      <c r="K49" s="268"/>
      <c r="L49" s="268"/>
      <c r="M49" s="268"/>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78"/>
      <c r="L1" s="578"/>
      <c r="M1" s="578"/>
      <c r="O1" s="1"/>
      <c r="P1" s="250"/>
    </row>
    <row r="2" spans="1:20" ht="24.75" thickTop="1" thickBot="1" x14ac:dyDescent="0.4">
      <c r="B2" s="2"/>
      <c r="C2" s="2"/>
      <c r="D2" s="2"/>
      <c r="N2" s="99"/>
      <c r="O2" s="26"/>
      <c r="P2" s="28"/>
      <c r="R2" s="99"/>
      <c r="S2" s="26"/>
      <c r="T2" s="28"/>
    </row>
    <row r="3" spans="1:20" ht="24.75" thickTop="1" thickBot="1" x14ac:dyDescent="0.4">
      <c r="A3" s="1"/>
      <c r="B3" s="133"/>
      <c r="D3" s="1"/>
      <c r="E3" s="134"/>
      <c r="G3" s="1"/>
      <c r="H3" s="134"/>
      <c r="J3" s="1"/>
      <c r="K3" s="135"/>
      <c r="O3" s="9"/>
      <c r="P3" s="10"/>
      <c r="S3" s="11"/>
      <c r="T3" s="28"/>
    </row>
    <row r="4" spans="1:20" ht="29.25" thickTop="1" thickBot="1" x14ac:dyDescent="0.45">
      <c r="A4" s="136"/>
      <c r="B4" s="137"/>
      <c r="D4" s="145"/>
      <c r="E4" s="146"/>
      <c r="G4" s="145"/>
      <c r="H4" s="149"/>
      <c r="J4" s="136"/>
      <c r="K4" s="154"/>
      <c r="O4" s="25"/>
      <c r="P4" s="27"/>
      <c r="S4" s="25"/>
      <c r="T4" s="28"/>
    </row>
    <row r="5" spans="1:20" ht="29.25" thickTop="1" thickBot="1" x14ac:dyDescent="0.45">
      <c r="A5" s="138"/>
      <c r="B5" s="139"/>
      <c r="D5" s="141"/>
      <c r="E5" s="142"/>
      <c r="G5" s="141"/>
      <c r="H5" s="150"/>
      <c r="J5" s="138"/>
      <c r="K5" s="152"/>
      <c r="O5" s="9"/>
      <c r="P5" s="10"/>
      <c r="S5" s="11"/>
      <c r="T5" s="28"/>
    </row>
    <row r="6" spans="1:20" ht="29.25" thickTop="1" thickBot="1" x14ac:dyDescent="0.45">
      <c r="A6" s="140"/>
      <c r="B6" s="137"/>
      <c r="D6" s="141"/>
      <c r="E6" s="142"/>
      <c r="G6" s="141"/>
      <c r="H6" s="150"/>
      <c r="J6" s="140"/>
      <c r="K6" s="151"/>
      <c r="O6" s="25"/>
      <c r="P6" s="27"/>
      <c r="S6" s="25"/>
      <c r="T6" s="28"/>
    </row>
    <row r="7" spans="1:20" ht="29.25" thickTop="1" thickBot="1" x14ac:dyDescent="0.45">
      <c r="A7" s="138"/>
      <c r="B7" s="139"/>
      <c r="D7" s="141"/>
      <c r="E7" s="142"/>
      <c r="G7" s="141"/>
      <c r="H7" s="150"/>
      <c r="J7" s="138"/>
      <c r="K7" s="152"/>
      <c r="O7" s="9"/>
      <c r="P7" s="10"/>
      <c r="S7" s="11"/>
      <c r="T7" s="28"/>
    </row>
    <row r="8" spans="1:20" ht="29.25" thickTop="1" thickBot="1" x14ac:dyDescent="0.45">
      <c r="A8" s="140"/>
      <c r="B8" s="137"/>
      <c r="D8" s="141"/>
      <c r="E8" s="142"/>
      <c r="G8" s="140"/>
      <c r="H8" s="151"/>
      <c r="J8" s="140"/>
      <c r="K8" s="151"/>
      <c r="O8" s="25"/>
      <c r="P8" s="27"/>
      <c r="S8" s="25"/>
      <c r="T8" s="28"/>
    </row>
    <row r="9" spans="1:20" ht="29.25" thickTop="1" thickBot="1" x14ac:dyDescent="0.45">
      <c r="A9" s="138"/>
      <c r="B9" s="139"/>
      <c r="D9" s="141"/>
      <c r="E9" s="142"/>
      <c r="G9" s="138"/>
      <c r="H9" s="152"/>
      <c r="J9" s="138"/>
      <c r="K9" s="152"/>
      <c r="O9" s="9"/>
      <c r="P9" s="10"/>
      <c r="S9" s="11"/>
      <c r="T9" s="28"/>
    </row>
    <row r="10" spans="1:20" ht="29.25" thickTop="1" thickBot="1" x14ac:dyDescent="0.45">
      <c r="A10" s="140"/>
      <c r="B10" s="137"/>
      <c r="D10" s="141"/>
      <c r="E10" s="142"/>
      <c r="G10" s="140"/>
      <c r="H10" s="151"/>
      <c r="J10" s="140"/>
      <c r="K10" s="151"/>
      <c r="O10" s="25"/>
      <c r="P10" s="27"/>
      <c r="S10" s="25"/>
      <c r="T10" s="28"/>
    </row>
    <row r="11" spans="1:20" ht="29.25" thickTop="1" thickBot="1" x14ac:dyDescent="0.45">
      <c r="A11" s="138"/>
      <c r="B11" s="139"/>
      <c r="D11" s="141"/>
      <c r="E11" s="142"/>
      <c r="G11" s="138"/>
      <c r="H11" s="152"/>
      <c r="J11" s="138"/>
      <c r="K11" s="152"/>
      <c r="O11" s="9"/>
      <c r="P11" s="10"/>
      <c r="S11" s="11"/>
      <c r="T11" s="28"/>
    </row>
    <row r="12" spans="1:20" ht="29.25" thickTop="1" thickBot="1" x14ac:dyDescent="0.45">
      <c r="A12" s="140"/>
      <c r="B12" s="137"/>
      <c r="D12" s="140"/>
      <c r="E12" s="137"/>
      <c r="G12" s="140"/>
      <c r="H12" s="151"/>
      <c r="J12" s="140"/>
      <c r="K12" s="151"/>
      <c r="O12" s="25"/>
      <c r="P12" s="27"/>
      <c r="S12" s="25"/>
      <c r="T12" s="28"/>
    </row>
    <row r="13" spans="1:20" ht="29.25" thickTop="1" thickBot="1" x14ac:dyDescent="0.45">
      <c r="A13" s="138"/>
      <c r="B13" s="139"/>
      <c r="D13" s="138"/>
      <c r="E13" s="139"/>
      <c r="G13" s="138"/>
      <c r="H13" s="152"/>
      <c r="J13" s="138"/>
      <c r="K13" s="152"/>
      <c r="O13" s="9"/>
      <c r="P13" s="10"/>
      <c r="S13" s="11"/>
      <c r="T13" s="28"/>
    </row>
    <row r="14" spans="1:20" ht="29.25" thickTop="1" thickBot="1" x14ac:dyDescent="0.45">
      <c r="A14" s="141"/>
      <c r="B14" s="142"/>
      <c r="D14" s="140"/>
      <c r="E14" s="137"/>
      <c r="G14" s="140"/>
      <c r="H14" s="151"/>
      <c r="J14" s="140"/>
      <c r="K14" s="151"/>
      <c r="O14" s="25"/>
      <c r="P14" s="27"/>
      <c r="S14" s="25"/>
      <c r="T14" s="28"/>
    </row>
    <row r="15" spans="1:20" ht="29.25" thickTop="1" thickBot="1" x14ac:dyDescent="0.45">
      <c r="A15" s="141"/>
      <c r="B15" s="142"/>
      <c r="D15" s="138"/>
      <c r="E15" s="139"/>
      <c r="G15" s="138"/>
      <c r="H15" s="152"/>
      <c r="J15" s="138"/>
      <c r="K15" s="152"/>
      <c r="O15" s="9"/>
      <c r="P15" s="10"/>
      <c r="S15" s="11"/>
      <c r="T15" s="28"/>
    </row>
    <row r="16" spans="1:20" ht="29.25" thickTop="1" thickBot="1" x14ac:dyDescent="0.45">
      <c r="A16" s="141"/>
      <c r="B16" s="142"/>
      <c r="D16" s="140"/>
      <c r="E16" s="137"/>
      <c r="G16" s="147"/>
      <c r="H16" s="153"/>
      <c r="J16" s="155"/>
      <c r="K16" s="156"/>
      <c r="O16" s="25"/>
      <c r="P16" s="27"/>
      <c r="S16" s="25"/>
      <c r="T16" s="28"/>
    </row>
    <row r="17" spans="1:20" ht="29.25" thickTop="1" thickBot="1" x14ac:dyDescent="0.45">
      <c r="A17" s="141"/>
      <c r="B17" s="142"/>
      <c r="D17" s="138"/>
      <c r="E17" s="139"/>
      <c r="G17" s="576"/>
      <c r="H17" s="576"/>
      <c r="J17" s="581"/>
      <c r="K17" s="581"/>
      <c r="O17" s="9"/>
      <c r="P17" s="10"/>
      <c r="S17" s="11"/>
      <c r="T17" s="28"/>
    </row>
    <row r="18" spans="1:20" ht="29.25" thickTop="1" thickBot="1" x14ac:dyDescent="0.45">
      <c r="A18" s="141"/>
      <c r="B18" s="142"/>
      <c r="D18" s="140"/>
      <c r="E18" s="137"/>
      <c r="G18" s="2"/>
      <c r="H18" s="2"/>
      <c r="J18" s="40"/>
      <c r="K18" s="41"/>
      <c r="O18" s="25"/>
      <c r="P18" s="27"/>
      <c r="S18" s="25"/>
      <c r="T18" s="28"/>
    </row>
    <row r="19" spans="1:20" ht="29.25" thickTop="1" thickBot="1" x14ac:dyDescent="0.45">
      <c r="A19" s="141"/>
      <c r="B19" s="142"/>
      <c r="D19" s="138"/>
      <c r="E19" s="139"/>
      <c r="G19" s="2"/>
      <c r="H19" s="2"/>
      <c r="J19" s="579"/>
      <c r="K19" s="580"/>
      <c r="O19" s="9"/>
      <c r="P19" s="10"/>
      <c r="S19" s="11"/>
      <c r="T19" s="28"/>
    </row>
    <row r="20" spans="1:20" ht="29.25" thickTop="1" thickBot="1" x14ac:dyDescent="0.45">
      <c r="A20" s="141"/>
      <c r="B20" s="142"/>
      <c r="D20" s="147"/>
      <c r="E20" s="148"/>
      <c r="G20" s="2"/>
      <c r="H20" s="2"/>
      <c r="O20" s="25"/>
      <c r="P20" s="27"/>
      <c r="S20" s="25"/>
      <c r="T20" s="28"/>
    </row>
    <row r="21" spans="1:20" ht="29.25" thickTop="1" thickBot="1" x14ac:dyDescent="0.45">
      <c r="A21" s="143"/>
      <c r="B21" s="144"/>
      <c r="D21" s="576"/>
      <c r="E21" s="576"/>
      <c r="G21" s="2"/>
      <c r="H21" s="2"/>
      <c r="O21" s="9"/>
      <c r="P21" s="10"/>
      <c r="S21" s="9"/>
      <c r="T21" s="28"/>
    </row>
    <row r="22" spans="1:20" ht="24.75" thickTop="1" thickBot="1" x14ac:dyDescent="0.4">
      <c r="A22" s="576"/>
      <c r="B22" s="576"/>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76"/>
      <c r="T26" s="576"/>
    </row>
    <row r="27" spans="1:20" ht="18" x14ac:dyDescent="0.25">
      <c r="G27" s="2"/>
      <c r="H27" s="2"/>
      <c r="J27" s="2"/>
      <c r="K27" s="3"/>
    </row>
    <row r="28" spans="1:20" ht="18" x14ac:dyDescent="0.25">
      <c r="G28" s="2"/>
      <c r="H28" s="2"/>
      <c r="J28" s="2"/>
      <c r="K28" s="3"/>
    </row>
    <row r="29" spans="1:20" x14ac:dyDescent="0.2">
      <c r="H29" s="5"/>
      <c r="J29" s="577"/>
      <c r="K29" s="577"/>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891</v>
      </c>
      <c r="B38" t="s">
        <v>892</v>
      </c>
    </row>
    <row r="39" spans="1:2" x14ac:dyDescent="0.2">
      <c r="A39" s="63">
        <v>42079</v>
      </c>
      <c r="B39" t="s">
        <v>893</v>
      </c>
    </row>
    <row r="40" spans="1:2" x14ac:dyDescent="0.2">
      <c r="A40" s="63">
        <v>42404</v>
      </c>
      <c r="B40" t="s">
        <v>894</v>
      </c>
    </row>
    <row r="41" spans="1:2" x14ac:dyDescent="0.2">
      <c r="A41" s="63">
        <v>43180</v>
      </c>
      <c r="B41" s="5" t="s">
        <v>895</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vt:i4>
      </vt:variant>
    </vt:vector>
  </HeadingPairs>
  <TitlesOfParts>
    <vt:vector size="33" baseType="lpstr">
      <vt:lpstr>CERTIFICATION WORKSHEET</vt:lpstr>
      <vt:lpstr>CT</vt:lpstr>
      <vt:lpstr>TC FORM</vt:lpstr>
      <vt:lpstr>Dropdowns</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lpstr>StandardVoltmeter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2025-05-01T22:02:42Z</dcterms:modified>
  <cp:category/>
  <cp:contentStatus/>
</cp:coreProperties>
</file>