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hnso8\Desktop\"/>
    </mc:Choice>
  </mc:AlternateContent>
  <xr:revisionPtr revIDLastSave="0" documentId="8_{55DB3701-518B-4C51-887F-F7C51FE2A774}" xr6:coauthVersionLast="47" xr6:coauthVersionMax="47" xr10:uidLastSave="{00000000-0000-0000-0000-000000000000}"/>
  <bookViews>
    <workbookView xWindow="19080" yWindow="-120" windowWidth="19440" windowHeight="14880" activeTab="1" xr2:uid="{C5114B46-9617-4FDB-B305-9B0BB21DAD24}"/>
  </bookViews>
  <sheets>
    <sheet name="Notes" sheetId="3" r:id="rId1"/>
    <sheet name="Cost Analysis and Break Ev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I114" i="1" s="1"/>
  <c r="D113" i="1"/>
  <c r="F113" i="1" s="1"/>
  <c r="D112" i="1"/>
  <c r="F112" i="1" s="1"/>
  <c r="D111" i="1"/>
  <c r="F111" i="1" s="1"/>
  <c r="D110" i="1"/>
  <c r="I110" i="1" s="1"/>
  <c r="D109" i="1"/>
  <c r="F109" i="1" s="1"/>
  <c r="D108" i="1"/>
  <c r="I108" i="1" s="1"/>
  <c r="D107" i="1"/>
  <c r="I107" i="1" s="1"/>
  <c r="D106" i="1"/>
  <c r="I106" i="1" s="1"/>
  <c r="I105" i="1"/>
  <c r="D105" i="1"/>
  <c r="F105" i="1" s="1"/>
  <c r="D104" i="1"/>
  <c r="I104" i="1" s="1"/>
  <c r="J104" i="1" s="1"/>
  <c r="K29" i="1"/>
  <c r="K30" i="1"/>
  <c r="K31" i="1"/>
  <c r="K32" i="1"/>
  <c r="K33" i="1"/>
  <c r="K34" i="1"/>
  <c r="K35" i="1"/>
  <c r="K36" i="1"/>
  <c r="K37" i="1"/>
  <c r="K38" i="1"/>
  <c r="K39" i="1"/>
  <c r="D69" i="1"/>
  <c r="I69" i="1" s="1"/>
  <c r="D70" i="1"/>
  <c r="F70" i="1" s="1"/>
  <c r="D71" i="1"/>
  <c r="F71" i="1" s="1"/>
  <c r="D72" i="1"/>
  <c r="F72" i="1" s="1"/>
  <c r="D73" i="1"/>
  <c r="I73" i="1" s="1"/>
  <c r="D74" i="1"/>
  <c r="I74" i="1" s="1"/>
  <c r="D75" i="1"/>
  <c r="I75" i="1" s="1"/>
  <c r="D76" i="1"/>
  <c r="F76" i="1" s="1"/>
  <c r="D77" i="1"/>
  <c r="I77" i="1" s="1"/>
  <c r="D78" i="1"/>
  <c r="F78" i="1" s="1"/>
  <c r="D68" i="1"/>
  <c r="I68" i="1" s="1"/>
  <c r="J68" i="1" s="1"/>
  <c r="D29" i="1"/>
  <c r="F29" i="1"/>
  <c r="F30" i="1"/>
  <c r="F31" i="1"/>
  <c r="F33" i="1"/>
  <c r="F37" i="1"/>
  <c r="F38" i="1"/>
  <c r="F39" i="1"/>
  <c r="D35" i="1"/>
  <c r="F35" i="1" s="1"/>
  <c r="D36" i="1"/>
  <c r="F36" i="1" s="1"/>
  <c r="D37" i="1"/>
  <c r="D38" i="1"/>
  <c r="D39" i="1"/>
  <c r="D30" i="1"/>
  <c r="D31" i="1"/>
  <c r="D32" i="1"/>
  <c r="F32" i="1" s="1"/>
  <c r="D33" i="1"/>
  <c r="D34" i="1"/>
  <c r="F34" i="1" s="1"/>
  <c r="I112" i="1" l="1"/>
  <c r="F108" i="1"/>
  <c r="J105" i="1"/>
  <c r="J106" i="1" s="1"/>
  <c r="J107" i="1" s="1"/>
  <c r="J108" i="1" s="1"/>
  <c r="I113" i="1"/>
  <c r="I109" i="1"/>
  <c r="F104" i="1"/>
  <c r="G104" i="1" s="1"/>
  <c r="G105" i="1"/>
  <c r="K105" i="1" s="1"/>
  <c r="K104" i="1"/>
  <c r="F107" i="1"/>
  <c r="F106" i="1"/>
  <c r="F110" i="1"/>
  <c r="I111" i="1"/>
  <c r="F114" i="1"/>
  <c r="F73" i="1"/>
  <c r="F74" i="1"/>
  <c r="I72" i="1"/>
  <c r="I76" i="1"/>
  <c r="J69" i="1"/>
  <c r="I70" i="1"/>
  <c r="I78" i="1"/>
  <c r="F68" i="1"/>
  <c r="G68" i="1" s="1"/>
  <c r="K68" i="1" s="1"/>
  <c r="I71" i="1"/>
  <c r="F69" i="1"/>
  <c r="F75" i="1"/>
  <c r="F77" i="1"/>
  <c r="G29" i="1"/>
  <c r="G30" i="1" s="1"/>
  <c r="G31" i="1" s="1"/>
  <c r="G32" i="1" s="1"/>
  <c r="G33" i="1" s="1"/>
  <c r="I36" i="1"/>
  <c r="I35" i="1"/>
  <c r="I34" i="1"/>
  <c r="I33" i="1"/>
  <c r="I29" i="1"/>
  <c r="I32" i="1"/>
  <c r="I39" i="1"/>
  <c r="I31" i="1"/>
  <c r="I38" i="1"/>
  <c r="I30" i="1"/>
  <c r="I37" i="1"/>
  <c r="J109" i="1" l="1"/>
  <c r="J110" i="1" s="1"/>
  <c r="J111" i="1" s="1"/>
  <c r="J112" i="1" s="1"/>
  <c r="J113" i="1" s="1"/>
  <c r="J114" i="1" s="1"/>
  <c r="G106" i="1"/>
  <c r="K106" i="1" s="1"/>
  <c r="J70" i="1"/>
  <c r="J71" i="1" s="1"/>
  <c r="J72" i="1" s="1"/>
  <c r="J73" i="1" s="1"/>
  <c r="J74" i="1" s="1"/>
  <c r="J75" i="1" s="1"/>
  <c r="J76" i="1" s="1"/>
  <c r="J77" i="1" s="1"/>
  <c r="J78" i="1" s="1"/>
  <c r="G69" i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G34" i="1"/>
  <c r="G107" i="1" l="1"/>
  <c r="G70" i="1"/>
  <c r="K69" i="1"/>
  <c r="G35" i="1"/>
  <c r="G36" i="1" s="1"/>
  <c r="G37" i="1" s="1"/>
  <c r="G38" i="1" s="1"/>
  <c r="G39" i="1" s="1"/>
  <c r="K107" i="1" l="1"/>
  <c r="G108" i="1"/>
  <c r="G71" i="1"/>
  <c r="K70" i="1"/>
  <c r="K108" i="1" l="1"/>
  <c r="G109" i="1"/>
  <c r="G72" i="1"/>
  <c r="K71" i="1"/>
  <c r="K109" i="1" l="1"/>
  <c r="G110" i="1"/>
  <c r="G73" i="1"/>
  <c r="K72" i="1"/>
  <c r="G111" i="1" l="1"/>
  <c r="K110" i="1"/>
  <c r="G74" i="1"/>
  <c r="K73" i="1"/>
  <c r="G112" i="1" l="1"/>
  <c r="K111" i="1"/>
  <c r="G75" i="1"/>
  <c r="K74" i="1"/>
  <c r="K112" i="1" l="1"/>
  <c r="G113" i="1"/>
  <c r="G76" i="1"/>
  <c r="K75" i="1"/>
  <c r="G114" i="1" l="1"/>
  <c r="K114" i="1" s="1"/>
  <c r="K113" i="1"/>
  <c r="G77" i="1"/>
  <c r="K76" i="1"/>
  <c r="G78" i="1" l="1"/>
  <c r="K78" i="1" s="1"/>
  <c r="K77" i="1"/>
</calcChain>
</file>

<file path=xl/sharedStrings.xml><?xml version="1.0" encoding="utf-8"?>
<sst xmlns="http://schemas.openxmlformats.org/spreadsheetml/2006/main" count="53" uniqueCount="23">
  <si>
    <t>IR</t>
  </si>
  <si>
    <t>PV Factor</t>
  </si>
  <si>
    <t>Benefit</t>
  </si>
  <si>
    <t>PV of Benefit</t>
  </si>
  <si>
    <t>Cumulative Benefit</t>
  </si>
  <si>
    <t>PV of Cost</t>
  </si>
  <si>
    <t>Cumulative Cost</t>
  </si>
  <si>
    <t>Year</t>
  </si>
  <si>
    <t>Cost</t>
  </si>
  <si>
    <t>The following shows the cost analysis of data for a potential project and its associated costs and benefits</t>
  </si>
  <si>
    <t>Project A</t>
  </si>
  <si>
    <t>Project B</t>
  </si>
  <si>
    <t>Project C</t>
  </si>
  <si>
    <t>Upfront Cost</t>
  </si>
  <si>
    <t>Recurring Cost</t>
  </si>
  <si>
    <t>Revenue after Year 0</t>
  </si>
  <si>
    <t>Discount Rate</t>
  </si>
  <si>
    <t>Difference of Cumulative Totals</t>
  </si>
  <si>
    <t>Project 3</t>
  </si>
  <si>
    <t>Recommendation</t>
  </si>
  <si>
    <t>The recommendation for the best project is Project A and Project C.</t>
  </si>
  <si>
    <t>Project A having the nearest break even point of the three options. It also carries the highest risk, suggested by the highest interest rate and most variation in the present value.</t>
  </si>
  <si>
    <t>Project C seems like the best option as it produces the most revenue by year 10, has acceptable risk, but the break even point being the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</si>
</sst>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  <numFmt numFmtId="178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44" fontId="0" fillId="0" borderId="0" xfId="2" applyFont="1"/>
    <xf numFmtId="170" fontId="0" fillId="0" borderId="0" xfId="2" applyNumberFormat="1" applyFont="1"/>
    <xf numFmtId="0" fontId="0" fillId="0" borderId="0" xfId="2" applyNumberFormat="1" applyFont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44" fontId="0" fillId="0" borderId="4" xfId="2" applyFont="1" applyBorder="1"/>
    <xf numFmtId="170" fontId="0" fillId="0" borderId="4" xfId="2" applyNumberFormat="1" applyFont="1" applyBorder="1"/>
    <xf numFmtId="178" fontId="0" fillId="0" borderId="0" xfId="1" applyNumberFormat="1" applyFont="1"/>
    <xf numFmtId="9" fontId="0" fillId="0" borderId="0" xfId="0" applyNumberFormat="1"/>
    <xf numFmtId="0" fontId="3" fillId="0" borderId="0" xfId="0" applyFont="1"/>
    <xf numFmtId="0" fontId="0" fillId="3" borderId="3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3" borderId="0" xfId="0" applyFont="1" applyFill="1" applyBorder="1"/>
    <xf numFmtId="0" fontId="2" fillId="4" borderId="7" xfId="0" applyFont="1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0" fillId="0" borderId="0" xfId="0" applyFont="1" applyFill="1" applyBorder="1"/>
    <xf numFmtId="0" fontId="0" fillId="0" borderId="4" xfId="2" applyNumberFormat="1" applyFont="1" applyBorder="1"/>
    <xf numFmtId="0" fontId="0" fillId="0" borderId="0" xfId="0" applyBorder="1"/>
    <xf numFmtId="170" fontId="0" fillId="0" borderId="4" xfId="2" applyNumberFormat="1" applyFont="1" applyFill="1" applyBorder="1"/>
    <xf numFmtId="2" fontId="0" fillId="0" borderId="0" xfId="0" applyNumberFormat="1" applyBorder="1"/>
    <xf numFmtId="0" fontId="0" fillId="0" borderId="0" xfId="2" applyNumberFormat="1" applyFont="1" applyBorder="1"/>
    <xf numFmtId="170" fontId="0" fillId="0" borderId="0" xfId="2" applyNumberFormat="1" applyFont="1" applyBorder="1"/>
    <xf numFmtId="170" fontId="0" fillId="0" borderId="0" xfId="2" applyNumberFormat="1" applyFont="1" applyFill="1" applyBorder="1"/>
    <xf numFmtId="0" fontId="0" fillId="0" borderId="9" xfId="0" applyFont="1" applyBorder="1"/>
    <xf numFmtId="170" fontId="0" fillId="2" borderId="5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numFmt numFmtId="170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numFmt numFmtId="170" formatCode="_(&quot;$&quot;* #,##0_);_(&quot;$&quot;* \(#,##0\);_(&quot;$&quot;* &quot;-&quot;??_);_(@_)"/>
    </dxf>
    <dxf>
      <numFmt numFmtId="170" formatCode="_(&quot;$&quot;* #,##0_);_(&quot;$&quot;* \(#,##0\);_(&quot;$&quot;* &quot;-&quot;??_);_(@_)"/>
    </dxf>
    <dxf>
      <numFmt numFmtId="170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v>Cumulative Benfit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2.795577543957448E-2"/>
                  <c:y val="4.7924099307945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9B1-4754-8CDB-B63D1D6B1C0B}"/>
                </c:ext>
              </c:extLst>
            </c:dLbl>
            <c:dLbl>
              <c:idx val="3"/>
              <c:layout>
                <c:manualLayout>
                  <c:x val="-1.7220872082347731E-2"/>
                  <c:y val="4.3469066497547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B1-4754-8CDB-B63D1D6B1C0B}"/>
                </c:ext>
              </c:extLst>
            </c:dLbl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Even'!$B$29:$B$39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Even'!$G$29:$G$39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33928.571428571428</c:v>
                </c:pt>
                <c:pt idx="2">
                  <c:v>64221.9387755102</c:v>
                </c:pt>
                <c:pt idx="3">
                  <c:v>91269.588192419818</c:v>
                </c:pt>
                <c:pt idx="4">
                  <c:v>115419.2751718034</c:v>
                </c:pt>
                <c:pt idx="5">
                  <c:v>136981.49568911016</c:v>
                </c:pt>
                <c:pt idx="6">
                  <c:v>156233.47829384834</c:v>
                </c:pt>
                <c:pt idx="7">
                  <c:v>173422.74847665027</c:v>
                </c:pt>
                <c:pt idx="8">
                  <c:v>188770.3111398663</c:v>
                </c:pt>
                <c:pt idx="9">
                  <c:v>202473.49208916634</c:v>
                </c:pt>
                <c:pt idx="10">
                  <c:v>214708.47507961278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1-4754-8CDB-B63D1D6B1C0B}"/>
            </c:ext>
          </c:extLst>
        </c:ser>
        <c:ser>
          <c:idx val="7"/>
          <c:order val="6"/>
          <c:tx>
            <c:v>Cumulative Cost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4112504455461585E-2"/>
                  <c:y val="5.16157077506845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B1-4754-8CDB-B63D1D6B1C0B}"/>
                </c:ext>
              </c:extLst>
            </c:dLbl>
            <c:dLbl>
              <c:idx val="5"/>
              <c:layout>
                <c:manualLayout>
                  <c:x val="-1.2041173865612478E-2"/>
                  <c:y val="8.4202272763233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9B1-4754-8CDB-B63D1D6B1C0B}"/>
                </c:ext>
              </c:extLst>
            </c:dLbl>
            <c:dLbl>
              <c:idx val="6"/>
              <c:layout>
                <c:manualLayout>
                  <c:x val="-2.3566394908601112E-2"/>
                  <c:y val="2.3972003499562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9B1-4754-8CDB-B63D1D6B1C0B}"/>
                </c:ext>
              </c:extLst>
            </c:dLbl>
            <c:dLbl>
              <c:idx val="7"/>
              <c:layout>
                <c:manualLayout>
                  <c:x val="-1.4126866885002207E-2"/>
                  <c:y val="4.5262755329236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9B1-4754-8CDB-B63D1D6B1C0B}"/>
                </c:ext>
              </c:extLst>
            </c:dLbl>
            <c:dLbl>
              <c:idx val="8"/>
              <c:layout>
                <c:manualLayout>
                  <c:x val="-2.0026571899751554E-2"/>
                  <c:y val="4.7924099307945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9B1-4754-8CDB-B63D1D6B1C0B}"/>
                </c:ext>
              </c:extLst>
            </c:dLbl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Even'!$B$29:$B$39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Even'!$J$29:$J$39</c:f>
              <c:numCache>
                <c:formatCode>_("$"* #,##0_);_("$"* \(#,##0\);_("$"* "-"??_);_(@_)</c:formatCode>
                <c:ptCount val="11"/>
                <c:pt idx="0">
                  <c:v>50000</c:v>
                </c:pt>
                <c:pt idx="1">
                  <c:v>67857.142857142855</c:v>
                </c:pt>
                <c:pt idx="2">
                  <c:v>83801.020408163255</c:v>
                </c:pt>
                <c:pt idx="3">
                  <c:v>98036.625364431471</c:v>
                </c:pt>
                <c:pt idx="4">
                  <c:v>110746.98693252809</c:v>
                </c:pt>
                <c:pt idx="5">
                  <c:v>122095.52404690007</c:v>
                </c:pt>
                <c:pt idx="6">
                  <c:v>132228.14647044649</c:v>
                </c:pt>
                <c:pt idx="7">
                  <c:v>141275.13077718436</c:v>
                </c:pt>
                <c:pt idx="8">
                  <c:v>149352.79533677173</c:v>
                </c:pt>
                <c:pt idx="9">
                  <c:v>156564.99583640331</c:v>
                </c:pt>
                <c:pt idx="10">
                  <c:v>163004.46056821724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B1-4754-8CDB-B63D1D6B1C0B}"/>
            </c:ext>
          </c:extLst>
        </c:ser>
        <c:ser>
          <c:idx val="8"/>
          <c:order val="8"/>
          <c:tx>
            <c:v>Profit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 Analysis and Break Even'!$K$29:$K$39</c:f>
              <c:numCache>
                <c:formatCode>_("$"* #,##0_);_("$"* \(#,##0\);_("$"* "-"??_);_(@_)</c:formatCode>
                <c:ptCount val="11"/>
                <c:pt idx="0">
                  <c:v>-50000</c:v>
                </c:pt>
                <c:pt idx="1">
                  <c:v>-33928.571428571428</c:v>
                </c:pt>
                <c:pt idx="2">
                  <c:v>-19579.081632653055</c:v>
                </c:pt>
                <c:pt idx="3">
                  <c:v>-6767.0371720116527</c:v>
                </c:pt>
                <c:pt idx="4">
                  <c:v>4672.288239275309</c:v>
                </c:pt>
                <c:pt idx="5">
                  <c:v>14885.97164221009</c:v>
                </c:pt>
                <c:pt idx="6">
                  <c:v>24005.331823401852</c:v>
                </c:pt>
                <c:pt idx="7">
                  <c:v>32147.617699465918</c:v>
                </c:pt>
                <c:pt idx="8">
                  <c:v>39417.515803094575</c:v>
                </c:pt>
                <c:pt idx="9">
                  <c:v>45908.496252763027</c:v>
                </c:pt>
                <c:pt idx="10">
                  <c:v>51704.014511395537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B1-4754-8CDB-B63D1D6B1C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522080"/>
        <c:axId val="695523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'Cost Analysis and Break Even'!$B$29:$B$39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'Cost Analysis and Break Even'!$C$29:$C$39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0.12</c:v>
                      </c:pt>
                      <c:pt idx="3">
                        <c:v>0.12</c:v>
                      </c:pt>
                      <c:pt idx="4">
                        <c:v>0.12</c:v>
                      </c:pt>
                      <c:pt idx="5">
                        <c:v>0.12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0.12</c:v>
                      </c:pt>
                      <c:pt idx="9">
                        <c:v>0.12</c:v>
                      </c:pt>
                      <c:pt idx="10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B1-4754-8CDB-B63D1D6B1C0B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Even'!$B$29:$B$39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Even'!$E$29:$E$39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38000</c:v>
                      </c:pt>
                      <c:pt idx="2">
                        <c:v>38000</c:v>
                      </c:pt>
                      <c:pt idx="3">
                        <c:v>38000</c:v>
                      </c:pt>
                      <c:pt idx="4">
                        <c:v>38000</c:v>
                      </c:pt>
                      <c:pt idx="5">
                        <c:v>38000</c:v>
                      </c:pt>
                      <c:pt idx="6">
                        <c:v>38000</c:v>
                      </c:pt>
                      <c:pt idx="7">
                        <c:v>38000</c:v>
                      </c:pt>
                      <c:pt idx="8">
                        <c:v>38000</c:v>
                      </c:pt>
                      <c:pt idx="9">
                        <c:v>38000</c:v>
                      </c:pt>
                      <c:pt idx="10">
                        <c:v>38000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B1-4754-8CDB-B63D1D6B1C0B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Even'!$B$29:$B$39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Even'!$F$29:$F$39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0</c:v>
                      </c:pt>
                      <c:pt idx="1">
                        <c:v>33928.571428571428</c:v>
                      </c:pt>
                      <c:pt idx="2">
                        <c:v>30293.367346938772</c:v>
                      </c:pt>
                      <c:pt idx="3">
                        <c:v>27047.649416909611</c:v>
                      </c:pt>
                      <c:pt idx="4">
                        <c:v>24149.686979383587</c:v>
                      </c:pt>
                      <c:pt idx="5">
                        <c:v>21562.22051730677</c:v>
                      </c:pt>
                      <c:pt idx="6">
                        <c:v>19251.982604738187</c:v>
                      </c:pt>
                      <c:pt idx="7">
                        <c:v>17189.270182801949</c:v>
                      </c:pt>
                      <c:pt idx="8">
                        <c:v>15347.562663216026</c:v>
                      </c:pt>
                      <c:pt idx="9">
                        <c:v>13703.180949300024</c:v>
                      </c:pt>
                      <c:pt idx="10">
                        <c:v>12234.982990446448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9B1-4754-8CDB-B63D1D6B1C0B}"/>
                  </c:ext>
                </c:extLst>
              </c15:ser>
            </c15:filteredLineSeries>
            <c15:filteredLineSeries>
              <c15:ser>
                <c:idx val="5"/>
                <c:order val="4"/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Even'!$B$29:$B$39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Even'!$H$29:$H$39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50000</c:v>
                      </c:pt>
                      <c:pt idx="1">
                        <c:v>20000</c:v>
                      </c:pt>
                      <c:pt idx="2">
                        <c:v>20000</c:v>
                      </c:pt>
                      <c:pt idx="3">
                        <c:v>20000</c:v>
                      </c:pt>
                      <c:pt idx="4">
                        <c:v>20000</c:v>
                      </c:pt>
                      <c:pt idx="5">
                        <c:v>20000</c:v>
                      </c:pt>
                      <c:pt idx="6">
                        <c:v>20000</c:v>
                      </c:pt>
                      <c:pt idx="7">
                        <c:v>20000</c:v>
                      </c:pt>
                      <c:pt idx="8">
                        <c:v>20000</c:v>
                      </c:pt>
                      <c:pt idx="9">
                        <c:v>20000</c:v>
                      </c:pt>
                      <c:pt idx="10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9B1-4754-8CDB-B63D1D6B1C0B}"/>
                  </c:ext>
                </c:extLst>
              </c15:ser>
            </c15:filteredLineSeries>
            <c15:filteredLineSeries>
              <c15:ser>
                <c:idx val="6"/>
                <c:order val="5"/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Even'!$B$29:$B$39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Even'!$I$29:$I$39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1"/>
                      <c:pt idx="0">
                        <c:v>50000</c:v>
                      </c:pt>
                      <c:pt idx="1">
                        <c:v>17857.142857142855</c:v>
                      </c:pt>
                      <c:pt idx="2">
                        <c:v>15943.877551020407</c:v>
                      </c:pt>
                      <c:pt idx="3">
                        <c:v>14235.604956268218</c:v>
                      </c:pt>
                      <c:pt idx="4">
                        <c:v>12710.361568096625</c:v>
                      </c:pt>
                      <c:pt idx="5">
                        <c:v>11348.537114371984</c:v>
                      </c:pt>
                      <c:pt idx="6">
                        <c:v>10132.622423546414</c:v>
                      </c:pt>
                      <c:pt idx="7">
                        <c:v>9046.9843067378679</c:v>
                      </c:pt>
                      <c:pt idx="8">
                        <c:v>8077.6645595873815</c:v>
                      </c:pt>
                      <c:pt idx="9">
                        <c:v>7212.2004996315918</c:v>
                      </c:pt>
                      <c:pt idx="10">
                        <c:v>6439.4647318139196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9B1-4754-8CDB-B63D1D6B1C0B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v>'PV'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Even'!$B$29:$B$39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Even'!$D$29:$D$39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 formatCode="General">
                        <c:v>1</c:v>
                      </c:pt>
                      <c:pt idx="1">
                        <c:v>0.89285714285714279</c:v>
                      </c:pt>
                      <c:pt idx="2">
                        <c:v>0.79719387755102034</c:v>
                      </c:pt>
                      <c:pt idx="3">
                        <c:v>0.71178024781341087</c:v>
                      </c:pt>
                      <c:pt idx="4">
                        <c:v>0.63551807840483121</c:v>
                      </c:pt>
                      <c:pt idx="5">
                        <c:v>0.56742685571859919</c:v>
                      </c:pt>
                      <c:pt idx="6">
                        <c:v>0.50663112117732068</c:v>
                      </c:pt>
                      <c:pt idx="7">
                        <c:v>0.45234921533689343</c:v>
                      </c:pt>
                      <c:pt idx="8">
                        <c:v>0.4038832279793691</c:v>
                      </c:pt>
                      <c:pt idx="9">
                        <c:v>0.36061002498157957</c:v>
                      </c:pt>
                      <c:pt idx="10">
                        <c:v>0.32197323659069599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B1-4754-8CDB-B63D1D6B1C0B}"/>
                  </c:ext>
                </c:extLst>
              </c15:ser>
            </c15:filteredLineSeries>
          </c:ext>
        </c:extLst>
      </c:lineChart>
      <c:catAx>
        <c:axId val="6955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3880"/>
        <c:crosses val="autoZero"/>
        <c:auto val="1"/>
        <c:lblAlgn val="ctr"/>
        <c:lblOffset val="100"/>
        <c:noMultiLvlLbl val="0"/>
      </c:catAx>
      <c:valAx>
        <c:axId val="69552388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Project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'Cost Analysis and Break Even'!$G$67</c:f>
              <c:strCache>
                <c:ptCount val="1"/>
                <c:pt idx="0">
                  <c:v>Cumulative Benefit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2.8678884651613692E-2"/>
                  <c:y val="-3.1482101213536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5B9-4CEA-9400-B7D282967812}"/>
                </c:ext>
              </c:extLst>
            </c:dLbl>
            <c:dLbl>
              <c:idx val="2"/>
              <c:layout>
                <c:manualLayout>
                  <c:x val="-1.8225922979139803E-2"/>
                  <c:y val="4.3357867485801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5B9-4CEA-9400-B7D282967812}"/>
                </c:ext>
              </c:extLst>
            </c:dLbl>
            <c:dLbl>
              <c:idx val="3"/>
              <c:layout>
                <c:manualLayout>
                  <c:x val="-2.0548803350800664E-2"/>
                  <c:y val="3.5479976043766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5B9-4CEA-9400-B7D282967812}"/>
                </c:ext>
              </c:extLst>
            </c:dLbl>
            <c:dLbl>
              <c:idx val="4"/>
              <c:layout>
                <c:manualLayout>
                  <c:x val="-2.5194564094122383E-2"/>
                  <c:y val="5.5174704648855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B9-4CEA-9400-B7D282967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Even'!$B$68:$B$78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Even'!$G$68:$G$78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14289.56997065906</c:v>
                </c:pt>
                <c:pt idx="2">
                  <c:v>28179.266951518835</c:v>
                </c:pt>
                <c:pt idx="3">
                  <c:v>41792.054281276251</c:v>
                </c:pt>
                <c:pt idx="4">
                  <c:v>55193.861262784885</c:v>
                </c:pt>
                <c:pt idx="5">
                  <c:v>68425.714388068067</c:v>
                </c:pt>
                <c:pt idx="6">
                  <c:v>81515.556140696688</c:v>
                </c:pt>
                <c:pt idx="7">
                  <c:v>94483.61461031466</c:v>
                </c:pt>
                <c:pt idx="8">
                  <c:v>107345.19342498833</c:v>
                </c:pt>
                <c:pt idx="9">
                  <c:v>120112.26399802398</c:v>
                </c:pt>
                <c:pt idx="10">
                  <c:v>132794.43985709391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9-4CEA-9400-B7D282967812}"/>
            </c:ext>
          </c:extLst>
        </c:ser>
        <c:ser>
          <c:idx val="7"/>
          <c:order val="7"/>
          <c:tx>
            <c:strRef>
              <c:f>'Cost Analysis and Break Even'!$J$67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3.5647525766596251E-2"/>
                  <c:y val="0.110319944743104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B9-4CEA-9400-B7D282967812}"/>
                </c:ext>
              </c:extLst>
            </c:dLbl>
            <c:dLbl>
              <c:idx val="6"/>
              <c:layout>
                <c:manualLayout>
                  <c:x val="-3.2163205209104963E-2"/>
                  <c:y val="5.5174704648855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B9-4CEA-9400-B7D282967812}"/>
                </c:ext>
              </c:extLst>
            </c:dLbl>
            <c:dLbl>
              <c:idx val="7"/>
              <c:layout>
                <c:manualLayout>
                  <c:x val="-2.6356004279952897E-2"/>
                  <c:y val="5.5174704648855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B9-4CEA-9400-B7D282967812}"/>
                </c:ext>
              </c:extLst>
            </c:dLbl>
            <c:dLbl>
              <c:idx val="8"/>
              <c:layout>
                <c:manualLayout>
                  <c:x val="-2.0548803350800664E-2"/>
                  <c:y val="0.102442053301069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B9-4CEA-9400-B7D282967812}"/>
                </c:ext>
              </c:extLst>
            </c:dLbl>
            <c:dLbl>
              <c:idx val="9"/>
              <c:layout>
                <c:manualLayout>
                  <c:x val="-3.1326968275307052E-2"/>
                  <c:y val="8.668627041699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B9-4CEA-9400-B7D282967812}"/>
                </c:ext>
              </c:extLst>
            </c:dLbl>
            <c:dLbl>
              <c:idx val="10"/>
              <c:layout>
                <c:manualLayout>
                  <c:x val="-2.1231492404912799E-2"/>
                  <c:y val="8.668627041699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B9-4CEA-9400-B7D282967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Even'!$B$68:$B$78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Even'!$J$68:$J$78</c:f>
              <c:numCache>
                <c:formatCode>_("$"* #,##0_);_("$"* \(#,##0\);_("$"* "-"??_);_(@_)</c:formatCode>
                <c:ptCount val="11"/>
                <c:pt idx="0">
                  <c:v>25000</c:v>
                </c:pt>
                <c:pt idx="1">
                  <c:v>34526.379980439371</c:v>
                </c:pt>
                <c:pt idx="2">
                  <c:v>43786.177967679221</c:v>
                </c:pt>
                <c:pt idx="3">
                  <c:v>52861.369520850829</c:v>
                </c:pt>
                <c:pt idx="4">
                  <c:v>61795.907508523247</c:v>
                </c:pt>
                <c:pt idx="5">
                  <c:v>70617.142925378692</c:v>
                </c:pt>
                <c:pt idx="6">
                  <c:v>79343.704093797773</c:v>
                </c:pt>
                <c:pt idx="7">
                  <c:v>87989.076406876426</c:v>
                </c:pt>
                <c:pt idx="8">
                  <c:v>96563.462283325542</c:v>
                </c:pt>
                <c:pt idx="9">
                  <c:v>105074.84266534931</c:v>
                </c:pt>
                <c:pt idx="10">
                  <c:v>113529.62657139593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B9-4CEA-9400-B7D282967812}"/>
            </c:ext>
          </c:extLst>
        </c:ser>
        <c:ser>
          <c:idx val="8"/>
          <c:order val="8"/>
          <c:tx>
            <c:strRef>
              <c:f>'Cost Analysis and Break Even'!$K$67</c:f>
              <c:strCache>
                <c:ptCount val="1"/>
                <c:pt idx="0">
                  <c:v>Difference of Cumulative Totals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4679880877534564E-2"/>
                  <c:y val="3.09960623836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B9-4CEA-9400-B7D282967812}"/>
                </c:ext>
              </c:extLst>
            </c:dLbl>
            <c:dLbl>
              <c:idx val="1"/>
              <c:layout>
                <c:manualLayout>
                  <c:x val="-2.6878287223347005E-2"/>
                  <c:y val="3.9443789246731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5B9-4CEA-9400-B7D282967812}"/>
                </c:ext>
              </c:extLst>
            </c:dLbl>
            <c:dLbl>
              <c:idx val="2"/>
              <c:layout>
                <c:manualLayout>
                  <c:x val="-2.5779084050440788E-2"/>
                  <c:y val="5.070742506411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5B9-4CEA-9400-B7D282967812}"/>
                </c:ext>
              </c:extLst>
            </c:dLbl>
            <c:dLbl>
              <c:idx val="3"/>
              <c:layout>
                <c:manualLayout>
                  <c:x val="-1.2588645975566184E-2"/>
                  <c:y val="5.915515192715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5B9-4CEA-9400-B7D282967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Even'!$B$68:$B$78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Even'!$K$68:$K$78</c:f>
              <c:numCache>
                <c:formatCode>_("$"* #,##0_);_("$"* \(#,##0\);_("$"* "-"??_);_(@_)</c:formatCode>
                <c:ptCount val="11"/>
                <c:pt idx="0">
                  <c:v>-25000</c:v>
                </c:pt>
                <c:pt idx="1">
                  <c:v>-20236.810009780311</c:v>
                </c:pt>
                <c:pt idx="2">
                  <c:v>-15606.911016160386</c:v>
                </c:pt>
                <c:pt idx="3">
                  <c:v>-11069.315239574578</c:v>
                </c:pt>
                <c:pt idx="4">
                  <c:v>-6602.0462457383619</c:v>
                </c:pt>
                <c:pt idx="5">
                  <c:v>-2191.428537310625</c:v>
                </c:pt>
                <c:pt idx="6">
                  <c:v>2171.8520468989154</c:v>
                </c:pt>
                <c:pt idx="7">
                  <c:v>6494.5382034382346</c:v>
                </c:pt>
                <c:pt idx="8">
                  <c:v>10781.731141662793</c:v>
                </c:pt>
                <c:pt idx="9">
                  <c:v>15037.421332674669</c:v>
                </c:pt>
                <c:pt idx="10">
                  <c:v>19264.813285697979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B9-4CEA-9400-B7D2829678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287264"/>
        <c:axId val="69428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'Cost Analysis and Break Even'!$C$67</c15:sqref>
                        </c15:formulaRef>
                      </c:ext>
                    </c:extLst>
                    <c:strCache>
                      <c:ptCount val="1"/>
                      <c:pt idx="0">
                        <c:v>IR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'Cost Analysis and Break Even'!$B$68:$B$78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'Cost Analysis and Break Even'!$C$68:$C$78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7.0000000000000007E-2</c:v>
                      </c:pt>
                      <c:pt idx="3">
                        <c:v>7.0000000000000007E-2</c:v>
                      </c:pt>
                      <c:pt idx="4">
                        <c:v>7.0000000000000007E-2</c:v>
                      </c:pt>
                      <c:pt idx="5">
                        <c:v>7.0000000000000007E-2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B9-4CEA-9400-B7D2829678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Even'!$D$67</c15:sqref>
                        </c15:formulaRef>
                      </c:ext>
                    </c:extLst>
                    <c:strCache>
                      <c:ptCount val="1"/>
                      <c:pt idx="0">
                        <c:v>PV Factor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Even'!$B$68:$B$78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Even'!$D$68:$D$78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</c:v>
                      </c:pt>
                      <c:pt idx="1">
                        <c:v>0.95263799804393734</c:v>
                      </c:pt>
                      <c:pt idx="2">
                        <c:v>0.92597979872398495</c:v>
                      </c:pt>
                      <c:pt idx="3">
                        <c:v>0.90751915531716087</c:v>
                      </c:pt>
                      <c:pt idx="4">
                        <c:v>0.89345379876724218</c:v>
                      </c:pt>
                      <c:pt idx="5">
                        <c:v>0.88212354168554508</c:v>
                      </c:pt>
                      <c:pt idx="6">
                        <c:v>0.87265611684190802</c:v>
                      </c:pt>
                      <c:pt idx="7">
                        <c:v>0.86453723130786519</c:v>
                      </c:pt>
                      <c:pt idx="8">
                        <c:v>0.85743858764491165</c:v>
                      </c:pt>
                      <c:pt idx="9">
                        <c:v>0.85113803820237643</c:v>
                      </c:pt>
                      <c:pt idx="10">
                        <c:v>0.84547839060466201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B9-4CEA-9400-B7D2829678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Even'!$E$67</c15:sqref>
                        </c15:formulaRef>
                      </c:ext>
                    </c:extLst>
                    <c:strCache>
                      <c:ptCount val="1"/>
                      <c:pt idx="0">
                        <c:v>Benefit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Even'!$B$68:$B$78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Even'!$E$68:$E$78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  <c:pt idx="8">
                        <c:v>15000</c:v>
                      </c:pt>
                      <c:pt idx="9">
                        <c:v>15000</c:v>
                      </c:pt>
                      <c:pt idx="10">
                        <c:v>15000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B9-4CEA-9400-B7D2829678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Even'!$F$67</c15:sqref>
                        </c15:formulaRef>
                      </c:ext>
                    </c:extLst>
                    <c:strCache>
                      <c:ptCount val="1"/>
                      <c:pt idx="0">
                        <c:v>PV of Benefit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Even'!$B$68:$B$78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Even'!$F$68:$F$78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1"/>
                      <c:pt idx="0">
                        <c:v>0</c:v>
                      </c:pt>
                      <c:pt idx="1">
                        <c:v>14289.56997065906</c:v>
                      </c:pt>
                      <c:pt idx="2">
                        <c:v>13889.696980859775</c:v>
                      </c:pt>
                      <c:pt idx="3">
                        <c:v>13612.787329757413</c:v>
                      </c:pt>
                      <c:pt idx="4">
                        <c:v>13401.806981508633</c:v>
                      </c:pt>
                      <c:pt idx="5">
                        <c:v>13231.853125283176</c:v>
                      </c:pt>
                      <c:pt idx="6">
                        <c:v>13089.841752628621</c:v>
                      </c:pt>
                      <c:pt idx="7">
                        <c:v>12968.058469617978</c:v>
                      </c:pt>
                      <c:pt idx="8">
                        <c:v>12861.578814673674</c:v>
                      </c:pt>
                      <c:pt idx="9">
                        <c:v>12767.070573035646</c:v>
                      </c:pt>
                      <c:pt idx="10">
                        <c:v>12682.17585906993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B9-4CEA-9400-B7D2829678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Even'!$H$67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Even'!$B$68:$B$78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Even'!$H$68:$H$78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B9-4CEA-9400-B7D2829678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Even'!$I$67</c15:sqref>
                        </c15:formulaRef>
                      </c:ext>
                    </c:extLst>
                    <c:strCache>
                      <c:ptCount val="1"/>
                      <c:pt idx="0">
                        <c:v>PV of Cost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Even'!$B$68:$B$78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Even'!$I$68:$I$78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1"/>
                      <c:pt idx="0">
                        <c:v>25000</c:v>
                      </c:pt>
                      <c:pt idx="1">
                        <c:v>9526.379980439373</c:v>
                      </c:pt>
                      <c:pt idx="2">
                        <c:v>9259.79798723985</c:v>
                      </c:pt>
                      <c:pt idx="3">
                        <c:v>9075.1915531716095</c:v>
                      </c:pt>
                      <c:pt idx="4">
                        <c:v>8934.5379876724219</c:v>
                      </c:pt>
                      <c:pt idx="5">
                        <c:v>8821.2354168554502</c:v>
                      </c:pt>
                      <c:pt idx="6">
                        <c:v>8726.5611684190808</c:v>
                      </c:pt>
                      <c:pt idx="7">
                        <c:v>8645.3723130786511</c:v>
                      </c:pt>
                      <c:pt idx="8">
                        <c:v>8574.385876449116</c:v>
                      </c:pt>
                      <c:pt idx="9">
                        <c:v>8511.3803820237645</c:v>
                      </c:pt>
                      <c:pt idx="10">
                        <c:v>8454.7839060466194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B9-4CEA-9400-B7D282967812}"/>
                  </c:ext>
                </c:extLst>
              </c15:ser>
            </c15:filteredLineSeries>
          </c:ext>
        </c:extLst>
      </c:lineChart>
      <c:catAx>
        <c:axId val="6942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85824"/>
        <c:crosses val="autoZero"/>
        <c:auto val="1"/>
        <c:lblAlgn val="ctr"/>
        <c:lblOffset val="100"/>
        <c:noMultiLvlLbl val="0"/>
      </c:catAx>
      <c:valAx>
        <c:axId val="6942858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Project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Cumulative Benefit</c:v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9"/>
              <c:layout>
                <c:manualLayout>
                  <c:x val="-2.1492169499754937E-2"/>
                  <c:y val="9.510763590983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5E-4C6C-BF1C-0DC57778CE37}"/>
                </c:ext>
              </c:extLst>
            </c:dLbl>
            <c:dLbl>
              <c:idx val="10"/>
              <c:layout>
                <c:manualLayout>
                  <c:x val="-2.4478890400480045E-2"/>
                  <c:y val="0.119267693437405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5E-4C6C-BF1C-0DC57778C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Even'!$B$104:$B$114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Even'!$G$104:$G$114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82104.587958611868</c:v>
                </c:pt>
                <c:pt idx="2">
                  <c:v>162561.40788302539</c:v>
                </c:pt>
                <c:pt idx="3">
                  <c:v>241869.21216365401</c:v>
                </c:pt>
                <c:pt idx="4">
                  <c:v>320297.08310385403</c:v>
                </c:pt>
                <c:pt idx="5">
                  <c:v>398013.24837860942</c:v>
                </c:pt>
                <c:pt idx="6">
                  <c:v>475132.71615490923</c:v>
                </c:pt>
                <c:pt idx="7">
                  <c:v>551739.00547682983</c:v>
                </c:pt>
                <c:pt idx="8">
                  <c:v>627895.47456329467</c:v>
                </c:pt>
                <c:pt idx="9">
                  <c:v>703651.80430466309</c:v>
                </c:pt>
                <c:pt idx="10">
                  <c:v>779047.97542675445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E-4C6C-BF1C-0DC57778CE37}"/>
            </c:ext>
          </c:extLst>
        </c:ser>
        <c:ser>
          <c:idx val="7"/>
          <c:order val="6"/>
          <c:tx>
            <c:v>Cumulative Cost</c:v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4.4761512140825327E-2"/>
                  <c:y val="-0.101147650291727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55E-4C6C-BF1C-0DC57778CE37}"/>
                </c:ext>
              </c:extLst>
            </c:dLbl>
            <c:dLbl>
              <c:idx val="8"/>
              <c:layout>
                <c:manualLayout>
                  <c:x val="-4.1271110744664684E-2"/>
                  <c:y val="-0.122287700628351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5E-4C6C-BF1C-0DC57778CE37}"/>
                </c:ext>
              </c:extLst>
            </c:dLbl>
            <c:dLbl>
              <c:idx val="9"/>
              <c:layout>
                <c:manualLayout>
                  <c:x val="-3.6617242216450692E-2"/>
                  <c:y val="-9.208762871888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5E-4C6C-BF1C-0DC57778CE37}"/>
                </c:ext>
              </c:extLst>
            </c:dLbl>
            <c:dLbl>
              <c:idx val="10"/>
              <c:layout>
                <c:manualLayout>
                  <c:x val="-3.1459693192801161E-2"/>
                  <c:y val="-8.0007599955104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5E-4C6C-BF1C-0DC57778C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Even'!$B$104:$B$114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Even'!$J$104:$J$114</c:f>
              <c:numCache>
                <c:formatCode>_("$"* #,##0_);_("$"* \(#,##0\);_("$"* "-"??_);_(@_)</c:formatCode>
                <c:ptCount val="11"/>
                <c:pt idx="0">
                  <c:v>100000</c:v>
                </c:pt>
                <c:pt idx="1">
                  <c:v>167615.54302473919</c:v>
                </c:pt>
                <c:pt idx="2">
                  <c:v>233874.10060955031</c:v>
                </c:pt>
                <c:pt idx="3">
                  <c:v>299186.41001712682</c:v>
                </c:pt>
                <c:pt idx="4">
                  <c:v>363774.06843846804</c:v>
                </c:pt>
                <c:pt idx="5">
                  <c:v>427775.61631179601</c:v>
                </c:pt>
                <c:pt idx="6">
                  <c:v>491285.76624521939</c:v>
                </c:pt>
                <c:pt idx="7">
                  <c:v>554373.29862797749</c:v>
                </c:pt>
                <c:pt idx="8">
                  <c:v>617090.3908168308</c:v>
                </c:pt>
                <c:pt idx="9">
                  <c:v>679477.956486193</c:v>
                </c:pt>
                <c:pt idx="10">
                  <c:v>741568.92093967996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E-4C6C-BF1C-0DC57778CE37}"/>
            </c:ext>
          </c:extLst>
        </c:ser>
        <c:ser>
          <c:idx val="8"/>
          <c:order val="7"/>
          <c:tx>
            <c:v>Profit</c:v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Analysis and Break Even'!$B$104:$B$114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Analysis and Break Even'!$K$104:$K$114</c:f>
              <c:numCache>
                <c:formatCode>_("$"* #,##0_);_("$"* \(#,##0\);_("$"* "-"??_);_(@_)</c:formatCode>
                <c:ptCount val="11"/>
                <c:pt idx="0">
                  <c:v>-100000</c:v>
                </c:pt>
                <c:pt idx="1">
                  <c:v>-85510.955066127324</c:v>
                </c:pt>
                <c:pt idx="2">
                  <c:v>-71312.692726524925</c:v>
                </c:pt>
                <c:pt idx="3">
                  <c:v>-57317.197853472811</c:v>
                </c:pt>
                <c:pt idx="4">
                  <c:v>-43476.985334614001</c:v>
                </c:pt>
                <c:pt idx="5">
                  <c:v>-29762.367933186586</c:v>
                </c:pt>
                <c:pt idx="6">
                  <c:v>-16153.050090310164</c:v>
                </c:pt>
                <c:pt idx="7">
                  <c:v>-2634.2931511476636</c:v>
                </c:pt>
                <c:pt idx="8">
                  <c:v>10805.083746463875</c:v>
                </c:pt>
                <c:pt idx="9">
                  <c:v>24173.847818470094</c:v>
                </c:pt>
                <c:pt idx="10">
                  <c:v>37479.054487074492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5E-4C6C-BF1C-0DC57778C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9133448"/>
        <c:axId val="60913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'Cost Analysis and Break Even'!$B$104:$B$114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'Cost Analysis and Break Even'!$C$104:$C$114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  <c:pt idx="9">
                        <c:v>0.05</c:v>
                      </c:pt>
                      <c:pt idx="10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5E-4C6C-BF1C-0DC57778CE3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Even'!$B$104:$B$114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Even'!$D$104:$D$114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</c:v>
                      </c:pt>
                      <c:pt idx="1">
                        <c:v>0.96593632892484549</c:v>
                      </c:pt>
                      <c:pt idx="2">
                        <c:v>0.94655082264015911</c:v>
                      </c:pt>
                      <c:pt idx="3">
                        <c:v>0.93303299153680741</c:v>
                      </c:pt>
                      <c:pt idx="4">
                        <c:v>0.92268083459058836</c:v>
                      </c:pt>
                      <c:pt idx="5">
                        <c:v>0.91430782676182798</c:v>
                      </c:pt>
                      <c:pt idx="6">
                        <c:v>0.90728785619176255</c:v>
                      </c:pt>
                      <c:pt idx="7">
                        <c:v>0.90125046261083019</c:v>
                      </c:pt>
                      <c:pt idx="8">
                        <c:v>0.89595845984076228</c:v>
                      </c:pt>
                      <c:pt idx="9">
                        <c:v>0.89125093813374545</c:v>
                      </c:pt>
                      <c:pt idx="10">
                        <c:v>0.88701377790695679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5E-4C6C-BF1C-0DC57778CE3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Even'!$B$104:$B$114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Even'!$E$104:$E$114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85000</c:v>
                      </c:pt>
                      <c:pt idx="2">
                        <c:v>85000</c:v>
                      </c:pt>
                      <c:pt idx="3">
                        <c:v>85000</c:v>
                      </c:pt>
                      <c:pt idx="4">
                        <c:v>85000</c:v>
                      </c:pt>
                      <c:pt idx="5">
                        <c:v>85000</c:v>
                      </c:pt>
                      <c:pt idx="6">
                        <c:v>85000</c:v>
                      </c:pt>
                      <c:pt idx="7">
                        <c:v>85000</c:v>
                      </c:pt>
                      <c:pt idx="8">
                        <c:v>85000</c:v>
                      </c:pt>
                      <c:pt idx="9">
                        <c:v>85000</c:v>
                      </c:pt>
                      <c:pt idx="10">
                        <c:v>85000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5E-4C6C-BF1C-0DC57778CE3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Even'!$B$104:$B$114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Even'!$F$104:$F$114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1"/>
                      <c:pt idx="0">
                        <c:v>0</c:v>
                      </c:pt>
                      <c:pt idx="1">
                        <c:v>82104.587958611868</c:v>
                      </c:pt>
                      <c:pt idx="2">
                        <c:v>80456.819924413518</c:v>
                      </c:pt>
                      <c:pt idx="3">
                        <c:v>79307.804280628625</c:v>
                      </c:pt>
                      <c:pt idx="4">
                        <c:v>78427.870940200009</c:v>
                      </c:pt>
                      <c:pt idx="5">
                        <c:v>77716.165274755374</c:v>
                      </c:pt>
                      <c:pt idx="6">
                        <c:v>77119.467776299818</c:v>
                      </c:pt>
                      <c:pt idx="7">
                        <c:v>76606.289321920573</c:v>
                      </c:pt>
                      <c:pt idx="8">
                        <c:v>76156.4690864648</c:v>
                      </c:pt>
                      <c:pt idx="9">
                        <c:v>75756.329741368361</c:v>
                      </c:pt>
                      <c:pt idx="10">
                        <c:v>75396.171122091328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5E-4C6C-BF1C-0DC57778CE37}"/>
                  </c:ext>
                </c:extLst>
              </c15:ser>
            </c15:filteredLineSeries>
            <c15:filteredLineSeries>
              <c15:ser>
                <c:idx val="6"/>
                <c:order val="5"/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Even'!$B$104:$B$114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'Cost Analysis and Break Even'!$I$104:$I$114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1"/>
                      <c:pt idx="0">
                        <c:v>100000</c:v>
                      </c:pt>
                      <c:pt idx="1">
                        <c:v>67615.543024739178</c:v>
                      </c:pt>
                      <c:pt idx="2">
                        <c:v>66258.557584811133</c:v>
                      </c:pt>
                      <c:pt idx="3">
                        <c:v>65312.309407576518</c:v>
                      </c:pt>
                      <c:pt idx="4">
                        <c:v>64587.658421341184</c:v>
                      </c:pt>
                      <c:pt idx="5">
                        <c:v>64001.54787332796</c:v>
                      </c:pt>
                      <c:pt idx="6">
                        <c:v>63510.149933423381</c:v>
                      </c:pt>
                      <c:pt idx="7">
                        <c:v>63087.532382758116</c:v>
                      </c:pt>
                      <c:pt idx="8">
                        <c:v>62717.092188853363</c:v>
                      </c:pt>
                      <c:pt idx="9">
                        <c:v>62387.565669362179</c:v>
                      </c:pt>
                      <c:pt idx="10">
                        <c:v>62090.964453486973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5E-4C6C-BF1C-0DC57778CE37}"/>
                  </c:ext>
                </c:extLst>
              </c15:ser>
            </c15:filteredLineSeries>
          </c:ext>
        </c:extLst>
      </c:lineChart>
      <c:catAx>
        <c:axId val="6091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30928"/>
        <c:crosses val="autoZero"/>
        <c:auto val="1"/>
        <c:lblAlgn val="ctr"/>
        <c:lblOffset val="100"/>
        <c:noMultiLvlLbl val="0"/>
      </c:catAx>
      <c:valAx>
        <c:axId val="6091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180974</xdr:rowOff>
    </xdr:from>
    <xdr:to>
      <xdr:col>13</xdr:col>
      <xdr:colOff>600075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578B9-A5D8-4CA4-EC89-4DC73E41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42860</xdr:rowOff>
    </xdr:from>
    <xdr:to>
      <xdr:col>13</xdr:col>
      <xdr:colOff>581024</xdr:colOff>
      <xdr:row>64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5E105-4867-1F72-8147-3339E001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14287</xdr:rowOff>
    </xdr:from>
    <xdr:to>
      <xdr:col>13</xdr:col>
      <xdr:colOff>533400</xdr:colOff>
      <xdr:row>101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488FA3-B222-A335-ACEA-35B09064C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BA8A27-2CC9-4D61-A65E-7D13FC3F6E59}" name="Project_1" displayName="Project_1" ref="B28:K39" totalsRowShown="0">
  <autoFilter ref="B28:K39" xr:uid="{AFBA8A27-2CC9-4D61-A65E-7D13FC3F6E59}"/>
  <tableColumns count="10">
    <tableColumn id="1" xr3:uid="{A29B13BA-F153-48A8-9389-C52999499D4D}" name="Year"/>
    <tableColumn id="2" xr3:uid="{04F33D37-BDEB-4E27-9174-1FBF6044931D}" name="IR"/>
    <tableColumn id="3" xr3:uid="{0CDABC3B-90AE-4AEA-A8DE-A5CEBC210664}" name="PV Factor">
      <calculatedColumnFormula>1/(1+C29)^B29</calculatedColumnFormula>
    </tableColumn>
    <tableColumn id="4" xr3:uid="{278F8608-44FB-4D4C-B719-CB1290829091}" name="Benefit"/>
    <tableColumn id="5" xr3:uid="{7B70E103-0748-4C10-AC0E-A39A4267D717}" name="PV of Benefit" dataDxfId="28" dataCellStyle="Currency">
      <calculatedColumnFormula>D29*E29</calculatedColumnFormula>
    </tableColumn>
    <tableColumn id="6" xr3:uid="{B79540B6-BB67-4480-95A8-445EA61CFE1B}" name="Cumulative Benefit" dataDxfId="27" dataCellStyle="Currency">
      <calculatedColumnFormula>SUM(F29+G28)</calculatedColumnFormula>
    </tableColumn>
    <tableColumn id="7" xr3:uid="{E1F2A01D-EA6B-4B60-A490-90148F0B8722}" name="Cost"/>
    <tableColumn id="8" xr3:uid="{33206918-74FE-4FAA-B3F0-C0A2635F02D6}" name="PV of Cost" dataDxfId="25" dataCellStyle="Currency">
      <calculatedColumnFormula>H29*D29</calculatedColumnFormula>
    </tableColumn>
    <tableColumn id="9" xr3:uid="{E390A163-E0BF-40A2-9C78-9C4B18D6684F}" name="Cumulative Cost" dataDxfId="26" dataCellStyle="Currency">
      <calculatedColumnFormula>SUM(J28+'Cost Analysis and Break Even'!$I29)</calculatedColumnFormula>
    </tableColumn>
    <tableColumn id="10" xr3:uid="{237C8260-E82F-44F0-97FF-A3DE9B036099}" name="Difference of Cumulative Totals" dataDxfId="13" dataCellStyle="Currency">
      <calculatedColumnFormula>Project_1[[#This Row],[Cumulative Benefit]]-Project_1[[#This Row],[Cumulative Cost]]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73F05-1BDB-4874-8458-785352F25FF6}" name="Project_2" displayName="Project_2" ref="B67:K78" totalsRowShown="0" headerRowDxfId="14" dataDxfId="15" headerRowBorderDxfId="23" tableBorderDxfId="24" dataCellStyle="Currency">
  <autoFilter ref="B67:K78" xr:uid="{2D273F05-1BDB-4874-8458-785352F25FF6}"/>
  <tableColumns count="10">
    <tableColumn id="1" xr3:uid="{7D9E48FF-DCAB-407C-82C0-D90A16A64D2C}" name="Year" dataDxfId="22"/>
    <tableColumn id="2" xr3:uid="{96D5396F-E731-4DFF-BD7C-573882D4951F}" name="IR"/>
    <tableColumn id="3" xr3:uid="{B684EEDC-10C9-40AC-A9BE-1641B16FB692}" name="PV Factor" dataDxfId="21">
      <calculatedColumnFormula>1/(1+B68)^C68</calculatedColumnFormula>
    </tableColumn>
    <tableColumn id="4" xr3:uid="{E2819C60-A9B3-4B89-B4A6-42BEF6E07C78}" name="Benefit" dataDxfId="20" dataCellStyle="Currency"/>
    <tableColumn id="5" xr3:uid="{6609799C-C982-429C-9EC3-40AD4B49F497}" name="PV of Benefit" dataDxfId="19" dataCellStyle="Currency">
      <calculatedColumnFormula>D68*E68</calculatedColumnFormula>
    </tableColumn>
    <tableColumn id="6" xr3:uid="{B48D1A4D-71C4-4739-A52C-5C3C051835AD}" name="Cumulative Benefit" dataDxfId="18" dataCellStyle="Currency">
      <calculatedColumnFormula>SUM(F68+G67)</calculatedColumnFormula>
    </tableColumn>
    <tableColumn id="7" xr3:uid="{7EFFF14D-8C79-4C2C-AE70-9B6021F723AF}" name="Cost"/>
    <tableColumn id="8" xr3:uid="{D1AA59C9-2806-481D-96BA-7F50465CA142}" name="PV of Cost" dataDxfId="17" dataCellStyle="Currency">
      <calculatedColumnFormula>H68*D68</calculatedColumnFormula>
    </tableColumn>
    <tableColumn id="9" xr3:uid="{421D18A7-3540-40AC-9776-E808963F3297}" name="Cumulative Cost" dataDxfId="16" dataCellStyle="Currency">
      <calculatedColumnFormula>SUM(J67+'Cost Analysis and Break Even'!$I68)</calculatedColumnFormula>
    </tableColumn>
    <tableColumn id="10" xr3:uid="{36C06181-8880-4162-840F-9C1C5ADFE1C7}" name="Difference of Cumulative Totals" dataDxfId="12" dataCellStyle="Currency">
      <calculatedColumnFormula>Project_2[[#This Row],[Cumulative Benefit]]-Project_2[[#This Row],[Cumulative Cost]]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C976BF-8766-4960-84C0-43C18D6002EF}" name="Project_26" displayName="Project_26" ref="B103:K114" totalsRowShown="0" headerRowDxfId="11" dataDxfId="10" headerRowBorderDxfId="8" tableBorderDxfId="9" dataCellStyle="Currency">
  <autoFilter ref="B103:K114" xr:uid="{2FC976BF-8766-4960-84C0-43C18D6002EF}"/>
  <tableColumns count="10">
    <tableColumn id="1" xr3:uid="{42F87D59-5B1C-484C-9448-0B3B7F5B0DF7}" name="Year" dataDxfId="7"/>
    <tableColumn id="2" xr3:uid="{682002FB-7F36-4458-9BF4-38EC5B388D81}" name="IR"/>
    <tableColumn id="3" xr3:uid="{EF4A91EB-C87B-418F-BCF0-BF228E90E864}" name="PV Factor" dataDxfId="6">
      <calculatedColumnFormula>1/(1+B104)^C104</calculatedColumnFormula>
    </tableColumn>
    <tableColumn id="4" xr3:uid="{EAEA7D6B-CEE0-4936-944A-1DC779B23FA3}" name="Benefit" dataDxfId="5" dataCellStyle="Currency"/>
    <tableColumn id="5" xr3:uid="{AC502843-8643-4B1F-9A89-DD49999EEB6C}" name="PV of Benefit" dataDxfId="4" dataCellStyle="Currency">
      <calculatedColumnFormula>D104*E104</calculatedColumnFormula>
    </tableColumn>
    <tableColumn id="6" xr3:uid="{4BE9DB12-5394-4026-B222-685FE3E00674}" name="Cumulative Benefit" dataDxfId="3" dataCellStyle="Currency">
      <calculatedColumnFormula>SUM(F104+G103)</calculatedColumnFormula>
    </tableColumn>
    <tableColumn id="7" xr3:uid="{4ED644EB-0869-409C-83E2-C543FF3432B4}" name="Cost"/>
    <tableColumn id="8" xr3:uid="{E603D7C2-A27D-4FBF-9732-0DA5CC9A393E}" name="PV of Cost" dataDxfId="2" dataCellStyle="Currency">
      <calculatedColumnFormula>H104*D104</calculatedColumnFormula>
    </tableColumn>
    <tableColumn id="9" xr3:uid="{99C8BC44-7FC8-44ED-B990-9794C741146E}" name="Cumulative Cost" dataDxfId="1" dataCellStyle="Currency">
      <calculatedColumnFormula>SUM(J103+'Cost Analysis and Break Even'!$I104)</calculatedColumnFormula>
    </tableColumn>
    <tableColumn id="10" xr3:uid="{895FCF86-4985-461F-8A3B-1C6E8E963E7C}" name="Difference of Cumulative Totals" dataDxfId="0" dataCellStyle="Currency">
      <calculatedColumnFormula>Project_26[[#This Row],[Cumulative Benefit]]-Project_26[[#This Row],[Cumulative Cost]]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C6D5-3873-41CA-9FE3-72EB2F19B3CC}">
  <dimension ref="B2:E27"/>
  <sheetViews>
    <sheetView showGridLines="0" workbookViewId="0">
      <selection activeCell="B28" sqref="B28"/>
    </sheetView>
  </sheetViews>
  <sheetFormatPr defaultRowHeight="15" x14ac:dyDescent="0.25"/>
  <cols>
    <col min="5" max="5" width="11.5703125" bestFit="1" customWidth="1"/>
  </cols>
  <sheetData>
    <row r="2" spans="2:5" x14ac:dyDescent="0.25">
      <c r="B2" t="s">
        <v>9</v>
      </c>
    </row>
    <row r="4" spans="2:5" x14ac:dyDescent="0.25">
      <c r="B4" s="16" t="s">
        <v>10</v>
      </c>
    </row>
    <row r="5" spans="2:5" x14ac:dyDescent="0.25">
      <c r="B5" s="16"/>
      <c r="C5" t="s">
        <v>13</v>
      </c>
      <c r="E5" s="14">
        <v>50000</v>
      </c>
    </row>
    <row r="6" spans="2:5" x14ac:dyDescent="0.25">
      <c r="B6" s="16"/>
      <c r="C6" t="s">
        <v>14</v>
      </c>
      <c r="E6" s="14">
        <v>20000</v>
      </c>
    </row>
    <row r="7" spans="2:5" x14ac:dyDescent="0.25">
      <c r="B7" s="16"/>
      <c r="C7" t="s">
        <v>15</v>
      </c>
      <c r="E7" s="14">
        <v>38000</v>
      </c>
    </row>
    <row r="8" spans="2:5" x14ac:dyDescent="0.25">
      <c r="B8" s="16"/>
      <c r="C8" t="s">
        <v>16</v>
      </c>
      <c r="E8" s="15">
        <v>0.12</v>
      </c>
    </row>
    <row r="9" spans="2:5" x14ac:dyDescent="0.25">
      <c r="B9" s="16" t="s">
        <v>11</v>
      </c>
    </row>
    <row r="10" spans="2:5" x14ac:dyDescent="0.25">
      <c r="B10" s="16"/>
      <c r="C10" t="s">
        <v>13</v>
      </c>
      <c r="E10" s="14">
        <v>25000</v>
      </c>
    </row>
    <row r="11" spans="2:5" x14ac:dyDescent="0.25">
      <c r="B11" s="16"/>
      <c r="C11" t="s">
        <v>14</v>
      </c>
      <c r="E11" s="14">
        <v>10000</v>
      </c>
    </row>
    <row r="12" spans="2:5" x14ac:dyDescent="0.25">
      <c r="B12" s="16"/>
      <c r="C12" t="s">
        <v>15</v>
      </c>
      <c r="E12" s="14">
        <v>15000</v>
      </c>
    </row>
    <row r="13" spans="2:5" x14ac:dyDescent="0.25">
      <c r="B13" s="16"/>
      <c r="C13" t="s">
        <v>16</v>
      </c>
      <c r="E13" s="15">
        <v>7.0000000000000007E-2</v>
      </c>
    </row>
    <row r="14" spans="2:5" x14ac:dyDescent="0.25">
      <c r="B14" s="16" t="s">
        <v>12</v>
      </c>
    </row>
    <row r="15" spans="2:5" x14ac:dyDescent="0.25">
      <c r="C15" t="s">
        <v>13</v>
      </c>
      <c r="E15" s="14">
        <v>100000</v>
      </c>
    </row>
    <row r="16" spans="2:5" x14ac:dyDescent="0.25">
      <c r="C16" t="s">
        <v>14</v>
      </c>
      <c r="E16" s="14">
        <v>70000</v>
      </c>
    </row>
    <row r="17" spans="2:5" x14ac:dyDescent="0.25">
      <c r="C17" t="s">
        <v>15</v>
      </c>
      <c r="E17" s="14">
        <v>85000</v>
      </c>
    </row>
    <row r="18" spans="2:5" x14ac:dyDescent="0.25">
      <c r="C18" t="s">
        <v>16</v>
      </c>
      <c r="E18" s="15">
        <v>0.05</v>
      </c>
    </row>
    <row r="21" spans="2:5" x14ac:dyDescent="0.25">
      <c r="B21" t="s">
        <v>19</v>
      </c>
    </row>
    <row r="23" spans="2:5" x14ac:dyDescent="0.25">
      <c r="B23" s="7" t="s">
        <v>20</v>
      </c>
    </row>
    <row r="25" spans="2:5" x14ac:dyDescent="0.25">
      <c r="B25" t="s">
        <v>21</v>
      </c>
    </row>
    <row r="27" spans="2:5" x14ac:dyDescent="0.25">
      <c r="B2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AF79-1F54-4DDD-8264-095DC2173641}">
  <dimension ref="A1:N114"/>
  <sheetViews>
    <sheetView showGridLines="0" tabSelected="1" topLeftCell="A60" zoomScaleNormal="100" workbookViewId="0">
      <selection activeCell="M78" sqref="M78"/>
    </sheetView>
  </sheetViews>
  <sheetFormatPr defaultRowHeight="15" x14ac:dyDescent="0.25"/>
  <cols>
    <col min="2" max="3" width="9.28515625" bestFit="1" customWidth="1"/>
    <col min="4" max="4" width="11.42578125" customWidth="1"/>
    <col min="5" max="5" width="9.7109375" customWidth="1"/>
    <col min="6" max="6" width="14.7109375" customWidth="1"/>
    <col min="7" max="7" width="20.5703125" customWidth="1"/>
    <col min="8" max="8" width="12.28515625" customWidth="1"/>
    <col min="9" max="9" width="12.42578125" customWidth="1"/>
    <col min="10" max="10" width="18.28515625" customWidth="1"/>
    <col min="11" max="11" width="19.140625" customWidth="1"/>
    <col min="14" max="14" width="9.140625" customWidth="1"/>
  </cols>
  <sheetData>
    <row r="1" spans="1:14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8" spans="2:11" x14ac:dyDescent="0.25">
      <c r="B28" t="s">
        <v>7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8</v>
      </c>
      <c r="I28" t="s">
        <v>5</v>
      </c>
      <c r="J28" t="s">
        <v>6</v>
      </c>
      <c r="K28" t="s">
        <v>17</v>
      </c>
    </row>
    <row r="29" spans="2:11" x14ac:dyDescent="0.25">
      <c r="B29">
        <v>0</v>
      </c>
      <c r="C29">
        <v>0.12</v>
      </c>
      <c r="D29">
        <f>1/(1+C29)^B29</f>
        <v>1</v>
      </c>
      <c r="E29">
        <v>0</v>
      </c>
      <c r="F29" s="2">
        <f t="shared" ref="F29:F39" si="0">D29*E29</f>
        <v>0</v>
      </c>
      <c r="G29" s="3">
        <f>SUM(F29)</f>
        <v>0</v>
      </c>
      <c r="H29">
        <v>50000</v>
      </c>
      <c r="I29" s="3">
        <f>H29*D29</f>
        <v>50000</v>
      </c>
      <c r="J29" s="3">
        <f>I29</f>
        <v>50000</v>
      </c>
      <c r="K29" s="3">
        <f>Project_1[[#This Row],[Cumulative Benefit]]-Project_1[[#This Row],[Cumulative Cost]]</f>
        <v>-50000</v>
      </c>
    </row>
    <row r="30" spans="2:11" x14ac:dyDescent="0.25">
      <c r="B30">
        <v>1</v>
      </c>
      <c r="C30">
        <v>0.12</v>
      </c>
      <c r="D30" s="1">
        <f t="shared" ref="D30:D39" si="1">1/(1+C30)^B30</f>
        <v>0.89285714285714279</v>
      </c>
      <c r="E30">
        <v>38000</v>
      </c>
      <c r="F30" s="2">
        <f t="shared" si="0"/>
        <v>33928.571428571428</v>
      </c>
      <c r="G30" s="3">
        <f>SUM(G29+F30)</f>
        <v>33928.571428571428</v>
      </c>
      <c r="H30">
        <v>20000</v>
      </c>
      <c r="I30" s="3">
        <f t="shared" ref="I30:I39" si="2">H30*D30</f>
        <v>17857.142857142855</v>
      </c>
      <c r="J30" s="3">
        <f>SUM(J29+'Cost Analysis and Break Even'!$I30)</f>
        <v>67857.142857142855</v>
      </c>
      <c r="K30" s="3">
        <f>Project_1[[#This Row],[Cumulative Benefit]]-Project_1[[#This Row],[Cumulative Cost]]</f>
        <v>-33928.571428571428</v>
      </c>
    </row>
    <row r="31" spans="2:11" x14ac:dyDescent="0.25">
      <c r="B31">
        <v>2</v>
      </c>
      <c r="C31">
        <v>0.12</v>
      </c>
      <c r="D31" s="1">
        <f t="shared" si="1"/>
        <v>0.79719387755102034</v>
      </c>
      <c r="E31">
        <v>38000</v>
      </c>
      <c r="F31" s="2">
        <f t="shared" si="0"/>
        <v>30293.367346938772</v>
      </c>
      <c r="G31" s="3">
        <f t="shared" ref="G31:G39" si="3">SUM(F31+G30)</f>
        <v>64221.9387755102</v>
      </c>
      <c r="H31">
        <v>20000</v>
      </c>
      <c r="I31" s="3">
        <f t="shared" si="2"/>
        <v>15943.877551020407</v>
      </c>
      <c r="J31" s="3">
        <f>SUM(J30+'Cost Analysis and Break Even'!$I31)</f>
        <v>83801.020408163255</v>
      </c>
      <c r="K31" s="3">
        <f>Project_1[[#This Row],[Cumulative Benefit]]-Project_1[[#This Row],[Cumulative Cost]]</f>
        <v>-19579.081632653055</v>
      </c>
    </row>
    <row r="32" spans="2:11" ht="15.75" thickBot="1" x14ac:dyDescent="0.3">
      <c r="B32">
        <v>3</v>
      </c>
      <c r="C32">
        <v>0.12</v>
      </c>
      <c r="D32" s="1">
        <f t="shared" si="1"/>
        <v>0.71178024781341087</v>
      </c>
      <c r="E32">
        <v>38000</v>
      </c>
      <c r="F32" s="2">
        <f t="shared" si="0"/>
        <v>27047.649416909611</v>
      </c>
      <c r="G32" s="3">
        <f t="shared" si="3"/>
        <v>91269.588192419818</v>
      </c>
      <c r="H32">
        <v>20000</v>
      </c>
      <c r="I32" s="3">
        <f t="shared" si="2"/>
        <v>14235.604956268218</v>
      </c>
      <c r="J32" s="3">
        <f>SUM(J31+'Cost Analysis and Break Even'!$I32)</f>
        <v>98036.625364431471</v>
      </c>
      <c r="K32" s="3">
        <f>Project_1[[#This Row],[Cumulative Benefit]]-Project_1[[#This Row],[Cumulative Cost]]</f>
        <v>-6767.0371720116527</v>
      </c>
    </row>
    <row r="33" spans="1:14" ht="15.75" thickBot="1" x14ac:dyDescent="0.3">
      <c r="B33" s="9">
        <v>4</v>
      </c>
      <c r="C33" s="10">
        <v>0.12</v>
      </c>
      <c r="D33" s="11">
        <f t="shared" si="1"/>
        <v>0.63551807840483121</v>
      </c>
      <c r="E33" s="10">
        <v>38000</v>
      </c>
      <c r="F33" s="12">
        <f t="shared" si="0"/>
        <v>24149.686979383587</v>
      </c>
      <c r="G33" s="27">
        <f t="shared" si="3"/>
        <v>115419.2751718034</v>
      </c>
      <c r="H33" s="10">
        <v>20000</v>
      </c>
      <c r="I33" s="13">
        <f t="shared" si="2"/>
        <v>12710.361568096625</v>
      </c>
      <c r="J33" s="13">
        <f>SUM(J32+'Cost Analysis and Break Even'!$I33)</f>
        <v>110746.98693252809</v>
      </c>
      <c r="K33" s="33">
        <f>Project_1[[#This Row],[Cumulative Benefit]]-Project_1[[#This Row],[Cumulative Cost]]</f>
        <v>4672.288239275309</v>
      </c>
    </row>
    <row r="34" spans="1:14" x14ac:dyDescent="0.25">
      <c r="B34">
        <v>5</v>
      </c>
      <c r="C34">
        <v>0.12</v>
      </c>
      <c r="D34" s="1">
        <f t="shared" si="1"/>
        <v>0.56742685571859919</v>
      </c>
      <c r="E34">
        <v>38000</v>
      </c>
      <c r="F34" s="2">
        <f t="shared" si="0"/>
        <v>21562.22051730677</v>
      </c>
      <c r="G34" s="3">
        <f>SUM(F34+G33)</f>
        <v>136981.49568911016</v>
      </c>
      <c r="H34">
        <v>20000</v>
      </c>
      <c r="I34" s="3">
        <f t="shared" si="2"/>
        <v>11348.537114371984</v>
      </c>
      <c r="J34" s="3">
        <f>SUM(J33+'Cost Analysis and Break Even'!$I34)</f>
        <v>122095.52404690007</v>
      </c>
      <c r="K34" s="3">
        <f>Project_1[[#This Row],[Cumulative Benefit]]-Project_1[[#This Row],[Cumulative Cost]]</f>
        <v>14885.97164221009</v>
      </c>
    </row>
    <row r="35" spans="1:14" x14ac:dyDescent="0.25">
      <c r="B35">
        <v>6</v>
      </c>
      <c r="C35">
        <v>0.12</v>
      </c>
      <c r="D35" s="1">
        <f>1/(1+C35)^B35</f>
        <v>0.50663112117732068</v>
      </c>
      <c r="E35">
        <v>38000</v>
      </c>
      <c r="F35" s="2">
        <f t="shared" si="0"/>
        <v>19251.982604738187</v>
      </c>
      <c r="G35" s="3">
        <f>SUM(F35+G34)</f>
        <v>156233.47829384834</v>
      </c>
      <c r="H35">
        <v>20000</v>
      </c>
      <c r="I35" s="3">
        <f t="shared" si="2"/>
        <v>10132.622423546414</v>
      </c>
      <c r="J35" s="3">
        <f>SUM(J34+'Cost Analysis and Break Even'!$I35)</f>
        <v>132228.14647044649</v>
      </c>
      <c r="K35" s="3">
        <f>Project_1[[#This Row],[Cumulative Benefit]]-Project_1[[#This Row],[Cumulative Cost]]</f>
        <v>24005.331823401852</v>
      </c>
    </row>
    <row r="36" spans="1:14" x14ac:dyDescent="0.25">
      <c r="B36">
        <v>7</v>
      </c>
      <c r="C36">
        <v>0.12</v>
      </c>
      <c r="D36" s="1">
        <f t="shared" si="1"/>
        <v>0.45234921533689343</v>
      </c>
      <c r="E36">
        <v>38000</v>
      </c>
      <c r="F36" s="2">
        <f t="shared" si="0"/>
        <v>17189.270182801949</v>
      </c>
      <c r="G36" s="3">
        <f t="shared" si="3"/>
        <v>173422.74847665027</v>
      </c>
      <c r="H36">
        <v>20000</v>
      </c>
      <c r="I36" s="3">
        <f t="shared" si="2"/>
        <v>9046.9843067378679</v>
      </c>
      <c r="J36" s="3">
        <f>SUM(J35+'Cost Analysis and Break Even'!$I36)</f>
        <v>141275.13077718436</v>
      </c>
      <c r="K36" s="3">
        <f>Project_1[[#This Row],[Cumulative Benefit]]-Project_1[[#This Row],[Cumulative Cost]]</f>
        <v>32147.617699465918</v>
      </c>
    </row>
    <row r="37" spans="1:14" x14ac:dyDescent="0.25">
      <c r="B37">
        <v>8</v>
      </c>
      <c r="C37">
        <v>0.12</v>
      </c>
      <c r="D37" s="1">
        <f t="shared" si="1"/>
        <v>0.4038832279793691</v>
      </c>
      <c r="E37">
        <v>38000</v>
      </c>
      <c r="F37" s="2">
        <f t="shared" si="0"/>
        <v>15347.562663216026</v>
      </c>
      <c r="G37" s="3">
        <f t="shared" si="3"/>
        <v>188770.3111398663</v>
      </c>
      <c r="H37">
        <v>20000</v>
      </c>
      <c r="I37" s="3">
        <f t="shared" si="2"/>
        <v>8077.6645595873815</v>
      </c>
      <c r="J37" s="3">
        <f>SUM(J36+'Cost Analysis and Break Even'!$I37)</f>
        <v>149352.79533677173</v>
      </c>
      <c r="K37" s="3">
        <f>Project_1[[#This Row],[Cumulative Benefit]]-Project_1[[#This Row],[Cumulative Cost]]</f>
        <v>39417.515803094575</v>
      </c>
    </row>
    <row r="38" spans="1:14" x14ac:dyDescent="0.25">
      <c r="B38">
        <v>9</v>
      </c>
      <c r="C38">
        <v>0.12</v>
      </c>
      <c r="D38" s="1">
        <f t="shared" si="1"/>
        <v>0.36061002498157957</v>
      </c>
      <c r="E38">
        <v>38000</v>
      </c>
      <c r="F38" s="2">
        <f t="shared" si="0"/>
        <v>13703.180949300024</v>
      </c>
      <c r="G38" s="3">
        <f t="shared" si="3"/>
        <v>202473.49208916634</v>
      </c>
      <c r="H38">
        <v>20000</v>
      </c>
      <c r="I38" s="3">
        <f t="shared" si="2"/>
        <v>7212.2004996315918</v>
      </c>
      <c r="J38" s="3">
        <f>SUM(J37+'Cost Analysis and Break Even'!$I38)</f>
        <v>156564.99583640331</v>
      </c>
      <c r="K38" s="3">
        <f>Project_1[[#This Row],[Cumulative Benefit]]-Project_1[[#This Row],[Cumulative Cost]]</f>
        <v>45908.496252763027</v>
      </c>
    </row>
    <row r="39" spans="1:14" x14ac:dyDescent="0.25">
      <c r="B39">
        <v>10</v>
      </c>
      <c r="C39">
        <v>0.12</v>
      </c>
      <c r="D39" s="1">
        <f t="shared" si="1"/>
        <v>0.32197323659069599</v>
      </c>
      <c r="E39">
        <v>38000</v>
      </c>
      <c r="F39" s="2">
        <f t="shared" si="0"/>
        <v>12234.982990446448</v>
      </c>
      <c r="G39" s="3">
        <f t="shared" si="3"/>
        <v>214708.47507961278</v>
      </c>
      <c r="H39">
        <v>20000</v>
      </c>
      <c r="I39" s="3">
        <f t="shared" si="2"/>
        <v>6439.4647318139196</v>
      </c>
      <c r="J39" s="3">
        <f>SUM(J38+'Cost Analysis and Break Even'!$I39)</f>
        <v>163004.46056821724</v>
      </c>
      <c r="K39" s="3">
        <f>Project_1[[#This Row],[Cumulative Benefit]]-Project_1[[#This Row],[Cumulative Cost]]</f>
        <v>51704.014511395537</v>
      </c>
    </row>
    <row r="41" spans="1:14" x14ac:dyDescent="0.25">
      <c r="A41" s="8" t="s">
        <v>11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67" spans="1:14" x14ac:dyDescent="0.25">
      <c r="B67" s="21" t="s">
        <v>7</v>
      </c>
      <c r="C67" s="22" t="s">
        <v>0</v>
      </c>
      <c r="D67" s="22" t="s">
        <v>1</v>
      </c>
      <c r="E67" s="22" t="s">
        <v>2</v>
      </c>
      <c r="F67" s="22" t="s">
        <v>3</v>
      </c>
      <c r="G67" s="22" t="s">
        <v>4</v>
      </c>
      <c r="H67" s="22" t="s">
        <v>8</v>
      </c>
      <c r="I67" s="22" t="s">
        <v>5</v>
      </c>
      <c r="J67" s="23" t="s">
        <v>6</v>
      </c>
      <c r="K67" s="22" t="s">
        <v>17</v>
      </c>
    </row>
    <row r="68" spans="1:14" x14ac:dyDescent="0.25">
      <c r="B68" s="5">
        <v>0</v>
      </c>
      <c r="C68">
        <v>7.0000000000000007E-2</v>
      </c>
      <c r="D68" s="1">
        <f>1/(1+B68)^C68</f>
        <v>1</v>
      </c>
      <c r="E68" s="4">
        <v>0</v>
      </c>
      <c r="F68" s="3">
        <f t="shared" ref="F68:F78" si="4">D68*E68</f>
        <v>0</v>
      </c>
      <c r="G68" s="3">
        <f>SUM(F68)</f>
        <v>0</v>
      </c>
      <c r="H68">
        <v>25000</v>
      </c>
      <c r="I68" s="3">
        <f>H68*D68</f>
        <v>25000</v>
      </c>
      <c r="J68" s="3">
        <f>I68</f>
        <v>25000</v>
      </c>
      <c r="K68" s="3">
        <f>Project_2[[#This Row],[Cumulative Benefit]]-Project_2[[#This Row],[Cumulative Cost]]</f>
        <v>-25000</v>
      </c>
    </row>
    <row r="69" spans="1:14" x14ac:dyDescent="0.25">
      <c r="B69" s="6">
        <v>1</v>
      </c>
      <c r="C69">
        <v>7.0000000000000007E-2</v>
      </c>
      <c r="D69" s="1">
        <f t="shared" ref="D69:D78" si="5">1/(1+B69)^C69</f>
        <v>0.95263799804393734</v>
      </c>
      <c r="E69" s="4">
        <v>15000</v>
      </c>
      <c r="F69" s="3">
        <f t="shared" si="4"/>
        <v>14289.56997065906</v>
      </c>
      <c r="G69" s="3">
        <f>SUM(G68+F69)</f>
        <v>14289.56997065906</v>
      </c>
      <c r="H69">
        <v>10000</v>
      </c>
      <c r="I69" s="3">
        <f t="shared" ref="I69:I78" si="6">H69*D69</f>
        <v>9526.379980439373</v>
      </c>
      <c r="J69" s="3">
        <f>SUM(J68+'Cost Analysis and Break Even'!$I69)</f>
        <v>34526.379980439371</v>
      </c>
      <c r="K69" s="3">
        <f>Project_2[[#This Row],[Cumulative Benefit]]-Project_2[[#This Row],[Cumulative Cost]]</f>
        <v>-20236.810009780311</v>
      </c>
    </row>
    <row r="70" spans="1:14" x14ac:dyDescent="0.25">
      <c r="B70" s="5">
        <v>2</v>
      </c>
      <c r="C70">
        <v>7.0000000000000007E-2</v>
      </c>
      <c r="D70" s="1">
        <f t="shared" si="5"/>
        <v>0.92597979872398495</v>
      </c>
      <c r="E70" s="4">
        <v>15000</v>
      </c>
      <c r="F70" s="3">
        <f t="shared" si="4"/>
        <v>13889.696980859775</v>
      </c>
      <c r="G70" s="3">
        <f t="shared" ref="G70:G78" si="7">SUM(F70+G69)</f>
        <v>28179.266951518835</v>
      </c>
      <c r="H70">
        <v>10000</v>
      </c>
      <c r="I70" s="3">
        <f t="shared" si="6"/>
        <v>9259.79798723985</v>
      </c>
      <c r="J70" s="3">
        <f>SUM(J69+'Cost Analysis and Break Even'!$I70)</f>
        <v>43786.177967679221</v>
      </c>
      <c r="K70" s="3">
        <f>Project_2[[#This Row],[Cumulative Benefit]]-Project_2[[#This Row],[Cumulative Cost]]</f>
        <v>-15606.911016160386</v>
      </c>
    </row>
    <row r="71" spans="1:14" x14ac:dyDescent="0.25">
      <c r="B71" s="18">
        <v>3</v>
      </c>
      <c r="C71">
        <v>7.0000000000000007E-2</v>
      </c>
      <c r="D71" s="1">
        <f t="shared" si="5"/>
        <v>0.90751915531716087</v>
      </c>
      <c r="E71" s="4">
        <v>15000</v>
      </c>
      <c r="F71" s="3">
        <f t="shared" si="4"/>
        <v>13612.787329757413</v>
      </c>
      <c r="G71" s="3">
        <f t="shared" si="7"/>
        <v>41792.054281276251</v>
      </c>
      <c r="H71">
        <v>10000</v>
      </c>
      <c r="I71" s="3">
        <f t="shared" si="6"/>
        <v>9075.1915531716095</v>
      </c>
      <c r="J71" s="3">
        <f>SUM(J70+'Cost Analysis and Break Even'!$I71)</f>
        <v>52861.369520850829</v>
      </c>
      <c r="K71" s="3">
        <f>Project_2[[#This Row],[Cumulative Benefit]]-Project_2[[#This Row],[Cumulative Cost]]</f>
        <v>-11069.315239574578</v>
      </c>
    </row>
    <row r="72" spans="1:14" x14ac:dyDescent="0.25">
      <c r="B72" s="24">
        <v>4</v>
      </c>
      <c r="C72" s="26">
        <v>7.0000000000000007E-2</v>
      </c>
      <c r="D72" s="28">
        <f t="shared" si="5"/>
        <v>0.89345379876724218</v>
      </c>
      <c r="E72" s="29">
        <v>15000</v>
      </c>
      <c r="F72" s="30">
        <f t="shared" si="4"/>
        <v>13401.806981508633</v>
      </c>
      <c r="G72" s="31">
        <f t="shared" si="7"/>
        <v>55193.861262784885</v>
      </c>
      <c r="H72" s="26">
        <v>10000</v>
      </c>
      <c r="I72" s="30">
        <f t="shared" si="6"/>
        <v>8934.5379876724219</v>
      </c>
      <c r="J72" s="30">
        <f>SUM(J71+'Cost Analysis and Break Even'!$I72)</f>
        <v>61795.907508523247</v>
      </c>
      <c r="K72" s="3">
        <f>Project_2[[#This Row],[Cumulative Benefit]]-Project_2[[#This Row],[Cumulative Cost]]</f>
        <v>-6602.0462457383619</v>
      </c>
    </row>
    <row r="73" spans="1:14" ht="15.75" thickBot="1" x14ac:dyDescent="0.3">
      <c r="B73" s="32">
        <v>5</v>
      </c>
      <c r="C73">
        <v>7.0000000000000007E-2</v>
      </c>
      <c r="D73" s="1">
        <f t="shared" si="5"/>
        <v>0.88212354168554508</v>
      </c>
      <c r="E73" s="4">
        <v>15000</v>
      </c>
      <c r="F73" s="3">
        <f t="shared" si="4"/>
        <v>13231.853125283176</v>
      </c>
      <c r="G73" s="3">
        <f>SUM(F73+G72)</f>
        <v>68425.714388068067</v>
      </c>
      <c r="H73">
        <v>10000</v>
      </c>
      <c r="I73" s="3">
        <f t="shared" si="6"/>
        <v>8821.2354168554502</v>
      </c>
      <c r="J73" s="3">
        <f>SUM(J72+'Cost Analysis and Break Even'!$I73)</f>
        <v>70617.142925378692</v>
      </c>
      <c r="K73" s="3">
        <f>Project_2[[#This Row],[Cumulative Benefit]]-Project_2[[#This Row],[Cumulative Cost]]</f>
        <v>-2191.428537310625</v>
      </c>
    </row>
    <row r="74" spans="1:14" ht="15.75" thickBot="1" x14ac:dyDescent="0.3">
      <c r="B74" s="17">
        <v>6</v>
      </c>
      <c r="C74" s="10">
        <v>7.0000000000000007E-2</v>
      </c>
      <c r="D74" s="11">
        <f t="shared" si="5"/>
        <v>0.87265611684190802</v>
      </c>
      <c r="E74" s="25">
        <v>15000</v>
      </c>
      <c r="F74" s="13">
        <f t="shared" si="4"/>
        <v>13089.841752628621</v>
      </c>
      <c r="G74" s="13">
        <f>SUM(F74+G73)</f>
        <v>81515.556140696688</v>
      </c>
      <c r="H74" s="10">
        <v>10000</v>
      </c>
      <c r="I74" s="13">
        <f t="shared" si="6"/>
        <v>8726.5611684190808</v>
      </c>
      <c r="J74" s="13">
        <f>SUM(J73+'Cost Analysis and Break Even'!$I74)</f>
        <v>79343.704093797773</v>
      </c>
      <c r="K74" s="33">
        <f>Project_2[[#This Row],[Cumulative Benefit]]-Project_2[[#This Row],[Cumulative Cost]]</f>
        <v>2171.8520468989154</v>
      </c>
    </row>
    <row r="75" spans="1:14" x14ac:dyDescent="0.25">
      <c r="B75" s="19">
        <v>7</v>
      </c>
      <c r="C75">
        <v>7.0000000000000007E-2</v>
      </c>
      <c r="D75" s="1">
        <f t="shared" si="5"/>
        <v>0.86453723130786519</v>
      </c>
      <c r="E75" s="4">
        <v>15000</v>
      </c>
      <c r="F75" s="3">
        <f t="shared" si="4"/>
        <v>12968.058469617978</v>
      </c>
      <c r="G75" s="3">
        <f t="shared" si="7"/>
        <v>94483.61461031466</v>
      </c>
      <c r="H75">
        <v>10000</v>
      </c>
      <c r="I75" s="3">
        <f t="shared" si="6"/>
        <v>8645.3723130786511</v>
      </c>
      <c r="J75" s="3">
        <f>SUM(J74+'Cost Analysis and Break Even'!$I75)</f>
        <v>87989.076406876426</v>
      </c>
      <c r="K75" s="3">
        <f>Project_2[[#This Row],[Cumulative Benefit]]-Project_2[[#This Row],[Cumulative Cost]]</f>
        <v>6494.5382034382346</v>
      </c>
    </row>
    <row r="76" spans="1:14" x14ac:dyDescent="0.25">
      <c r="B76" s="5">
        <v>8</v>
      </c>
      <c r="C76">
        <v>7.0000000000000007E-2</v>
      </c>
      <c r="D76" s="1">
        <f t="shared" si="5"/>
        <v>0.85743858764491165</v>
      </c>
      <c r="E76" s="4">
        <v>15000</v>
      </c>
      <c r="F76" s="3">
        <f t="shared" si="4"/>
        <v>12861.578814673674</v>
      </c>
      <c r="G76" s="3">
        <f t="shared" si="7"/>
        <v>107345.19342498833</v>
      </c>
      <c r="H76">
        <v>10000</v>
      </c>
      <c r="I76" s="3">
        <f t="shared" si="6"/>
        <v>8574.385876449116</v>
      </c>
      <c r="J76" s="3">
        <f>SUM(J75+'Cost Analysis and Break Even'!$I76)</f>
        <v>96563.462283325542</v>
      </c>
      <c r="K76" s="3">
        <f>Project_2[[#This Row],[Cumulative Benefit]]-Project_2[[#This Row],[Cumulative Cost]]</f>
        <v>10781.731141662793</v>
      </c>
    </row>
    <row r="77" spans="1:14" x14ac:dyDescent="0.25">
      <c r="B77" s="6">
        <v>9</v>
      </c>
      <c r="C77">
        <v>7.0000000000000007E-2</v>
      </c>
      <c r="D77" s="1">
        <f t="shared" si="5"/>
        <v>0.85113803820237643</v>
      </c>
      <c r="E77" s="4">
        <v>15000</v>
      </c>
      <c r="F77" s="3">
        <f t="shared" si="4"/>
        <v>12767.070573035646</v>
      </c>
      <c r="G77" s="3">
        <f t="shared" si="7"/>
        <v>120112.26399802398</v>
      </c>
      <c r="H77">
        <v>10000</v>
      </c>
      <c r="I77" s="3">
        <f t="shared" si="6"/>
        <v>8511.3803820237645</v>
      </c>
      <c r="J77" s="3">
        <f>SUM(J76+'Cost Analysis and Break Even'!$I77)</f>
        <v>105074.84266534931</v>
      </c>
      <c r="K77" s="3">
        <f>Project_2[[#This Row],[Cumulative Benefit]]-Project_2[[#This Row],[Cumulative Cost]]</f>
        <v>15037.421332674669</v>
      </c>
    </row>
    <row r="78" spans="1:14" x14ac:dyDescent="0.25">
      <c r="B78" s="5">
        <v>10</v>
      </c>
      <c r="C78">
        <v>7.0000000000000007E-2</v>
      </c>
      <c r="D78" s="1">
        <f t="shared" si="5"/>
        <v>0.84547839060466201</v>
      </c>
      <c r="E78" s="4">
        <v>15000</v>
      </c>
      <c r="F78" s="3">
        <f t="shared" si="4"/>
        <v>12682.17585906993</v>
      </c>
      <c r="G78" s="3">
        <f t="shared" si="7"/>
        <v>132794.43985709391</v>
      </c>
      <c r="H78">
        <v>10000</v>
      </c>
      <c r="I78" s="3">
        <f t="shared" si="6"/>
        <v>8454.7839060466194</v>
      </c>
      <c r="J78" s="3">
        <f>SUM(J77+'Cost Analysis and Break Even'!$I78)</f>
        <v>113529.62657139593</v>
      </c>
      <c r="K78" s="3">
        <f>Project_2[[#This Row],[Cumulative Benefit]]-Project_2[[#This Row],[Cumulative Cost]]</f>
        <v>19264.813285697979</v>
      </c>
    </row>
    <row r="79" spans="1:14" x14ac:dyDescent="0.25">
      <c r="A79" s="8" t="s">
        <v>18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103" spans="2:11" x14ac:dyDescent="0.25">
      <c r="B103" s="21" t="s">
        <v>7</v>
      </c>
      <c r="C103" s="22" t="s">
        <v>0</v>
      </c>
      <c r="D103" s="22" t="s">
        <v>1</v>
      </c>
      <c r="E103" s="22" t="s">
        <v>2</v>
      </c>
      <c r="F103" s="22" t="s">
        <v>3</v>
      </c>
      <c r="G103" s="22" t="s">
        <v>4</v>
      </c>
      <c r="H103" s="22" t="s">
        <v>8</v>
      </c>
      <c r="I103" s="22" t="s">
        <v>5</v>
      </c>
      <c r="J103" s="23" t="s">
        <v>6</v>
      </c>
      <c r="K103" s="22" t="s">
        <v>17</v>
      </c>
    </row>
    <row r="104" spans="2:11" x14ac:dyDescent="0.25">
      <c r="B104" s="5">
        <v>0</v>
      </c>
      <c r="C104">
        <v>0.05</v>
      </c>
      <c r="D104" s="1">
        <f>1/(1+B104)^C104</f>
        <v>1</v>
      </c>
      <c r="E104" s="4">
        <v>0</v>
      </c>
      <c r="F104" s="3">
        <f t="shared" ref="F104:F114" si="8">D104*E104</f>
        <v>0</v>
      </c>
      <c r="G104" s="3">
        <f>SUM(F104)</f>
        <v>0</v>
      </c>
      <c r="H104">
        <v>100000</v>
      </c>
      <c r="I104" s="3">
        <f>H104*D104</f>
        <v>100000</v>
      </c>
      <c r="J104" s="3">
        <f>I104</f>
        <v>100000</v>
      </c>
      <c r="K104" s="3">
        <f>Project_26[[#This Row],[Cumulative Benefit]]-Project_26[[#This Row],[Cumulative Cost]]</f>
        <v>-100000</v>
      </c>
    </row>
    <row r="105" spans="2:11" x14ac:dyDescent="0.25">
      <c r="B105" s="6">
        <v>1</v>
      </c>
      <c r="C105">
        <v>0.05</v>
      </c>
      <c r="D105" s="1">
        <f t="shared" ref="D105:D114" si="9">1/(1+B105)^C105</f>
        <v>0.96593632892484549</v>
      </c>
      <c r="E105" s="4">
        <v>85000</v>
      </c>
      <c r="F105" s="3">
        <f t="shared" si="8"/>
        <v>82104.587958611868</v>
      </c>
      <c r="G105" s="3">
        <f>SUM(G104+F105)</f>
        <v>82104.587958611868</v>
      </c>
      <c r="H105">
        <v>70000</v>
      </c>
      <c r="I105" s="3">
        <f t="shared" ref="I105:I114" si="10">H105*D105</f>
        <v>67615.543024739178</v>
      </c>
      <c r="J105" s="3">
        <f>SUM(J104+'Cost Analysis and Break Even'!$I105)</f>
        <v>167615.54302473919</v>
      </c>
      <c r="K105" s="3">
        <f>Project_26[[#This Row],[Cumulative Benefit]]-Project_26[[#This Row],[Cumulative Cost]]</f>
        <v>-85510.955066127324</v>
      </c>
    </row>
    <row r="106" spans="2:11" x14ac:dyDescent="0.25">
      <c r="B106" s="5">
        <v>2</v>
      </c>
      <c r="C106">
        <v>0.05</v>
      </c>
      <c r="D106" s="1">
        <f t="shared" si="9"/>
        <v>0.94655082264015911</v>
      </c>
      <c r="E106" s="4">
        <v>85000</v>
      </c>
      <c r="F106" s="3">
        <f t="shared" si="8"/>
        <v>80456.819924413518</v>
      </c>
      <c r="G106" s="3">
        <f t="shared" ref="G106:G108" si="11">SUM(F106+G105)</f>
        <v>162561.40788302539</v>
      </c>
      <c r="H106">
        <v>70000</v>
      </c>
      <c r="I106" s="3">
        <f t="shared" si="10"/>
        <v>66258.557584811133</v>
      </c>
      <c r="J106" s="3">
        <f>SUM(J105+'Cost Analysis and Break Even'!$I106)</f>
        <v>233874.10060955031</v>
      </c>
      <c r="K106" s="3">
        <f>Project_26[[#This Row],[Cumulative Benefit]]-Project_26[[#This Row],[Cumulative Cost]]</f>
        <v>-71312.692726524925</v>
      </c>
    </row>
    <row r="107" spans="2:11" x14ac:dyDescent="0.25">
      <c r="B107" s="18">
        <v>3</v>
      </c>
      <c r="C107">
        <v>0.05</v>
      </c>
      <c r="D107" s="1">
        <f t="shared" si="9"/>
        <v>0.93303299153680741</v>
      </c>
      <c r="E107" s="4">
        <v>85000</v>
      </c>
      <c r="F107" s="3">
        <f t="shared" si="8"/>
        <v>79307.804280628625</v>
      </c>
      <c r="G107" s="3">
        <f t="shared" si="11"/>
        <v>241869.21216365401</v>
      </c>
      <c r="H107">
        <v>70000</v>
      </c>
      <c r="I107" s="3">
        <f t="shared" si="10"/>
        <v>65312.309407576518</v>
      </c>
      <c r="J107" s="3">
        <f>SUM(J106+'Cost Analysis and Break Even'!$I107)</f>
        <v>299186.41001712682</v>
      </c>
      <c r="K107" s="3">
        <f>Project_26[[#This Row],[Cumulative Benefit]]-Project_26[[#This Row],[Cumulative Cost]]</f>
        <v>-57317.197853472811</v>
      </c>
    </row>
    <row r="108" spans="2:11" x14ac:dyDescent="0.25">
      <c r="B108" s="24">
        <v>4</v>
      </c>
      <c r="C108">
        <v>0.05</v>
      </c>
      <c r="D108" s="28">
        <f t="shared" si="9"/>
        <v>0.92268083459058836</v>
      </c>
      <c r="E108" s="4">
        <v>85000</v>
      </c>
      <c r="F108" s="30">
        <f t="shared" si="8"/>
        <v>78427.870940200009</v>
      </c>
      <c r="G108" s="31">
        <f t="shared" si="11"/>
        <v>320297.08310385403</v>
      </c>
      <c r="H108">
        <v>70000</v>
      </c>
      <c r="I108" s="30">
        <f t="shared" si="10"/>
        <v>64587.658421341184</v>
      </c>
      <c r="J108" s="30">
        <f>SUM(J107+'Cost Analysis and Break Even'!$I108)</f>
        <v>363774.06843846804</v>
      </c>
      <c r="K108" s="3">
        <f>Project_26[[#This Row],[Cumulative Benefit]]-Project_26[[#This Row],[Cumulative Cost]]</f>
        <v>-43476.985334614001</v>
      </c>
    </row>
    <row r="109" spans="2:11" x14ac:dyDescent="0.25">
      <c r="B109" s="32">
        <v>5</v>
      </c>
      <c r="C109">
        <v>0.05</v>
      </c>
      <c r="D109" s="1">
        <f t="shared" si="9"/>
        <v>0.91430782676182798</v>
      </c>
      <c r="E109" s="4">
        <v>85000</v>
      </c>
      <c r="F109" s="3">
        <f t="shared" si="8"/>
        <v>77716.165274755374</v>
      </c>
      <c r="G109" s="3">
        <f>SUM(F109+G108)</f>
        <v>398013.24837860942</v>
      </c>
      <c r="H109">
        <v>70000</v>
      </c>
      <c r="I109" s="3">
        <f t="shared" si="10"/>
        <v>64001.54787332796</v>
      </c>
      <c r="J109" s="3">
        <f>SUM(J108+'Cost Analysis and Break Even'!$I109)</f>
        <v>427775.61631179601</v>
      </c>
      <c r="K109" s="3">
        <f>Project_26[[#This Row],[Cumulative Benefit]]-Project_26[[#This Row],[Cumulative Cost]]</f>
        <v>-29762.367933186586</v>
      </c>
    </row>
    <row r="110" spans="2:11" x14ac:dyDescent="0.25">
      <c r="B110" s="20">
        <v>6</v>
      </c>
      <c r="C110" s="26">
        <v>0.05</v>
      </c>
      <c r="D110" s="28">
        <f t="shared" si="9"/>
        <v>0.90728785619176255</v>
      </c>
      <c r="E110" s="29">
        <v>85000</v>
      </c>
      <c r="F110" s="30">
        <f t="shared" si="8"/>
        <v>77119.467776299818</v>
      </c>
      <c r="G110" s="30">
        <f>SUM(F110+G109)</f>
        <v>475132.71615490923</v>
      </c>
      <c r="H110" s="26">
        <v>70000</v>
      </c>
      <c r="I110" s="30">
        <f t="shared" si="10"/>
        <v>63510.149933423381</v>
      </c>
      <c r="J110" s="30">
        <f>SUM(J109+'Cost Analysis and Break Even'!$I110)</f>
        <v>491285.76624521939</v>
      </c>
      <c r="K110" s="31">
        <f>Project_26[[#This Row],[Cumulative Benefit]]-Project_26[[#This Row],[Cumulative Cost]]</f>
        <v>-16153.050090310164</v>
      </c>
    </row>
    <row r="111" spans="2:11" ht="15.75" thickBot="1" x14ac:dyDescent="0.3">
      <c r="B111" s="32">
        <v>7</v>
      </c>
      <c r="C111">
        <v>0.05</v>
      </c>
      <c r="D111" s="1">
        <f t="shared" si="9"/>
        <v>0.90125046261083019</v>
      </c>
      <c r="E111" s="4">
        <v>85000</v>
      </c>
      <c r="F111" s="3">
        <f t="shared" si="8"/>
        <v>76606.289321920573</v>
      </c>
      <c r="G111" s="3">
        <f t="shared" ref="G111:G114" si="12">SUM(F111+G110)</f>
        <v>551739.00547682983</v>
      </c>
      <c r="H111">
        <v>70000</v>
      </c>
      <c r="I111" s="3">
        <f t="shared" si="10"/>
        <v>63087.532382758116</v>
      </c>
      <c r="J111" s="3">
        <f>SUM(J110+'Cost Analysis and Break Even'!$I111)</f>
        <v>554373.29862797749</v>
      </c>
      <c r="K111" s="3">
        <f>Project_26[[#This Row],[Cumulative Benefit]]-Project_26[[#This Row],[Cumulative Cost]]</f>
        <v>-2634.2931511476636</v>
      </c>
    </row>
    <row r="112" spans="2:11" ht="15.75" thickBot="1" x14ac:dyDescent="0.3">
      <c r="B112" s="17">
        <v>8</v>
      </c>
      <c r="C112" s="10">
        <v>0.05</v>
      </c>
      <c r="D112" s="11">
        <f t="shared" si="9"/>
        <v>0.89595845984076228</v>
      </c>
      <c r="E112" s="25">
        <v>85000</v>
      </c>
      <c r="F112" s="13">
        <f t="shared" si="8"/>
        <v>76156.4690864648</v>
      </c>
      <c r="G112" s="13">
        <f t="shared" si="12"/>
        <v>627895.47456329467</v>
      </c>
      <c r="H112" s="10">
        <v>70000</v>
      </c>
      <c r="I112" s="13">
        <f t="shared" si="10"/>
        <v>62717.092188853363</v>
      </c>
      <c r="J112" s="13">
        <f>SUM(J111+'Cost Analysis and Break Even'!$I112)</f>
        <v>617090.3908168308</v>
      </c>
      <c r="K112" s="33">
        <f>Project_26[[#This Row],[Cumulative Benefit]]-Project_26[[#This Row],[Cumulative Cost]]</f>
        <v>10805.083746463875</v>
      </c>
    </row>
    <row r="113" spans="2:11" x14ac:dyDescent="0.25">
      <c r="B113" s="19">
        <v>9</v>
      </c>
      <c r="C113">
        <v>0.05</v>
      </c>
      <c r="D113" s="1">
        <f t="shared" si="9"/>
        <v>0.89125093813374545</v>
      </c>
      <c r="E113" s="4">
        <v>85000</v>
      </c>
      <c r="F113" s="3">
        <f t="shared" si="8"/>
        <v>75756.329741368361</v>
      </c>
      <c r="G113" s="3">
        <f t="shared" si="12"/>
        <v>703651.80430466309</v>
      </c>
      <c r="H113">
        <v>70000</v>
      </c>
      <c r="I113" s="3">
        <f t="shared" si="10"/>
        <v>62387.565669362179</v>
      </c>
      <c r="J113" s="3">
        <f>SUM(J112+'Cost Analysis and Break Even'!$I113)</f>
        <v>679477.956486193</v>
      </c>
      <c r="K113" s="3">
        <f>Project_26[[#This Row],[Cumulative Benefit]]-Project_26[[#This Row],[Cumulative Cost]]</f>
        <v>24173.847818470094</v>
      </c>
    </row>
    <row r="114" spans="2:11" x14ac:dyDescent="0.25">
      <c r="B114" s="5">
        <v>10</v>
      </c>
      <c r="C114">
        <v>0.05</v>
      </c>
      <c r="D114" s="1">
        <f t="shared" si="9"/>
        <v>0.88701377790695679</v>
      </c>
      <c r="E114" s="4">
        <v>85000</v>
      </c>
      <c r="F114" s="3">
        <f t="shared" si="8"/>
        <v>75396.171122091328</v>
      </c>
      <c r="G114" s="3">
        <f t="shared" si="12"/>
        <v>779047.97542675445</v>
      </c>
      <c r="H114">
        <v>70000</v>
      </c>
      <c r="I114" s="3">
        <f t="shared" si="10"/>
        <v>62090.964453486973</v>
      </c>
      <c r="J114" s="3">
        <f>SUM(J113+'Cost Analysis and Break Even'!$I114)</f>
        <v>741568.92093967996</v>
      </c>
      <c r="K114" s="3">
        <f>Project_26[[#This Row],[Cumulative Benefit]]-Project_26[[#This Row],[Cumulative Cost]]</f>
        <v>37479.054487074492</v>
      </c>
    </row>
  </sheetData>
  <mergeCells count="3">
    <mergeCell ref="A1:N1"/>
    <mergeCell ref="A41:N41"/>
    <mergeCell ref="A79:N79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Cost Analysis and Break 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Brendan (Battelle)</dc:creator>
  <cp:lastModifiedBy>Johnson, Brendan (Battelle)</cp:lastModifiedBy>
  <dcterms:created xsi:type="dcterms:W3CDTF">2025-04-29T03:29:22Z</dcterms:created>
  <dcterms:modified xsi:type="dcterms:W3CDTF">2025-04-29T09:19:04Z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e3f811-9fac-4980-95d8-d9e3836463c5_Enabled">
    <vt:lpwstr>true</vt:lpwstr>
  </property>
  <property fmtid="{D5CDD505-2E9C-101B-9397-08002B2CF9AE}" pid="3" name="MSIP_Label_42e3f811-9fac-4980-95d8-d9e3836463c5_SetDate">
    <vt:lpwstr>2025-04-29T03:58:45Z</vt:lpwstr>
  </property>
  <property fmtid="{D5CDD505-2E9C-101B-9397-08002B2CF9AE}" pid="4" name="MSIP_Label_42e3f811-9fac-4980-95d8-d9e3836463c5_Method">
    <vt:lpwstr>Privileged</vt:lpwstr>
  </property>
  <property fmtid="{D5CDD505-2E9C-101B-9397-08002B2CF9AE}" pid="5" name="MSIP_Label_42e3f811-9fac-4980-95d8-d9e3836463c5_Name">
    <vt:lpwstr>Non-Business</vt:lpwstr>
  </property>
  <property fmtid="{D5CDD505-2E9C-101B-9397-08002B2CF9AE}" pid="6" name="MSIP_Label_42e3f811-9fac-4980-95d8-d9e3836463c5_SiteId">
    <vt:lpwstr>d47b191c-5d5b-4360-82c9-286dc9005e7c</vt:lpwstr>
  </property>
  <property fmtid="{D5CDD505-2E9C-101B-9397-08002B2CF9AE}" pid="7" name="MSIP_Label_42e3f811-9fac-4980-95d8-d9e3836463c5_ActionId">
    <vt:lpwstr>f087c699-532f-4dc6-8610-2dc5b39c53f9</vt:lpwstr>
  </property>
  <property fmtid="{D5CDD505-2E9C-101B-9397-08002B2CF9AE}" pid="8" name="MSIP_Label_42e3f811-9fac-4980-95d8-d9e3836463c5_ContentBits">
    <vt:lpwstr>0</vt:lpwstr>
  </property>
</Properties>
</file>