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R\ECON 410W\Paper\"/>
    </mc:Choice>
  </mc:AlternateContent>
  <bookViews>
    <workbookView xWindow="0" yWindow="0" windowWidth="19200" windowHeight="8200" activeTab="1"/>
  </bookViews>
  <sheets>
    <sheet name="Sheet2" sheetId="2" r:id="rId1"/>
    <sheet name="Sheet1" sheetId="1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" l="1"/>
  <c r="P65" i="1" s="1"/>
  <c r="P61" i="1"/>
  <c r="P62" i="1"/>
  <c r="P63" i="1"/>
  <c r="P64" i="1"/>
  <c r="P66" i="1"/>
  <c r="P60" i="1"/>
  <c r="O66" i="1"/>
  <c r="O64" i="1"/>
  <c r="O63" i="1"/>
  <c r="O62" i="1"/>
  <c r="O61" i="1"/>
  <c r="O60" i="1"/>
  <c r="I77" i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M80" i="1"/>
  <c r="L80" i="1"/>
  <c r="C132" i="1"/>
  <c r="B132" i="1"/>
  <c r="H122" i="1"/>
  <c r="G122" i="1"/>
  <c r="H114" i="1"/>
  <c r="H115" i="1"/>
  <c r="H116" i="1"/>
  <c r="H117" i="1"/>
  <c r="H118" i="1"/>
  <c r="H119" i="1"/>
  <c r="H113" i="1"/>
  <c r="G121" i="1"/>
  <c r="G114" i="1"/>
  <c r="G115" i="1"/>
  <c r="G116" i="1"/>
  <c r="G117" i="1"/>
  <c r="G118" i="1"/>
  <c r="G119" i="1"/>
  <c r="G113" i="1"/>
  <c r="F122" i="1"/>
  <c r="F121" i="1"/>
  <c r="F119" i="1"/>
  <c r="F114" i="1"/>
  <c r="F115" i="1"/>
  <c r="F116" i="1"/>
  <c r="F117" i="1"/>
  <c r="F118" i="1"/>
  <c r="F113" i="1"/>
  <c r="E122" i="1"/>
  <c r="E121" i="1"/>
  <c r="E114" i="1"/>
  <c r="E115" i="1"/>
  <c r="E116" i="1"/>
  <c r="E117" i="1"/>
  <c r="E118" i="1"/>
  <c r="E119" i="1"/>
  <c r="E113" i="1"/>
  <c r="C114" i="1"/>
  <c r="C115" i="1"/>
  <c r="C116" i="1"/>
  <c r="C117" i="1"/>
  <c r="C118" i="1"/>
  <c r="C119" i="1"/>
  <c r="C120" i="1"/>
  <c r="C113" i="1"/>
  <c r="B120" i="1"/>
  <c r="B87" i="1"/>
  <c r="B76" i="1"/>
  <c r="D76" i="1" s="1"/>
  <c r="B82" i="1"/>
  <c r="D82" i="1" s="1"/>
  <c r="B86" i="1"/>
  <c r="D86" i="1" s="1"/>
  <c r="B85" i="1"/>
  <c r="D85" i="1" s="1"/>
  <c r="B84" i="1"/>
  <c r="D84" i="1" s="1"/>
  <c r="B83" i="1"/>
  <c r="D83" i="1" s="1"/>
  <c r="B81" i="1"/>
  <c r="D81" i="1" s="1"/>
  <c r="D88" i="1"/>
  <c r="D77" i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D115" i="1" l="1"/>
  <c r="D116" i="1"/>
  <c r="D120" i="1"/>
  <c r="D117" i="1"/>
  <c r="B119" i="1"/>
  <c r="D114" i="1"/>
  <c r="D113" i="1"/>
  <c r="D118" i="1"/>
  <c r="B114" i="1"/>
  <c r="D87" i="1"/>
  <c r="D119" i="1" s="1"/>
  <c r="B117" i="1"/>
  <c r="B113" i="1"/>
  <c r="B116" i="1"/>
  <c r="B118" i="1"/>
  <c r="B115" i="1"/>
</calcChain>
</file>

<file path=xl/sharedStrings.xml><?xml version="1.0" encoding="utf-8"?>
<sst xmlns="http://schemas.openxmlformats.org/spreadsheetml/2006/main" count="272" uniqueCount="109">
  <si>
    <t>Grade</t>
  </si>
  <si>
    <t>Mean</t>
  </si>
  <si>
    <t>SD</t>
  </si>
  <si>
    <t>A</t>
  </si>
  <si>
    <t>B</t>
  </si>
  <si>
    <t>C</t>
  </si>
  <si>
    <t>D</t>
  </si>
  <si>
    <t>E</t>
  </si>
  <si>
    <t>F</t>
  </si>
  <si>
    <t>G</t>
  </si>
  <si>
    <t>Rf</t>
  </si>
  <si>
    <t>SP500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</si>
  <si>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</si>
  <si>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</si>
  <si>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</si>
  <si>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</si>
  <si>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</si>
  <si>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</si>
  <si>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</si>
  <si>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</si>
  <si>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</si>
  <si>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</si>
  <si>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</si>
  <si>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</si>
  <si>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</si>
  <si>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</si>
  <si>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</si>
  <si>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</si>
  <si>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</si>
  <si>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</si>
  <si>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</si>
  <si>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</si>
  <si>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</si>
  <si>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</si>
  <si>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</si>
  <si>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</si>
  <si>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Charged_Off_Percentage</t>
  </si>
  <si>
    <t>Expected Returns</t>
  </si>
  <si>
    <t>Standard Deviation</t>
  </si>
  <si>
    <t>Year</t>
  </si>
  <si>
    <t>CPI(t)</t>
  </si>
  <si>
    <t>CPI(t+1)</t>
  </si>
  <si>
    <t>Inflation</t>
  </si>
  <si>
    <t>Standard Deviation (2009-2015)</t>
  </si>
  <si>
    <t>Expected Returns (2009-2015)</t>
  </si>
  <si>
    <t>Expected Returns (2007-2015)</t>
  </si>
  <si>
    <t>Standard Deviation (2007-2015)</t>
  </si>
  <si>
    <t>Charged Off (2007-2015)</t>
  </si>
  <si>
    <t>Column1</t>
  </si>
  <si>
    <t>Aggregated Average Inflation (2007-2015)</t>
  </si>
  <si>
    <t>Percent Charged Off</t>
  </si>
  <si>
    <t>Percent of Full Interest Rate Paid (2007-2015)</t>
  </si>
  <si>
    <t>Percent Charged Off (2007-2015)</t>
  </si>
  <si>
    <t>Percent of Partial Interest Rate Paid (2007-2015)</t>
  </si>
  <si>
    <t>Percent of Full Interest Rate Paid (2009-2015)</t>
  </si>
  <si>
    <t>Percent Charged Off (2009-2015)</t>
  </si>
  <si>
    <t>Percent of Partial Interest Rate Paid (2009-2015)</t>
  </si>
  <si>
    <t>Asset</t>
  </si>
  <si>
    <t>Nominal Expected Returns (2007-2015)</t>
  </si>
  <si>
    <t>Average Inflation (2007-2015)</t>
  </si>
  <si>
    <t>Real Expected Returns (2007-2015)</t>
  </si>
  <si>
    <t>0*</t>
  </si>
  <si>
    <t>Nominal Expected Returns (2009-2015)</t>
  </si>
  <si>
    <t>Average Inflation (2009-2015)</t>
  </si>
  <si>
    <t>Real Expected Returns (2009-2015)</t>
  </si>
  <si>
    <t>Overall</t>
  </si>
  <si>
    <t>Differences Percent Charged Off</t>
  </si>
  <si>
    <t>Differences Percent Partial Interest Rate</t>
  </si>
  <si>
    <t>Differences Nominal Expected Returns</t>
  </si>
  <si>
    <t>Differences Average Inflation</t>
  </si>
  <si>
    <t>Differences Real Expected Returns</t>
  </si>
  <si>
    <t>Differences Standard Deviation</t>
  </si>
  <si>
    <t>Differences Percentage Full Interest Rate Paid</t>
  </si>
  <si>
    <t>-</t>
  </si>
  <si>
    <t>Average Stated Interest Rate (2007-2015)</t>
  </si>
  <si>
    <t>Average Stated Interest Rate (2009-2015)</t>
  </si>
  <si>
    <t>SP500 Real Returns</t>
  </si>
  <si>
    <t>3 Month T-Bill Real Returns</t>
  </si>
  <si>
    <t>Total Loans</t>
  </si>
  <si>
    <t>Completed Loans by 2015</t>
  </si>
  <si>
    <t>Average Loan Term (By 2015)</t>
  </si>
  <si>
    <t>Average Int Rate (By 2015)</t>
  </si>
  <si>
    <t>Average Funded Amount (By 2015)</t>
  </si>
  <si>
    <t>Average Total Payments (By 2015)</t>
  </si>
  <si>
    <t>Avg Loan Term     (By 2015)</t>
  </si>
  <si>
    <t>Avg Int Rate     (By 2015)</t>
  </si>
  <si>
    <t>Avg Funded Amount (By 2015)</t>
  </si>
  <si>
    <t>Avg Total Payments (By 2015)</t>
  </si>
  <si>
    <t>Completed Loans      (by 2015)</t>
  </si>
  <si>
    <t>Full Interest Paid</t>
  </si>
  <si>
    <t>Percent Partial Interest Rate Paid</t>
  </si>
  <si>
    <t>Min Actual Int Rate</t>
  </si>
  <si>
    <t>Median Int Rate</t>
  </si>
  <si>
    <t>1st Quintile Actual     Int Rate</t>
  </si>
  <si>
    <t>3rd Quintile Actual   Int Rate</t>
  </si>
  <si>
    <t>Max Actual      Int Rate</t>
  </si>
  <si>
    <t>Avg Actual   Int Rate</t>
  </si>
  <si>
    <t>Standard Deviation Actual    Int Rate</t>
  </si>
  <si>
    <t xml:space="preserve">Average Inflation </t>
  </si>
  <si>
    <t xml:space="preserve">Average Stated   Int Rate </t>
  </si>
  <si>
    <t>Real Expected Int Rate</t>
  </si>
  <si>
    <t>Nominal Expected Int Rate</t>
  </si>
  <si>
    <t>Standard Deviation of Int Rate</t>
  </si>
  <si>
    <t>S&amp;P 500 Value</t>
  </si>
  <si>
    <t>S&amp;P 500 Lagged Value</t>
  </si>
  <si>
    <t xml:space="preserve"> S&amp;P 500 Returns</t>
  </si>
  <si>
    <t>CPI1</t>
  </si>
  <si>
    <t>CPI2</t>
  </si>
  <si>
    <t>3 Month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</si>
</sst>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4"/>
      </top>
      <bottom/>
      <diagonal/>
    </border>
    <border>
      <left style="thin">
        <color theme="5"/>
      </left>
      <right/>
      <top style="thin">
        <color theme="7"/>
      </top>
      <bottom/>
      <diagonal/>
    </border>
  </borders>
  <cellStyleXfs count="2">
    <xf numFmtId="0" fontId="0" fillId="0" borderId="0"/>
    <xf numFmtId="0" fontId="2" fillId="2" borderId="3" applyNumberFormat="0" applyAlignment="0" applyProtection="0"/>
  </cellStyleXfs>
  <cellXfs count="2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0" xfId="0" applyAlignment="1">
      <alignment horizontal="right"/>
    </xf>
    <xf numFmtId="0" fontId="0" fillId="0" borderId="16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2" borderId="3" xfId="1" applyAlignment="1">
      <alignment horizontal="center" wrapText="1"/>
    </xf>
    <xf numFmtId="0" fontId="2" fillId="2" borderId="3" xfId="1" applyAlignment="1">
      <alignment wrapText="1"/>
    </xf>
    <xf numFmtId="0" fontId="2" fillId="2" borderId="0" xfId="1" applyBorder="1" applyAlignment="1">
      <alignment wrapText="1"/>
    </xf>
    <xf numFmtId="0" fontId="2" fillId="2" borderId="3" xfId="1" applyFont="1" applyAlignment="1">
      <alignment wrapText="1"/>
    </xf>
    <xf numFmtId="0" fontId="2" fillId="2" borderId="3" xfId="1" applyAlignment="1">
      <alignment horizontal="right" wrapText="1"/>
    </xf>
  </cellXfs>
  <cellStyles count="2">
    <cellStyle name="Normal" xfId="0" builtinId="0"/>
    <cellStyle name="Output" xfId="1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Mean-Variance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13.71869</c:v>
                </c:pt>
                <c:pt idx="1">
                  <c:v>18.922899999999998</c:v>
                </c:pt>
                <c:pt idx="2">
                  <c:v>23.11102</c:v>
                </c:pt>
                <c:pt idx="3">
                  <c:v>25.839459999999999</c:v>
                </c:pt>
                <c:pt idx="4">
                  <c:v>26.203589999999998</c:v>
                </c:pt>
                <c:pt idx="5">
                  <c:v>26.146080000000001</c:v>
                </c:pt>
                <c:pt idx="6">
                  <c:v>28.437609999999999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3.1409099999999999</c:v>
                </c:pt>
                <c:pt idx="1">
                  <c:v>4.7900999999999998</c:v>
                </c:pt>
                <c:pt idx="2">
                  <c:v>4.7945770000000003</c:v>
                </c:pt>
                <c:pt idx="3">
                  <c:v>5.1648529999999999</c:v>
                </c:pt>
                <c:pt idx="4">
                  <c:v>5.1812240999999997</c:v>
                </c:pt>
                <c:pt idx="5">
                  <c:v>4.931667</c:v>
                </c:pt>
                <c:pt idx="6">
                  <c:v>3.9228909999999999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D-4660-906F-D4683748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94879"/>
        <c:axId val="1253597791"/>
      </c:scatterChart>
      <c:valAx>
        <c:axId val="12535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97791"/>
        <c:crosses val="autoZero"/>
        <c:crossBetween val="midCat"/>
      </c:valAx>
      <c:valAx>
        <c:axId val="1253597791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Variance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4"/>
            <c:dispRSqr val="0"/>
            <c:dispEq val="1"/>
            <c:trendlineLbl>
              <c:layout>
                <c:manualLayout>
                  <c:x val="-0.1235621885694454"/>
                  <c:y val="-4.107933342941273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Sheet1!$C$9:$C$10</c:f>
              <c:numCache>
                <c:formatCode>General</c:formatCode>
                <c:ptCount val="2"/>
                <c:pt idx="0">
                  <c:v>0</c:v>
                </c:pt>
                <c:pt idx="1">
                  <c:v>15.6785142546016</c:v>
                </c:pt>
              </c:numCache>
            </c:numRef>
          </c:xVal>
          <c:yVal>
            <c:numRef>
              <c:f>Sheet1!$D$9:$D$10</c:f>
              <c:numCache>
                <c:formatCode>General</c:formatCode>
                <c:ptCount val="2"/>
                <c:pt idx="0">
                  <c:v>-0.84781450601738595</c:v>
                </c:pt>
                <c:pt idx="1">
                  <c:v>2.72610354197717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F-4A69-831F-D9D5BA86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35807"/>
        <c:axId val="1416552447"/>
      </c:scatterChart>
      <c:valAx>
        <c:axId val="1416535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52447"/>
        <c:crosses val="autoZero"/>
        <c:crossBetween val="midCat"/>
      </c:valAx>
      <c:valAx>
        <c:axId val="1416552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Variance Frontier (2009-2015)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2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Sheet1!$C$37:$C$38</c:f>
              <c:numCache>
                <c:formatCode>General</c:formatCode>
                <c:ptCount val="2"/>
                <c:pt idx="0">
                  <c:v>8.6100949999999994</c:v>
                </c:pt>
                <c:pt idx="1">
                  <c:v>0</c:v>
                </c:pt>
              </c:numCache>
            </c:numRef>
          </c:xVal>
          <c:yVal>
            <c:numRef>
              <c:f>Sheet1!$D$37:$D$38</c:f>
              <c:numCache>
                <c:formatCode>General</c:formatCode>
                <c:ptCount val="2"/>
                <c:pt idx="0">
                  <c:v>9.6759059999999995</c:v>
                </c:pt>
                <c:pt idx="1">
                  <c:v>-1.409357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4125-9A0A-7F04144E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43312"/>
        <c:axId val="1447547056"/>
      </c:scatterChart>
      <c:valAx>
        <c:axId val="1447543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7056"/>
        <c:crosses val="autoZero"/>
        <c:crossBetween val="midCat"/>
      </c:valAx>
      <c:valAx>
        <c:axId val="14475470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Sheet1!$C$29:$C$35</c:f>
              <c:numCache>
                <c:formatCode>General</c:formatCode>
                <c:ptCount val="7"/>
                <c:pt idx="0">
                  <c:v>13.78336</c:v>
                </c:pt>
                <c:pt idx="1">
                  <c:v>18.902170000000002</c:v>
                </c:pt>
                <c:pt idx="2">
                  <c:v>23.136099999999999</c:v>
                </c:pt>
                <c:pt idx="3">
                  <c:v>25.672789999999999</c:v>
                </c:pt>
                <c:pt idx="4">
                  <c:v>26.379259999999999</c:v>
                </c:pt>
                <c:pt idx="5">
                  <c:v>25.13945</c:v>
                </c:pt>
                <c:pt idx="6">
                  <c:v>27.260069999999999</c:v>
                </c:pt>
              </c:numCache>
            </c:numRef>
          </c:xVal>
          <c:yVal>
            <c:numRef>
              <c:f>Sheet1!$D$29:$D$35</c:f>
              <c:numCache>
                <c:formatCode>General</c:formatCode>
                <c:ptCount val="7"/>
                <c:pt idx="0">
                  <c:v>3.1075699999999999</c:v>
                </c:pt>
                <c:pt idx="1">
                  <c:v>4.8474170000000001</c:v>
                </c:pt>
                <c:pt idx="2">
                  <c:v>4.8845179999999999</c:v>
                </c:pt>
                <c:pt idx="3">
                  <c:v>5.3906850000000004</c:v>
                </c:pt>
                <c:pt idx="4">
                  <c:v>5.2314939999999996</c:v>
                </c:pt>
                <c:pt idx="5">
                  <c:v>5.7459870000000004</c:v>
                </c:pt>
                <c:pt idx="6">
                  <c:v>4.4544280000000001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739-BDD0-3B95D1FD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94400"/>
        <c:axId val="1591491904"/>
      </c:scatterChart>
      <c:valAx>
        <c:axId val="15914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91904"/>
        <c:crosses val="autoZero"/>
        <c:crossBetween val="midCat"/>
      </c:valAx>
      <c:valAx>
        <c:axId val="1591491904"/>
        <c:scaling>
          <c:orientation val="minMax"/>
          <c:max val="1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96558</xdr:colOff>
      <xdr:row>10</xdr:row>
      <xdr:rowOff>125879</xdr:rowOff>
    </xdr:from>
    <xdr:to>
      <xdr:col>9</xdr:col>
      <xdr:colOff>404346</xdr:colOff>
      <xdr:row>25</xdr:row>
      <xdr:rowOff>106829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399302</xdr:colOff>
      <xdr:row>10</xdr:row>
      <xdr:rowOff>129428</xdr:rowOff>
    </xdr:from>
    <xdr:to>
      <xdr:col>17</xdr:col>
      <xdr:colOff>119529</xdr:colOff>
      <xdr:row>25</xdr:row>
      <xdr:rowOff>97118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268942</xdr:colOff>
      <xdr:row>26</xdr:row>
      <xdr:rowOff>148664</xdr:rowOff>
    </xdr:from>
    <xdr:to>
      <xdr:col>12</xdr:col>
      <xdr:colOff>160085</xdr:colOff>
      <xdr:row>41</xdr:row>
      <xdr:rowOff>170436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20275</xdr:colOff>
      <xdr:row>42</xdr:row>
      <xdr:rowOff>5122</xdr:rowOff>
    </xdr:from>
    <xdr:to>
      <xdr:col>11</xdr:col>
      <xdr:colOff>519204</xdr:colOff>
      <xdr:row>57</xdr:row>
      <xdr:rowOff>26893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10" totalsRowShown="0">
  <autoFilter ref="A1:D10"/>
  <tableColumns count="4">
    <tableColumn id="1" name="Grade"/>
    <tableColumn id="4" name="Column1"/>
    <tableColumn id="2" name="SD"/>
    <tableColumn id="3" name="Me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0" name="Table521" displayName="Table521" ref="F69:I77" totalsRowShown="0">
  <autoFilter ref="F69:I77"/>
  <tableColumns count="4">
    <tableColumn id="1" name="Grade"/>
    <tableColumn id="2" name="Percent of Full Interest Rate Paid (2007-2015)"/>
    <tableColumn id="3" name="Percent Charged Off (2007-2015)"/>
    <tableColumn id="4" name="Percent of Partial Interest Rate Paid (2007-2015)">
      <calculatedColumnFormula>100-G70-H70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1:G8" totalsRowShown="0">
  <autoFilter ref="F1:G8"/>
  <tableColumns count="2">
    <tableColumn id="1" name="Grade"/>
    <tableColumn id="2" name="Charged_Off_Percentag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O1:R10" totalsRowShown="0">
  <autoFilter ref="O1:R10"/>
  <tableColumns count="4">
    <tableColumn id="1" name="Year"/>
    <tableColumn id="2" name="CPI(t)"/>
    <tableColumn id="3" name="CPI(t+1)"/>
    <tableColumn id="4" name="Infla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69:D77" totalsRowShown="0">
  <autoFilter ref="A69:D77"/>
  <tableColumns count="4">
    <tableColumn id="1" name="Grade"/>
    <tableColumn id="2" name="Percent of Full Interest Rate Paid (2007-2015)"/>
    <tableColumn id="3" name="Percent Charged Off (2007-2015)" dataDxfId="8"/>
    <tableColumn id="4" name="Percent of Partial Interest Rate Paid (2007-2015)">
      <calculatedColumnFormula>100-B70-C70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80:D88" totalsRowShown="0">
  <autoFilter ref="A80:D88"/>
  <tableColumns count="4">
    <tableColumn id="1" name="Grade" dataDxfId="7"/>
    <tableColumn id="2" name="Percent of Full Interest Rate Paid (2009-2015)" dataDxfId="6"/>
    <tableColumn id="3" name="Percent Charged Off (2009-2015)" dataDxfId="5"/>
    <tableColumn id="4" name="Percent of Partial Interest Rate Paid (2009-2015)" dataDxfId="4">
      <calculatedColumnFormula>100-B81-C81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90:F99" totalsRowShown="0">
  <autoFilter ref="A90:F99"/>
  <tableColumns count="6">
    <tableColumn id="1" name="Asset" dataDxfId="3"/>
    <tableColumn id="6" name="Average Stated Interest Rate (2007-2015)" dataDxfId="1"/>
    <tableColumn id="2" name="Nominal Expected Returns (2007-2015)"/>
    <tableColumn id="3" name="Average Inflation (2007-2015)"/>
    <tableColumn id="4" name="Real Expected Returns (2007-2015)"/>
    <tableColumn id="5" name="Standard Deviation (2007-2015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01:F110" totalsRowShown="0">
  <autoFilter ref="A101:F110"/>
  <tableColumns count="6">
    <tableColumn id="1" name="Asset" dataDxfId="2"/>
    <tableColumn id="6" name="Average Stated Interest Rate (2009-2015)" dataDxfId="0"/>
    <tableColumn id="2" name="Nominal Expected Returns (2009-2015)"/>
    <tableColumn id="3" name="Average Inflation (2009-2015)"/>
    <tableColumn id="4" name="Real Expected Returns (2009-2015)"/>
    <tableColumn id="5" name="Standard Deviation (2009-2015)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12:H122" totalsRowShown="0">
  <autoFilter ref="A112:H122"/>
  <tableColumns count="8">
    <tableColumn id="1" name="Asset"/>
    <tableColumn id="2" name="Differences Percentage Full Interest Rate Paid"/>
    <tableColumn id="3" name="Differences Percent Charged Off"/>
    <tableColumn id="4" name="Differences Percent Partial Interest Rate"/>
    <tableColumn id="5" name="Differences Nominal Expected Returns"/>
    <tableColumn id="6" name="Differences Average Inflation"/>
    <tableColumn id="7" name="Differences Real Expected Returns"/>
    <tableColumn id="8" name="Differences Standard Deviation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40:C49" totalsRowShown="0">
  <autoFilter ref="A40:C49"/>
  <tableColumns count="3">
    <tableColumn id="1" name="Year"/>
    <tableColumn id="2" name="SP500 Real Returns"/>
    <tableColumn id="3" name="3 Month T-Bill Real Return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I18"/>
    </sheetView>
  </sheetViews>
  <sheetFormatPr defaultRowHeight="14.5" x14ac:dyDescent="0.35"/>
  <sheetData>
    <row r="1" spans="1:9" x14ac:dyDescent="0.35">
      <c r="A1" t="s">
        <v>12</v>
      </c>
    </row>
    <row r="2" spans="1:9" ht="15" thickBot="1" x14ac:dyDescent="0.4"/>
    <row r="3" spans="1:9" x14ac:dyDescent="0.35">
      <c r="A3" s="4" t="s">
        <v>13</v>
      </c>
      <c r="B3" s="4"/>
    </row>
    <row r="4" spans="1:9" x14ac:dyDescent="0.35">
      <c r="A4" s="1" t="s">
        <v>14</v>
      </c>
      <c r="B4" s="1">
        <v>1</v>
      </c>
    </row>
    <row r="5" spans="1:9" x14ac:dyDescent="0.35">
      <c r="A5" s="1" t="s">
        <v>15</v>
      </c>
      <c r="B5" s="1">
        <v>1</v>
      </c>
    </row>
    <row r="6" spans="1:9" x14ac:dyDescent="0.35">
      <c r="A6" s="1" t="s">
        <v>16</v>
      </c>
      <c r="B6" s="1">
        <v>65535</v>
      </c>
    </row>
    <row r="7" spans="1:9" x14ac:dyDescent="0.35">
      <c r="A7" s="1" t="s">
        <v>17</v>
      </c>
      <c r="B7" s="1">
        <v>0</v>
      </c>
    </row>
    <row r="8" spans="1:9" ht="15" thickBot="1" x14ac:dyDescent="0.4">
      <c r="A8" s="2" t="s">
        <v>18</v>
      </c>
      <c r="B8" s="2">
        <v>2</v>
      </c>
    </row>
    <row r="10" spans="1:9" ht="15" thickBot="1" x14ac:dyDescent="0.4">
      <c r="A10" t="s">
        <v>19</v>
      </c>
    </row>
    <row r="11" spans="1:9" x14ac:dyDescent="0.35">
      <c r="A11" s="3"/>
      <c r="B11" s="3" t="s">
        <v>24</v>
      </c>
      <c r="C11" s="3" t="s">
        <v>25</v>
      </c>
      <c r="D11" s="3" t="s">
        <v>26</v>
      </c>
      <c r="E11" s="3" t="s">
        <v>8</v>
      </c>
      <c r="F11" s="3" t="s">
        <v>27</v>
      </c>
    </row>
    <row r="12" spans="1:9" x14ac:dyDescent="0.35">
      <c r="A12" s="1" t="s">
        <v>20</v>
      </c>
      <c r="B12" s="1">
        <v>1</v>
      </c>
      <c r="C12" s="1">
        <v>136.55977115203117</v>
      </c>
      <c r="D12" s="1">
        <v>136.55977115203117</v>
      </c>
      <c r="E12" s="1" t="e">
        <v>#NUM!</v>
      </c>
      <c r="F12" s="1" t="e">
        <v>#NUM!</v>
      </c>
    </row>
    <row r="13" spans="1:9" x14ac:dyDescent="0.35">
      <c r="A13" s="1" t="s">
        <v>21</v>
      </c>
      <c r="B13" s="1">
        <v>0</v>
      </c>
      <c r="C13" s="1">
        <v>0</v>
      </c>
      <c r="D13" s="1">
        <v>65535</v>
      </c>
      <c r="E13" s="1"/>
      <c r="F13" s="1"/>
    </row>
    <row r="14" spans="1:9" ht="15" thickBot="1" x14ac:dyDescent="0.4">
      <c r="A14" s="2" t="s">
        <v>22</v>
      </c>
      <c r="B14" s="2">
        <v>1</v>
      </c>
      <c r="C14" s="2">
        <v>136.55977115203117</v>
      </c>
      <c r="D14" s="2"/>
      <c r="E14" s="2"/>
      <c r="F14" s="2"/>
    </row>
    <row r="16" spans="1:9" x14ac:dyDescent="0.35">
      <c r="B16" t="s">
        <v>28</v>
      </c>
      <c r="C16" t="s">
        <v>17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</row>
    <row r="17" spans="1:9" x14ac:dyDescent="0.35">
      <c r="A17" t="s">
        <v>23</v>
      </c>
      <c r="B17">
        <v>-0.84781450601738673</v>
      </c>
      <c r="C17">
        <v>0</v>
      </c>
      <c r="D17">
        <v>65535</v>
      </c>
      <c r="E17" t="e">
        <v>#NUM!</v>
      </c>
      <c r="F17">
        <v>-0.84781450601738673</v>
      </c>
      <c r="G17">
        <v>-0.84781450601738673</v>
      </c>
      <c r="H17">
        <v>-0.84781450601738673</v>
      </c>
      <c r="I17">
        <v>-0.84781450601738673</v>
      </c>
    </row>
    <row r="18" spans="1:9" x14ac:dyDescent="0.35">
      <c r="A18" t="s">
        <v>35</v>
      </c>
      <c r="B18">
        <v>6.0622527743876091</v>
      </c>
      <c r="C18">
        <v>0</v>
      </c>
      <c r="D18">
        <v>65535</v>
      </c>
      <c r="E18" t="e">
        <v>#NUM!</v>
      </c>
      <c r="F18">
        <v>6.0622527743876091</v>
      </c>
      <c r="G18">
        <v>6.0622527743876091</v>
      </c>
      <c r="H18">
        <v>6.0622527743876091</v>
      </c>
      <c r="I18">
        <v>6.0622527743876091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topLeftCell="J104" zoomScale="85" zoomScaleNormal="85" zoomScalePageLayoutView="70" workbookViewId="0">
      <selection activeCell="N112" sqref="N112"/>
    </sheetView>
  </sheetViews>
  <sheetFormatPr defaultRowHeight="14.5" x14ac:dyDescent="0.35"/>
  <cols>
    <col min="2" max="2" width="40.1796875" customWidth="1"/>
    <col min="3" max="3" width="29.90625" customWidth="1"/>
    <col min="4" max="4" width="42.453125" customWidth="1"/>
    <col min="5" max="5" width="34.1796875" customWidth="1"/>
    <col min="6" max="6" width="26.81640625" customWidth="1"/>
    <col min="7" max="7" width="30.81640625" customWidth="1"/>
    <col min="8" max="8" width="28.453125" customWidth="1"/>
    <col min="13" max="13" width="10.08984375" customWidth="1"/>
    <col min="14" max="14" width="10" bestFit="1" customWidth="1"/>
    <col min="15" max="15" width="9" bestFit="1" customWidth="1"/>
    <col min="16" max="16" width="10" bestFit="1" customWidth="1"/>
    <col min="17" max="17" width="9.6328125" customWidth="1"/>
    <col min="18" max="18" width="9.81640625" customWidth="1"/>
  </cols>
  <sheetData>
    <row r="1" spans="1:18" x14ac:dyDescent="0.35">
      <c r="A1" t="s">
        <v>0</v>
      </c>
      <c r="B1" t="s">
        <v>48</v>
      </c>
      <c r="C1" t="s">
        <v>2</v>
      </c>
      <c r="D1" t="s">
        <v>1</v>
      </c>
      <c r="F1" t="s">
        <v>0</v>
      </c>
      <c r="G1" t="s">
        <v>36</v>
      </c>
      <c r="I1" t="s">
        <v>0</v>
      </c>
      <c r="J1" t="s">
        <v>36</v>
      </c>
      <c r="K1" t="s">
        <v>37</v>
      </c>
      <c r="L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35">
      <c r="A2" t="s">
        <v>3</v>
      </c>
      <c r="C2">
        <v>13.71869</v>
      </c>
      <c r="D2">
        <v>3.1409099999999999</v>
      </c>
      <c r="F2" t="s">
        <v>3</v>
      </c>
      <c r="G2">
        <v>6.6060109999999996</v>
      </c>
      <c r="O2">
        <v>2007</v>
      </c>
      <c r="P2">
        <v>207.34399999999999</v>
      </c>
      <c r="Q2">
        <v>215.25399999999999</v>
      </c>
      <c r="R2">
        <v>3.8149999999999999</v>
      </c>
    </row>
    <row r="3" spans="1:18" x14ac:dyDescent="0.35">
      <c r="A3" t="s">
        <v>4</v>
      </c>
      <c r="C3">
        <v>18.922899999999998</v>
      </c>
      <c r="D3">
        <v>4.7900999999999998</v>
      </c>
      <c r="F3" t="s">
        <v>4</v>
      </c>
      <c r="G3">
        <v>12.07912</v>
      </c>
      <c r="O3">
        <v>2008</v>
      </c>
      <c r="P3">
        <v>215.25399999999999</v>
      </c>
      <c r="Q3">
        <v>214.565</v>
      </c>
      <c r="R3">
        <v>-0.32</v>
      </c>
    </row>
    <row r="4" spans="1:18" x14ac:dyDescent="0.35">
      <c r="A4" t="s">
        <v>5</v>
      </c>
      <c r="C4">
        <v>23.11102</v>
      </c>
      <c r="D4">
        <v>4.7945770000000003</v>
      </c>
      <c r="F4" t="s">
        <v>5</v>
      </c>
      <c r="G4">
        <v>16.707632</v>
      </c>
      <c r="O4">
        <v>2009</v>
      </c>
      <c r="P4">
        <v>214.565</v>
      </c>
      <c r="Q4">
        <v>218.07599999999999</v>
      </c>
      <c r="R4">
        <v>1.6359999999999999</v>
      </c>
    </row>
    <row r="5" spans="1:18" x14ac:dyDescent="0.35">
      <c r="A5" t="s">
        <v>6</v>
      </c>
      <c r="C5">
        <v>25.839459999999999</v>
      </c>
      <c r="D5">
        <v>5.1648529999999999</v>
      </c>
      <c r="F5" t="s">
        <v>6</v>
      </c>
      <c r="G5">
        <v>20.207253999999999</v>
      </c>
      <c r="O5">
        <v>2010</v>
      </c>
      <c r="P5">
        <v>218.07599999999999</v>
      </c>
      <c r="Q5">
        <v>224.923</v>
      </c>
      <c r="R5">
        <v>3.1339999999999999</v>
      </c>
    </row>
    <row r="6" spans="1:18" x14ac:dyDescent="0.35">
      <c r="A6" t="s">
        <v>7</v>
      </c>
      <c r="C6">
        <v>26.203589999999998</v>
      </c>
      <c r="D6">
        <v>5.1812240999999997</v>
      </c>
      <c r="F6" t="s">
        <v>7</v>
      </c>
      <c r="G6">
        <v>22.186641999999999</v>
      </c>
      <c r="O6">
        <v>2011</v>
      </c>
      <c r="P6">
        <v>224.923</v>
      </c>
      <c r="Q6">
        <v>229.596</v>
      </c>
      <c r="R6">
        <v>2.0779999999999998</v>
      </c>
    </row>
    <row r="7" spans="1:18" x14ac:dyDescent="0.35">
      <c r="A7" t="s">
        <v>8</v>
      </c>
      <c r="C7">
        <v>26.146080000000001</v>
      </c>
      <c r="D7">
        <v>4.931667</v>
      </c>
      <c r="F7" t="s">
        <v>8</v>
      </c>
      <c r="G7">
        <v>25.97137</v>
      </c>
      <c r="O7">
        <v>2012</v>
      </c>
      <c r="P7">
        <v>229.596</v>
      </c>
      <c r="Q7">
        <v>232.964</v>
      </c>
      <c r="R7">
        <v>1.4670000000000001</v>
      </c>
    </row>
    <row r="8" spans="1:18" x14ac:dyDescent="0.35">
      <c r="A8" t="s">
        <v>9</v>
      </c>
      <c r="C8">
        <v>28.437609999999999</v>
      </c>
      <c r="D8">
        <v>3.9228909999999999</v>
      </c>
      <c r="F8" t="s">
        <v>9</v>
      </c>
      <c r="G8">
        <v>28.859059999999999</v>
      </c>
      <c r="O8">
        <v>2013</v>
      </c>
      <c r="P8">
        <v>232.964</v>
      </c>
      <c r="Q8">
        <v>236.715</v>
      </c>
      <c r="R8">
        <v>1.61</v>
      </c>
    </row>
    <row r="9" spans="1:18" x14ac:dyDescent="0.35">
      <c r="A9" t="s">
        <v>10</v>
      </c>
      <c r="C9">
        <v>0</v>
      </c>
      <c r="D9">
        <v>-0.84781450601738595</v>
      </c>
      <c r="O9">
        <v>2014</v>
      </c>
      <c r="P9">
        <v>236.715</v>
      </c>
      <c r="Q9">
        <v>236.995</v>
      </c>
      <c r="R9">
        <v>0.11799999999999999</v>
      </c>
    </row>
    <row r="10" spans="1:18" x14ac:dyDescent="0.35">
      <c r="A10" t="s">
        <v>11</v>
      </c>
      <c r="C10">
        <v>15.6785142546016</v>
      </c>
      <c r="D10">
        <v>2.72610354197717</v>
      </c>
      <c r="O10">
        <v>2015</v>
      </c>
      <c r="P10">
        <v>236.995</v>
      </c>
      <c r="Q10">
        <v>237.911</v>
      </c>
      <c r="R10">
        <v>0.38700000000000001</v>
      </c>
    </row>
    <row r="28" spans="1:4" x14ac:dyDescent="0.35">
      <c r="A28" t="s">
        <v>0</v>
      </c>
      <c r="C28" t="s">
        <v>43</v>
      </c>
      <c r="D28" t="s">
        <v>44</v>
      </c>
    </row>
    <row r="29" spans="1:4" x14ac:dyDescent="0.35">
      <c r="A29" t="s">
        <v>3</v>
      </c>
      <c r="C29">
        <v>13.78336</v>
      </c>
      <c r="D29">
        <v>3.1075699999999999</v>
      </c>
    </row>
    <row r="30" spans="1:4" x14ac:dyDescent="0.35">
      <c r="A30" t="s">
        <v>4</v>
      </c>
      <c r="C30">
        <v>18.902170000000002</v>
      </c>
      <c r="D30">
        <v>4.8474170000000001</v>
      </c>
    </row>
    <row r="31" spans="1:4" x14ac:dyDescent="0.35">
      <c r="A31" t="s">
        <v>5</v>
      </c>
      <c r="C31">
        <v>23.136099999999999</v>
      </c>
      <c r="D31">
        <v>4.8845179999999999</v>
      </c>
    </row>
    <row r="32" spans="1:4" x14ac:dyDescent="0.35">
      <c r="A32" t="s">
        <v>6</v>
      </c>
      <c r="C32">
        <v>25.672789999999999</v>
      </c>
      <c r="D32">
        <v>5.3906850000000004</v>
      </c>
    </row>
    <row r="33" spans="1:4" x14ac:dyDescent="0.35">
      <c r="A33" t="s">
        <v>7</v>
      </c>
      <c r="C33">
        <v>26.379259999999999</v>
      </c>
      <c r="D33">
        <v>5.2314939999999996</v>
      </c>
    </row>
    <row r="34" spans="1:4" x14ac:dyDescent="0.35">
      <c r="A34" t="s">
        <v>8</v>
      </c>
      <c r="C34">
        <v>25.13945</v>
      </c>
      <c r="D34">
        <v>5.7459870000000004</v>
      </c>
    </row>
    <row r="35" spans="1:4" x14ac:dyDescent="0.35">
      <c r="A35" t="s">
        <v>9</v>
      </c>
      <c r="C35">
        <v>27.260069999999999</v>
      </c>
      <c r="D35">
        <v>4.4544280000000001</v>
      </c>
    </row>
    <row r="37" spans="1:4" x14ac:dyDescent="0.35">
      <c r="A37" t="s">
        <v>11</v>
      </c>
      <c r="C37">
        <v>8.6100949999999994</v>
      </c>
      <c r="D37">
        <v>9.6759059999999995</v>
      </c>
    </row>
    <row r="38" spans="1:4" x14ac:dyDescent="0.35">
      <c r="A38" t="s">
        <v>10</v>
      </c>
      <c r="C38">
        <v>0</v>
      </c>
      <c r="D38">
        <v>-1.409357</v>
      </c>
    </row>
    <row r="40" spans="1:4" x14ac:dyDescent="0.35">
      <c r="A40" t="s">
        <v>39</v>
      </c>
      <c r="B40" t="s">
        <v>76</v>
      </c>
      <c r="C40" t="s">
        <v>77</v>
      </c>
    </row>
    <row r="41" spans="1:4" x14ac:dyDescent="0.35">
      <c r="A41">
        <v>2007</v>
      </c>
      <c r="B41">
        <v>-21.222968000000002</v>
      </c>
      <c r="C41">
        <v>0.54508369999999995</v>
      </c>
    </row>
    <row r="42" spans="1:4" x14ac:dyDescent="0.35">
      <c r="A42">
        <v>2008</v>
      </c>
      <c r="B42">
        <v>-21.973444400000002</v>
      </c>
      <c r="C42">
        <v>1.6900869999999999</v>
      </c>
    </row>
    <row r="43" spans="1:4" x14ac:dyDescent="0.35">
      <c r="A43">
        <v>2009</v>
      </c>
      <c r="B43">
        <v>18.607323999999998</v>
      </c>
      <c r="C43">
        <v>-1.486334</v>
      </c>
    </row>
    <row r="44" spans="1:4" x14ac:dyDescent="0.35">
      <c r="A44">
        <v>2010</v>
      </c>
      <c r="B44">
        <v>8.0596859999999992</v>
      </c>
      <c r="C44">
        <v>-2.9997311</v>
      </c>
    </row>
    <row r="45" spans="1:4" x14ac:dyDescent="0.35">
      <c r="A45">
        <v>2011</v>
      </c>
      <c r="B45">
        <v>6.734839</v>
      </c>
      <c r="C45">
        <v>-2.0275998999999998</v>
      </c>
    </row>
    <row r="46" spans="1:4" x14ac:dyDescent="0.35">
      <c r="A46">
        <v>2012</v>
      </c>
      <c r="B46">
        <v>17.770514899999998</v>
      </c>
      <c r="C46">
        <v>-1.3769245000000001</v>
      </c>
    </row>
    <row r="47" spans="1:4" x14ac:dyDescent="0.35">
      <c r="A47">
        <v>2013</v>
      </c>
      <c r="B47">
        <v>15.884709000000001</v>
      </c>
      <c r="C47">
        <v>-1.5501199999999999</v>
      </c>
    </row>
    <row r="48" spans="1:4" x14ac:dyDescent="0.35">
      <c r="A48">
        <v>2014</v>
      </c>
      <c r="B48">
        <v>6.5966019999999999</v>
      </c>
      <c r="C48">
        <v>-8.8285699999999995E-2</v>
      </c>
    </row>
    <row r="49" spans="1:17" x14ac:dyDescent="0.35">
      <c r="A49">
        <v>2015</v>
      </c>
      <c r="B49">
        <v>-5.8569659999999999</v>
      </c>
      <c r="C49">
        <v>-0.33650600000000003</v>
      </c>
    </row>
    <row r="59" spans="1:17" ht="58" x14ac:dyDescent="0.35">
      <c r="N59" s="25" t="s">
        <v>0</v>
      </c>
      <c r="O59" s="25" t="s">
        <v>89</v>
      </c>
      <c r="P59" s="25" t="s">
        <v>90</v>
      </c>
      <c r="Q59" s="25" t="s">
        <v>50</v>
      </c>
    </row>
    <row r="60" spans="1:17" x14ac:dyDescent="0.35">
      <c r="A60" t="s">
        <v>0</v>
      </c>
      <c r="B60" t="s">
        <v>47</v>
      </c>
      <c r="C60" t="s">
        <v>45</v>
      </c>
      <c r="D60" t="s">
        <v>46</v>
      </c>
      <c r="E60" t="s">
        <v>49</v>
      </c>
      <c r="N60" s="25" t="s">
        <v>3</v>
      </c>
      <c r="O60" s="25">
        <f>0.9149688*100</f>
        <v>91.496880000000004</v>
      </c>
      <c r="P60" s="25">
        <f>100-O60</f>
        <v>8.5031199999999956</v>
      </c>
      <c r="Q60" s="25">
        <v>6.6060109999999996</v>
      </c>
    </row>
    <row r="61" spans="1:17" x14ac:dyDescent="0.35">
      <c r="A61" t="s">
        <v>3</v>
      </c>
      <c r="B61" s="7">
        <v>6.6060109999999996</v>
      </c>
      <c r="C61" s="7">
        <v>3.1409099999999999</v>
      </c>
      <c r="D61" s="6">
        <v>13.71869</v>
      </c>
      <c r="N61" s="25" t="s">
        <v>4</v>
      </c>
      <c r="O61" s="25">
        <f>0.8045709*100</f>
        <v>80.457089999999994</v>
      </c>
      <c r="P61" s="25">
        <f t="shared" ref="P61:P66" si="0">100-O61</f>
        <v>19.542910000000006</v>
      </c>
      <c r="Q61" s="25">
        <v>12.07912</v>
      </c>
    </row>
    <row r="62" spans="1:17" x14ac:dyDescent="0.35">
      <c r="A62" t="s">
        <v>4</v>
      </c>
      <c r="B62" s="7">
        <v>12.07912</v>
      </c>
      <c r="C62" s="7">
        <v>4.7900999999999998</v>
      </c>
      <c r="D62" s="6">
        <v>18.922899999999998</v>
      </c>
      <c r="N62" s="25" t="s">
        <v>5</v>
      </c>
      <c r="O62" s="25">
        <f>0.7240383*100</f>
        <v>72.403829999999999</v>
      </c>
      <c r="P62" s="25">
        <f t="shared" si="0"/>
        <v>27.596170000000001</v>
      </c>
      <c r="Q62" s="25">
        <v>16.707632</v>
      </c>
    </row>
    <row r="63" spans="1:17" x14ac:dyDescent="0.35">
      <c r="A63" t="s">
        <v>5</v>
      </c>
      <c r="B63" s="7">
        <v>16.707632</v>
      </c>
      <c r="C63" s="7">
        <v>4.7945770000000003</v>
      </c>
      <c r="D63" s="6">
        <v>23.11102</v>
      </c>
      <c r="N63" s="25" t="s">
        <v>6</v>
      </c>
      <c r="O63" s="25">
        <f>0.6745889*100</f>
        <v>67.458890000000011</v>
      </c>
      <c r="P63" s="25">
        <f t="shared" si="0"/>
        <v>32.541109999999989</v>
      </c>
      <c r="Q63" s="25">
        <v>20.207253999999999</v>
      </c>
    </row>
    <row r="64" spans="1:17" x14ac:dyDescent="0.35">
      <c r="A64" t="s">
        <v>6</v>
      </c>
      <c r="B64" s="7">
        <v>20.207253999999999</v>
      </c>
      <c r="C64" s="7">
        <v>5.1648529999999999</v>
      </c>
      <c r="D64" s="6">
        <v>25.839459999999999</v>
      </c>
      <c r="N64" s="25" t="s">
        <v>7</v>
      </c>
      <c r="O64" s="25">
        <f>100*0.6276304</f>
        <v>62.763040000000004</v>
      </c>
      <c r="P64" s="25">
        <f t="shared" si="0"/>
        <v>37.236959999999996</v>
      </c>
      <c r="Q64" s="25">
        <v>22.186641999999999</v>
      </c>
    </row>
    <row r="65" spans="1:17" x14ac:dyDescent="0.35">
      <c r="A65" t="s">
        <v>7</v>
      </c>
      <c r="B65" s="7">
        <v>22.186641999999999</v>
      </c>
      <c r="C65" s="7">
        <v>5.1812240999999997</v>
      </c>
      <c r="D65" s="6">
        <v>26.203589999999998</v>
      </c>
      <c r="N65" s="25" t="s">
        <v>8</v>
      </c>
      <c r="O65" s="25">
        <f>100*0.5664622</f>
        <v>56.64622</v>
      </c>
      <c r="P65" s="25">
        <f t="shared" si="0"/>
        <v>43.35378</v>
      </c>
      <c r="Q65" s="25">
        <v>25.97137</v>
      </c>
    </row>
    <row r="66" spans="1:17" x14ac:dyDescent="0.35">
      <c r="A66" t="s">
        <v>8</v>
      </c>
      <c r="B66" s="7">
        <v>25.97137</v>
      </c>
      <c r="C66" s="7">
        <v>4.931667</v>
      </c>
      <c r="D66" s="6">
        <v>26.146080000000001</v>
      </c>
      <c r="N66" s="25" t="s">
        <v>9</v>
      </c>
      <c r="O66" s="25">
        <f>100*0.4966443</f>
        <v>49.664429999999996</v>
      </c>
      <c r="P66" s="25">
        <f t="shared" si="0"/>
        <v>50.335570000000004</v>
      </c>
      <c r="Q66" s="25">
        <v>28.859059999999999</v>
      </c>
    </row>
    <row r="67" spans="1:17" x14ac:dyDescent="0.35">
      <c r="A67" t="s">
        <v>9</v>
      </c>
      <c r="B67" s="5">
        <v>28.859059999999999</v>
      </c>
      <c r="C67" s="7">
        <v>3.9228909999999999</v>
      </c>
      <c r="D67" s="6">
        <v>28.437609999999999</v>
      </c>
      <c r="N67" s="25" t="s">
        <v>65</v>
      </c>
      <c r="O67" s="25">
        <v>79.488600000000005</v>
      </c>
      <c r="P67" s="25">
        <v>20.511399999999998</v>
      </c>
      <c r="Q67" s="25">
        <v>12.94886</v>
      </c>
    </row>
    <row r="69" spans="1:17" x14ac:dyDescent="0.35">
      <c r="A69" t="s">
        <v>0</v>
      </c>
      <c r="B69" t="s">
        <v>51</v>
      </c>
      <c r="C69" t="s">
        <v>52</v>
      </c>
      <c r="D69" t="s">
        <v>53</v>
      </c>
      <c r="F69" t="s">
        <v>0</v>
      </c>
      <c r="G69" t="s">
        <v>51</v>
      </c>
      <c r="H69" t="s">
        <v>52</v>
      </c>
      <c r="I69" t="s">
        <v>53</v>
      </c>
    </row>
    <row r="70" spans="1:17" x14ac:dyDescent="0.35">
      <c r="A70" t="s">
        <v>3</v>
      </c>
      <c r="B70">
        <f>0.9149688*100</f>
        <v>91.496880000000004</v>
      </c>
      <c r="C70" s="7">
        <v>6.6060109999999996</v>
      </c>
      <c r="D70">
        <f>100-B70-C70</f>
        <v>1.8971089999999959</v>
      </c>
      <c r="F70" t="s">
        <v>3</v>
      </c>
      <c r="G70">
        <f>0.9149688*100</f>
        <v>91.496880000000004</v>
      </c>
      <c r="H70">
        <v>6.6060109999999996</v>
      </c>
      <c r="I70">
        <f>100-G70-H70</f>
        <v>1.8971089999999959</v>
      </c>
    </row>
    <row r="71" spans="1:17" x14ac:dyDescent="0.35">
      <c r="A71" t="s">
        <v>4</v>
      </c>
      <c r="B71">
        <f>0.8045709*100</f>
        <v>80.457089999999994</v>
      </c>
      <c r="C71" s="7">
        <v>12.07912</v>
      </c>
      <c r="D71">
        <f>100-B71-C71</f>
        <v>7.4637900000000066</v>
      </c>
      <c r="F71" t="s">
        <v>4</v>
      </c>
      <c r="G71">
        <f>0.8045709*100</f>
        <v>80.457089999999994</v>
      </c>
      <c r="H71">
        <v>12.07912</v>
      </c>
      <c r="I71">
        <f>100-G71-H71</f>
        <v>7.4637900000000066</v>
      </c>
    </row>
    <row r="72" spans="1:17" ht="58" x14ac:dyDescent="0.35">
      <c r="A72" t="s">
        <v>5</v>
      </c>
      <c r="B72">
        <f>0.7240383*100</f>
        <v>72.403829999999999</v>
      </c>
      <c r="C72" s="7">
        <v>16.707632</v>
      </c>
      <c r="D72">
        <f>100-B72-C72</f>
        <v>10.888538</v>
      </c>
      <c r="F72" t="s">
        <v>5</v>
      </c>
      <c r="G72">
        <f>0.7240383*100</f>
        <v>72.403829999999999</v>
      </c>
      <c r="H72">
        <v>16.707632</v>
      </c>
      <c r="I72">
        <f>100-G72-H72</f>
        <v>10.888538</v>
      </c>
      <c r="K72" s="24" t="s">
        <v>0</v>
      </c>
      <c r="L72" s="24" t="s">
        <v>78</v>
      </c>
      <c r="M72" s="24" t="s">
        <v>88</v>
      </c>
      <c r="N72" s="24" t="s">
        <v>84</v>
      </c>
      <c r="O72" s="24" t="s">
        <v>85</v>
      </c>
      <c r="P72" s="24" t="s">
        <v>86</v>
      </c>
      <c r="Q72" s="24" t="s">
        <v>87</v>
      </c>
    </row>
    <row r="73" spans="1:17" x14ac:dyDescent="0.35">
      <c r="A73" t="s">
        <v>6</v>
      </c>
      <c r="B73">
        <f>0.6745889*100</f>
        <v>67.458890000000011</v>
      </c>
      <c r="C73" s="7">
        <v>20.207253999999999</v>
      </c>
      <c r="D73">
        <f>100-B73-C73</f>
        <v>12.33385599999999</v>
      </c>
      <c r="F73" t="s">
        <v>6</v>
      </c>
      <c r="G73">
        <f>0.6745889*100</f>
        <v>67.458890000000011</v>
      </c>
      <c r="H73">
        <v>20.207253999999999</v>
      </c>
      <c r="I73">
        <f>100-G73-H73</f>
        <v>12.33385599999999</v>
      </c>
      <c r="K73" s="24" t="s">
        <v>3</v>
      </c>
      <c r="L73" s="24">
        <v>38661</v>
      </c>
      <c r="M73" s="24">
        <v>20663</v>
      </c>
      <c r="N73" s="24">
        <v>36.301990000000004</v>
      </c>
      <c r="O73" s="24">
        <v>7.4664450000000002</v>
      </c>
      <c r="P73" s="24">
        <v>9805.8850000000002</v>
      </c>
      <c r="Q73" s="24">
        <v>10484.33</v>
      </c>
    </row>
    <row r="74" spans="1:17" x14ac:dyDescent="0.35">
      <c r="A74" t="s">
        <v>7</v>
      </c>
      <c r="B74">
        <f>100*0.6276304</f>
        <v>62.763040000000004</v>
      </c>
      <c r="C74" s="7">
        <v>22.186641999999999</v>
      </c>
      <c r="D74">
        <f>100-B74-C74</f>
        <v>15.050317999999997</v>
      </c>
      <c r="F74" t="s">
        <v>7</v>
      </c>
      <c r="G74">
        <f>100*0.6276304</f>
        <v>62.763040000000004</v>
      </c>
      <c r="H74">
        <v>22.186641999999999</v>
      </c>
      <c r="I74">
        <f>100-G74-H74</f>
        <v>15.050317999999997</v>
      </c>
      <c r="K74" s="24" t="s">
        <v>4</v>
      </c>
      <c r="L74" s="24">
        <v>74640</v>
      </c>
      <c r="M74" s="24">
        <v>26997</v>
      </c>
      <c r="N74" s="24">
        <v>36.765419999999999</v>
      </c>
      <c r="O74" s="24">
        <v>11.698180000000001</v>
      </c>
      <c r="P74" s="24">
        <v>10636.35</v>
      </c>
      <c r="Q74" s="24">
        <v>11686.69</v>
      </c>
    </row>
    <row r="75" spans="1:17" x14ac:dyDescent="0.35">
      <c r="A75" t="s">
        <v>8</v>
      </c>
      <c r="B75">
        <f>100*0.6276304</f>
        <v>62.763040000000004</v>
      </c>
      <c r="C75" s="7">
        <v>25.97137</v>
      </c>
      <c r="D75">
        <f>100-B75-C75</f>
        <v>11.265589999999996</v>
      </c>
      <c r="F75" t="s">
        <v>8</v>
      </c>
      <c r="G75">
        <f>100*0.6276304</f>
        <v>62.763040000000004</v>
      </c>
      <c r="H75">
        <v>25.97137</v>
      </c>
      <c r="I75">
        <f>100-G75-H75</f>
        <v>11.265589999999996</v>
      </c>
      <c r="K75" s="24" t="s">
        <v>5</v>
      </c>
      <c r="L75" s="24">
        <v>58099</v>
      </c>
      <c r="M75" s="24">
        <v>16274</v>
      </c>
      <c r="N75" s="24">
        <v>36.918770000000002</v>
      </c>
      <c r="O75" s="24">
        <v>14.540430000000001</v>
      </c>
      <c r="P75" s="24">
        <v>10694.94</v>
      </c>
      <c r="Q75" s="24">
        <v>11883.74</v>
      </c>
    </row>
    <row r="76" spans="1:17" x14ac:dyDescent="0.35">
      <c r="A76" t="s">
        <v>9</v>
      </c>
      <c r="B76">
        <f>100*0.4966443</f>
        <v>49.664429999999996</v>
      </c>
      <c r="C76" s="5">
        <v>28.859059999999999</v>
      </c>
      <c r="D76">
        <f>100-B76-C76</f>
        <v>21.476510000000005</v>
      </c>
      <c r="F76" t="s">
        <v>9</v>
      </c>
      <c r="G76">
        <f>100*0.4966443</f>
        <v>49.664429999999996</v>
      </c>
      <c r="H76">
        <v>28.859059999999999</v>
      </c>
      <c r="I76">
        <f>100-G76-H76</f>
        <v>21.476510000000005</v>
      </c>
      <c r="K76" s="24" t="s">
        <v>6</v>
      </c>
      <c r="L76" s="24">
        <v>33206</v>
      </c>
      <c r="M76" s="24">
        <v>8878</v>
      </c>
      <c r="N76" s="24">
        <v>37.511150000000001</v>
      </c>
      <c r="O76" s="24">
        <v>17.024850000000001</v>
      </c>
      <c r="P76" s="24">
        <v>12551.97</v>
      </c>
      <c r="Q76" s="24">
        <v>14150.7</v>
      </c>
    </row>
    <row r="77" spans="1:17" x14ac:dyDescent="0.35">
      <c r="A77" t="s">
        <v>65</v>
      </c>
      <c r="B77">
        <v>79.488600000000005</v>
      </c>
      <c r="C77" s="5">
        <v>12.94886</v>
      </c>
      <c r="D77">
        <f>100-B77-C77</f>
        <v>7.5625399999999949</v>
      </c>
      <c r="F77" t="s">
        <v>65</v>
      </c>
      <c r="G77">
        <v>79.488600000000005</v>
      </c>
      <c r="H77">
        <v>12.94886</v>
      </c>
      <c r="I77">
        <f>100-G77-H77</f>
        <v>7.5625399999999949</v>
      </c>
      <c r="K77" s="24" t="s">
        <v>7</v>
      </c>
      <c r="L77" s="24">
        <v>15100</v>
      </c>
      <c r="M77" s="24">
        <v>2186</v>
      </c>
      <c r="N77" s="24">
        <v>41.741990000000001</v>
      </c>
      <c r="O77" s="24">
        <v>17.024850000000001</v>
      </c>
      <c r="P77" s="24">
        <v>15269.84</v>
      </c>
      <c r="Q77" s="24">
        <v>17509.88</v>
      </c>
    </row>
    <row r="78" spans="1:17" x14ac:dyDescent="0.35">
      <c r="C78" s="17"/>
      <c r="K78" s="24" t="s">
        <v>8</v>
      </c>
      <c r="L78" s="24">
        <v>6760</v>
      </c>
      <c r="M78" s="24">
        <v>489</v>
      </c>
      <c r="N78" s="24">
        <v>44.58896</v>
      </c>
      <c r="O78" s="24">
        <v>19.51211</v>
      </c>
      <c r="P78" s="24">
        <v>15087.32</v>
      </c>
      <c r="Q78" s="24">
        <v>17211.53</v>
      </c>
    </row>
    <row r="79" spans="1:17" x14ac:dyDescent="0.35">
      <c r="K79" s="24" t="s">
        <v>9</v>
      </c>
      <c r="L79" s="24">
        <v>1443</v>
      </c>
      <c r="M79" s="24">
        <v>149</v>
      </c>
      <c r="N79" s="24">
        <v>47.114089999999997</v>
      </c>
      <c r="O79" s="24">
        <v>21.14678</v>
      </c>
      <c r="P79" s="24">
        <v>18996.810000000001</v>
      </c>
      <c r="Q79" s="24">
        <v>22472.7</v>
      </c>
    </row>
    <row r="80" spans="1:17" x14ac:dyDescent="0.35">
      <c r="A80" t="s">
        <v>0</v>
      </c>
      <c r="B80" t="s">
        <v>54</v>
      </c>
      <c r="C80" t="s">
        <v>55</v>
      </c>
      <c r="D80" t="s">
        <v>56</v>
      </c>
      <c r="K80" s="24" t="s">
        <v>65</v>
      </c>
      <c r="L80" s="24">
        <f>SUM(L73:L79)</f>
        <v>227909</v>
      </c>
      <c r="M80" s="24">
        <f>SUM(M73:M79)</f>
        <v>75636</v>
      </c>
      <c r="N80" s="24">
        <v>36.974139999999998</v>
      </c>
      <c r="O80" s="24">
        <v>12.04088</v>
      </c>
      <c r="P80" s="24">
        <v>10826.09</v>
      </c>
      <c r="Q80" s="24">
        <v>11915.1</v>
      </c>
    </row>
    <row r="81" spans="1:18" x14ac:dyDescent="0.35">
      <c r="A81" s="8" t="s">
        <v>3</v>
      </c>
      <c r="B81" s="9">
        <f>100*0.9153168</f>
        <v>91.531680000000009</v>
      </c>
      <c r="C81" s="7">
        <v>6.6318739999999998</v>
      </c>
      <c r="D81" s="10">
        <f>100-B81-C81</f>
        <v>1.8364459999999916</v>
      </c>
    </row>
    <row r="82" spans="1:18" x14ac:dyDescent="0.35">
      <c r="A82" s="8" t="s">
        <v>4</v>
      </c>
      <c r="B82" s="9">
        <f>100*0.8044572</f>
        <v>80.445719999999994</v>
      </c>
      <c r="C82" s="7">
        <v>12.028454</v>
      </c>
      <c r="D82" s="10">
        <f>100-B82-C82</f>
        <v>7.5258260000000057</v>
      </c>
    </row>
    <row r="83" spans="1:18" x14ac:dyDescent="0.35">
      <c r="A83" s="8" t="s">
        <v>5</v>
      </c>
      <c r="B83" s="9">
        <f>100*0.7224795</f>
        <v>72.247950000000003</v>
      </c>
      <c r="C83" s="7">
        <v>16.667724</v>
      </c>
      <c r="D83" s="10">
        <f>100-B83-C83</f>
        <v>11.084325999999997</v>
      </c>
    </row>
    <row r="84" spans="1:18" x14ac:dyDescent="0.35">
      <c r="A84" s="8" t="s">
        <v>6</v>
      </c>
      <c r="B84" s="9">
        <f>100*0.673512</f>
        <v>67.351200000000006</v>
      </c>
      <c r="C84" s="7">
        <v>20.013922999999998</v>
      </c>
      <c r="D84" s="10">
        <f>100-B84-C84</f>
        <v>12.634876999999996</v>
      </c>
    </row>
    <row r="85" spans="1:18" ht="58" x14ac:dyDescent="0.35">
      <c r="A85" s="8" t="s">
        <v>7</v>
      </c>
      <c r="B85" s="9">
        <f>100*0.624702</f>
        <v>62.470199999999998</v>
      </c>
      <c r="C85" s="7">
        <v>22.317596999999999</v>
      </c>
      <c r="D85" s="10">
        <f>100-B85-C85</f>
        <v>15.212203000000002</v>
      </c>
      <c r="K85" s="24" t="s">
        <v>0</v>
      </c>
      <c r="L85" s="25" t="s">
        <v>91</v>
      </c>
      <c r="M85" s="25" t="s">
        <v>93</v>
      </c>
      <c r="N85" s="25" t="s">
        <v>92</v>
      </c>
      <c r="O85" s="25" t="s">
        <v>94</v>
      </c>
      <c r="P85" s="25" t="s">
        <v>95</v>
      </c>
      <c r="Q85" s="25" t="s">
        <v>96</v>
      </c>
      <c r="R85" s="25" t="s">
        <v>97</v>
      </c>
    </row>
    <row r="86" spans="1:18" x14ac:dyDescent="0.35">
      <c r="A86" s="8" t="s">
        <v>8</v>
      </c>
      <c r="B86" s="9">
        <f>100*0.5683297</f>
        <v>56.832970000000003</v>
      </c>
      <c r="C86" s="7">
        <v>24.94577</v>
      </c>
      <c r="D86" s="10">
        <f>100-B86-C86</f>
        <v>18.221259999999997</v>
      </c>
      <c r="K86" s="24" t="s">
        <v>3</v>
      </c>
      <c r="L86" s="25">
        <v>-209.88</v>
      </c>
      <c r="M86" s="25">
        <v>6.54</v>
      </c>
      <c r="N86" s="25">
        <v>7.51</v>
      </c>
      <c r="O86" s="25">
        <v>7.9</v>
      </c>
      <c r="P86" s="25">
        <v>9.6300000000000008</v>
      </c>
      <c r="Q86" s="25">
        <v>4.6100000000000003</v>
      </c>
      <c r="R86" s="25">
        <v>13.78332</v>
      </c>
    </row>
    <row r="87" spans="1:18" x14ac:dyDescent="0.35">
      <c r="A87" s="11" t="s">
        <v>9</v>
      </c>
      <c r="B87" s="12">
        <f>100*0.4965517</f>
        <v>49.655169999999998</v>
      </c>
      <c r="C87" s="5">
        <v>28.275862</v>
      </c>
      <c r="D87" s="13">
        <f>100-B87-C87</f>
        <v>22.068968000000002</v>
      </c>
      <c r="K87" s="24" t="s">
        <v>4</v>
      </c>
      <c r="L87" s="25">
        <v>-250</v>
      </c>
      <c r="M87" s="25">
        <v>10</v>
      </c>
      <c r="N87" s="25">
        <v>11.14</v>
      </c>
      <c r="O87" s="25">
        <v>12.12</v>
      </c>
      <c r="P87" s="25">
        <v>16.39</v>
      </c>
      <c r="Q87" s="25">
        <v>6.1749999999999998</v>
      </c>
      <c r="R87" s="25">
        <v>18.90166</v>
      </c>
    </row>
    <row r="88" spans="1:18" x14ac:dyDescent="0.35">
      <c r="A88" s="11" t="s">
        <v>65</v>
      </c>
      <c r="B88" s="12">
        <v>79.498260000000002</v>
      </c>
      <c r="C88" s="5">
        <v>12.87133</v>
      </c>
      <c r="D88" s="13">
        <f>100-B88-C88</f>
        <v>7.6304099999999977</v>
      </c>
      <c r="K88" s="24" t="s">
        <v>5</v>
      </c>
      <c r="L88" s="25">
        <v>-250</v>
      </c>
      <c r="M88" s="25">
        <v>12.355</v>
      </c>
      <c r="N88" s="25">
        <v>13.99</v>
      </c>
      <c r="O88" s="25">
        <v>15.31</v>
      </c>
      <c r="P88" s="25">
        <v>18.61</v>
      </c>
      <c r="Q88" s="25">
        <v>6.2069999999999999</v>
      </c>
      <c r="R88" s="25">
        <v>23.136089999999999</v>
      </c>
    </row>
    <row r="89" spans="1:18" x14ac:dyDescent="0.35">
      <c r="K89" s="24" t="s">
        <v>6</v>
      </c>
      <c r="L89" s="25">
        <v>-250</v>
      </c>
      <c r="M89" s="25">
        <v>12.69</v>
      </c>
      <c r="N89" s="25">
        <v>15</v>
      </c>
      <c r="O89" s="25">
        <v>17.77</v>
      </c>
      <c r="P89" s="25">
        <v>21.87</v>
      </c>
      <c r="Q89" s="25">
        <v>6.6029999999999998</v>
      </c>
      <c r="R89" s="25">
        <v>25.672820000000002</v>
      </c>
    </row>
    <row r="90" spans="1:18" x14ac:dyDescent="0.35">
      <c r="A90" t="s">
        <v>57</v>
      </c>
      <c r="B90" t="s">
        <v>74</v>
      </c>
      <c r="C90" t="s">
        <v>58</v>
      </c>
      <c r="D90" t="s">
        <v>59</v>
      </c>
      <c r="E90" t="s">
        <v>60</v>
      </c>
      <c r="F90" t="s">
        <v>46</v>
      </c>
      <c r="K90" s="24" t="s">
        <v>7</v>
      </c>
      <c r="L90" s="25">
        <v>-250</v>
      </c>
      <c r="M90" s="25">
        <v>11.35</v>
      </c>
      <c r="N90" s="25">
        <v>16.690000000000001</v>
      </c>
      <c r="O90" s="25">
        <v>19.03</v>
      </c>
      <c r="P90" s="25">
        <v>22.47</v>
      </c>
      <c r="Q90" s="25">
        <v>6.7709999999999999</v>
      </c>
      <c r="R90" s="25">
        <v>26.379259999999999</v>
      </c>
    </row>
    <row r="91" spans="1:18" x14ac:dyDescent="0.35">
      <c r="A91" s="8" t="s">
        <v>3</v>
      </c>
      <c r="B91" s="17">
        <v>7.4664450000000002</v>
      </c>
      <c r="C91">
        <v>4.6104419999999999</v>
      </c>
      <c r="D91">
        <v>1.4695320000000001</v>
      </c>
      <c r="E91">
        <v>3.1409099999999999</v>
      </c>
      <c r="F91">
        <v>13.71869</v>
      </c>
      <c r="K91" s="24" t="s">
        <v>8</v>
      </c>
      <c r="L91" s="25">
        <v>-139.59</v>
      </c>
      <c r="M91" s="25">
        <v>8.2100000000000009</v>
      </c>
      <c r="N91" s="25">
        <v>18.170000000000002</v>
      </c>
      <c r="O91" s="25">
        <v>19.04</v>
      </c>
      <c r="P91" s="25">
        <v>23.76</v>
      </c>
      <c r="Q91" s="25">
        <v>6.6310000000000002</v>
      </c>
      <c r="R91" s="25">
        <v>25.13945</v>
      </c>
    </row>
    <row r="92" spans="1:18" x14ac:dyDescent="0.35">
      <c r="A92" s="8" t="s">
        <v>4</v>
      </c>
      <c r="B92" s="17">
        <v>11.698180000000001</v>
      </c>
      <c r="C92">
        <v>6.1754170000000004</v>
      </c>
      <c r="D92">
        <v>1.3853169999999999</v>
      </c>
      <c r="E92">
        <v>4.7900999999999998</v>
      </c>
      <c r="F92">
        <v>18.922899999999998</v>
      </c>
      <c r="K92" s="24" t="s">
        <v>9</v>
      </c>
      <c r="L92" s="25">
        <v>-105.28</v>
      </c>
      <c r="M92" s="25">
        <v>4.4400000000000004</v>
      </c>
      <c r="N92" s="25">
        <v>19.66</v>
      </c>
      <c r="O92" s="25">
        <v>20.9</v>
      </c>
      <c r="P92" s="25">
        <v>24.89</v>
      </c>
      <c r="Q92" s="25">
        <v>24.89</v>
      </c>
      <c r="R92" s="25">
        <v>27.260069999999999</v>
      </c>
    </row>
    <row r="93" spans="1:18" x14ac:dyDescent="0.35">
      <c r="A93" s="8" t="s">
        <v>5</v>
      </c>
      <c r="B93" s="17">
        <v>14.540430000000001</v>
      </c>
      <c r="C93">
        <v>6.2069020000000004</v>
      </c>
      <c r="D93">
        <v>1.4123239999999999</v>
      </c>
      <c r="E93">
        <v>4.7945770000000003</v>
      </c>
      <c r="F93">
        <v>23.11102</v>
      </c>
      <c r="K93" s="24" t="s">
        <v>65</v>
      </c>
      <c r="L93" s="25">
        <v>-250</v>
      </c>
      <c r="M93" s="25">
        <v>7.51</v>
      </c>
      <c r="N93" s="25">
        <v>10.78</v>
      </c>
      <c r="O93" s="25">
        <v>13.71</v>
      </c>
      <c r="P93" s="25">
        <v>24.89</v>
      </c>
      <c r="Q93" s="25">
        <v>5.8239999999999998</v>
      </c>
      <c r="R93" s="25">
        <v>19.961580000000001</v>
      </c>
    </row>
    <row r="94" spans="1:18" x14ac:dyDescent="0.35">
      <c r="A94" s="8" t="s">
        <v>6</v>
      </c>
      <c r="B94" s="17">
        <v>17.024850000000001</v>
      </c>
      <c r="C94">
        <v>6.6031120000000003</v>
      </c>
      <c r="D94">
        <v>1.438259</v>
      </c>
      <c r="E94">
        <v>5.1648529999999999</v>
      </c>
      <c r="F94">
        <v>25.839459999999999</v>
      </c>
    </row>
    <row r="95" spans="1:18" x14ac:dyDescent="0.35">
      <c r="A95" s="8" t="s">
        <v>7</v>
      </c>
      <c r="B95" s="17">
        <v>17.024850000000001</v>
      </c>
      <c r="C95">
        <v>6.7707090000000001</v>
      </c>
      <c r="D95">
        <v>1.5884689999999999</v>
      </c>
      <c r="E95">
        <v>5.1812240999999997</v>
      </c>
      <c r="F95">
        <v>26.203589999999998</v>
      </c>
    </row>
    <row r="96" spans="1:18" x14ac:dyDescent="0.35">
      <c r="A96" s="8" t="s">
        <v>8</v>
      </c>
      <c r="B96" s="17">
        <v>19.51211</v>
      </c>
      <c r="C96">
        <v>6.631329</v>
      </c>
      <c r="D96">
        <v>1.699662</v>
      </c>
      <c r="E96">
        <v>4.931667</v>
      </c>
      <c r="F96">
        <v>26.146080000000001</v>
      </c>
    </row>
    <row r="97" spans="1:20" x14ac:dyDescent="0.35">
      <c r="A97" s="11" t="s">
        <v>9</v>
      </c>
      <c r="B97" s="17">
        <v>21.14678</v>
      </c>
      <c r="C97">
        <v>5.6655699999999998</v>
      </c>
      <c r="D97">
        <v>1.7426790000000001</v>
      </c>
      <c r="E97">
        <v>3.9228909999999999</v>
      </c>
      <c r="F97">
        <v>28.437609999999999</v>
      </c>
    </row>
    <row r="98" spans="1:20" ht="43.5" x14ac:dyDescent="0.35">
      <c r="A98" s="14" t="s">
        <v>10</v>
      </c>
      <c r="B98" s="22" t="s">
        <v>73</v>
      </c>
      <c r="C98">
        <v>0.7</v>
      </c>
      <c r="D98">
        <v>1.5478149999999999</v>
      </c>
      <c r="E98">
        <v>-0.84781450000000003</v>
      </c>
      <c r="F98" t="s">
        <v>61</v>
      </c>
      <c r="K98" s="25" t="s">
        <v>57</v>
      </c>
      <c r="L98" s="25" t="s">
        <v>99</v>
      </c>
      <c r="M98" s="25" t="s">
        <v>101</v>
      </c>
      <c r="N98" s="25" t="s">
        <v>98</v>
      </c>
      <c r="O98" s="25" t="s">
        <v>100</v>
      </c>
      <c r="P98" s="25" t="s">
        <v>102</v>
      </c>
    </row>
    <row r="99" spans="1:20" x14ac:dyDescent="0.35">
      <c r="A99" s="14" t="s">
        <v>11</v>
      </c>
      <c r="B99" s="22" t="s">
        <v>73</v>
      </c>
      <c r="C99">
        <v>4.2739180000000001</v>
      </c>
      <c r="D99">
        <v>1.5478149999999999</v>
      </c>
      <c r="E99">
        <v>2.72610354197717</v>
      </c>
      <c r="F99">
        <v>15.6785142546016</v>
      </c>
      <c r="K99" s="25" t="s">
        <v>3</v>
      </c>
      <c r="L99" s="25">
        <v>7.4664450000000002</v>
      </c>
      <c r="M99" s="25">
        <v>4.6104419999999999</v>
      </c>
      <c r="N99" s="25">
        <v>1.4695320000000001</v>
      </c>
      <c r="O99" s="25">
        <v>3.1409099999999999</v>
      </c>
      <c r="P99" s="25">
        <v>13.71869</v>
      </c>
    </row>
    <row r="100" spans="1:20" x14ac:dyDescent="0.35">
      <c r="K100" s="25" t="s">
        <v>4</v>
      </c>
      <c r="L100" s="25">
        <v>11.698180000000001</v>
      </c>
      <c r="M100" s="25">
        <v>6.1754170000000004</v>
      </c>
      <c r="N100" s="25">
        <v>1.3853169999999999</v>
      </c>
      <c r="O100" s="25">
        <v>4.7900999999999998</v>
      </c>
      <c r="P100" s="25">
        <v>18.922899999999998</v>
      </c>
    </row>
    <row r="101" spans="1:20" x14ac:dyDescent="0.35">
      <c r="A101" t="s">
        <v>57</v>
      </c>
      <c r="B101" t="s">
        <v>75</v>
      </c>
      <c r="C101" t="s">
        <v>62</v>
      </c>
      <c r="D101" t="s">
        <v>63</v>
      </c>
      <c r="E101" t="s">
        <v>64</v>
      </c>
      <c r="F101" t="s">
        <v>43</v>
      </c>
      <c r="K101" s="25" t="s">
        <v>5</v>
      </c>
      <c r="L101" s="25">
        <v>14.540430000000001</v>
      </c>
      <c r="M101" s="25">
        <v>6.2069020000000004</v>
      </c>
      <c r="N101" s="25">
        <v>1.4123239999999999</v>
      </c>
      <c r="O101" s="25">
        <v>4.7945770000000003</v>
      </c>
      <c r="P101" s="25">
        <v>23.11102</v>
      </c>
    </row>
    <row r="102" spans="1:20" x14ac:dyDescent="0.35">
      <c r="A102" s="8" t="s">
        <v>3</v>
      </c>
      <c r="B102" s="17">
        <v>7.4528169999999996</v>
      </c>
      <c r="C102">
        <v>4.576085</v>
      </c>
      <c r="D102">
        <v>1.4686269999999999</v>
      </c>
      <c r="E102">
        <v>3.107459</v>
      </c>
      <c r="F102">
        <v>13.78332</v>
      </c>
      <c r="K102" s="25" t="s">
        <v>6</v>
      </c>
      <c r="L102" s="25">
        <v>17.024850000000001</v>
      </c>
      <c r="M102" s="25">
        <v>6.6031120000000003</v>
      </c>
      <c r="N102" s="25">
        <v>1.438259</v>
      </c>
      <c r="O102" s="25">
        <v>5.1648529999999999</v>
      </c>
      <c r="P102" s="25">
        <v>25.839459999999999</v>
      </c>
    </row>
    <row r="103" spans="1:20" x14ac:dyDescent="0.35">
      <c r="A103" s="8" t="s">
        <v>4</v>
      </c>
      <c r="B103" s="17">
        <v>11.728579999999999</v>
      </c>
      <c r="C103">
        <v>6.2312390000000004</v>
      </c>
      <c r="D103">
        <v>1.382649</v>
      </c>
      <c r="E103">
        <v>4.8485899999999997</v>
      </c>
      <c r="F103">
        <v>18.90166</v>
      </c>
      <c r="K103" s="25" t="s">
        <v>7</v>
      </c>
      <c r="L103" s="25">
        <v>17.024850000000001</v>
      </c>
      <c r="M103" s="25">
        <v>6.7707090000000001</v>
      </c>
      <c r="N103" s="25">
        <v>1.5884689999999999</v>
      </c>
      <c r="O103" s="25">
        <v>5.1812240999999997</v>
      </c>
      <c r="P103" s="25">
        <v>26.203589999999998</v>
      </c>
    </row>
    <row r="104" spans="1:20" x14ac:dyDescent="0.35">
      <c r="A104" s="8" t="s">
        <v>5</v>
      </c>
      <c r="B104" s="17">
        <v>14.63303</v>
      </c>
      <c r="C104">
        <v>6.2933440000000003</v>
      </c>
      <c r="D104">
        <v>1.4088769999999999</v>
      </c>
      <c r="E104">
        <v>4.8844669999999999</v>
      </c>
      <c r="F104">
        <v>23.136089999999999</v>
      </c>
      <c r="K104" s="25" t="s">
        <v>8</v>
      </c>
      <c r="L104" s="25">
        <v>19.51211</v>
      </c>
      <c r="M104" s="25">
        <v>6.631329</v>
      </c>
      <c r="N104" s="25">
        <v>1.699662</v>
      </c>
      <c r="O104" s="25">
        <v>4.931667</v>
      </c>
      <c r="P104" s="25">
        <v>26.146080000000001</v>
      </c>
    </row>
    <row r="105" spans="1:20" x14ac:dyDescent="0.35">
      <c r="A105" s="8" t="s">
        <v>6</v>
      </c>
      <c r="B105" s="17">
        <v>17.139620000000001</v>
      </c>
      <c r="C105">
        <v>6.8266910000000003</v>
      </c>
      <c r="D105">
        <v>1.4358789999999999</v>
      </c>
      <c r="E105">
        <v>5.3908120000000004</v>
      </c>
      <c r="F105">
        <v>25.672820000000002</v>
      </c>
      <c r="K105" s="25" t="s">
        <v>9</v>
      </c>
      <c r="L105" s="25">
        <v>21.14678</v>
      </c>
      <c r="M105" s="25">
        <v>5.6655699999999998</v>
      </c>
      <c r="N105" s="25">
        <v>1.7426790000000001</v>
      </c>
      <c r="O105" s="25">
        <v>3.9228909999999999</v>
      </c>
      <c r="P105" s="25">
        <v>28.437609999999999</v>
      </c>
    </row>
    <row r="106" spans="1:20" x14ac:dyDescent="0.35">
      <c r="A106" s="8" t="s">
        <v>7</v>
      </c>
      <c r="B106" s="17">
        <v>18.52083</v>
      </c>
      <c r="C106">
        <v>6.8228369999999998</v>
      </c>
      <c r="D106">
        <v>1.5913440000000001</v>
      </c>
      <c r="E106">
        <v>5.2314939999999996</v>
      </c>
      <c r="F106">
        <v>26.379259999999999</v>
      </c>
      <c r="K106" s="25" t="s">
        <v>10</v>
      </c>
      <c r="L106" s="25" t="s">
        <v>73</v>
      </c>
      <c r="M106" s="25">
        <v>0.7</v>
      </c>
      <c r="N106" s="25">
        <v>1.5478149999999999</v>
      </c>
      <c r="O106" s="25">
        <v>-0.84781450000000003</v>
      </c>
      <c r="P106" s="25" t="s">
        <v>61</v>
      </c>
    </row>
    <row r="107" spans="1:20" x14ac:dyDescent="0.35">
      <c r="A107" s="8" t="s">
        <v>8</v>
      </c>
      <c r="B107" s="17">
        <v>19.711649999999999</v>
      </c>
      <c r="C107">
        <v>7.4552490000000002</v>
      </c>
      <c r="D107">
        <v>1.709263</v>
      </c>
      <c r="E107">
        <v>5.7459870000000004</v>
      </c>
      <c r="F107">
        <v>25.13945</v>
      </c>
      <c r="K107" s="25" t="s">
        <v>11</v>
      </c>
      <c r="L107" s="25" t="s">
        <v>73</v>
      </c>
      <c r="M107" s="25">
        <v>4.2739180000000001</v>
      </c>
      <c r="N107" s="25">
        <v>1.5478149999999999</v>
      </c>
      <c r="O107" s="25">
        <v>2.72610354197717</v>
      </c>
      <c r="P107" s="25">
        <v>15.6785142546016</v>
      </c>
    </row>
    <row r="108" spans="1:20" x14ac:dyDescent="0.35">
      <c r="A108" s="11" t="s">
        <v>9</v>
      </c>
      <c r="B108" s="17">
        <v>21.223520000000001</v>
      </c>
      <c r="C108">
        <v>6.2042070000000002</v>
      </c>
      <c r="D108">
        <v>1.749779</v>
      </c>
      <c r="E108">
        <v>4.4544280000000001</v>
      </c>
      <c r="F108">
        <v>27.260069999999999</v>
      </c>
    </row>
    <row r="109" spans="1:20" ht="43.5" x14ac:dyDescent="0.35">
      <c r="A109" s="16" t="s">
        <v>10</v>
      </c>
      <c r="B109" s="23" t="s">
        <v>73</v>
      </c>
      <c r="C109">
        <v>8.1428570000000006E-2</v>
      </c>
      <c r="D109">
        <v>1.4907859999999999</v>
      </c>
      <c r="E109">
        <v>-1.409357</v>
      </c>
      <c r="F109" t="s">
        <v>61</v>
      </c>
      <c r="K109" s="25" t="s">
        <v>39</v>
      </c>
      <c r="L109" s="25" t="s">
        <v>106</v>
      </c>
      <c r="M109" s="25" t="s">
        <v>107</v>
      </c>
      <c r="N109" s="25" t="s">
        <v>42</v>
      </c>
      <c r="O109" s="27" t="s">
        <v>108</v>
      </c>
      <c r="P109" s="25" t="s">
        <v>103</v>
      </c>
      <c r="Q109" s="25" t="s">
        <v>104</v>
      </c>
      <c r="R109" s="25" t="s">
        <v>105</v>
      </c>
    </row>
    <row r="110" spans="1:20" x14ac:dyDescent="0.35">
      <c r="A110" s="15" t="s">
        <v>11</v>
      </c>
      <c r="B110" s="23" t="s">
        <v>73</v>
      </c>
      <c r="C110">
        <v>11.166689999999999</v>
      </c>
      <c r="D110">
        <v>1.4907859999999999</v>
      </c>
      <c r="E110">
        <v>9.6759059999999995</v>
      </c>
      <c r="F110">
        <v>8.6100949999999994</v>
      </c>
      <c r="K110" s="25">
        <v>2007</v>
      </c>
      <c r="L110" s="25">
        <v>207.34399999999999</v>
      </c>
      <c r="M110" s="25">
        <v>215.25399999999999</v>
      </c>
      <c r="N110" s="25">
        <v>3.8149163000000001</v>
      </c>
      <c r="O110" s="25">
        <v>4.3600000000000003</v>
      </c>
      <c r="P110" s="25">
        <v>1477.19</v>
      </c>
      <c r="Q110" s="25">
        <v>1220.04</v>
      </c>
      <c r="R110" s="25">
        <v>-17.408052000000001</v>
      </c>
      <c r="T110" s="26"/>
    </row>
    <row r="111" spans="1:20" x14ac:dyDescent="0.35">
      <c r="K111" s="25">
        <v>2008</v>
      </c>
      <c r="L111" s="25">
        <v>215.25399999999999</v>
      </c>
      <c r="M111" s="25">
        <v>214.565</v>
      </c>
      <c r="N111" s="25">
        <v>-0.32000869999999998</v>
      </c>
      <c r="O111" s="25">
        <v>1.37</v>
      </c>
      <c r="P111" s="25">
        <v>1220.04</v>
      </c>
      <c r="Q111" s="25">
        <v>948.05</v>
      </c>
      <c r="R111" s="25">
        <v>-22.293531000000002</v>
      </c>
      <c r="T111" s="26"/>
    </row>
    <row r="112" spans="1:20" x14ac:dyDescent="0.35">
      <c r="A112" t="s">
        <v>57</v>
      </c>
      <c r="B112" t="s">
        <v>72</v>
      </c>
      <c r="C112" t="s">
        <v>66</v>
      </c>
      <c r="D112" t="s">
        <v>67</v>
      </c>
      <c r="E112" t="s">
        <v>68</v>
      </c>
      <c r="F112" t="s">
        <v>69</v>
      </c>
      <c r="G112" t="s">
        <v>70</v>
      </c>
      <c r="H112" t="s">
        <v>71</v>
      </c>
      <c r="K112" s="25">
        <v>2009</v>
      </c>
      <c r="L112" s="25">
        <v>214.565</v>
      </c>
      <c r="M112" s="25">
        <v>218.07599999999999</v>
      </c>
      <c r="N112" s="25">
        <v>1.636334</v>
      </c>
      <c r="O112" s="25">
        <v>0.15</v>
      </c>
      <c r="P112" s="25">
        <v>948.05</v>
      </c>
      <c r="Q112" s="25">
        <v>1139.97</v>
      </c>
      <c r="R112" s="25">
        <v>20.243658</v>
      </c>
      <c r="T112" s="26"/>
    </row>
    <row r="113" spans="1:20" x14ac:dyDescent="0.35">
      <c r="A113" s="8" t="s">
        <v>3</v>
      </c>
      <c r="B113">
        <f>B81-B70</f>
        <v>3.4800000000004161E-2</v>
      </c>
      <c r="C113">
        <f>C81-C70</f>
        <v>2.5863000000000191E-2</v>
      </c>
      <c r="D113">
        <f>D81-D70</f>
        <v>-6.0663000000004352E-2</v>
      </c>
      <c r="E113">
        <f>C102-C91</f>
        <v>-3.4356999999999971E-2</v>
      </c>
      <c r="F113">
        <f>D102-D91</f>
        <v>-9.0500000000015568E-4</v>
      </c>
      <c r="G113">
        <f>E102-E91</f>
        <v>-3.3450999999999897E-2</v>
      </c>
      <c r="H113">
        <f>F102-F91</f>
        <v>6.4629999999999299E-2</v>
      </c>
      <c r="K113" s="25">
        <v>2010</v>
      </c>
      <c r="L113" s="25">
        <v>218.07599999999999</v>
      </c>
      <c r="M113" s="25">
        <v>224.923</v>
      </c>
      <c r="N113" s="25">
        <v>3.1397311000000001</v>
      </c>
      <c r="O113" s="25">
        <v>0.14000000000000001</v>
      </c>
      <c r="P113" s="25">
        <v>1139.97</v>
      </c>
      <c r="Q113" s="25">
        <v>1267.6400000000001</v>
      </c>
      <c r="R113" s="25">
        <v>11.199418</v>
      </c>
      <c r="T113" s="26"/>
    </row>
    <row r="114" spans="1:20" x14ac:dyDescent="0.35">
      <c r="A114" s="8" t="s">
        <v>4</v>
      </c>
      <c r="B114">
        <f t="shared" ref="B114:D119" si="1">B82-B71</f>
        <v>-1.1369999999999436E-2</v>
      </c>
      <c r="C114">
        <f t="shared" si="1"/>
        <v>-5.0665999999999656E-2</v>
      </c>
      <c r="D114">
        <f t="shared" si="1"/>
        <v>6.2035999999999092E-2</v>
      </c>
      <c r="E114">
        <f>C103-C92</f>
        <v>5.5822000000000038E-2</v>
      </c>
      <c r="F114">
        <f>D103-D92</f>
        <v>-2.6679999999998927E-3</v>
      </c>
      <c r="G114">
        <f>E103-E92</f>
        <v>5.8489999999999931E-2</v>
      </c>
      <c r="H114">
        <f>F103-F92</f>
        <v>-2.1239999999998815E-2</v>
      </c>
      <c r="K114" s="25">
        <v>2011</v>
      </c>
      <c r="L114" s="25">
        <v>224.923</v>
      </c>
      <c r="M114" s="25">
        <v>229.596</v>
      </c>
      <c r="N114" s="25">
        <v>2.0775999000000001</v>
      </c>
      <c r="O114" s="25">
        <v>0.05</v>
      </c>
      <c r="P114" s="25">
        <v>1267.6400000000001</v>
      </c>
      <c r="Q114" s="25">
        <v>1379.35</v>
      </c>
      <c r="R114" s="25">
        <v>8.8812438999999994</v>
      </c>
      <c r="T114" s="26"/>
    </row>
    <row r="115" spans="1:20" x14ac:dyDescent="0.35">
      <c r="A115" s="8" t="s">
        <v>5</v>
      </c>
      <c r="B115">
        <f t="shared" si="1"/>
        <v>-0.15587999999999624</v>
      </c>
      <c r="C115">
        <f t="shared" si="1"/>
        <v>-3.9908000000000499E-2</v>
      </c>
      <c r="D115">
        <f t="shared" si="1"/>
        <v>0.19578799999999674</v>
      </c>
      <c r="E115">
        <f>C104-C93</f>
        <v>8.6441999999999908E-2</v>
      </c>
      <c r="F115">
        <f>D104-D93</f>
        <v>-3.4469999999999779E-3</v>
      </c>
      <c r="G115">
        <f>E104-E93</f>
        <v>8.9889999999999581E-2</v>
      </c>
      <c r="H115">
        <f>F104-F93</f>
        <v>2.5069999999999482E-2</v>
      </c>
      <c r="K115" s="25">
        <v>2012</v>
      </c>
      <c r="L115" s="25">
        <v>229.596</v>
      </c>
      <c r="M115" s="25">
        <v>232.964</v>
      </c>
      <c r="N115" s="25">
        <v>1.4669245</v>
      </c>
      <c r="O115" s="25">
        <v>0.09</v>
      </c>
      <c r="P115" s="25">
        <v>1379.35</v>
      </c>
      <c r="Q115" s="25">
        <v>1643.8</v>
      </c>
      <c r="R115" s="25">
        <v>19.172073999999999</v>
      </c>
      <c r="T115" s="26"/>
    </row>
    <row r="116" spans="1:20" x14ac:dyDescent="0.35">
      <c r="A116" s="8" t="s">
        <v>6</v>
      </c>
      <c r="B116">
        <f t="shared" si="1"/>
        <v>-0.10769000000000517</v>
      </c>
      <c r="C116">
        <f t="shared" si="1"/>
        <v>-0.19333100000000059</v>
      </c>
      <c r="D116">
        <f t="shared" si="1"/>
        <v>0.30102100000000576</v>
      </c>
      <c r="E116">
        <f>C105-C94</f>
        <v>0.22357899999999997</v>
      </c>
      <c r="F116">
        <f>D105-D94</f>
        <v>-2.3800000000000487E-3</v>
      </c>
      <c r="G116">
        <f>E105-E94</f>
        <v>0.22595900000000047</v>
      </c>
      <c r="H116">
        <f>F105-F94</f>
        <v>-0.16663999999999746</v>
      </c>
      <c r="K116" s="25">
        <v>2013</v>
      </c>
      <c r="L116" s="25">
        <v>232.964</v>
      </c>
      <c r="M116" s="25">
        <v>236.715</v>
      </c>
      <c r="N116" s="25">
        <v>1.61012</v>
      </c>
      <c r="O116" s="25">
        <v>0.06</v>
      </c>
      <c r="P116" s="25">
        <v>1643.8</v>
      </c>
      <c r="Q116" s="25">
        <v>1931.38</v>
      </c>
      <c r="R116" s="25">
        <v>17.494828999999999</v>
      </c>
      <c r="T116" s="26"/>
    </row>
    <row r="117" spans="1:20" x14ac:dyDescent="0.35">
      <c r="A117" s="8" t="s">
        <v>7</v>
      </c>
      <c r="B117">
        <f t="shared" si="1"/>
        <v>-0.29284000000000532</v>
      </c>
      <c r="C117">
        <f t="shared" si="1"/>
        <v>0.13095500000000015</v>
      </c>
      <c r="D117">
        <f t="shared" si="1"/>
        <v>0.16188500000000516</v>
      </c>
      <c r="E117">
        <f>C106-C95</f>
        <v>5.212799999999973E-2</v>
      </c>
      <c r="F117">
        <f>D106-D95</f>
        <v>2.875000000000183E-3</v>
      </c>
      <c r="G117">
        <f>E106-E95</f>
        <v>5.0269899999999978E-2</v>
      </c>
      <c r="H117">
        <f>F106-F95</f>
        <v>0.17567000000000021</v>
      </c>
      <c r="K117" s="25">
        <v>2014</v>
      </c>
      <c r="L117" s="25">
        <v>236.715</v>
      </c>
      <c r="M117" s="25">
        <v>236.995</v>
      </c>
      <c r="N117" s="25">
        <v>0.11828569999999999</v>
      </c>
      <c r="O117" s="25">
        <v>0.03</v>
      </c>
      <c r="P117" s="25">
        <v>1931.38</v>
      </c>
      <c r="Q117" s="25">
        <v>2061.0700000000002</v>
      </c>
      <c r="R117" s="25">
        <v>6.7148880000000002</v>
      </c>
      <c r="T117" s="26"/>
    </row>
    <row r="118" spans="1:20" x14ac:dyDescent="0.35">
      <c r="A118" s="8" t="s">
        <v>8</v>
      </c>
      <c r="B118">
        <f t="shared" si="1"/>
        <v>-5.9300700000000006</v>
      </c>
      <c r="C118">
        <f t="shared" si="1"/>
        <v>-1.0256000000000007</v>
      </c>
      <c r="D118">
        <f t="shared" si="1"/>
        <v>6.9556700000000014</v>
      </c>
      <c r="E118">
        <f>C107-C96</f>
        <v>0.82392000000000021</v>
      </c>
      <c r="F118">
        <f>D107-D96</f>
        <v>9.6009999999999707E-3</v>
      </c>
      <c r="G118">
        <f>E107-E96</f>
        <v>0.81432000000000038</v>
      </c>
      <c r="H118">
        <f>F107-F96</f>
        <v>-1.0066300000000012</v>
      </c>
      <c r="K118" s="25">
        <v>2015</v>
      </c>
      <c r="L118" s="25">
        <v>236.995</v>
      </c>
      <c r="M118" s="25">
        <v>237.911</v>
      </c>
      <c r="N118" s="25">
        <v>0.38650600000000002</v>
      </c>
      <c r="O118" s="25">
        <v>0.05</v>
      </c>
      <c r="P118" s="25">
        <v>2061.0700000000002</v>
      </c>
      <c r="Q118" s="25">
        <v>1948.32</v>
      </c>
      <c r="R118" s="25">
        <v>5.4704600000000001</v>
      </c>
      <c r="T118" s="26"/>
    </row>
    <row r="119" spans="1:20" x14ac:dyDescent="0.35">
      <c r="A119" s="11" t="s">
        <v>9</v>
      </c>
      <c r="B119">
        <f t="shared" si="1"/>
        <v>-9.2599999999976035E-3</v>
      </c>
      <c r="C119">
        <f t="shared" si="1"/>
        <v>-0.58319799999999944</v>
      </c>
      <c r="D119">
        <f t="shared" si="1"/>
        <v>0.59245799999999704</v>
      </c>
      <c r="E119">
        <f>C108-C97</f>
        <v>0.53863700000000048</v>
      </c>
      <c r="F119">
        <f>D108-D97</f>
        <v>7.0999999999998842E-3</v>
      </c>
      <c r="G119">
        <f>E108-E97</f>
        <v>0.53153700000000015</v>
      </c>
      <c r="H119">
        <f>F108-F97</f>
        <v>-1.1775400000000005</v>
      </c>
      <c r="K119" s="25">
        <v>2016</v>
      </c>
      <c r="L119" s="25">
        <v>237.911</v>
      </c>
      <c r="M119" s="28" t="s">
        <v>73</v>
      </c>
      <c r="N119" s="28" t="s">
        <v>73</v>
      </c>
      <c r="O119" s="28" t="s">
        <v>73</v>
      </c>
      <c r="P119" s="25">
        <v>1948.32</v>
      </c>
      <c r="Q119" s="28" t="s">
        <v>73</v>
      </c>
      <c r="R119" s="28" t="s">
        <v>73</v>
      </c>
      <c r="S119" s="19"/>
      <c r="T119" s="19"/>
    </row>
    <row r="120" spans="1:20" x14ac:dyDescent="0.35">
      <c r="A120" s="18" t="s">
        <v>65</v>
      </c>
      <c r="B120">
        <f>B88-B77</f>
        <v>9.6599999999966712E-3</v>
      </c>
      <c r="C120">
        <f t="shared" ref="C120:D120" si="2">C88-C77</f>
        <v>-7.7529999999999433E-2</v>
      </c>
      <c r="D120">
        <f t="shared" si="2"/>
        <v>6.7870000000002761E-2</v>
      </c>
      <c r="E120" s="19" t="s">
        <v>73</v>
      </c>
      <c r="F120" s="19" t="s">
        <v>73</v>
      </c>
      <c r="G120" s="19" t="s">
        <v>73</v>
      </c>
      <c r="H120" s="19" t="s">
        <v>73</v>
      </c>
    </row>
    <row r="121" spans="1:20" x14ac:dyDescent="0.35">
      <c r="A121" s="16" t="s">
        <v>10</v>
      </c>
      <c r="B121" s="19" t="s">
        <v>73</v>
      </c>
      <c r="C121" s="19" t="s">
        <v>73</v>
      </c>
      <c r="D121" s="19" t="s">
        <v>73</v>
      </c>
      <c r="E121">
        <f>C109-C98</f>
        <v>-0.61857142999999992</v>
      </c>
      <c r="F121">
        <f>D109-D98</f>
        <v>-5.7028999999999996E-2</v>
      </c>
      <c r="G121">
        <f>E109-E98</f>
        <v>-0.56154249999999994</v>
      </c>
      <c r="H121">
        <v>0</v>
      </c>
    </row>
    <row r="122" spans="1:20" x14ac:dyDescent="0.35">
      <c r="A122" s="15" t="s">
        <v>11</v>
      </c>
      <c r="B122" s="19" t="s">
        <v>73</v>
      </c>
      <c r="C122" s="19" t="s">
        <v>73</v>
      </c>
      <c r="D122" s="19" t="s">
        <v>73</v>
      </c>
      <c r="E122">
        <f>C110-C99</f>
        <v>6.892771999999999</v>
      </c>
      <c r="F122">
        <f>D110-D99</f>
        <v>-5.7028999999999996E-2</v>
      </c>
      <c r="G122">
        <f>E110-E99</f>
        <v>6.9498024580228295</v>
      </c>
      <c r="H122">
        <f>F110-F99</f>
        <v>-7.0684192546016007</v>
      </c>
    </row>
    <row r="124" spans="1:20" x14ac:dyDescent="0.35">
      <c r="A124" t="s">
        <v>0</v>
      </c>
      <c r="B124" t="s">
        <v>78</v>
      </c>
      <c r="C124" t="s">
        <v>79</v>
      </c>
      <c r="D124" t="s">
        <v>80</v>
      </c>
      <c r="E124" t="s">
        <v>81</v>
      </c>
      <c r="F124" t="s">
        <v>82</v>
      </c>
      <c r="G124" t="s">
        <v>83</v>
      </c>
    </row>
    <row r="125" spans="1:20" x14ac:dyDescent="0.35">
      <c r="A125" s="8" t="s">
        <v>3</v>
      </c>
      <c r="B125">
        <v>38661</v>
      </c>
      <c r="C125">
        <v>20663</v>
      </c>
      <c r="D125">
        <v>36.301990000000004</v>
      </c>
      <c r="E125" s="9">
        <v>7.4664450000000002</v>
      </c>
      <c r="F125" s="21">
        <v>9805.8850000000002</v>
      </c>
      <c r="G125" s="21">
        <v>10484.33</v>
      </c>
    </row>
    <row r="126" spans="1:20" x14ac:dyDescent="0.35">
      <c r="A126" s="8" t="s">
        <v>4</v>
      </c>
      <c r="B126">
        <v>74640</v>
      </c>
      <c r="C126">
        <v>26997</v>
      </c>
      <c r="D126">
        <v>36.765419999999999</v>
      </c>
      <c r="E126" s="9">
        <v>11.698180000000001</v>
      </c>
      <c r="F126" s="21">
        <v>10636.35</v>
      </c>
      <c r="G126" s="21">
        <v>11686.69</v>
      </c>
    </row>
    <row r="127" spans="1:20" x14ac:dyDescent="0.35">
      <c r="A127" s="8" t="s">
        <v>5</v>
      </c>
      <c r="B127">
        <v>58099</v>
      </c>
      <c r="C127">
        <v>16274</v>
      </c>
      <c r="D127">
        <v>36.918770000000002</v>
      </c>
      <c r="E127" s="9">
        <v>14.540430000000001</v>
      </c>
      <c r="F127" s="21">
        <v>10694.94</v>
      </c>
      <c r="G127" s="21">
        <v>11883.74</v>
      </c>
    </row>
    <row r="128" spans="1:20" x14ac:dyDescent="0.35">
      <c r="A128" s="8" t="s">
        <v>6</v>
      </c>
      <c r="B128">
        <v>33206</v>
      </c>
      <c r="C128">
        <v>8878</v>
      </c>
      <c r="D128">
        <v>37.511150000000001</v>
      </c>
      <c r="E128" s="9">
        <v>17.024850000000001</v>
      </c>
      <c r="F128" s="21">
        <v>12551.97</v>
      </c>
      <c r="G128" s="21">
        <v>14150.7</v>
      </c>
    </row>
    <row r="129" spans="1:7" x14ac:dyDescent="0.35">
      <c r="A129" s="8" t="s">
        <v>7</v>
      </c>
      <c r="B129">
        <v>15100</v>
      </c>
      <c r="C129">
        <v>2186</v>
      </c>
      <c r="D129">
        <v>41.741990000000001</v>
      </c>
      <c r="E129" s="9">
        <v>17.024850000000001</v>
      </c>
      <c r="F129" s="21">
        <v>15269.84</v>
      </c>
      <c r="G129" s="21">
        <v>17509.88</v>
      </c>
    </row>
    <row r="130" spans="1:7" x14ac:dyDescent="0.35">
      <c r="A130" s="8" t="s">
        <v>8</v>
      </c>
      <c r="B130">
        <v>6760</v>
      </c>
      <c r="C130">
        <v>489</v>
      </c>
      <c r="D130">
        <v>44.58896</v>
      </c>
      <c r="E130" s="9">
        <v>19.51211</v>
      </c>
      <c r="F130" s="21">
        <v>15087.32</v>
      </c>
      <c r="G130" s="21">
        <v>17211.53</v>
      </c>
    </row>
    <row r="131" spans="1:7" x14ac:dyDescent="0.35">
      <c r="A131" s="11" t="s">
        <v>9</v>
      </c>
      <c r="B131">
        <v>1443</v>
      </c>
      <c r="C131">
        <v>149</v>
      </c>
      <c r="D131">
        <v>47.114089999999997</v>
      </c>
      <c r="E131" s="9">
        <v>21.14678</v>
      </c>
      <c r="F131" s="21">
        <v>18996.810000000001</v>
      </c>
      <c r="G131" s="21">
        <v>22472.7</v>
      </c>
    </row>
    <row r="132" spans="1:7" x14ac:dyDescent="0.35">
      <c r="A132" s="20" t="s">
        <v>65</v>
      </c>
      <c r="B132">
        <f>SUM(B125:B131)</f>
        <v>227909</v>
      </c>
      <c r="C132">
        <f>SUM(C125:C131)</f>
        <v>75636</v>
      </c>
      <c r="D132">
        <v>36.974139999999998</v>
      </c>
      <c r="E132" s="21">
        <v>12.04088</v>
      </c>
      <c r="F132" s="21">
        <v>10826.09</v>
      </c>
      <c r="G132" s="21">
        <v>11915.1</v>
      </c>
    </row>
  </sheetData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Wang</dc:creator>
  <cp:lastModifiedBy>John Wang</cp:lastModifiedBy>
  <dcterms:created xsi:type="dcterms:W3CDTF">2016-04-27T03:55:38Z</dcterms:created>
  <dcterms:modified xsi:type="dcterms:W3CDTF">2016-05-01T15:23:31Z</dcterms:modified>
</cp:coreProperties>
</file>