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Health\CLIENTES\COSTUME\WEB\"/>
    </mc:Choice>
  </mc:AlternateContent>
  <bookViews>
    <workbookView xWindow="0" yWindow="450" windowWidth="20490" windowHeight="7665" firstSheet="9" activeTab="7"/>
  </bookViews>
  <sheets>
    <sheet name="PAINEL" sheetId="166" r:id="rId1"/>
    <sheet name="Fluxo" sheetId="211" r:id="rId2"/>
    <sheet name="INDICADORES" sheetId="201" r:id="rId3"/>
    <sheet name="RESUMO INDICADORES" sheetId="206" r:id="rId4"/>
    <sheet name="AVALIAÇÃO VENDAS QUINZENAL" sheetId="113" r:id="rId5"/>
    <sheet name="17 x 16 mix antigo mesma base" sheetId="145" state="hidden" r:id="rId6"/>
    <sheet name="DEZEMBRO - 15 " sheetId="90" state="hidden" r:id="rId7"/>
    <sheet name="VENDAS DIÁRIAS SEMANA 1" sheetId="198" r:id="rId8"/>
    <sheet name="VENDAS DIÁRIAS SEMANA 2" sheetId="203" r:id="rId9"/>
    <sheet name="VENDAS DIÁRIAS SEMANAS 3" sheetId="199" r:id="rId10"/>
    <sheet name="VENDAS DIÁRIAS SEMANA 4" sheetId="200" r:id="rId11"/>
    <sheet name="VENDAS DIÁRIAS SEMANA 5" sheetId="208" r:id="rId12"/>
    <sheet name="Redução Z x Auditado x MF" sheetId="209" state="hidden" r:id="rId13"/>
    <sheet name="VENDAS DIÁRIAS SEMANA 6" sheetId="212" state="hidden" r:id="rId14"/>
    <sheet name="DADOS" sheetId="202" state="hidden" r:id="rId15"/>
  </sheets>
  <definedNames>
    <definedName name="_xlnm._FilterDatabase" localSheetId="14" hidden="1">DADOS!$A$6:$E$162</definedName>
    <definedName name="_xlnm._FilterDatabase" localSheetId="6" hidden="1">'DEZEMBRO - 15 '!$C$9:$AP$191</definedName>
    <definedName name="_xlnm._FilterDatabase" localSheetId="2" hidden="1">INDICADORES!$A$9:$U$33</definedName>
    <definedName name="_xlnm._FilterDatabase" localSheetId="7" hidden="1">'VENDAS DIÁRIAS SEMANA 1'!$A$7:$H$168</definedName>
    <definedName name="_xlnm._FilterDatabase" localSheetId="8" hidden="1">'VENDAS DIÁRIAS SEMANA 2'!$A$7:$N$169</definedName>
    <definedName name="_xlnm._FilterDatabase" localSheetId="10" hidden="1">'VENDAS DIÁRIAS SEMANA 4'!$A$6:$K$167</definedName>
    <definedName name="_xlnm._FilterDatabase" localSheetId="11" hidden="1">'VENDAS DIÁRIAS SEMANA 5'!$A$6:$N$167</definedName>
    <definedName name="_xlnm._FilterDatabase" localSheetId="9" hidden="1">'VENDAS DIÁRIAS SEMANAS 3'!$A$6:$K$167</definedName>
    <definedName name="_xlnm.Print_Area" localSheetId="14">DADOS!#REF!</definedName>
    <definedName name="_xlnm.Print_Area" localSheetId="2">INDICADORES!$Q$1:$AG$53</definedName>
    <definedName name="_xlnm.Print_Area" localSheetId="7">'VENDAS DIÁRIAS SEMANA 1'!$B$2:$G$66</definedName>
    <definedName name="_xlnm.Print_Area" localSheetId="8">'VENDAS DIÁRIAS SEMANA 2'!$B$1:$K$67</definedName>
    <definedName name="_xlnm.Print_Area" localSheetId="10">'VENDAS DIÁRIAS SEMANA 4'!$B$1:$K$65</definedName>
    <definedName name="_xlnm.Print_Area" localSheetId="11">'VENDAS DIÁRIAS SEMANA 5'!$B$1:$N$65</definedName>
    <definedName name="_xlnm.Print_Area" localSheetId="9">'VENDAS DIÁRIAS SEMANAS 3'!$B$1:$K$65</definedName>
    <definedName name="Z_9C36B951_2B90_472D_9ED2_C820337CF689_.wvu.Cols" localSheetId="14" hidden="1">DADOS!#REF!</definedName>
    <definedName name="Z_9C36B951_2B90_472D_9ED2_C820337CF689_.wvu.Cols" localSheetId="2" hidden="1">INDICADORES!#REF!</definedName>
    <definedName name="Z_9C36B951_2B90_472D_9ED2_C820337CF689_.wvu.Cols" localSheetId="7" hidden="1">'VENDAS DIÁRIAS SEMANA 1'!#REF!</definedName>
    <definedName name="Z_9C36B951_2B90_472D_9ED2_C820337CF689_.wvu.Cols" localSheetId="8" hidden="1">'VENDAS DIÁRIAS SEMANA 2'!#REF!</definedName>
    <definedName name="Z_9C36B951_2B90_472D_9ED2_C820337CF689_.wvu.Cols" localSheetId="10" hidden="1">'VENDAS DIÁRIAS SEMANA 4'!#REF!</definedName>
    <definedName name="Z_9C36B951_2B90_472D_9ED2_C820337CF689_.wvu.Cols" localSheetId="11" hidden="1">'VENDAS DIÁRIAS SEMANA 5'!#REF!</definedName>
    <definedName name="Z_9C36B951_2B90_472D_9ED2_C820337CF689_.wvu.Cols" localSheetId="9" hidden="1">'VENDAS DIÁRIAS SEMANAS 3'!#REF!</definedName>
    <definedName name="Z_9C36B951_2B90_472D_9ED2_C820337CF689_.wvu.FilterData" localSheetId="14" hidden="1">DADOS!#REF!</definedName>
    <definedName name="Z_9C36B951_2B90_472D_9ED2_C820337CF689_.wvu.FilterData" localSheetId="6" hidden="1">'DEZEMBRO - 15 '!$C$9:$AP$191</definedName>
    <definedName name="Z_9C36B951_2B90_472D_9ED2_C820337CF689_.wvu.FilterData" localSheetId="2" hidden="1">INDICADORES!#REF!</definedName>
    <definedName name="Z_9C36B951_2B90_472D_9ED2_C820337CF689_.wvu.FilterData" localSheetId="7" hidden="1">'VENDAS DIÁRIAS SEMANA 1'!$B$192:$F$211</definedName>
    <definedName name="Z_9C36B951_2B90_472D_9ED2_C820337CF689_.wvu.FilterData" localSheetId="8" hidden="1">'VENDAS DIÁRIAS SEMANA 2'!$B$193:$J$212</definedName>
    <definedName name="Z_9C36B951_2B90_472D_9ED2_C820337CF689_.wvu.FilterData" localSheetId="10" hidden="1">'VENDAS DIÁRIAS SEMANA 4'!$B$191:$J$210</definedName>
    <definedName name="Z_9C36B951_2B90_472D_9ED2_C820337CF689_.wvu.FilterData" localSheetId="11" hidden="1">'VENDAS DIÁRIAS SEMANA 5'!$B$191:$M$210</definedName>
    <definedName name="Z_9C36B951_2B90_472D_9ED2_C820337CF689_.wvu.FilterData" localSheetId="9" hidden="1">'VENDAS DIÁRIAS SEMANAS 3'!$B$191:$J$210</definedName>
    <definedName name="Z_9C36B951_2B90_472D_9ED2_C820337CF689_.wvu.Rows" localSheetId="14" hidden="1">DADOS!$8:$11,DADOS!$58:$68,DADOS!$70:$128,DADOS!$77:$78,DADOS!$81:$86,DADOS!$88:$91,DADOS!$93:$97,DADOS!$99:$102,DADOS!#REF!,DADOS!$106:$113,DADOS!$115:$122,DADOS!$124:$129,DADOS!$131:$158,DADOS!$172:$177,DADOS!$178:$184,DADOS!$187:$189,DADOS!$191:$192,DADOS!#REF!,DADOS!$194:$195,DADOS!$197:$198,DADOS!$200:$202,DADOS!$204:$204</definedName>
    <definedName name="Z_9C36B951_2B90_472D_9ED2_C820337CF689_.wvu.Rows" localSheetId="2" hidden="1">INDICADORES!$9:$13,INDICADORES!$14:$14,INDICADORES!$16:$33,INDICADORES!$23:$24,INDICADORES!$26:$31,INDICADORES!$33:$33,INDICADORES!#REF!,INDICADORES!#REF!,INDICADORES!#REF!,INDICADORES!#REF!,INDICADORES!#REF!,INDICADORES!#REF!,INDICADORES!#REF!,INDICADORES!#REF!,INDICADORES!#REF!,INDICADORES!#REF!,INDICADORES!#REF!,INDICADORES!#REF!,INDICADORES!#REF!,INDICADORES!#REF!,INDICADORES!#REF!,INDICADORES!#REF!</definedName>
    <definedName name="Z_9C36B951_2B90_472D_9ED2_C820337CF689_.wvu.Rows" localSheetId="7" hidden="1">'VENDAS DIÁRIAS SEMANA 1'!$9:$12,'VENDAS DIÁRIAS SEMANA 1'!$63:$74,'VENDAS DIÁRIAS SEMANA 1'!$76:$134,'VENDAS DIÁRIAS SEMANA 1'!$83:$84,'VENDAS DIÁRIAS SEMANA 1'!$87:$92,'VENDAS DIÁRIAS SEMANA 1'!$94:$97,'VENDAS DIÁRIAS SEMANA 1'!$99:$103,'VENDAS DIÁRIAS SEMANA 1'!$105:$108,'VENDAS DIÁRIAS SEMANA 1'!#REF!,'VENDAS DIÁRIAS SEMANA 1'!$112:$119,'VENDAS DIÁRIAS SEMANA 1'!$121:$128,'VENDAS DIÁRIAS SEMANA 1'!$130:$135,'VENDAS DIÁRIAS SEMANA 1'!$137:$164,'VENDAS DIÁRIAS SEMANA 1'!$178:$183,'VENDAS DIÁRIAS SEMANA 1'!$184:$190,'VENDAS DIÁRIAS SEMANA 1'!$193:$195,'VENDAS DIÁRIAS SEMANA 1'!$197:$198,'VENDAS DIÁRIAS SEMANA 1'!#REF!,'VENDAS DIÁRIAS SEMANA 1'!$200:$201,'VENDAS DIÁRIAS SEMANA 1'!$203:$204,'VENDAS DIÁRIAS SEMANA 1'!$206:$208,'VENDAS DIÁRIAS SEMANA 1'!$210:$210</definedName>
    <definedName name="Z_9C36B951_2B90_472D_9ED2_C820337CF689_.wvu.Rows" localSheetId="8" hidden="1">'VENDAS DIÁRIAS SEMANA 2'!$9:$12,'VENDAS DIÁRIAS SEMANA 2'!$64:$75,'VENDAS DIÁRIAS SEMANA 2'!$77:$135,'VENDAS DIÁRIAS SEMANA 2'!$84:$85,'VENDAS DIÁRIAS SEMANA 2'!$88:$93,'VENDAS DIÁRIAS SEMANA 2'!$95:$98,'VENDAS DIÁRIAS SEMANA 2'!$100:$104,'VENDAS DIÁRIAS SEMANA 2'!$106:$109,'VENDAS DIÁRIAS SEMANA 2'!#REF!,'VENDAS DIÁRIAS SEMANA 2'!$113:$120,'VENDAS DIÁRIAS SEMANA 2'!$122:$129,'VENDAS DIÁRIAS SEMANA 2'!$131:$136,'VENDAS DIÁRIAS SEMANA 2'!$138:$165,'VENDAS DIÁRIAS SEMANA 2'!$179:$184,'VENDAS DIÁRIAS SEMANA 2'!$185:$191,'VENDAS DIÁRIAS SEMANA 2'!$194:$196,'VENDAS DIÁRIAS SEMANA 2'!$198:$199,'VENDAS DIÁRIAS SEMANA 2'!#REF!,'VENDAS DIÁRIAS SEMANA 2'!$201:$202,'VENDAS DIÁRIAS SEMANA 2'!$204:$205,'VENDAS DIÁRIAS SEMANA 2'!$207:$209,'VENDAS DIÁRIAS SEMANA 2'!$211:$211</definedName>
    <definedName name="Z_9C36B951_2B90_472D_9ED2_C820337CF689_.wvu.Rows" localSheetId="10" hidden="1">'VENDAS DIÁRIAS SEMANA 4'!$8:$11,'VENDAS DIÁRIAS SEMANA 4'!$62:$73,'VENDAS DIÁRIAS SEMANA 4'!$75:$133,'VENDAS DIÁRIAS SEMANA 4'!$82:$83,'VENDAS DIÁRIAS SEMANA 4'!$86:$91,'VENDAS DIÁRIAS SEMANA 4'!$93:$96,'VENDAS DIÁRIAS SEMANA 4'!$98:$102,'VENDAS DIÁRIAS SEMANA 4'!$104:$107,'VENDAS DIÁRIAS SEMANA 4'!#REF!,'VENDAS DIÁRIAS SEMANA 4'!$111:$118,'VENDAS DIÁRIAS SEMANA 4'!$120:$127,'VENDAS DIÁRIAS SEMANA 4'!$129:$134,'VENDAS DIÁRIAS SEMANA 4'!$136:$163,'VENDAS DIÁRIAS SEMANA 4'!$177:$182,'VENDAS DIÁRIAS SEMANA 4'!$183:$189,'VENDAS DIÁRIAS SEMANA 4'!$192:$194,'VENDAS DIÁRIAS SEMANA 4'!$196:$197,'VENDAS DIÁRIAS SEMANA 4'!#REF!,'VENDAS DIÁRIAS SEMANA 4'!$199:$200,'VENDAS DIÁRIAS SEMANA 4'!$202:$203,'VENDAS DIÁRIAS SEMANA 4'!$205:$207,'VENDAS DIÁRIAS SEMANA 4'!$209:$209</definedName>
    <definedName name="Z_9C36B951_2B90_472D_9ED2_C820337CF689_.wvu.Rows" localSheetId="11" hidden="1">'VENDAS DIÁRIAS SEMANA 5'!$8:$11,'VENDAS DIÁRIAS SEMANA 5'!$62:$73,'VENDAS DIÁRIAS SEMANA 5'!$75:$133,'VENDAS DIÁRIAS SEMANA 5'!$82:$83,'VENDAS DIÁRIAS SEMANA 5'!$86:$91,'VENDAS DIÁRIAS SEMANA 5'!$93:$96,'VENDAS DIÁRIAS SEMANA 5'!$98:$102,'VENDAS DIÁRIAS SEMANA 5'!$104:$107,'VENDAS DIÁRIAS SEMANA 5'!#REF!,'VENDAS DIÁRIAS SEMANA 5'!$111:$118,'VENDAS DIÁRIAS SEMANA 5'!$120:$127,'VENDAS DIÁRIAS SEMANA 5'!$129:$134,'VENDAS DIÁRIAS SEMANA 5'!$136:$163,'VENDAS DIÁRIAS SEMANA 5'!$177:$182,'VENDAS DIÁRIAS SEMANA 5'!$183:$189,'VENDAS DIÁRIAS SEMANA 5'!$192:$194,'VENDAS DIÁRIAS SEMANA 5'!$196:$197,'VENDAS DIÁRIAS SEMANA 5'!#REF!,'VENDAS DIÁRIAS SEMANA 5'!$199:$200,'VENDAS DIÁRIAS SEMANA 5'!$202:$203,'VENDAS DIÁRIAS SEMANA 5'!$205:$207,'VENDAS DIÁRIAS SEMANA 5'!$209:$209</definedName>
    <definedName name="Z_9C36B951_2B90_472D_9ED2_C820337CF689_.wvu.Rows" localSheetId="9" hidden="1">'VENDAS DIÁRIAS SEMANAS 3'!$8:$11,'VENDAS DIÁRIAS SEMANAS 3'!$62:$73,'VENDAS DIÁRIAS SEMANAS 3'!$75:$133,'VENDAS DIÁRIAS SEMANAS 3'!$82:$83,'VENDAS DIÁRIAS SEMANAS 3'!$86:$91,'VENDAS DIÁRIAS SEMANAS 3'!$93:$96,'VENDAS DIÁRIAS SEMANAS 3'!$98:$102,'VENDAS DIÁRIAS SEMANAS 3'!$104:$107,'VENDAS DIÁRIAS SEMANAS 3'!#REF!,'VENDAS DIÁRIAS SEMANAS 3'!$111:$118,'VENDAS DIÁRIAS SEMANAS 3'!$120:$127,'VENDAS DIÁRIAS SEMANAS 3'!$129:$134,'VENDAS DIÁRIAS SEMANAS 3'!$136:$163,'VENDAS DIÁRIAS SEMANAS 3'!$177:$182,'VENDAS DIÁRIAS SEMANAS 3'!$183:$189,'VENDAS DIÁRIAS SEMANAS 3'!$192:$194,'VENDAS DIÁRIAS SEMANAS 3'!$196:$197,'VENDAS DIÁRIAS SEMANAS 3'!#REF!,'VENDAS DIÁRIAS SEMANAS 3'!$199:$200,'VENDAS DIÁRIAS SEMANAS 3'!$202:$203,'VENDAS DIÁRIAS SEMANAS 3'!$205:$207,'VENDAS DIÁRIAS SEMANAS 3'!$209:$209</definedName>
  </definedNames>
  <calcPr calcId="162913"/>
  <customWorkbookViews>
    <customWorkbookView name="painel" guid="{9C36B951-2B90-472D-9ED2-C820337CF689}" showSheetTabs="0" xWindow="-1" yWindow="-1" windowWidth="1442" windowHeight="862" activeSheetId="40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9" i="211" l="1"/>
  <c r="AN79" i="211"/>
  <c r="AM79" i="211"/>
  <c r="AL79" i="211"/>
  <c r="AK79" i="211"/>
  <c r="AO78" i="211"/>
  <c r="AN78" i="211"/>
  <c r="AM78" i="211"/>
  <c r="AL78" i="211"/>
  <c r="AK78" i="211"/>
  <c r="AO77" i="211"/>
  <c r="AN77" i="211"/>
  <c r="AM77" i="211"/>
  <c r="AL77" i="211"/>
  <c r="AK77" i="211"/>
  <c r="AO76" i="211"/>
  <c r="AN76" i="211"/>
  <c r="AM76" i="211"/>
  <c r="AL76" i="211"/>
  <c r="AK76" i="211"/>
  <c r="AO75" i="211"/>
  <c r="AN75" i="211"/>
  <c r="AM75" i="211"/>
  <c r="AL75" i="211"/>
  <c r="AK75" i="211"/>
  <c r="AO74" i="211"/>
  <c r="AN74" i="211"/>
  <c r="AM74" i="211"/>
  <c r="AL74" i="211"/>
  <c r="AK74" i="211"/>
  <c r="AO73" i="211"/>
  <c r="AN73" i="211"/>
  <c r="AM73" i="211"/>
  <c r="AL73" i="211"/>
  <c r="AK73" i="211"/>
  <c r="AO72" i="211"/>
  <c r="AN72" i="211"/>
  <c r="AM72" i="211"/>
  <c r="AL72" i="211"/>
  <c r="AK72" i="211"/>
  <c r="AO71" i="211"/>
  <c r="AN71" i="211"/>
  <c r="AM71" i="211"/>
  <c r="AL71" i="211"/>
  <c r="AK71" i="211"/>
  <c r="AO63" i="211"/>
  <c r="AN63" i="211"/>
  <c r="AM63" i="211"/>
  <c r="AL63" i="211"/>
  <c r="AK63" i="211"/>
  <c r="AO62" i="211"/>
  <c r="AN62" i="211"/>
  <c r="AM62" i="211"/>
  <c r="AL62" i="211"/>
  <c r="AK62" i="211"/>
  <c r="AO61" i="211"/>
  <c r="AN61" i="211"/>
  <c r="AM61" i="211"/>
  <c r="AL61" i="211"/>
  <c r="AK61" i="211"/>
  <c r="AO60" i="211"/>
  <c r="AN60" i="211"/>
  <c r="AM60" i="211"/>
  <c r="AL60" i="211"/>
  <c r="AK60" i="211"/>
  <c r="AO59" i="211"/>
  <c r="AN59" i="211"/>
  <c r="AM59" i="211"/>
  <c r="AL59" i="211"/>
  <c r="AK59" i="211"/>
  <c r="AO58" i="211"/>
  <c r="AN58" i="211"/>
  <c r="AM58" i="211"/>
  <c r="AL58" i="211"/>
  <c r="AK58" i="211"/>
  <c r="AO57" i="211"/>
  <c r="AN57" i="211"/>
  <c r="AM57" i="211"/>
  <c r="AL57" i="211"/>
  <c r="AK57" i="211"/>
  <c r="AO56" i="211"/>
  <c r="AN56" i="211"/>
  <c r="AM56" i="211"/>
  <c r="AL56" i="211"/>
  <c r="AK56" i="211"/>
  <c r="AO55" i="211"/>
  <c r="AN55" i="211"/>
  <c r="AM55" i="211"/>
  <c r="AL55" i="211"/>
  <c r="AK55" i="211"/>
  <c r="AO47" i="211"/>
  <c r="AN47" i="211"/>
  <c r="AM47" i="211"/>
  <c r="AL47" i="211"/>
  <c r="AK47" i="211"/>
  <c r="AO46" i="211"/>
  <c r="AN46" i="211"/>
  <c r="AM46" i="211"/>
  <c r="AL46" i="211"/>
  <c r="AK46" i="211"/>
  <c r="AO45" i="211"/>
  <c r="AN45" i="211"/>
  <c r="AM45" i="211"/>
  <c r="AL45" i="211"/>
  <c r="AK45" i="211"/>
  <c r="AO44" i="211"/>
  <c r="AN44" i="211"/>
  <c r="AM44" i="211"/>
  <c r="AL44" i="211"/>
  <c r="AK44" i="211"/>
  <c r="AO43" i="211"/>
  <c r="AN43" i="211"/>
  <c r="AM43" i="211"/>
  <c r="AL43" i="211"/>
  <c r="AK43" i="211"/>
  <c r="AO42" i="211"/>
  <c r="AN42" i="211"/>
  <c r="AM42" i="211"/>
  <c r="AL42" i="211"/>
  <c r="AK42" i="211"/>
  <c r="AO41" i="211"/>
  <c r="AN41" i="211"/>
  <c r="AM41" i="211"/>
  <c r="AL41" i="211"/>
  <c r="AK41" i="211"/>
  <c r="AO40" i="211"/>
  <c r="AN40" i="211"/>
  <c r="AM40" i="211"/>
  <c r="AL40" i="211"/>
  <c r="AK40" i="211"/>
  <c r="AO39" i="211"/>
  <c r="AN39" i="211"/>
  <c r="AM39" i="211"/>
  <c r="AL39" i="211"/>
  <c r="AK39" i="211"/>
  <c r="AO31" i="211"/>
  <c r="AN31" i="211"/>
  <c r="AM31" i="211"/>
  <c r="AL31" i="211"/>
  <c r="AK31" i="211"/>
  <c r="AO30" i="211"/>
  <c r="AN30" i="211"/>
  <c r="AM30" i="211"/>
  <c r="AL30" i="211"/>
  <c r="AK30" i="211"/>
  <c r="AO29" i="211"/>
  <c r="AN29" i="211"/>
  <c r="AM29" i="211"/>
  <c r="AL29" i="211"/>
  <c r="AK29" i="211"/>
  <c r="AO28" i="211"/>
  <c r="AN28" i="211"/>
  <c r="AM28" i="211"/>
  <c r="AL28" i="211"/>
  <c r="AK28" i="211"/>
  <c r="AO27" i="211"/>
  <c r="AN27" i="211"/>
  <c r="AM27" i="211"/>
  <c r="AL27" i="211"/>
  <c r="AK27" i="211"/>
  <c r="AO26" i="211"/>
  <c r="AN26" i="211"/>
  <c r="AM26" i="211"/>
  <c r="AL26" i="211"/>
  <c r="AK26" i="211"/>
  <c r="AO25" i="211"/>
  <c r="AN25" i="211"/>
  <c r="AM25" i="211"/>
  <c r="AL25" i="211"/>
  <c r="AK25" i="211"/>
  <c r="AO24" i="211"/>
  <c r="AN24" i="211"/>
  <c r="AM24" i="211"/>
  <c r="AL24" i="211"/>
  <c r="AK24" i="211"/>
  <c r="AO23" i="211"/>
  <c r="AN23" i="211"/>
  <c r="AM23" i="211"/>
  <c r="AL23" i="211"/>
  <c r="AK23" i="211"/>
  <c r="AK8" i="211"/>
  <c r="AL8" i="211"/>
  <c r="AM8" i="211"/>
  <c r="AN8" i="211"/>
  <c r="AO8" i="211"/>
  <c r="AK9" i="211"/>
  <c r="AL9" i="211"/>
  <c r="AM9" i="211"/>
  <c r="AN9" i="211"/>
  <c r="AO9" i="211"/>
  <c r="AK10" i="211"/>
  <c r="AL10" i="211"/>
  <c r="AM10" i="211"/>
  <c r="AN10" i="211"/>
  <c r="AO10" i="211"/>
  <c r="AK11" i="211"/>
  <c r="AL11" i="211"/>
  <c r="AM11" i="211"/>
  <c r="AN11" i="211"/>
  <c r="AO11" i="211"/>
  <c r="AK12" i="211"/>
  <c r="AL12" i="211"/>
  <c r="AM12" i="211"/>
  <c r="AN12" i="211"/>
  <c r="AO12" i="211"/>
  <c r="AK13" i="211"/>
  <c r="AL13" i="211"/>
  <c r="AM13" i="211"/>
  <c r="AN13" i="211"/>
  <c r="AO13" i="211"/>
  <c r="AK14" i="211"/>
  <c r="AL14" i="211"/>
  <c r="AM14" i="211"/>
  <c r="AN14" i="211"/>
  <c r="AO14" i="211"/>
  <c r="AK15" i="211"/>
  <c r="AL15" i="211"/>
  <c r="AM15" i="211"/>
  <c r="AN15" i="211"/>
  <c r="AO15" i="211"/>
  <c r="AO7" i="211"/>
  <c r="AN7" i="211"/>
  <c r="AM7" i="211"/>
  <c r="AL7" i="211"/>
  <c r="AK7" i="211"/>
  <c r="D55" i="208" l="1"/>
  <c r="E55" i="208"/>
  <c r="F55" i="208"/>
  <c r="G55" i="208"/>
  <c r="H55" i="208"/>
  <c r="I55" i="208"/>
  <c r="D44" i="208"/>
  <c r="E44" i="208"/>
  <c r="F44" i="208"/>
  <c r="G44" i="208"/>
  <c r="H44" i="208"/>
  <c r="I44" i="208"/>
  <c r="D33" i="208"/>
  <c r="E33" i="208"/>
  <c r="F33" i="208"/>
  <c r="G33" i="208"/>
  <c r="H33" i="208"/>
  <c r="I33" i="208"/>
  <c r="I22" i="208"/>
  <c r="D22" i="208"/>
  <c r="E22" i="208"/>
  <c r="F22" i="208"/>
  <c r="G22" i="208"/>
  <c r="H22" i="208"/>
  <c r="D11" i="208"/>
  <c r="E11" i="208"/>
  <c r="F11" i="208"/>
  <c r="G11" i="208"/>
  <c r="H11" i="208"/>
  <c r="I11" i="208"/>
  <c r="AG72" i="211" l="1"/>
  <c r="AG73" i="211"/>
  <c r="AG74" i="211"/>
  <c r="AG75" i="211"/>
  <c r="AG76" i="211"/>
  <c r="AG77" i="211"/>
  <c r="AG78" i="211"/>
  <c r="AG79" i="211"/>
  <c r="AG71" i="211"/>
  <c r="AG56" i="211"/>
  <c r="AG57" i="211"/>
  <c r="AG58" i="211"/>
  <c r="AG59" i="211"/>
  <c r="AG60" i="211"/>
  <c r="AG61" i="211"/>
  <c r="AG62" i="211"/>
  <c r="AG63" i="211"/>
  <c r="AG55" i="211"/>
  <c r="AG40" i="211"/>
  <c r="AG41" i="211"/>
  <c r="AG42" i="211"/>
  <c r="AG43" i="211"/>
  <c r="AG44" i="211"/>
  <c r="AG45" i="211"/>
  <c r="AG46" i="211"/>
  <c r="AG47" i="211"/>
  <c r="AG39" i="211"/>
  <c r="AG24" i="211"/>
  <c r="AG25" i="211"/>
  <c r="AG26" i="211"/>
  <c r="AG27" i="211"/>
  <c r="AG28" i="211"/>
  <c r="AG29" i="211"/>
  <c r="AG30" i="211"/>
  <c r="AG31" i="211"/>
  <c r="AG23" i="211"/>
  <c r="AF81" i="211"/>
  <c r="AD81" i="211"/>
  <c r="AC81" i="211"/>
  <c r="AB81" i="211"/>
  <c r="AA81" i="211"/>
  <c r="Z81" i="211"/>
  <c r="Y81" i="211"/>
  <c r="X81" i="211"/>
  <c r="W81" i="211"/>
  <c r="V81" i="211"/>
  <c r="U81" i="211"/>
  <c r="T81" i="211"/>
  <c r="S81" i="211"/>
  <c r="R81" i="211"/>
  <c r="Q81" i="211"/>
  <c r="P81" i="211"/>
  <c r="O81" i="211"/>
  <c r="N81" i="211"/>
  <c r="M81" i="211"/>
  <c r="L81" i="211"/>
  <c r="K81" i="211"/>
  <c r="J81" i="211"/>
  <c r="I81" i="211"/>
  <c r="H81" i="211"/>
  <c r="G81" i="211"/>
  <c r="F81" i="211"/>
  <c r="E81" i="211"/>
  <c r="D81" i="211"/>
  <c r="C81" i="211"/>
  <c r="B81" i="211"/>
  <c r="AN81" i="211"/>
  <c r="AM81" i="211"/>
  <c r="AO81" i="211"/>
  <c r="AL81" i="211"/>
  <c r="AK81" i="211"/>
  <c r="AL65" i="211"/>
  <c r="AM65" i="211"/>
  <c r="AN65" i="211"/>
  <c r="AF65" i="211"/>
  <c r="AD65" i="211"/>
  <c r="AC65" i="211"/>
  <c r="AB65" i="211"/>
  <c r="AA65" i="211"/>
  <c r="Z65" i="211"/>
  <c r="Y65" i="211"/>
  <c r="X65" i="211"/>
  <c r="W65" i="211"/>
  <c r="V65" i="211"/>
  <c r="U65" i="211"/>
  <c r="T65" i="211"/>
  <c r="S65" i="211"/>
  <c r="R65" i="211"/>
  <c r="Q65" i="211"/>
  <c r="P65" i="211"/>
  <c r="O65" i="211"/>
  <c r="N65" i="211"/>
  <c r="M65" i="211"/>
  <c r="L65" i="211"/>
  <c r="K65" i="211"/>
  <c r="J65" i="211"/>
  <c r="I65" i="211"/>
  <c r="H65" i="211"/>
  <c r="G65" i="211"/>
  <c r="F65" i="211"/>
  <c r="E65" i="211"/>
  <c r="D65" i="211"/>
  <c r="C65" i="211"/>
  <c r="B65" i="211"/>
  <c r="AM49" i="211"/>
  <c r="AO49" i="211"/>
  <c r="AN49" i="211"/>
  <c r="AL49" i="211"/>
  <c r="AF49" i="211"/>
  <c r="AD49" i="211"/>
  <c r="AC49" i="211"/>
  <c r="AB49" i="211"/>
  <c r="AA49" i="211"/>
  <c r="Z49" i="211"/>
  <c r="Y49" i="211"/>
  <c r="X49" i="211"/>
  <c r="W49" i="211"/>
  <c r="V49" i="211"/>
  <c r="U49" i="211"/>
  <c r="T49" i="211"/>
  <c r="S49" i="211"/>
  <c r="R49" i="211"/>
  <c r="Q49" i="211"/>
  <c r="P49" i="211"/>
  <c r="O49" i="211"/>
  <c r="N49" i="211"/>
  <c r="M49" i="211"/>
  <c r="L49" i="211"/>
  <c r="K49" i="211"/>
  <c r="J49" i="211"/>
  <c r="I49" i="211"/>
  <c r="H49" i="211"/>
  <c r="G49" i="211"/>
  <c r="F49" i="211"/>
  <c r="E49" i="211"/>
  <c r="D49" i="211"/>
  <c r="C49" i="211"/>
  <c r="B49" i="211"/>
  <c r="AF33" i="211"/>
  <c r="AD33" i="211"/>
  <c r="AC33" i="211"/>
  <c r="AB33" i="211"/>
  <c r="AA33" i="211"/>
  <c r="Z33" i="211"/>
  <c r="Y33" i="211"/>
  <c r="X33" i="211"/>
  <c r="W33" i="211"/>
  <c r="V33" i="211"/>
  <c r="U33" i="211"/>
  <c r="T33" i="211"/>
  <c r="S33" i="211"/>
  <c r="R33" i="211"/>
  <c r="Q33" i="211"/>
  <c r="P33" i="211"/>
  <c r="O33" i="211"/>
  <c r="N33" i="211"/>
  <c r="M33" i="211"/>
  <c r="L33" i="211"/>
  <c r="K33" i="211"/>
  <c r="J33" i="211"/>
  <c r="I33" i="211"/>
  <c r="H33" i="211"/>
  <c r="G33" i="211"/>
  <c r="F33" i="211"/>
  <c r="E33" i="211"/>
  <c r="D33" i="211"/>
  <c r="C33" i="211"/>
  <c r="B33" i="211"/>
  <c r="AO33" i="211"/>
  <c r="AN33" i="211"/>
  <c r="AM33" i="211"/>
  <c r="AL33" i="211"/>
  <c r="AN17" i="211"/>
  <c r="AO17" i="211"/>
  <c r="AM17" i="211"/>
  <c r="AL17" i="211"/>
  <c r="AG8" i="211"/>
  <c r="AG9" i="211"/>
  <c r="AG10" i="211"/>
  <c r="AG11" i="211"/>
  <c r="AG12" i="211"/>
  <c r="AG13" i="211"/>
  <c r="AG14" i="211"/>
  <c r="AG15" i="211"/>
  <c r="AG7" i="211"/>
  <c r="C17" i="211"/>
  <c r="D17" i="211"/>
  <c r="E17" i="211"/>
  <c r="F17" i="211"/>
  <c r="G17" i="211"/>
  <c r="H17" i="211"/>
  <c r="I17" i="211"/>
  <c r="J17" i="211"/>
  <c r="K17" i="211"/>
  <c r="L17" i="211"/>
  <c r="M17" i="211"/>
  <c r="N17" i="211"/>
  <c r="O17" i="211"/>
  <c r="P17" i="211"/>
  <c r="Q17" i="211"/>
  <c r="R17" i="211"/>
  <c r="S17" i="211"/>
  <c r="T17" i="211"/>
  <c r="U17" i="211"/>
  <c r="V17" i="211"/>
  <c r="W17" i="211"/>
  <c r="X17" i="211"/>
  <c r="Y17" i="211"/>
  <c r="Z17" i="211"/>
  <c r="AA17" i="211"/>
  <c r="AB17" i="211"/>
  <c r="AC17" i="211"/>
  <c r="AD17" i="211"/>
  <c r="AF17" i="211"/>
  <c r="B17" i="211"/>
  <c r="AK65" i="211" l="1"/>
  <c r="AK49" i="211"/>
  <c r="AK33" i="211"/>
  <c r="AG49" i="211"/>
  <c r="AG17" i="211"/>
  <c r="AG33" i="211"/>
  <c r="AK17" i="211"/>
  <c r="AG81" i="211"/>
  <c r="AO65" i="211"/>
  <c r="AC39" i="201" s="1"/>
  <c r="AG65" i="211"/>
  <c r="U9" i="201" l="1"/>
  <c r="AD49" i="201" l="1"/>
  <c r="AC49" i="201"/>
  <c r="AB49" i="201"/>
  <c r="AA49" i="201"/>
  <c r="Z49" i="201"/>
  <c r="Y49" i="201"/>
  <c r="X49" i="201"/>
  <c r="W49" i="201"/>
  <c r="V49" i="201"/>
  <c r="U49" i="201"/>
  <c r="AD39" i="201"/>
  <c r="N42" i="208" s="1"/>
  <c r="AB39" i="201"/>
  <c r="AA39" i="201"/>
  <c r="Z39" i="201"/>
  <c r="Y39" i="201"/>
  <c r="X39" i="201"/>
  <c r="W39" i="201"/>
  <c r="V39" i="201"/>
  <c r="U39" i="201"/>
  <c r="AD29" i="201"/>
  <c r="AC29" i="201"/>
  <c r="AB29" i="201"/>
  <c r="AA29" i="201"/>
  <c r="Z29" i="201"/>
  <c r="Y29" i="201"/>
  <c r="X29" i="201"/>
  <c r="W29" i="201"/>
  <c r="V29" i="201"/>
  <c r="U29" i="201"/>
  <c r="AD19" i="201"/>
  <c r="AC19" i="201"/>
  <c r="AB19" i="201"/>
  <c r="AA19" i="201"/>
  <c r="Z19" i="201"/>
  <c r="Y19" i="201"/>
  <c r="X19" i="201"/>
  <c r="W19" i="201"/>
  <c r="V19" i="201"/>
  <c r="U19" i="201"/>
  <c r="AD9" i="201"/>
  <c r="AC9" i="201"/>
  <c r="AB9" i="201"/>
  <c r="AA9" i="201"/>
  <c r="Z9" i="201"/>
  <c r="Y9" i="201"/>
  <c r="X9" i="201"/>
  <c r="W9" i="201"/>
  <c r="V9" i="201"/>
  <c r="F13" i="206" l="1"/>
  <c r="Q27" i="166" s="1"/>
  <c r="K55" i="203"/>
  <c r="K53" i="200"/>
  <c r="E13" i="206"/>
  <c r="P27" i="166" s="1"/>
  <c r="AA40" i="201"/>
  <c r="AC40" i="201"/>
  <c r="N53" i="208"/>
  <c r="K53" i="199"/>
  <c r="G54" i="198"/>
  <c r="K20" i="199"/>
  <c r="G21" i="198"/>
  <c r="G53" i="198"/>
  <c r="G42" i="198"/>
  <c r="G31" i="198"/>
  <c r="G20" i="198"/>
  <c r="G22" i="198" s="1"/>
  <c r="G9" i="198"/>
  <c r="G11" i="198" s="1"/>
  <c r="G55" i="198" l="1"/>
  <c r="D63" i="198"/>
  <c r="E63" i="198"/>
  <c r="D64" i="198"/>
  <c r="E64" i="198"/>
  <c r="E56" i="198"/>
  <c r="D56" i="198"/>
  <c r="C56" i="198"/>
  <c r="E45" i="198"/>
  <c r="D45" i="198"/>
  <c r="C45" i="198"/>
  <c r="E34" i="198"/>
  <c r="D34" i="198"/>
  <c r="C34" i="198"/>
  <c r="E23" i="198"/>
  <c r="D23" i="198"/>
  <c r="C23" i="198"/>
  <c r="D12" i="198"/>
  <c r="E12" i="198"/>
  <c r="F58" i="198" l="1"/>
  <c r="F47" i="198"/>
  <c r="F36" i="198"/>
  <c r="F25" i="198"/>
  <c r="E66" i="198"/>
  <c r="D66" i="198"/>
  <c r="D41" i="212"/>
  <c r="C41" i="212"/>
  <c r="D31" i="212"/>
  <c r="C31" i="212"/>
  <c r="D21" i="212"/>
  <c r="C21" i="212"/>
  <c r="E23" i="212" s="1"/>
  <c r="D11" i="212"/>
  <c r="E13" i="212" s="1"/>
  <c r="C11" i="212"/>
  <c r="E33" i="212" l="1"/>
  <c r="E43" i="212"/>
  <c r="N41" i="208"/>
  <c r="N30" i="208"/>
  <c r="N19" i="208"/>
  <c r="N8" i="208"/>
  <c r="J63" i="208"/>
  <c r="K63" i="208"/>
  <c r="L63" i="208"/>
  <c r="L62" i="208"/>
  <c r="L44" i="208"/>
  <c r="K44" i="208"/>
  <c r="J44" i="208"/>
  <c r="L33" i="208"/>
  <c r="K33" i="208"/>
  <c r="J33" i="208"/>
  <c r="L22" i="208"/>
  <c r="L11" i="208"/>
  <c r="L65" i="208" l="1"/>
  <c r="AF39" i="201" l="1"/>
  <c r="AF29" i="201"/>
  <c r="AF19" i="201"/>
  <c r="F10" i="206" s="1"/>
  <c r="AF9" i="201"/>
  <c r="F9" i="206" s="1"/>
  <c r="AE9" i="201"/>
  <c r="AE19" i="201"/>
  <c r="AE29" i="201"/>
  <c r="AE39" i="201"/>
  <c r="F11" i="206" s="1"/>
  <c r="D59" i="212"/>
  <c r="D58" i="212"/>
  <c r="C59" i="212"/>
  <c r="C58" i="212"/>
  <c r="F12" i="206" l="1"/>
  <c r="D61" i="212"/>
  <c r="E59" i="212"/>
  <c r="F19" i="212"/>
  <c r="F39" i="212"/>
  <c r="F9" i="212"/>
  <c r="F29" i="212"/>
  <c r="E58" i="212"/>
  <c r="C61" i="212"/>
  <c r="N31" i="208"/>
  <c r="N20" i="208"/>
  <c r="K9" i="200"/>
  <c r="K31" i="200"/>
  <c r="K20" i="200"/>
  <c r="K42" i="200"/>
  <c r="K9" i="199"/>
  <c r="K42" i="199"/>
  <c r="K31" i="199"/>
  <c r="G10" i="198"/>
  <c r="K32" i="203"/>
  <c r="K10" i="203"/>
  <c r="Q26" i="166"/>
  <c r="G43" i="198"/>
  <c r="K21" i="203"/>
  <c r="K44" i="203"/>
  <c r="G32" i="198"/>
  <c r="E10" i="206"/>
  <c r="P24" i="166" s="1"/>
  <c r="Q24" i="166"/>
  <c r="E12" i="206"/>
  <c r="P26" i="166" s="1"/>
  <c r="N9" i="208"/>
  <c r="Q25" i="166"/>
  <c r="E9" i="206"/>
  <c r="P23" i="166" s="1"/>
  <c r="E11" i="206"/>
  <c r="P25" i="166" s="1"/>
  <c r="AE30" i="201"/>
  <c r="AE40" i="201"/>
  <c r="AE10" i="201"/>
  <c r="AC10" i="201"/>
  <c r="AC30" i="201"/>
  <c r="AA30" i="201"/>
  <c r="Y30" i="201"/>
  <c r="D27" i="212"/>
  <c r="C27" i="212"/>
  <c r="D17" i="212"/>
  <c r="D37" i="212" s="1"/>
  <c r="C17" i="212"/>
  <c r="C37" i="212" s="1"/>
  <c r="E61" i="212" l="1"/>
  <c r="S9" i="201"/>
  <c r="Q23" i="166"/>
  <c r="K62" i="208"/>
  <c r="K65" i="208" s="1"/>
  <c r="J62" i="208"/>
  <c r="J65" i="208" s="1"/>
  <c r="K11" i="208" l="1"/>
  <c r="J11" i="208"/>
  <c r="K22" i="208"/>
  <c r="J22" i="208"/>
  <c r="AC32" i="201" l="1"/>
  <c r="N32" i="208"/>
  <c r="AC22" i="201"/>
  <c r="N21" i="208"/>
  <c r="AC12" i="201"/>
  <c r="N10" i="208"/>
  <c r="F18" i="212"/>
  <c r="F48" i="212"/>
  <c r="F38" i="212"/>
  <c r="F28" i="212"/>
  <c r="F8" i="212"/>
  <c r="AE32" i="201" l="1"/>
  <c r="F30" i="212"/>
  <c r="AE22" i="201"/>
  <c r="AE23" i="201" s="1"/>
  <c r="F20" i="212"/>
  <c r="AE12" i="201"/>
  <c r="F10" i="212"/>
  <c r="AE42" i="201"/>
  <c r="F40" i="212"/>
  <c r="AE33" i="201"/>
  <c r="AE13" i="201"/>
  <c r="K41" i="199"/>
  <c r="K43" i="199" s="1"/>
  <c r="C44" i="199"/>
  <c r="D44" i="199"/>
  <c r="E44" i="199"/>
  <c r="F44" i="199"/>
  <c r="G44" i="199"/>
  <c r="H44" i="199"/>
  <c r="I44" i="199"/>
  <c r="K52" i="199"/>
  <c r="K54" i="199" s="1"/>
  <c r="C55" i="199"/>
  <c r="D55" i="199"/>
  <c r="E55" i="199"/>
  <c r="F55" i="199"/>
  <c r="G55" i="199"/>
  <c r="H55" i="199"/>
  <c r="I55" i="199"/>
  <c r="C62" i="199"/>
  <c r="C63" i="199"/>
  <c r="Y42" i="201" l="1"/>
  <c r="J57" i="199"/>
  <c r="J46" i="199"/>
  <c r="U22" i="201" l="1"/>
  <c r="U32" i="201"/>
  <c r="G33" i="198"/>
  <c r="U42" i="201"/>
  <c r="G44" i="198"/>
  <c r="U12" i="201"/>
  <c r="C64" i="198"/>
  <c r="F64" i="198" s="1"/>
  <c r="I65" i="203"/>
  <c r="H65" i="203"/>
  <c r="G65" i="203"/>
  <c r="F65" i="203"/>
  <c r="E65" i="203"/>
  <c r="D65" i="203"/>
  <c r="C65" i="203"/>
  <c r="I63" i="199"/>
  <c r="H63" i="199"/>
  <c r="G63" i="199"/>
  <c r="F63" i="199"/>
  <c r="E63" i="199"/>
  <c r="D63" i="199"/>
  <c r="I63" i="200"/>
  <c r="H63" i="200"/>
  <c r="G63" i="200"/>
  <c r="F63" i="200"/>
  <c r="E63" i="200"/>
  <c r="D63" i="200"/>
  <c r="C63" i="200"/>
  <c r="I63" i="208"/>
  <c r="E63" i="208"/>
  <c r="D63" i="208"/>
  <c r="C63" i="208"/>
  <c r="C55" i="208"/>
  <c r="C44" i="208"/>
  <c r="C33" i="208"/>
  <c r="C22" i="208"/>
  <c r="C11" i="208"/>
  <c r="I55" i="200"/>
  <c r="H55" i="200"/>
  <c r="G55" i="200"/>
  <c r="F55" i="200"/>
  <c r="E55" i="200"/>
  <c r="D55" i="200"/>
  <c r="C55" i="200"/>
  <c r="I44" i="200"/>
  <c r="H44" i="200"/>
  <c r="G44" i="200"/>
  <c r="F44" i="200"/>
  <c r="E44" i="200"/>
  <c r="D44" i="200"/>
  <c r="C44" i="200"/>
  <c r="I33" i="200"/>
  <c r="H33" i="200"/>
  <c r="G33" i="200"/>
  <c r="F33" i="200"/>
  <c r="E33" i="200"/>
  <c r="D33" i="200"/>
  <c r="C33" i="200"/>
  <c r="I22" i="200"/>
  <c r="H22" i="200"/>
  <c r="G22" i="200"/>
  <c r="F22" i="200"/>
  <c r="E22" i="200"/>
  <c r="D22" i="200"/>
  <c r="C22" i="200"/>
  <c r="I11" i="200"/>
  <c r="H11" i="200"/>
  <c r="G11" i="200"/>
  <c r="F11" i="200"/>
  <c r="E11" i="200"/>
  <c r="D11" i="200"/>
  <c r="C11" i="200"/>
  <c r="I33" i="199"/>
  <c r="H33" i="199"/>
  <c r="G33" i="199"/>
  <c r="F33" i="199"/>
  <c r="E33" i="199"/>
  <c r="D33" i="199"/>
  <c r="C33" i="199"/>
  <c r="I22" i="199"/>
  <c r="H22" i="199"/>
  <c r="G22" i="199"/>
  <c r="F22" i="199"/>
  <c r="E22" i="199"/>
  <c r="D22" i="199"/>
  <c r="C22" i="199"/>
  <c r="I11" i="199"/>
  <c r="H11" i="199"/>
  <c r="G11" i="199"/>
  <c r="F11" i="199"/>
  <c r="E11" i="199"/>
  <c r="D11" i="199"/>
  <c r="C11" i="199"/>
  <c r="I57" i="203"/>
  <c r="H57" i="203"/>
  <c r="G57" i="203"/>
  <c r="F57" i="203"/>
  <c r="E57" i="203"/>
  <c r="D57" i="203"/>
  <c r="C57" i="203"/>
  <c r="I46" i="203"/>
  <c r="H46" i="203"/>
  <c r="G46" i="203"/>
  <c r="F46" i="203"/>
  <c r="E46" i="203"/>
  <c r="D46" i="203"/>
  <c r="C46" i="203"/>
  <c r="I34" i="203"/>
  <c r="H34" i="203"/>
  <c r="G34" i="203"/>
  <c r="F34" i="203"/>
  <c r="E34" i="203"/>
  <c r="D34" i="203"/>
  <c r="C34" i="203"/>
  <c r="I23" i="203"/>
  <c r="H23" i="203"/>
  <c r="G23" i="203"/>
  <c r="F23" i="203"/>
  <c r="E23" i="203"/>
  <c r="D23" i="203"/>
  <c r="C23" i="203"/>
  <c r="I12" i="203"/>
  <c r="H12" i="203"/>
  <c r="G12" i="203"/>
  <c r="F12" i="203"/>
  <c r="E12" i="203"/>
  <c r="D12" i="203"/>
  <c r="C12" i="203"/>
  <c r="C12" i="198"/>
  <c r="F14" i="198" s="1"/>
  <c r="E53" i="212"/>
  <c r="M46" i="208" l="1"/>
  <c r="M35" i="208"/>
  <c r="M24" i="208"/>
  <c r="M13" i="208"/>
  <c r="M63" i="208"/>
  <c r="AC42" i="201"/>
  <c r="AE43" i="201" s="1"/>
  <c r="N43" i="208"/>
  <c r="J35" i="199"/>
  <c r="I70" i="209"/>
  <c r="H70" i="209"/>
  <c r="C70" i="209"/>
  <c r="B70" i="209"/>
  <c r="K69" i="209"/>
  <c r="E69" i="209"/>
  <c r="K68" i="209"/>
  <c r="E68" i="209"/>
  <c r="K67" i="209"/>
  <c r="E67" i="209"/>
  <c r="K66" i="209"/>
  <c r="E66" i="209"/>
  <c r="K65" i="209"/>
  <c r="E65" i="209"/>
  <c r="K64" i="209"/>
  <c r="E64" i="209"/>
  <c r="K63" i="209"/>
  <c r="E63" i="209"/>
  <c r="K62" i="209"/>
  <c r="E62" i="209"/>
  <c r="K61" i="209"/>
  <c r="E61" i="209"/>
  <c r="K60" i="209"/>
  <c r="E60" i="209"/>
  <c r="K59" i="209"/>
  <c r="E59" i="209"/>
  <c r="K58" i="209"/>
  <c r="E58" i="209"/>
  <c r="K57" i="209"/>
  <c r="E57" i="209"/>
  <c r="K56" i="209"/>
  <c r="E56" i="209"/>
  <c r="K55" i="209"/>
  <c r="E55" i="209"/>
  <c r="K54" i="209"/>
  <c r="E54" i="209"/>
  <c r="K53" i="209"/>
  <c r="E53" i="209"/>
  <c r="K52" i="209"/>
  <c r="E52" i="209"/>
  <c r="K51" i="209"/>
  <c r="E51" i="209"/>
  <c r="K50" i="209"/>
  <c r="E50" i="209"/>
  <c r="K49" i="209"/>
  <c r="E49" i="209"/>
  <c r="K48" i="209"/>
  <c r="E48" i="209"/>
  <c r="K47" i="209"/>
  <c r="E47" i="209"/>
  <c r="K46" i="209"/>
  <c r="E46" i="209"/>
  <c r="K45" i="209"/>
  <c r="E45" i="209"/>
  <c r="K44" i="209"/>
  <c r="E44" i="209"/>
  <c r="K43" i="209"/>
  <c r="E43" i="209"/>
  <c r="K42" i="209"/>
  <c r="E42" i="209"/>
  <c r="K41" i="209"/>
  <c r="E41" i="209"/>
  <c r="K40" i="209"/>
  <c r="E40" i="209"/>
  <c r="O34" i="209"/>
  <c r="N34" i="209"/>
  <c r="I34" i="209"/>
  <c r="H34" i="209"/>
  <c r="C34" i="209"/>
  <c r="B34" i="209"/>
  <c r="Q33" i="209"/>
  <c r="K33" i="209"/>
  <c r="E33" i="209"/>
  <c r="Q32" i="209"/>
  <c r="K32" i="209"/>
  <c r="E32" i="209"/>
  <c r="Q31" i="209"/>
  <c r="K31" i="209"/>
  <c r="E31" i="209"/>
  <c r="Q30" i="209"/>
  <c r="K30" i="209"/>
  <c r="E30" i="209"/>
  <c r="Q29" i="209"/>
  <c r="K29" i="209"/>
  <c r="E29" i="209"/>
  <c r="Q28" i="209"/>
  <c r="K28" i="209"/>
  <c r="E28" i="209"/>
  <c r="Q27" i="209"/>
  <c r="K27" i="209"/>
  <c r="E27" i="209"/>
  <c r="Q26" i="209"/>
  <c r="K26" i="209"/>
  <c r="E26" i="209"/>
  <c r="Q25" i="209"/>
  <c r="K25" i="209"/>
  <c r="E25" i="209"/>
  <c r="Q24" i="209"/>
  <c r="K24" i="209"/>
  <c r="E24" i="209"/>
  <c r="Q23" i="209"/>
  <c r="K23" i="209"/>
  <c r="E23" i="209"/>
  <c r="Q22" i="209"/>
  <c r="K22" i="209"/>
  <c r="E22" i="209"/>
  <c r="Q21" i="209"/>
  <c r="K21" i="209"/>
  <c r="E21" i="209"/>
  <c r="Q20" i="209"/>
  <c r="K20" i="209"/>
  <c r="E20" i="209"/>
  <c r="Q19" i="209"/>
  <c r="K19" i="209"/>
  <c r="E19" i="209"/>
  <c r="Q18" i="209"/>
  <c r="K18" i="209"/>
  <c r="E18" i="209"/>
  <c r="Q17" i="209"/>
  <c r="K17" i="209"/>
  <c r="E17" i="209"/>
  <c r="Q16" i="209"/>
  <c r="K16" i="209"/>
  <c r="E16" i="209"/>
  <c r="Q15" i="209"/>
  <c r="K15" i="209"/>
  <c r="E15" i="209"/>
  <c r="Q14" i="209"/>
  <c r="K14" i="209"/>
  <c r="E14" i="209"/>
  <c r="Q13" i="209"/>
  <c r="K13" i="209"/>
  <c r="E13" i="209"/>
  <c r="Q12" i="209"/>
  <c r="K12" i="209"/>
  <c r="E12" i="209"/>
  <c r="Q11" i="209"/>
  <c r="K11" i="209"/>
  <c r="E11" i="209"/>
  <c r="Q10" i="209"/>
  <c r="K10" i="209"/>
  <c r="E10" i="209"/>
  <c r="Q9" i="209"/>
  <c r="K9" i="209"/>
  <c r="E9" i="209"/>
  <c r="Q8" i="209"/>
  <c r="K8" i="209"/>
  <c r="E8" i="209"/>
  <c r="Q7" i="209"/>
  <c r="K7" i="209"/>
  <c r="E7" i="209"/>
  <c r="Q6" i="209"/>
  <c r="K6" i="209"/>
  <c r="E6" i="209"/>
  <c r="Q5" i="209"/>
  <c r="K5" i="209"/>
  <c r="E5" i="209"/>
  <c r="Q4" i="209"/>
  <c r="K4" i="209"/>
  <c r="E4" i="209"/>
  <c r="K70" i="209" l="1"/>
  <c r="E34" i="209"/>
  <c r="F61" i="212"/>
  <c r="K34" i="209"/>
  <c r="Q34" i="209"/>
  <c r="E70" i="209"/>
  <c r="I62" i="208"/>
  <c r="E62" i="208"/>
  <c r="E65" i="208" s="1"/>
  <c r="D62" i="208"/>
  <c r="C62" i="208"/>
  <c r="M57" i="208"/>
  <c r="N52" i="208"/>
  <c r="N54" i="208" s="1"/>
  <c r="I65" i="208" l="1"/>
  <c r="M62" i="208"/>
  <c r="C65" i="208"/>
  <c r="D65" i="208"/>
  <c r="M65" i="208" l="1"/>
  <c r="N65" i="208" s="1"/>
  <c r="C63" i="198"/>
  <c r="F63" i="198" s="1"/>
  <c r="C66" i="198" l="1"/>
  <c r="F66" i="198" s="1"/>
  <c r="S49" i="201"/>
  <c r="S39" i="201"/>
  <c r="K52" i="200"/>
  <c r="K41" i="200"/>
  <c r="K30" i="200"/>
  <c r="K19" i="200"/>
  <c r="K8" i="200"/>
  <c r="K30" i="199"/>
  <c r="K32" i="199" s="1"/>
  <c r="K19" i="199"/>
  <c r="K8" i="199"/>
  <c r="K10" i="199" s="1"/>
  <c r="K54" i="203"/>
  <c r="K43" i="203"/>
  <c r="K31" i="203"/>
  <c r="K20" i="203"/>
  <c r="K9" i="203"/>
  <c r="K50" i="202"/>
  <c r="J50" i="202"/>
  <c r="I50" i="202"/>
  <c r="H50" i="202"/>
  <c r="K40" i="202"/>
  <c r="J40" i="202"/>
  <c r="I40" i="202"/>
  <c r="H40" i="202"/>
  <c r="K30" i="202"/>
  <c r="J30" i="202"/>
  <c r="I30" i="202"/>
  <c r="H30" i="202"/>
  <c r="K20" i="202"/>
  <c r="J20" i="202"/>
  <c r="I20" i="202"/>
  <c r="H20" i="202"/>
  <c r="J10" i="202"/>
  <c r="I10" i="202"/>
  <c r="H10" i="202"/>
  <c r="W52" i="201"/>
  <c r="AA52" i="201"/>
  <c r="Y52" i="201"/>
  <c r="G62" i="200"/>
  <c r="H62" i="200"/>
  <c r="I62" i="200"/>
  <c r="D62" i="199"/>
  <c r="E62" i="199"/>
  <c r="F62" i="199"/>
  <c r="G62" i="199"/>
  <c r="H62" i="199"/>
  <c r="I62" i="199"/>
  <c r="I65" i="199" s="1"/>
  <c r="C62" i="200"/>
  <c r="E8" i="202"/>
  <c r="E11" i="202"/>
  <c r="I64" i="203"/>
  <c r="H64" i="203"/>
  <c r="G64" i="203"/>
  <c r="F64" i="203"/>
  <c r="E64" i="203"/>
  <c r="D64" i="203"/>
  <c r="C64" i="203"/>
  <c r="K54" i="200" l="1"/>
  <c r="E13" i="113"/>
  <c r="I27" i="166"/>
  <c r="E12" i="113"/>
  <c r="I26" i="166"/>
  <c r="I25" i="166"/>
  <c r="E11" i="113"/>
  <c r="E10" i="113"/>
  <c r="I24" i="166"/>
  <c r="K10" i="200"/>
  <c r="E9" i="113"/>
  <c r="I23" i="166"/>
  <c r="D13" i="113"/>
  <c r="H27" i="166"/>
  <c r="K45" i="203"/>
  <c r="D12" i="113"/>
  <c r="H26" i="166"/>
  <c r="J26" i="166" s="1"/>
  <c r="K33" i="203"/>
  <c r="H25" i="166"/>
  <c r="D11" i="113"/>
  <c r="K22" i="203"/>
  <c r="D10" i="113"/>
  <c r="H24" i="166"/>
  <c r="K11" i="203"/>
  <c r="D9" i="113"/>
  <c r="H23" i="166"/>
  <c r="K56" i="203"/>
  <c r="AA42" i="201"/>
  <c r="AA43" i="201" s="1"/>
  <c r="K43" i="200"/>
  <c r="AA32" i="201"/>
  <c r="AC33" i="201" s="1"/>
  <c r="K32" i="200"/>
  <c r="AA22" i="201"/>
  <c r="AC23" i="201" s="1"/>
  <c r="K21" i="200"/>
  <c r="AA12" i="201"/>
  <c r="AC13" i="201" s="1"/>
  <c r="Y22" i="201"/>
  <c r="K21" i="199"/>
  <c r="Y32" i="201"/>
  <c r="Y12" i="201"/>
  <c r="W42" i="201"/>
  <c r="W32" i="201"/>
  <c r="W22" i="201"/>
  <c r="W12" i="201"/>
  <c r="D67" i="203"/>
  <c r="H67" i="203"/>
  <c r="I65" i="200"/>
  <c r="H65" i="200"/>
  <c r="G65" i="200"/>
  <c r="F67" i="203"/>
  <c r="F65" i="199"/>
  <c r="J14" i="203"/>
  <c r="S29" i="201"/>
  <c r="J36" i="203"/>
  <c r="G67" i="203"/>
  <c r="J59" i="203"/>
  <c r="E67" i="203"/>
  <c r="I67" i="203"/>
  <c r="J25" i="203"/>
  <c r="C67" i="203"/>
  <c r="J65" i="203"/>
  <c r="J64" i="203"/>
  <c r="S19" i="201"/>
  <c r="C65" i="199"/>
  <c r="E65" i="199"/>
  <c r="H65" i="199"/>
  <c r="J62" i="199"/>
  <c r="G65" i="199"/>
  <c r="J63" i="199"/>
  <c r="J63" i="200"/>
  <c r="C65" i="200"/>
  <c r="D65" i="199"/>
  <c r="J48" i="203"/>
  <c r="J24" i="200"/>
  <c r="J13" i="200"/>
  <c r="J13" i="199"/>
  <c r="J24" i="199"/>
  <c r="D13" i="206" l="1"/>
  <c r="D12" i="206"/>
  <c r="O26" i="166" s="1"/>
  <c r="J25" i="166"/>
  <c r="J24" i="166"/>
  <c r="J27" i="166"/>
  <c r="F13" i="113"/>
  <c r="D11" i="206"/>
  <c r="O25" i="166" s="1"/>
  <c r="D10" i="206"/>
  <c r="O24" i="166" s="1"/>
  <c r="D9" i="206"/>
  <c r="O23" i="166" s="1"/>
  <c r="J23" i="166"/>
  <c r="F9" i="113"/>
  <c r="F11" i="113"/>
  <c r="F12" i="113"/>
  <c r="F10" i="113"/>
  <c r="O27" i="166"/>
  <c r="H13" i="206"/>
  <c r="AC43" i="201"/>
  <c r="R9" i="201"/>
  <c r="G9" i="206" s="1"/>
  <c r="R23" i="166" s="1"/>
  <c r="R19" i="201"/>
  <c r="G10" i="206" s="1"/>
  <c r="R24" i="166" s="1"/>
  <c r="R29" i="201"/>
  <c r="G11" i="206" s="1"/>
  <c r="R25" i="166" s="1"/>
  <c r="Y43" i="201"/>
  <c r="R39" i="201"/>
  <c r="G12" i="206" s="1"/>
  <c r="R26" i="166" s="1"/>
  <c r="C66" i="212"/>
  <c r="G7" i="166"/>
  <c r="M21" i="202"/>
  <c r="J65" i="199"/>
  <c r="J67" i="203"/>
  <c r="K67" i="203" s="1"/>
  <c r="H8" i="202"/>
  <c r="K10" i="202" s="1"/>
  <c r="H12" i="206" l="1"/>
  <c r="H10" i="206"/>
  <c r="H9" i="206"/>
  <c r="H11" i="206"/>
  <c r="AG19" i="201"/>
  <c r="AG29" i="201"/>
  <c r="AA50" i="201"/>
  <c r="Y50" i="201"/>
  <c r="W50" i="201"/>
  <c r="Y40" i="201"/>
  <c r="W40" i="201"/>
  <c r="W30" i="201"/>
  <c r="AA20" i="201"/>
  <c r="Y20" i="201"/>
  <c r="W20" i="201"/>
  <c r="Y10" i="201"/>
  <c r="AA10" i="201"/>
  <c r="W10" i="201"/>
  <c r="Y53" i="201" l="1"/>
  <c r="AA53" i="201"/>
  <c r="Y33" i="201"/>
  <c r="AA33" i="201"/>
  <c r="Y23" i="201"/>
  <c r="AA23" i="201"/>
  <c r="AA13" i="201"/>
  <c r="Y13" i="201"/>
  <c r="F62" i="200"/>
  <c r="F65" i="200" s="1"/>
  <c r="E62" i="200"/>
  <c r="E65" i="200" s="1"/>
  <c r="D62" i="200"/>
  <c r="J57" i="200"/>
  <c r="AM310" i="90"/>
  <c r="AL310" i="90"/>
  <c r="AK310" i="90"/>
  <c r="AJ310" i="90"/>
  <c r="AI310" i="90"/>
  <c r="AH310" i="90"/>
  <c r="AG310" i="90"/>
  <c r="AF310" i="90"/>
  <c r="AE310" i="90"/>
  <c r="AD310" i="90"/>
  <c r="AC310" i="90"/>
  <c r="AB310" i="90"/>
  <c r="AA310" i="90"/>
  <c r="Z310" i="90"/>
  <c r="Y310" i="90"/>
  <c r="X310" i="90"/>
  <c r="W310" i="90"/>
  <c r="V310" i="90"/>
  <c r="U310" i="90"/>
  <c r="T310" i="90"/>
  <c r="S310" i="90"/>
  <c r="R310" i="90"/>
  <c r="Q310" i="90"/>
  <c r="P310" i="90"/>
  <c r="O310" i="90"/>
  <c r="N310" i="90"/>
  <c r="M310" i="90"/>
  <c r="L310" i="90"/>
  <c r="K310" i="90"/>
  <c r="J310" i="90"/>
  <c r="I310" i="90"/>
  <c r="AO309" i="90"/>
  <c r="AO308" i="90"/>
  <c r="AO310" i="90" s="1"/>
  <c r="AM307" i="90"/>
  <c r="AL307" i="90"/>
  <c r="AK307" i="90"/>
  <c r="AJ307" i="90"/>
  <c r="AI307" i="90"/>
  <c r="AH307" i="90"/>
  <c r="AG307" i="90"/>
  <c r="AF307" i="90"/>
  <c r="AE307" i="90"/>
  <c r="AD307" i="90"/>
  <c r="AC307" i="90"/>
  <c r="AB307" i="90"/>
  <c r="AA307" i="90"/>
  <c r="Z307" i="90"/>
  <c r="Y307" i="90"/>
  <c r="X307" i="90"/>
  <c r="W307" i="90"/>
  <c r="V307" i="90"/>
  <c r="U307" i="90"/>
  <c r="T307" i="90"/>
  <c r="S307" i="90"/>
  <c r="R307" i="90"/>
  <c r="Q307" i="90"/>
  <c r="P307" i="90"/>
  <c r="O307" i="90"/>
  <c r="N307" i="90"/>
  <c r="M307" i="90"/>
  <c r="L307" i="90"/>
  <c r="K307" i="90"/>
  <c r="J307" i="90"/>
  <c r="I307" i="90"/>
  <c r="AO306" i="90"/>
  <c r="AO305" i="90"/>
  <c r="AO304" i="90"/>
  <c r="AO303" i="90"/>
  <c r="AO302" i="90"/>
  <c r="AO301" i="90"/>
  <c r="AO300" i="90"/>
  <c r="AO299" i="90"/>
  <c r="AO298" i="90"/>
  <c r="AO297" i="90"/>
  <c r="AM296" i="90"/>
  <c r="AL296" i="90"/>
  <c r="AK296" i="90"/>
  <c r="AJ296" i="90"/>
  <c r="AI296" i="90"/>
  <c r="AH296" i="90"/>
  <c r="AG296" i="90"/>
  <c r="AF296" i="90"/>
  <c r="AE296" i="90"/>
  <c r="AD296" i="90"/>
  <c r="AC296" i="90"/>
  <c r="AB296" i="90"/>
  <c r="AA296" i="90"/>
  <c r="Z296" i="90"/>
  <c r="Y296" i="90"/>
  <c r="X296" i="90"/>
  <c r="W296" i="90"/>
  <c r="V296" i="90"/>
  <c r="U296" i="90"/>
  <c r="T296" i="90"/>
  <c r="S296" i="90"/>
  <c r="R296" i="90"/>
  <c r="Q296" i="90"/>
  <c r="P296" i="90"/>
  <c r="O296" i="90"/>
  <c r="N296" i="90"/>
  <c r="M296" i="90"/>
  <c r="L296" i="90"/>
  <c r="K296" i="90"/>
  <c r="J296" i="90"/>
  <c r="I296" i="90"/>
  <c r="AO295" i="90"/>
  <c r="AO294" i="90"/>
  <c r="AO293" i="90"/>
  <c r="AO292" i="90"/>
  <c r="AO291" i="90"/>
  <c r="AO290" i="90"/>
  <c r="AO289" i="90"/>
  <c r="AM288" i="90"/>
  <c r="AL288" i="90"/>
  <c r="AK288" i="90"/>
  <c r="AJ288" i="90"/>
  <c r="AI288" i="90"/>
  <c r="AH288" i="90"/>
  <c r="AG288" i="90"/>
  <c r="AF288" i="90"/>
  <c r="AE288" i="90"/>
  <c r="AD288" i="90"/>
  <c r="AC288" i="90"/>
  <c r="AB288" i="90"/>
  <c r="AA288" i="90"/>
  <c r="Z288" i="90"/>
  <c r="Y288" i="90"/>
  <c r="X288" i="90"/>
  <c r="W288" i="90"/>
  <c r="V288" i="90"/>
  <c r="U288" i="90"/>
  <c r="T288" i="90"/>
  <c r="S288" i="90"/>
  <c r="R288" i="90"/>
  <c r="Q288" i="90"/>
  <c r="P288" i="90"/>
  <c r="O288" i="90"/>
  <c r="N288" i="90"/>
  <c r="M288" i="90"/>
  <c r="L288" i="90"/>
  <c r="K288" i="90"/>
  <c r="J288" i="90"/>
  <c r="I288" i="90"/>
  <c r="AO287" i="90"/>
  <c r="AO286" i="90"/>
  <c r="AO285" i="90"/>
  <c r="AO284" i="90"/>
  <c r="AO283" i="90"/>
  <c r="AM282" i="90"/>
  <c r="AL282" i="90"/>
  <c r="AK282" i="90"/>
  <c r="AJ282" i="90"/>
  <c r="AI282" i="90"/>
  <c r="AH282" i="90"/>
  <c r="AG282" i="90"/>
  <c r="AF282" i="90"/>
  <c r="AE282" i="90"/>
  <c r="AD282" i="90"/>
  <c r="AC282" i="90"/>
  <c r="AB282" i="90"/>
  <c r="AA282" i="90"/>
  <c r="Z282" i="90"/>
  <c r="Y282" i="90"/>
  <c r="X282" i="90"/>
  <c r="W282" i="90"/>
  <c r="V282" i="90"/>
  <c r="U282" i="90"/>
  <c r="T282" i="90"/>
  <c r="S282" i="90"/>
  <c r="R282" i="90"/>
  <c r="Q282" i="90"/>
  <c r="P282" i="90"/>
  <c r="O282" i="90"/>
  <c r="N282" i="90"/>
  <c r="M282" i="90"/>
  <c r="L282" i="90"/>
  <c r="K282" i="90"/>
  <c r="J282" i="90"/>
  <c r="I282" i="90"/>
  <c r="AO281" i="90"/>
  <c r="AO282" i="90" s="1"/>
  <c r="AM280" i="90"/>
  <c r="AL280" i="90"/>
  <c r="AK280" i="90"/>
  <c r="AJ280" i="90"/>
  <c r="AI280" i="90"/>
  <c r="AH280" i="90"/>
  <c r="AG280" i="90"/>
  <c r="AF280" i="90"/>
  <c r="AE280" i="90"/>
  <c r="AD280" i="90"/>
  <c r="AC280" i="90"/>
  <c r="AB280" i="90"/>
  <c r="AA280" i="90"/>
  <c r="Z280" i="90"/>
  <c r="Y280" i="90"/>
  <c r="X280" i="90"/>
  <c r="W280" i="90"/>
  <c r="V280" i="90"/>
  <c r="U280" i="90"/>
  <c r="T280" i="90"/>
  <c r="S280" i="90"/>
  <c r="R280" i="90"/>
  <c r="Q280" i="90"/>
  <c r="P280" i="90"/>
  <c r="O280" i="90"/>
  <c r="N280" i="90"/>
  <c r="M280" i="90"/>
  <c r="L280" i="90"/>
  <c r="K280" i="90"/>
  <c r="J280" i="90"/>
  <c r="I280" i="90"/>
  <c r="AO279" i="90"/>
  <c r="AO278" i="90"/>
  <c r="AO277" i="90"/>
  <c r="AO276" i="90"/>
  <c r="AM275" i="90"/>
  <c r="AL275" i="90"/>
  <c r="AK275" i="90"/>
  <c r="AJ275" i="90"/>
  <c r="AI275" i="90"/>
  <c r="AH275" i="90"/>
  <c r="AG275" i="90"/>
  <c r="AF275" i="90"/>
  <c r="AE275" i="90"/>
  <c r="AD275" i="90"/>
  <c r="AC275" i="90"/>
  <c r="AB275" i="90"/>
  <c r="AA275" i="90"/>
  <c r="Z275" i="90"/>
  <c r="Y275" i="90"/>
  <c r="X275" i="90"/>
  <c r="W275" i="90"/>
  <c r="V275" i="90"/>
  <c r="U275" i="90"/>
  <c r="T275" i="90"/>
  <c r="S275" i="90"/>
  <c r="R275" i="90"/>
  <c r="Q275" i="90"/>
  <c r="P275" i="90"/>
  <c r="O275" i="90"/>
  <c r="N275" i="90"/>
  <c r="M275" i="90"/>
  <c r="L275" i="90"/>
  <c r="K275" i="90"/>
  <c r="J275" i="90"/>
  <c r="I275" i="90"/>
  <c r="AO274" i="90"/>
  <c r="AO273" i="90"/>
  <c r="AO272" i="90"/>
  <c r="AO271" i="90"/>
  <c r="AO270" i="90"/>
  <c r="AO269" i="90"/>
  <c r="AO268" i="90"/>
  <c r="AO267" i="90"/>
  <c r="AO266" i="90"/>
  <c r="AO265" i="90"/>
  <c r="AO264" i="90"/>
  <c r="AO263" i="90"/>
  <c r="AO262" i="90"/>
  <c r="AO261" i="90"/>
  <c r="AO260" i="90"/>
  <c r="AO259" i="90"/>
  <c r="AO258" i="90"/>
  <c r="AO257" i="90"/>
  <c r="AO256" i="90"/>
  <c r="AO255" i="90"/>
  <c r="AO254" i="90"/>
  <c r="AO253" i="90"/>
  <c r="AO252" i="90"/>
  <c r="AO251" i="90"/>
  <c r="AO250" i="90"/>
  <c r="AO249" i="90"/>
  <c r="AO248" i="90"/>
  <c r="AO247" i="90"/>
  <c r="AO246" i="90"/>
  <c r="AO245" i="90"/>
  <c r="AO244" i="90"/>
  <c r="AO243" i="90"/>
  <c r="AO242" i="90"/>
  <c r="AO241" i="90"/>
  <c r="AO240" i="90"/>
  <c r="AO239" i="90"/>
  <c r="AO238" i="90"/>
  <c r="AO237" i="90"/>
  <c r="AO236" i="90"/>
  <c r="AO235" i="90"/>
  <c r="AM234" i="90"/>
  <c r="AL234" i="90"/>
  <c r="AK234" i="90"/>
  <c r="AJ234" i="90"/>
  <c r="AI234" i="90"/>
  <c r="AH234" i="90"/>
  <c r="AG234" i="90"/>
  <c r="AF234" i="90"/>
  <c r="AE234" i="90"/>
  <c r="AD234" i="90"/>
  <c r="AC234" i="90"/>
  <c r="AB234" i="90"/>
  <c r="AA234" i="90"/>
  <c r="Z234" i="90"/>
  <c r="Y234" i="90"/>
  <c r="X234" i="90"/>
  <c r="W234" i="90"/>
  <c r="V234" i="90"/>
  <c r="U234" i="90"/>
  <c r="T234" i="90"/>
  <c r="S234" i="90"/>
  <c r="R234" i="90"/>
  <c r="Q234" i="90"/>
  <c r="P234" i="90"/>
  <c r="O234" i="90"/>
  <c r="N234" i="90"/>
  <c r="M234" i="90"/>
  <c r="L234" i="90"/>
  <c r="K234" i="90"/>
  <c r="J234" i="90"/>
  <c r="I234" i="90"/>
  <c r="AO233" i="90"/>
  <c r="AO232" i="90"/>
  <c r="AO231" i="90"/>
  <c r="AO230" i="90"/>
  <c r="AO229" i="90"/>
  <c r="AO228" i="90"/>
  <c r="AO227" i="90"/>
  <c r="AO226" i="90"/>
  <c r="AO225" i="90"/>
  <c r="AO224" i="90"/>
  <c r="AO223" i="90"/>
  <c r="AO222" i="90"/>
  <c r="AM221" i="90"/>
  <c r="AL221" i="90"/>
  <c r="AK221" i="90"/>
  <c r="AJ221" i="90"/>
  <c r="AI221" i="90"/>
  <c r="AH221" i="90"/>
  <c r="AG221" i="90"/>
  <c r="AF221" i="90"/>
  <c r="AE221" i="90"/>
  <c r="AD221" i="90"/>
  <c r="AC221" i="90"/>
  <c r="AB221" i="90"/>
  <c r="AA221" i="90"/>
  <c r="Z221" i="90"/>
  <c r="Y221" i="90"/>
  <c r="X221" i="90"/>
  <c r="W221" i="90"/>
  <c r="V221" i="90"/>
  <c r="U221" i="90"/>
  <c r="T221" i="90"/>
  <c r="S221" i="90"/>
  <c r="R221" i="90"/>
  <c r="Q221" i="90"/>
  <c r="P221" i="90"/>
  <c r="O221" i="90"/>
  <c r="N221" i="90"/>
  <c r="M221" i="90"/>
  <c r="L221" i="90"/>
  <c r="K221" i="90"/>
  <c r="J221" i="90"/>
  <c r="I221" i="90"/>
  <c r="AO220" i="90"/>
  <c r="AO219" i="90"/>
  <c r="AO218" i="90"/>
  <c r="AO217" i="90"/>
  <c r="AO216" i="90"/>
  <c r="AO215" i="90"/>
  <c r="AO214" i="90"/>
  <c r="AO213" i="90"/>
  <c r="AO212" i="90"/>
  <c r="AO211" i="90"/>
  <c r="AO210" i="90"/>
  <c r="AO209" i="90"/>
  <c r="AO208" i="90"/>
  <c r="AO207" i="90"/>
  <c r="AO206" i="90"/>
  <c r="AO205" i="90"/>
  <c r="AO204" i="90"/>
  <c r="AH194" i="90"/>
  <c r="AM192" i="90"/>
  <c r="AL192" i="90"/>
  <c r="AK192" i="90"/>
  <c r="AJ192" i="90"/>
  <c r="AI192" i="90"/>
  <c r="AH192" i="90"/>
  <c r="AG192" i="90"/>
  <c r="AF192" i="90"/>
  <c r="AE192" i="90"/>
  <c r="AD192" i="90"/>
  <c r="AC192" i="90"/>
  <c r="AB192" i="90"/>
  <c r="AA192" i="90"/>
  <c r="Z192" i="90"/>
  <c r="Y192" i="90"/>
  <c r="X192" i="90"/>
  <c r="W192" i="90"/>
  <c r="V192" i="90"/>
  <c r="U192" i="90"/>
  <c r="T192" i="90"/>
  <c r="S192" i="90"/>
  <c r="R192" i="90"/>
  <c r="Q192" i="90"/>
  <c r="P192" i="90"/>
  <c r="O192" i="90"/>
  <c r="N192" i="90"/>
  <c r="M192" i="90"/>
  <c r="L192" i="90"/>
  <c r="K192" i="90"/>
  <c r="J192" i="90"/>
  <c r="I192" i="90"/>
  <c r="AO191" i="90"/>
  <c r="AO190" i="90"/>
  <c r="AO189" i="90"/>
  <c r="AO188" i="90"/>
  <c r="AO187" i="90"/>
  <c r="AO186" i="90"/>
  <c r="AO185" i="90"/>
  <c r="AO184" i="90"/>
  <c r="AO183" i="90"/>
  <c r="AO182" i="90"/>
  <c r="AO181" i="90"/>
  <c r="AO180" i="90"/>
  <c r="AO179" i="90"/>
  <c r="AO178" i="90"/>
  <c r="AO177" i="90"/>
  <c r="AO176" i="90"/>
  <c r="AO175" i="90"/>
  <c r="AO174" i="90"/>
  <c r="AO173" i="90"/>
  <c r="AO172" i="90"/>
  <c r="AO171" i="90"/>
  <c r="AO170" i="90"/>
  <c r="AO169" i="90"/>
  <c r="AO168" i="90"/>
  <c r="AO167" i="90"/>
  <c r="AO166" i="90"/>
  <c r="AO165" i="90"/>
  <c r="AO164" i="90"/>
  <c r="AO163" i="90"/>
  <c r="AO162" i="90"/>
  <c r="AO161" i="90"/>
  <c r="AO160" i="90"/>
  <c r="AO159" i="90"/>
  <c r="AO158" i="90"/>
  <c r="AO157" i="90"/>
  <c r="AO156" i="90"/>
  <c r="AO155" i="90"/>
  <c r="AO154" i="90"/>
  <c r="AO153" i="90"/>
  <c r="AO152" i="90"/>
  <c r="AO151" i="90"/>
  <c r="AO150" i="90"/>
  <c r="AO149" i="90"/>
  <c r="AO148" i="90"/>
  <c r="AO147" i="90"/>
  <c r="AO146" i="90"/>
  <c r="AO145" i="90"/>
  <c r="AO144" i="90"/>
  <c r="AO143" i="90"/>
  <c r="AO142" i="90"/>
  <c r="AO141" i="90"/>
  <c r="AM140" i="90"/>
  <c r="AL140" i="90"/>
  <c r="AK140" i="90"/>
  <c r="AJ140" i="90"/>
  <c r="AI140" i="90"/>
  <c r="AH140" i="90"/>
  <c r="AG140" i="90"/>
  <c r="AF140" i="90"/>
  <c r="AE140" i="90"/>
  <c r="AD140" i="90"/>
  <c r="AC140" i="90"/>
  <c r="AB140" i="90"/>
  <c r="AA140" i="90"/>
  <c r="Z140" i="90"/>
  <c r="Y140" i="90"/>
  <c r="X140" i="90"/>
  <c r="W140" i="90"/>
  <c r="V140" i="90"/>
  <c r="U140" i="90"/>
  <c r="T140" i="90"/>
  <c r="S140" i="90"/>
  <c r="R140" i="90"/>
  <c r="Q140" i="90"/>
  <c r="P140" i="90"/>
  <c r="O140" i="90"/>
  <c r="N140" i="90"/>
  <c r="M140" i="90"/>
  <c r="L140" i="90"/>
  <c r="K140" i="90"/>
  <c r="J140" i="90"/>
  <c r="I140" i="90"/>
  <c r="AO139" i="90"/>
  <c r="AO138" i="90"/>
  <c r="AO137" i="90"/>
  <c r="AO136" i="90"/>
  <c r="AO135" i="90"/>
  <c r="AO134" i="90"/>
  <c r="AO133" i="90"/>
  <c r="AM132" i="90"/>
  <c r="AL132" i="90"/>
  <c r="AK132" i="90"/>
  <c r="AJ132" i="90"/>
  <c r="AI132" i="90"/>
  <c r="AH132" i="90"/>
  <c r="AG132" i="90"/>
  <c r="AF132" i="90"/>
  <c r="AE132" i="90"/>
  <c r="AD132" i="90"/>
  <c r="AC132" i="90"/>
  <c r="AB132" i="90"/>
  <c r="AA132" i="90"/>
  <c r="Z132" i="90"/>
  <c r="Y132" i="90"/>
  <c r="X132" i="90"/>
  <c r="W132" i="90"/>
  <c r="V132" i="90"/>
  <c r="U132" i="90"/>
  <c r="T132" i="90"/>
  <c r="S132" i="90"/>
  <c r="R132" i="90"/>
  <c r="Q132" i="90"/>
  <c r="P132" i="90"/>
  <c r="O132" i="90"/>
  <c r="N132" i="90"/>
  <c r="M132" i="90"/>
  <c r="L132" i="90"/>
  <c r="K132" i="90"/>
  <c r="J132" i="90"/>
  <c r="I132" i="90"/>
  <c r="AO131" i="90"/>
  <c r="AO130" i="90"/>
  <c r="AO129" i="90"/>
  <c r="AO128" i="90"/>
  <c r="AO127" i="90"/>
  <c r="AO126" i="90"/>
  <c r="AO125" i="90"/>
  <c r="AO124" i="90"/>
  <c r="AM123" i="90"/>
  <c r="AL123" i="90"/>
  <c r="AK123" i="90"/>
  <c r="AJ123" i="90"/>
  <c r="AI123" i="90"/>
  <c r="AH123" i="90"/>
  <c r="AG123" i="90"/>
  <c r="AF123" i="90"/>
  <c r="AE123" i="90"/>
  <c r="AD123" i="90"/>
  <c r="AC123" i="90"/>
  <c r="AB123" i="90"/>
  <c r="AA123" i="90"/>
  <c r="Z123" i="90"/>
  <c r="Y123" i="90"/>
  <c r="X123" i="90"/>
  <c r="W123" i="90"/>
  <c r="V123" i="90"/>
  <c r="U123" i="90"/>
  <c r="T123" i="90"/>
  <c r="S123" i="90"/>
  <c r="R123" i="90"/>
  <c r="Q123" i="90"/>
  <c r="P123" i="90"/>
  <c r="O123" i="90"/>
  <c r="N123" i="90"/>
  <c r="M123" i="90"/>
  <c r="L123" i="90"/>
  <c r="K123" i="90"/>
  <c r="J123" i="90"/>
  <c r="I123" i="90"/>
  <c r="AO122" i="90"/>
  <c r="AO121" i="90"/>
  <c r="AO120" i="90"/>
  <c r="AO119" i="90"/>
  <c r="AO118" i="90"/>
  <c r="AO117" i="90"/>
  <c r="AO116" i="90"/>
  <c r="AO115" i="90"/>
  <c r="AM114" i="90"/>
  <c r="AL114" i="90"/>
  <c r="AK114" i="90"/>
  <c r="AJ114" i="90"/>
  <c r="AI114" i="90"/>
  <c r="AH114" i="90"/>
  <c r="AG114" i="90"/>
  <c r="AF114" i="90"/>
  <c r="AE114" i="90"/>
  <c r="AD114" i="90"/>
  <c r="AC114" i="90"/>
  <c r="AB114" i="90"/>
  <c r="AA114" i="90"/>
  <c r="Z114" i="90"/>
  <c r="Y114" i="90"/>
  <c r="X114" i="90"/>
  <c r="W114" i="90"/>
  <c r="V114" i="90"/>
  <c r="U114" i="90"/>
  <c r="T114" i="90"/>
  <c r="S114" i="90"/>
  <c r="R114" i="90"/>
  <c r="Q114" i="90"/>
  <c r="P114" i="90"/>
  <c r="O114" i="90"/>
  <c r="N114" i="90"/>
  <c r="M114" i="90"/>
  <c r="L114" i="90"/>
  <c r="K114" i="90"/>
  <c r="J114" i="90"/>
  <c r="I114" i="90"/>
  <c r="AO113" i="90"/>
  <c r="AO112" i="90"/>
  <c r="AM111" i="90"/>
  <c r="AL111" i="90"/>
  <c r="AK111" i="90"/>
  <c r="AJ111" i="90"/>
  <c r="AI111" i="90"/>
  <c r="AH111" i="90"/>
  <c r="AG111" i="90"/>
  <c r="AF111" i="90"/>
  <c r="AE111" i="90"/>
  <c r="AD111" i="90"/>
  <c r="AC111" i="90"/>
  <c r="AB111" i="90"/>
  <c r="AA111" i="90"/>
  <c r="Z111" i="90"/>
  <c r="Y111" i="90"/>
  <c r="X111" i="90"/>
  <c r="W111" i="90"/>
  <c r="V111" i="90"/>
  <c r="U111" i="90"/>
  <c r="T111" i="90"/>
  <c r="S111" i="90"/>
  <c r="R111" i="90"/>
  <c r="Q111" i="90"/>
  <c r="P111" i="90"/>
  <c r="O111" i="90"/>
  <c r="N111" i="90"/>
  <c r="M111" i="90"/>
  <c r="L111" i="90"/>
  <c r="K111" i="90"/>
  <c r="J111" i="90"/>
  <c r="I111" i="90"/>
  <c r="AO110" i="90"/>
  <c r="AO109" i="90"/>
  <c r="AO108" i="90"/>
  <c r="AO107" i="90"/>
  <c r="AM106" i="90"/>
  <c r="AL106" i="90"/>
  <c r="AK106" i="90"/>
  <c r="AJ106" i="90"/>
  <c r="AI106" i="90"/>
  <c r="AH106" i="90"/>
  <c r="AG106" i="90"/>
  <c r="AF106" i="90"/>
  <c r="AE106" i="90"/>
  <c r="AD106" i="90"/>
  <c r="AC106" i="90"/>
  <c r="AB106" i="90"/>
  <c r="AA106" i="90"/>
  <c r="Z106" i="90"/>
  <c r="Y106" i="90"/>
  <c r="X106" i="90"/>
  <c r="W106" i="90"/>
  <c r="V106" i="90"/>
  <c r="U106" i="90"/>
  <c r="T106" i="90"/>
  <c r="S106" i="90"/>
  <c r="R106" i="90"/>
  <c r="Q106" i="90"/>
  <c r="P106" i="90"/>
  <c r="O106" i="90"/>
  <c r="N106" i="90"/>
  <c r="M106" i="90"/>
  <c r="L106" i="90"/>
  <c r="K106" i="90"/>
  <c r="J106" i="90"/>
  <c r="I106" i="90"/>
  <c r="AO105" i="90"/>
  <c r="AO104" i="90"/>
  <c r="AO103" i="90"/>
  <c r="AO102" i="90"/>
  <c r="AO101" i="90"/>
  <c r="AO100" i="90"/>
  <c r="AO99" i="90"/>
  <c r="AO98" i="90"/>
  <c r="AO97" i="90"/>
  <c r="AO96" i="90"/>
  <c r="AM95" i="90"/>
  <c r="AL95" i="90"/>
  <c r="AK95" i="90"/>
  <c r="AJ95" i="90"/>
  <c r="AI95" i="90"/>
  <c r="AH95" i="90"/>
  <c r="AG95" i="90"/>
  <c r="AF95" i="90"/>
  <c r="AE95" i="90"/>
  <c r="AD95" i="90"/>
  <c r="AC95" i="90"/>
  <c r="AB95" i="90"/>
  <c r="AA95" i="90"/>
  <c r="Z95" i="90"/>
  <c r="Y95" i="90"/>
  <c r="X95" i="90"/>
  <c r="W95" i="90"/>
  <c r="V95" i="90"/>
  <c r="U95" i="90"/>
  <c r="T95" i="90"/>
  <c r="S95" i="90"/>
  <c r="R95" i="90"/>
  <c r="Q95" i="90"/>
  <c r="P95" i="90"/>
  <c r="O95" i="90"/>
  <c r="N95" i="90"/>
  <c r="M95" i="90"/>
  <c r="L95" i="90"/>
  <c r="K95" i="90"/>
  <c r="J95" i="90"/>
  <c r="I95" i="90"/>
  <c r="AO94" i="90"/>
  <c r="AO93" i="90"/>
  <c r="AO92" i="90"/>
  <c r="AO91" i="90"/>
  <c r="AO90" i="90"/>
  <c r="AO89" i="90"/>
  <c r="AO88" i="90"/>
  <c r="AO87" i="90"/>
  <c r="AO86" i="90"/>
  <c r="AM85" i="90"/>
  <c r="AL85" i="90"/>
  <c r="AK85" i="90"/>
  <c r="AJ85" i="90"/>
  <c r="AI85" i="90"/>
  <c r="AH85" i="90"/>
  <c r="AG85" i="90"/>
  <c r="AF85" i="90"/>
  <c r="AE85" i="90"/>
  <c r="AD85" i="90"/>
  <c r="AC85" i="90"/>
  <c r="AB85" i="90"/>
  <c r="AA85" i="90"/>
  <c r="Z85" i="90"/>
  <c r="Y85" i="90"/>
  <c r="X85" i="90"/>
  <c r="W85" i="90"/>
  <c r="V85" i="90"/>
  <c r="U85" i="90"/>
  <c r="T85" i="90"/>
  <c r="S85" i="90"/>
  <c r="R85" i="90"/>
  <c r="Q85" i="90"/>
  <c r="P85" i="90"/>
  <c r="O85" i="90"/>
  <c r="N85" i="90"/>
  <c r="M85" i="90"/>
  <c r="L85" i="90"/>
  <c r="K85" i="90"/>
  <c r="J85" i="90"/>
  <c r="I85" i="90"/>
  <c r="AO84" i="90"/>
  <c r="AO83" i="90"/>
  <c r="AO82" i="90"/>
  <c r="AO81" i="90"/>
  <c r="AO80" i="90"/>
  <c r="AO79" i="90"/>
  <c r="AO78" i="90"/>
  <c r="AO77" i="90"/>
  <c r="AO76" i="90"/>
  <c r="AO75" i="90"/>
  <c r="AO74" i="90"/>
  <c r="AO73" i="90"/>
  <c r="AO72" i="90"/>
  <c r="AO71" i="90"/>
  <c r="AM70" i="90"/>
  <c r="AL70" i="90"/>
  <c r="AK70" i="90"/>
  <c r="AJ70" i="90"/>
  <c r="AI70" i="90"/>
  <c r="AH70" i="90"/>
  <c r="AG70" i="90"/>
  <c r="AF70" i="90"/>
  <c r="AE70" i="90"/>
  <c r="AD70" i="90"/>
  <c r="AC70" i="90"/>
  <c r="AB70" i="90"/>
  <c r="AA70" i="90"/>
  <c r="Z70" i="90"/>
  <c r="Y70" i="90"/>
  <c r="X70" i="90"/>
  <c r="W70" i="90"/>
  <c r="V70" i="90"/>
  <c r="U70" i="90"/>
  <c r="T70" i="90"/>
  <c r="S70" i="90"/>
  <c r="R70" i="90"/>
  <c r="Q70" i="90"/>
  <c r="P70" i="90"/>
  <c r="O70" i="90"/>
  <c r="N70" i="90"/>
  <c r="M70" i="90"/>
  <c r="L70" i="90"/>
  <c r="K70" i="90"/>
  <c r="J70" i="90"/>
  <c r="I70" i="90"/>
  <c r="AO69" i="90"/>
  <c r="AO68" i="90"/>
  <c r="AO67" i="90"/>
  <c r="AM66" i="90"/>
  <c r="AL66" i="90"/>
  <c r="AK66" i="90"/>
  <c r="AJ66" i="90"/>
  <c r="AI66" i="90"/>
  <c r="AH66" i="90"/>
  <c r="AG66" i="90"/>
  <c r="AF66" i="90"/>
  <c r="AE66" i="90"/>
  <c r="AD66" i="90"/>
  <c r="AC66" i="90"/>
  <c r="AB66" i="90"/>
  <c r="AA66" i="90"/>
  <c r="Z66" i="90"/>
  <c r="Y66" i="90"/>
  <c r="X66" i="90"/>
  <c r="W66" i="90"/>
  <c r="V66" i="90"/>
  <c r="U66" i="90"/>
  <c r="T66" i="90"/>
  <c r="S66" i="90"/>
  <c r="R66" i="90"/>
  <c r="Q66" i="90"/>
  <c r="P66" i="90"/>
  <c r="O66" i="90"/>
  <c r="N66" i="90"/>
  <c r="M66" i="90"/>
  <c r="L66" i="90"/>
  <c r="K66" i="90"/>
  <c r="J66" i="90"/>
  <c r="I66" i="90"/>
  <c r="AO65" i="90"/>
  <c r="AO64" i="90"/>
  <c r="AO63" i="90"/>
  <c r="AO62" i="90"/>
  <c r="AO61" i="90"/>
  <c r="AO60" i="90"/>
  <c r="AO59" i="90"/>
  <c r="AO58" i="90"/>
  <c r="AO57" i="90"/>
  <c r="AO56" i="90"/>
  <c r="AO55" i="90"/>
  <c r="AO54" i="90"/>
  <c r="AO53" i="90"/>
  <c r="AM52" i="90"/>
  <c r="AL52" i="90"/>
  <c r="AK52" i="90"/>
  <c r="AJ52" i="90"/>
  <c r="AI52" i="90"/>
  <c r="AH52" i="90"/>
  <c r="AG52" i="90"/>
  <c r="AF52" i="90"/>
  <c r="AE52" i="90"/>
  <c r="AD52" i="90"/>
  <c r="AC52" i="90"/>
  <c r="AB52" i="90"/>
  <c r="AA52" i="90"/>
  <c r="Z52" i="90"/>
  <c r="Y52" i="90"/>
  <c r="X52" i="90"/>
  <c r="W52" i="90"/>
  <c r="V52" i="90"/>
  <c r="U52" i="90"/>
  <c r="T52" i="90"/>
  <c r="S52" i="90"/>
  <c r="R52" i="90"/>
  <c r="Q52" i="90"/>
  <c r="P52" i="90"/>
  <c r="O52" i="90"/>
  <c r="N52" i="90"/>
  <c r="M52" i="90"/>
  <c r="L52" i="90"/>
  <c r="K52" i="90"/>
  <c r="J52" i="90"/>
  <c r="I52" i="90"/>
  <c r="AO51" i="90"/>
  <c r="AO50" i="90"/>
  <c r="AO49" i="90"/>
  <c r="AO48" i="90"/>
  <c r="AO47" i="90"/>
  <c r="AO46" i="90"/>
  <c r="AO45" i="90"/>
  <c r="AO44" i="90"/>
  <c r="AO43" i="90"/>
  <c r="AO42" i="90"/>
  <c r="AO41" i="90"/>
  <c r="AO40" i="90"/>
  <c r="AO39" i="90"/>
  <c r="AM38" i="90"/>
  <c r="AL38" i="90"/>
  <c r="AK38" i="90"/>
  <c r="AJ38" i="90"/>
  <c r="AI38" i="90"/>
  <c r="AH38" i="90"/>
  <c r="AG38" i="90"/>
  <c r="AE38" i="90"/>
  <c r="AD38" i="90"/>
  <c r="AC38" i="90"/>
  <c r="AB38" i="90"/>
  <c r="AA38" i="90"/>
  <c r="Z38" i="90"/>
  <c r="Y38" i="90"/>
  <c r="X38" i="90"/>
  <c r="W38" i="90"/>
  <c r="V38" i="90"/>
  <c r="U38" i="90"/>
  <c r="T38" i="90"/>
  <c r="S38" i="90"/>
  <c r="R38" i="90"/>
  <c r="Q38" i="90"/>
  <c r="P38" i="90"/>
  <c r="O38" i="90"/>
  <c r="N38" i="90"/>
  <c r="M38" i="90"/>
  <c r="L38" i="90"/>
  <c r="K38" i="90"/>
  <c r="J38" i="90"/>
  <c r="I38" i="90"/>
  <c r="AO37" i="90"/>
  <c r="AO36" i="90"/>
  <c r="AO35" i="90"/>
  <c r="AO34" i="90"/>
  <c r="AO33" i="90"/>
  <c r="AF32" i="90"/>
  <c r="AO32" i="90" s="1"/>
  <c r="AO31" i="90"/>
  <c r="AO30" i="90"/>
  <c r="AO29" i="90"/>
  <c r="AO28" i="90"/>
  <c r="AO27" i="90"/>
  <c r="AO26" i="90"/>
  <c r="AO25" i="90"/>
  <c r="AO24" i="90"/>
  <c r="AO23" i="90"/>
  <c r="AO22" i="90"/>
  <c r="AO21" i="90"/>
  <c r="AO20" i="90"/>
  <c r="AO19" i="90"/>
  <c r="AO18" i="90"/>
  <c r="AO17" i="90"/>
  <c r="AO16" i="90"/>
  <c r="AO15" i="90"/>
  <c r="AO14" i="90"/>
  <c r="AO13" i="90"/>
  <c r="AO12" i="90"/>
  <c r="AO11" i="90"/>
  <c r="AO10" i="90"/>
  <c r="G142" i="145"/>
  <c r="E142" i="145"/>
  <c r="D142" i="145"/>
  <c r="G141" i="145"/>
  <c r="E141" i="145"/>
  <c r="D141" i="145"/>
  <c r="F141" i="145" s="1"/>
  <c r="G140" i="145"/>
  <c r="E140" i="145"/>
  <c r="D140" i="145"/>
  <c r="G139" i="145"/>
  <c r="E139" i="145"/>
  <c r="D139" i="145"/>
  <c r="G138" i="145"/>
  <c r="E138" i="145"/>
  <c r="D138" i="145"/>
  <c r="G137" i="145"/>
  <c r="E137" i="145"/>
  <c r="D137" i="145"/>
  <c r="G136" i="145"/>
  <c r="E136" i="145"/>
  <c r="D136" i="145"/>
  <c r="G135" i="145"/>
  <c r="E135" i="145"/>
  <c r="D135" i="145"/>
  <c r="G134" i="145"/>
  <c r="E134" i="145"/>
  <c r="D134" i="145"/>
  <c r="G133" i="145"/>
  <c r="E133" i="145"/>
  <c r="D133" i="145"/>
  <c r="F133" i="145" s="1"/>
  <c r="G132" i="145"/>
  <c r="E132" i="145"/>
  <c r="D132" i="145"/>
  <c r="G131" i="145"/>
  <c r="E131" i="145"/>
  <c r="D131" i="145"/>
  <c r="G130" i="145"/>
  <c r="E130" i="145"/>
  <c r="D130" i="145"/>
  <c r="G129" i="145"/>
  <c r="E129" i="145"/>
  <c r="D129" i="145"/>
  <c r="G128" i="145"/>
  <c r="E128" i="145"/>
  <c r="D128" i="145"/>
  <c r="G127" i="145"/>
  <c r="E127" i="145"/>
  <c r="D127" i="145"/>
  <c r="G126" i="145"/>
  <c r="E126" i="145"/>
  <c r="D126" i="145"/>
  <c r="G125" i="145"/>
  <c r="E125" i="145"/>
  <c r="D125" i="145"/>
  <c r="F125" i="145" s="1"/>
  <c r="G124" i="145"/>
  <c r="E124" i="145"/>
  <c r="D124" i="145"/>
  <c r="G123" i="145"/>
  <c r="E123" i="145"/>
  <c r="D123" i="145"/>
  <c r="G122" i="145"/>
  <c r="E122" i="145"/>
  <c r="D122" i="145"/>
  <c r="G121" i="145"/>
  <c r="E121" i="145"/>
  <c r="D121" i="145"/>
  <c r="G120" i="145"/>
  <c r="E120" i="145"/>
  <c r="D120" i="145"/>
  <c r="G119" i="145"/>
  <c r="E119" i="145"/>
  <c r="D119" i="145"/>
  <c r="G118" i="145"/>
  <c r="E118" i="145"/>
  <c r="D118" i="145"/>
  <c r="G117" i="145"/>
  <c r="E117" i="145"/>
  <c r="D117" i="145"/>
  <c r="F117" i="145" s="1"/>
  <c r="G116" i="145"/>
  <c r="E116" i="145"/>
  <c r="D116" i="145"/>
  <c r="G115" i="145"/>
  <c r="E115" i="145"/>
  <c r="D115" i="145"/>
  <c r="G114" i="145"/>
  <c r="E114" i="145"/>
  <c r="D114" i="145"/>
  <c r="G113" i="145"/>
  <c r="E113" i="145"/>
  <c r="D113" i="145"/>
  <c r="G112" i="145"/>
  <c r="E112" i="145"/>
  <c r="D112" i="145"/>
  <c r="G111" i="145"/>
  <c r="E111" i="145"/>
  <c r="D111" i="145"/>
  <c r="G110" i="145"/>
  <c r="G143" i="145" s="1"/>
  <c r="E110" i="145"/>
  <c r="D110" i="145"/>
  <c r="G108" i="145"/>
  <c r="E108" i="145"/>
  <c r="D108" i="145"/>
  <c r="G107" i="145"/>
  <c r="E107" i="145"/>
  <c r="D107" i="145"/>
  <c r="G106" i="145"/>
  <c r="E106" i="145"/>
  <c r="D106" i="145"/>
  <c r="G105" i="145"/>
  <c r="E105" i="145"/>
  <c r="D105" i="145"/>
  <c r="G104" i="145"/>
  <c r="E104" i="145"/>
  <c r="D104" i="145"/>
  <c r="G103" i="145"/>
  <c r="G109" i="145" s="1"/>
  <c r="E103" i="145"/>
  <c r="D103" i="145"/>
  <c r="G101" i="145"/>
  <c r="E101" i="145"/>
  <c r="D101" i="145"/>
  <c r="G100" i="145"/>
  <c r="E100" i="145"/>
  <c r="D100" i="145"/>
  <c r="G99" i="145"/>
  <c r="E99" i="145"/>
  <c r="D99" i="145"/>
  <c r="F99" i="145" s="1"/>
  <c r="G98" i="145"/>
  <c r="E98" i="145"/>
  <c r="D98" i="145"/>
  <c r="G97" i="145"/>
  <c r="E97" i="145"/>
  <c r="D97" i="145"/>
  <c r="G96" i="145"/>
  <c r="G102" i="145" s="1"/>
  <c r="E96" i="145"/>
  <c r="D96" i="145"/>
  <c r="G94" i="145"/>
  <c r="E94" i="145"/>
  <c r="D94" i="145"/>
  <c r="G93" i="145"/>
  <c r="E93" i="145"/>
  <c r="D93" i="145"/>
  <c r="G92" i="145"/>
  <c r="E92" i="145"/>
  <c r="D92" i="145"/>
  <c r="G91" i="145"/>
  <c r="E91" i="145"/>
  <c r="D91" i="145"/>
  <c r="G90" i="145"/>
  <c r="E90" i="145"/>
  <c r="D90" i="145"/>
  <c r="G89" i="145"/>
  <c r="E89" i="145"/>
  <c r="D89" i="145"/>
  <c r="G88" i="145"/>
  <c r="E88" i="145"/>
  <c r="D88" i="145"/>
  <c r="G87" i="145"/>
  <c r="E87" i="145"/>
  <c r="D87" i="145"/>
  <c r="G86" i="145"/>
  <c r="G95" i="145" s="1"/>
  <c r="E86" i="145"/>
  <c r="D86" i="145"/>
  <c r="G84" i="145"/>
  <c r="E84" i="145"/>
  <c r="D84" i="145"/>
  <c r="F84" i="145" s="1"/>
  <c r="G83" i="145"/>
  <c r="G85" i="145" s="1"/>
  <c r="E83" i="145"/>
  <c r="E85" i="145" s="1"/>
  <c r="D83" i="145"/>
  <c r="G81" i="145"/>
  <c r="E81" i="145"/>
  <c r="D81" i="145"/>
  <c r="G80" i="145"/>
  <c r="E80" i="145"/>
  <c r="D80" i="145"/>
  <c r="G79" i="145"/>
  <c r="G82" i="145" s="1"/>
  <c r="E79" i="145"/>
  <c r="D79" i="145"/>
  <c r="G77" i="145"/>
  <c r="E77" i="145"/>
  <c r="D77" i="145"/>
  <c r="G76" i="145"/>
  <c r="E76" i="145"/>
  <c r="D76" i="145"/>
  <c r="G75" i="145"/>
  <c r="H75" i="145" s="1"/>
  <c r="E75" i="145"/>
  <c r="F75" i="145" s="1"/>
  <c r="G74" i="145"/>
  <c r="E74" i="145"/>
  <c r="D74" i="145"/>
  <c r="G73" i="145"/>
  <c r="E73" i="145"/>
  <c r="D73" i="145"/>
  <c r="G72" i="145"/>
  <c r="E72" i="145"/>
  <c r="D72" i="145"/>
  <c r="G70" i="145"/>
  <c r="E70" i="145"/>
  <c r="D70" i="145"/>
  <c r="G69" i="145"/>
  <c r="E69" i="145"/>
  <c r="D69" i="145"/>
  <c r="F69" i="145" s="1"/>
  <c r="G68" i="145"/>
  <c r="E68" i="145"/>
  <c r="D68" i="145"/>
  <c r="G67" i="145"/>
  <c r="E67" i="145"/>
  <c r="D67" i="145"/>
  <c r="G66" i="145"/>
  <c r="E66" i="145"/>
  <c r="D66" i="145"/>
  <c r="G65" i="145"/>
  <c r="E65" i="145"/>
  <c r="D65" i="145"/>
  <c r="G64" i="145"/>
  <c r="E64" i="145"/>
  <c r="D64" i="145"/>
  <c r="G63" i="145"/>
  <c r="E63" i="145"/>
  <c r="D63" i="145"/>
  <c r="G62" i="145"/>
  <c r="G71" i="145" s="1"/>
  <c r="E62" i="145"/>
  <c r="D62" i="145"/>
  <c r="G60" i="145"/>
  <c r="E60" i="145"/>
  <c r="D60" i="145"/>
  <c r="G59" i="145"/>
  <c r="E59" i="145"/>
  <c r="D59" i="145"/>
  <c r="G58" i="145"/>
  <c r="E58" i="145"/>
  <c r="D58" i="145"/>
  <c r="G57" i="145"/>
  <c r="E57" i="145"/>
  <c r="D57" i="145"/>
  <c r="G56" i="145"/>
  <c r="E56" i="145"/>
  <c r="D56" i="145"/>
  <c r="G55" i="145"/>
  <c r="E55" i="145"/>
  <c r="D55" i="145"/>
  <c r="G54" i="145"/>
  <c r="E54" i="145"/>
  <c r="D54" i="145"/>
  <c r="G53" i="145"/>
  <c r="E53" i="145"/>
  <c r="D53" i="145"/>
  <c r="G52" i="145"/>
  <c r="E52" i="145"/>
  <c r="D52" i="145"/>
  <c r="G51" i="145"/>
  <c r="G61" i="145" s="1"/>
  <c r="E51" i="145"/>
  <c r="D51" i="145"/>
  <c r="G49" i="145"/>
  <c r="E49" i="145"/>
  <c r="D49" i="145"/>
  <c r="G48" i="145"/>
  <c r="E48" i="145"/>
  <c r="D48" i="145"/>
  <c r="G47" i="145"/>
  <c r="G50" i="145" s="1"/>
  <c r="E47" i="145"/>
  <c r="D47" i="145"/>
  <c r="G45" i="145"/>
  <c r="H45" i="145" s="1"/>
  <c r="E45" i="145"/>
  <c r="D45" i="145"/>
  <c r="G44" i="145"/>
  <c r="E44" i="145"/>
  <c r="D44" i="145"/>
  <c r="G43" i="145"/>
  <c r="E43" i="145"/>
  <c r="D43" i="145"/>
  <c r="G42" i="145"/>
  <c r="E42" i="145"/>
  <c r="D42" i="145"/>
  <c r="F42" i="145" s="1"/>
  <c r="G41" i="145"/>
  <c r="H41" i="145" s="1"/>
  <c r="E41" i="145"/>
  <c r="D41" i="145"/>
  <c r="G40" i="145"/>
  <c r="E40" i="145"/>
  <c r="D40" i="145"/>
  <c r="G39" i="145"/>
  <c r="E39" i="145"/>
  <c r="D39" i="145"/>
  <c r="G38" i="145"/>
  <c r="E38" i="145"/>
  <c r="D38" i="145"/>
  <c r="G37" i="145"/>
  <c r="G46" i="145" s="1"/>
  <c r="E37" i="145"/>
  <c r="D37" i="145"/>
  <c r="G35" i="145"/>
  <c r="E35" i="145"/>
  <c r="D35" i="145"/>
  <c r="G34" i="145"/>
  <c r="E34" i="145"/>
  <c r="D34" i="145"/>
  <c r="G33" i="145"/>
  <c r="E33" i="145"/>
  <c r="D33" i="145"/>
  <c r="G32" i="145"/>
  <c r="H32" i="145" s="1"/>
  <c r="E32" i="145"/>
  <c r="D32" i="145"/>
  <c r="G31" i="145"/>
  <c r="E31" i="145"/>
  <c r="D31" i="145"/>
  <c r="G30" i="145"/>
  <c r="E30" i="145"/>
  <c r="D30" i="145"/>
  <c r="G29" i="145"/>
  <c r="E29" i="145"/>
  <c r="D29" i="145"/>
  <c r="G28" i="145"/>
  <c r="H28" i="145" s="1"/>
  <c r="E28" i="145"/>
  <c r="F28" i="145" s="1"/>
  <c r="D28" i="145"/>
  <c r="G27" i="145"/>
  <c r="E27" i="145"/>
  <c r="D27" i="145"/>
  <c r="G26" i="145"/>
  <c r="E26" i="145"/>
  <c r="D26" i="145"/>
  <c r="G25" i="145"/>
  <c r="E25" i="145"/>
  <c r="D25" i="145"/>
  <c r="G24" i="145"/>
  <c r="H24" i="145" s="1"/>
  <c r="E24" i="145"/>
  <c r="D24" i="145"/>
  <c r="G23" i="145"/>
  <c r="E23" i="145"/>
  <c r="D23" i="145"/>
  <c r="G21" i="145"/>
  <c r="E21" i="145"/>
  <c r="D21" i="145"/>
  <c r="G20" i="145"/>
  <c r="E20" i="145"/>
  <c r="D20" i="145"/>
  <c r="G19" i="145"/>
  <c r="H19" i="145" s="1"/>
  <c r="E19" i="145"/>
  <c r="D19" i="145"/>
  <c r="G18" i="145"/>
  <c r="E18" i="145"/>
  <c r="D18" i="145"/>
  <c r="G17" i="145"/>
  <c r="E17" i="145"/>
  <c r="D17" i="145"/>
  <c r="G16" i="145"/>
  <c r="E16" i="145"/>
  <c r="D16" i="145"/>
  <c r="G15" i="145"/>
  <c r="H15" i="145" s="1"/>
  <c r="E15" i="145"/>
  <c r="D15" i="145"/>
  <c r="G14" i="145"/>
  <c r="E14" i="145"/>
  <c r="D14" i="145"/>
  <c r="G13" i="145"/>
  <c r="E13" i="145"/>
  <c r="D13" i="145"/>
  <c r="G12" i="145"/>
  <c r="E12" i="145"/>
  <c r="D12" i="145"/>
  <c r="G11" i="145"/>
  <c r="H11" i="145" s="1"/>
  <c r="E11" i="145"/>
  <c r="D11" i="145"/>
  <c r="G10" i="145"/>
  <c r="E10" i="145"/>
  <c r="D10" i="145"/>
  <c r="G9" i="145"/>
  <c r="E9" i="145"/>
  <c r="D9" i="145"/>
  <c r="G8" i="145"/>
  <c r="E8" i="145"/>
  <c r="D8" i="145"/>
  <c r="G7" i="145"/>
  <c r="E7" i="145"/>
  <c r="D7" i="145"/>
  <c r="G6" i="145"/>
  <c r="E6" i="145"/>
  <c r="D6" i="145"/>
  <c r="G5" i="145"/>
  <c r="E5" i="145"/>
  <c r="D5" i="145"/>
  <c r="G4" i="145"/>
  <c r="E4" i="145"/>
  <c r="D4" i="145"/>
  <c r="F38" i="145" l="1"/>
  <c r="F47" i="145"/>
  <c r="F65" i="145"/>
  <c r="F24" i="145"/>
  <c r="F113" i="145"/>
  <c r="F121" i="145"/>
  <c r="F129" i="145"/>
  <c r="F137" i="145"/>
  <c r="D85" i="145"/>
  <c r="F9" i="145"/>
  <c r="F30" i="145"/>
  <c r="F34" i="145"/>
  <c r="F105" i="145"/>
  <c r="AO114" i="90"/>
  <c r="F26" i="145"/>
  <c r="H87" i="145"/>
  <c r="H91" i="145"/>
  <c r="F6" i="145"/>
  <c r="D36" i="145"/>
  <c r="H25" i="145"/>
  <c r="H29" i="145"/>
  <c r="F32" i="145"/>
  <c r="H33" i="145"/>
  <c r="E46" i="145"/>
  <c r="H38" i="145"/>
  <c r="H42" i="145"/>
  <c r="F51" i="145"/>
  <c r="H52" i="145"/>
  <c r="F55" i="145"/>
  <c r="H56" i="145"/>
  <c r="F59" i="145"/>
  <c r="H60" i="145"/>
  <c r="F63" i="145"/>
  <c r="F67" i="145"/>
  <c r="F72" i="145"/>
  <c r="H74" i="145"/>
  <c r="F81" i="145"/>
  <c r="F83" i="145"/>
  <c r="F88" i="145"/>
  <c r="H90" i="145"/>
  <c r="F92" i="145"/>
  <c r="H94" i="145"/>
  <c r="F97" i="145"/>
  <c r="F101" i="145"/>
  <c r="F103" i="145"/>
  <c r="F107" i="145"/>
  <c r="F111" i="145"/>
  <c r="F115" i="145"/>
  <c r="F119" i="145"/>
  <c r="F123" i="145"/>
  <c r="F127" i="145"/>
  <c r="F131" i="145"/>
  <c r="F135" i="145"/>
  <c r="F139" i="145"/>
  <c r="AO85" i="90"/>
  <c r="AO132" i="90"/>
  <c r="AO140" i="90"/>
  <c r="AO234" i="90"/>
  <c r="AO307" i="90"/>
  <c r="F5" i="145"/>
  <c r="F10" i="145"/>
  <c r="F14" i="145"/>
  <c r="F18" i="145"/>
  <c r="F27" i="145"/>
  <c r="F31" i="145"/>
  <c r="F35" i="145"/>
  <c r="F39" i="145"/>
  <c r="F43" i="145"/>
  <c r="F48" i="145"/>
  <c r="F54" i="145"/>
  <c r="H55" i="145"/>
  <c r="F58" i="145"/>
  <c r="H59" i="145"/>
  <c r="D71" i="145"/>
  <c r="F66" i="145"/>
  <c r="F70" i="145"/>
  <c r="H84" i="145"/>
  <c r="F87" i="145"/>
  <c r="F91" i="145"/>
  <c r="F96" i="145"/>
  <c r="F100" i="145"/>
  <c r="D143" i="145"/>
  <c r="F114" i="145"/>
  <c r="F118" i="145"/>
  <c r="F122" i="145"/>
  <c r="F126" i="145"/>
  <c r="F130" i="145"/>
  <c r="F134" i="145"/>
  <c r="F138" i="145"/>
  <c r="F142" i="145"/>
  <c r="D22" i="145"/>
  <c r="H10" i="145"/>
  <c r="H23" i="145"/>
  <c r="E71" i="145"/>
  <c r="E143" i="145"/>
  <c r="H14" i="145"/>
  <c r="H18" i="145"/>
  <c r="H27" i="145"/>
  <c r="H31" i="145"/>
  <c r="H35" i="145"/>
  <c r="F7" i="145"/>
  <c r="H9" i="145"/>
  <c r="F25" i="145"/>
  <c r="H26" i="145"/>
  <c r="F29" i="145"/>
  <c r="H30" i="145"/>
  <c r="F33" i="145"/>
  <c r="H34" i="145"/>
  <c r="F64" i="145"/>
  <c r="F68" i="145"/>
  <c r="F112" i="145"/>
  <c r="F116" i="145"/>
  <c r="F120" i="145"/>
  <c r="F124" i="145"/>
  <c r="F128" i="145"/>
  <c r="F132" i="145"/>
  <c r="F136" i="145"/>
  <c r="F140" i="145"/>
  <c r="E22" i="145"/>
  <c r="F13" i="145"/>
  <c r="F21" i="145"/>
  <c r="F4" i="145"/>
  <c r="H8" i="145"/>
  <c r="H13" i="145"/>
  <c r="H17" i="145"/>
  <c r="H40" i="145"/>
  <c r="H54" i="145"/>
  <c r="H73" i="145"/>
  <c r="D82" i="145"/>
  <c r="H89" i="145"/>
  <c r="H93" i="145"/>
  <c r="H5" i="145"/>
  <c r="H6" i="145"/>
  <c r="H7" i="145"/>
  <c r="F11" i="145"/>
  <c r="H12" i="145"/>
  <c r="F15" i="145"/>
  <c r="H16" i="145"/>
  <c r="F19" i="145"/>
  <c r="H20" i="145"/>
  <c r="F37" i="145"/>
  <c r="H39" i="145"/>
  <c r="F41" i="145"/>
  <c r="H43" i="145"/>
  <c r="F45" i="145"/>
  <c r="E50" i="145"/>
  <c r="D61" i="145"/>
  <c r="H61" i="145" s="1"/>
  <c r="F52" i="145"/>
  <c r="H53" i="145"/>
  <c r="F56" i="145"/>
  <c r="H57" i="145"/>
  <c r="F60" i="145"/>
  <c r="F62" i="145"/>
  <c r="F74" i="145"/>
  <c r="F77" i="145"/>
  <c r="F79" i="145"/>
  <c r="H80" i="145"/>
  <c r="F85" i="145"/>
  <c r="F86" i="145"/>
  <c r="H88" i="145"/>
  <c r="F90" i="145"/>
  <c r="H92" i="145"/>
  <c r="F94" i="145"/>
  <c r="E102" i="145"/>
  <c r="J314" i="90"/>
  <c r="N314" i="90"/>
  <c r="R314" i="90"/>
  <c r="V314" i="90"/>
  <c r="Z314" i="90"/>
  <c r="AD314" i="90"/>
  <c r="AH314" i="90"/>
  <c r="AL314" i="90"/>
  <c r="E36" i="145"/>
  <c r="F36" i="145" s="1"/>
  <c r="F40" i="145"/>
  <c r="F44" i="145"/>
  <c r="F49" i="145"/>
  <c r="H63" i="145"/>
  <c r="H64" i="145"/>
  <c r="H65" i="145"/>
  <c r="H66" i="145"/>
  <c r="H67" i="145"/>
  <c r="H68" i="145"/>
  <c r="H69" i="145"/>
  <c r="H70" i="145"/>
  <c r="F73" i="145"/>
  <c r="F76" i="145"/>
  <c r="E95" i="145"/>
  <c r="F89" i="145"/>
  <c r="F93" i="145"/>
  <c r="F98" i="145"/>
  <c r="D109" i="145"/>
  <c r="H109" i="145" s="1"/>
  <c r="F104" i="145"/>
  <c r="F108" i="145"/>
  <c r="F110" i="145"/>
  <c r="AO95" i="90"/>
  <c r="AO106" i="90"/>
  <c r="AO123" i="90"/>
  <c r="AO221" i="90"/>
  <c r="K314" i="90"/>
  <c r="O314" i="90"/>
  <c r="S314" i="90"/>
  <c r="W314" i="90"/>
  <c r="AA314" i="90"/>
  <c r="AE314" i="90"/>
  <c r="AI314" i="90"/>
  <c r="AM314" i="90"/>
  <c r="H111" i="145"/>
  <c r="H112" i="145"/>
  <c r="H113" i="145"/>
  <c r="H114" i="145"/>
  <c r="H115" i="145"/>
  <c r="H116" i="145"/>
  <c r="H117" i="145"/>
  <c r="H118" i="145"/>
  <c r="H119" i="145"/>
  <c r="H120" i="145"/>
  <c r="H121" i="145"/>
  <c r="H122" i="145"/>
  <c r="H123" i="145"/>
  <c r="H124" i="145"/>
  <c r="H125" i="145"/>
  <c r="H126" i="145"/>
  <c r="H127" i="145"/>
  <c r="H128" i="145"/>
  <c r="H129" i="145"/>
  <c r="H130" i="145"/>
  <c r="H131" i="145"/>
  <c r="H132" i="145"/>
  <c r="H133" i="145"/>
  <c r="H134" i="145"/>
  <c r="H135" i="145"/>
  <c r="H136" i="145"/>
  <c r="H137" i="145"/>
  <c r="H138" i="145"/>
  <c r="H139" i="145"/>
  <c r="H140" i="145"/>
  <c r="H141" i="145"/>
  <c r="H142" i="145"/>
  <c r="AF38" i="90"/>
  <c r="AF196" i="90" s="1"/>
  <c r="AO52" i="90"/>
  <c r="AO111" i="90"/>
  <c r="AO192" i="90"/>
  <c r="N196" i="90"/>
  <c r="N318" i="90" s="1"/>
  <c r="R196" i="90"/>
  <c r="V196" i="90"/>
  <c r="Z196" i="90"/>
  <c r="AD196" i="90"/>
  <c r="AD318" i="90" s="1"/>
  <c r="AH196" i="90"/>
  <c r="AL196" i="90"/>
  <c r="AO280" i="90"/>
  <c r="AO288" i="90"/>
  <c r="L314" i="90"/>
  <c r="P314" i="90"/>
  <c r="T314" i="90"/>
  <c r="X314" i="90"/>
  <c r="AB314" i="90"/>
  <c r="AF314" i="90"/>
  <c r="AJ314" i="90"/>
  <c r="F8" i="145"/>
  <c r="F17" i="145"/>
  <c r="F23" i="145"/>
  <c r="F12" i="145"/>
  <c r="F16" i="145"/>
  <c r="F20" i="145"/>
  <c r="H21" i="145"/>
  <c r="H44" i="145"/>
  <c r="F53" i="145"/>
  <c r="F57" i="145"/>
  <c r="H58" i="145"/>
  <c r="F80" i="145"/>
  <c r="H81" i="145"/>
  <c r="F106" i="145"/>
  <c r="AO38" i="90"/>
  <c r="AO70" i="90"/>
  <c r="I196" i="90"/>
  <c r="M196" i="90"/>
  <c r="Q196" i="90"/>
  <c r="U196" i="90"/>
  <c r="Y196" i="90"/>
  <c r="AC196" i="90"/>
  <c r="AG196" i="90"/>
  <c r="AK196" i="90"/>
  <c r="K196" i="90"/>
  <c r="K318" i="90" s="1"/>
  <c r="O196" i="90"/>
  <c r="S196" i="90"/>
  <c r="S318" i="90" s="1"/>
  <c r="W196" i="90"/>
  <c r="W318" i="90" s="1"/>
  <c r="AA196" i="90"/>
  <c r="AA318" i="90" s="1"/>
  <c r="AE196" i="90"/>
  <c r="AE318" i="90" s="1"/>
  <c r="AI196" i="90"/>
  <c r="AI318" i="90" s="1"/>
  <c r="AM196" i="90"/>
  <c r="AM318" i="90" s="1"/>
  <c r="AO275" i="90"/>
  <c r="AO296" i="90"/>
  <c r="I314" i="90"/>
  <c r="M314" i="90"/>
  <c r="Q314" i="90"/>
  <c r="U314" i="90"/>
  <c r="Y314" i="90"/>
  <c r="AC314" i="90"/>
  <c r="AG314" i="90"/>
  <c r="AK314" i="90"/>
  <c r="D78" i="145"/>
  <c r="E109" i="145"/>
  <c r="L196" i="90"/>
  <c r="L318" i="90" s="1"/>
  <c r="P196" i="90"/>
  <c r="T196" i="90"/>
  <c r="T318" i="90" s="1"/>
  <c r="X196" i="90"/>
  <c r="AB196" i="90"/>
  <c r="AJ196" i="90"/>
  <c r="AJ318" i="90" s="1"/>
  <c r="F22" i="145"/>
  <c r="E61" i="145"/>
  <c r="D102" i="145"/>
  <c r="F102" i="145" s="1"/>
  <c r="D50" i="145"/>
  <c r="F50" i="145" s="1"/>
  <c r="E82" i="145"/>
  <c r="F82" i="145" s="1"/>
  <c r="AO66" i="90"/>
  <c r="J196" i="90"/>
  <c r="H143" i="145"/>
  <c r="D46" i="145"/>
  <c r="H71" i="145"/>
  <c r="E78" i="145"/>
  <c r="H85" i="145"/>
  <c r="H82" i="145"/>
  <c r="H104" i="145"/>
  <c r="H105" i="145"/>
  <c r="H106" i="145"/>
  <c r="H107" i="145"/>
  <c r="H108" i="145"/>
  <c r="D95" i="145"/>
  <c r="H48" i="145"/>
  <c r="H49" i="145"/>
  <c r="H76" i="145"/>
  <c r="H77" i="145"/>
  <c r="H97" i="145"/>
  <c r="H98" i="145"/>
  <c r="H99" i="145"/>
  <c r="H100" i="145"/>
  <c r="H101" i="145"/>
  <c r="D65" i="200"/>
  <c r="J65" i="200" s="1"/>
  <c r="J62" i="200"/>
  <c r="W33" i="201"/>
  <c r="W43" i="201"/>
  <c r="U52" i="201"/>
  <c r="W23" i="201"/>
  <c r="W13" i="201"/>
  <c r="G145" i="145"/>
  <c r="H79" i="145"/>
  <c r="G36" i="145"/>
  <c r="H36" i="145" s="1"/>
  <c r="H62" i="145"/>
  <c r="H83" i="145"/>
  <c r="H103" i="145"/>
  <c r="G22" i="145"/>
  <c r="H4" i="145"/>
  <c r="H47" i="145"/>
  <c r="H96" i="145"/>
  <c r="H51" i="145"/>
  <c r="G78" i="145"/>
  <c r="H72" i="145"/>
  <c r="H37" i="145"/>
  <c r="H86" i="145"/>
  <c r="H110" i="145"/>
  <c r="J46" i="200"/>
  <c r="J35" i="200"/>
  <c r="F46" i="145" l="1"/>
  <c r="V318" i="90"/>
  <c r="O318" i="90"/>
  <c r="AB318" i="90"/>
  <c r="W53" i="201"/>
  <c r="R49" i="201"/>
  <c r="M20" i="202"/>
  <c r="O22" i="202" s="1"/>
  <c r="G6" i="166"/>
  <c r="C65" i="212"/>
  <c r="H78" i="145"/>
  <c r="P318" i="90"/>
  <c r="J318" i="90"/>
  <c r="AO314" i="90"/>
  <c r="AF318" i="90"/>
  <c r="F143" i="145"/>
  <c r="Z318" i="90"/>
  <c r="H102" i="145"/>
  <c r="E145" i="145"/>
  <c r="X318" i="90"/>
  <c r="F109" i="145"/>
  <c r="F71" i="145"/>
  <c r="F95" i="145"/>
  <c r="AO196" i="90"/>
  <c r="H22" i="145"/>
  <c r="F61" i="145"/>
  <c r="AH318" i="90"/>
  <c r="R318" i="90"/>
  <c r="AG318" i="90"/>
  <c r="Q318" i="90"/>
  <c r="AC318" i="90"/>
  <c r="M318" i="90"/>
  <c r="Y318" i="90"/>
  <c r="I318" i="90"/>
  <c r="AK318" i="90"/>
  <c r="U318" i="90"/>
  <c r="H50" i="145"/>
  <c r="F78" i="145"/>
  <c r="H95" i="145"/>
  <c r="D145" i="145"/>
  <c r="H46" i="145"/>
  <c r="F145" i="145" l="1"/>
  <c r="AO318" i="90"/>
  <c r="O322" i="90"/>
  <c r="O325" i="90" s="1"/>
  <c r="G13" i="206"/>
  <c r="R27" i="166" s="1"/>
  <c r="AG49" i="201"/>
  <c r="H145" i="145"/>
  <c r="T9" i="201"/>
  <c r="AG39" i="201"/>
  <c r="T29" i="201"/>
  <c r="K65" i="199"/>
  <c r="K65" i="200"/>
  <c r="G66" i="198"/>
  <c r="AG9" i="201"/>
  <c r="T49" i="201" l="1"/>
  <c r="T39" i="201"/>
  <c r="T19" i="201"/>
</calcChain>
</file>

<file path=xl/sharedStrings.xml><?xml version="1.0" encoding="utf-8"?>
<sst xmlns="http://schemas.openxmlformats.org/spreadsheetml/2006/main" count="3832" uniqueCount="778">
  <si>
    <t>LOJA</t>
  </si>
  <si>
    <t>AREA TOTAL</t>
  </si>
  <si>
    <t>VENDA TOTAL</t>
  </si>
  <si>
    <t>Fast-Food</t>
  </si>
  <si>
    <t>342-A</t>
  </si>
  <si>
    <t>BONAPARTE</t>
  </si>
  <si>
    <t>Rest. Fast-Food (sem Serviço)</t>
  </si>
  <si>
    <t>Outros (Café/Sorv./Doceria/PQ)</t>
  </si>
  <si>
    <t>349-A</t>
  </si>
  <si>
    <t>DELICACY SABORES</t>
  </si>
  <si>
    <t>Restaurante com Serviços</t>
  </si>
  <si>
    <t>Self Service</t>
  </si>
  <si>
    <t>OH MY DOG</t>
  </si>
  <si>
    <t>ALIMENTAÇÃO</t>
  </si>
  <si>
    <t>Loja de Departamentos Jr.</t>
  </si>
  <si>
    <t>Outros (Hipercon./Móveis/etc)</t>
  </si>
  <si>
    <t>Eletrodomést. e Eletroele.</t>
  </si>
  <si>
    <t>Loja de Departamentos</t>
  </si>
  <si>
    <t>INSINUANTE</t>
  </si>
  <si>
    <t>Eletrodomésticos</t>
  </si>
  <si>
    <t>266-A</t>
  </si>
  <si>
    <t>Hipermercado</t>
  </si>
  <si>
    <t>ÂNCORAS</t>
  </si>
  <si>
    <t>Presentes/Souvenirs (Gadgets)</t>
  </si>
  <si>
    <t>Artigos Esportivos</t>
  </si>
  <si>
    <t>660-A</t>
  </si>
  <si>
    <t>Telefones/Acessórios</t>
  </si>
  <si>
    <t>Art. Eletrôn. (Video/Foto/Som)</t>
  </si>
  <si>
    <t>PLANETA BRINQUEDO</t>
  </si>
  <si>
    <t>Brinquedos</t>
  </si>
  <si>
    <t>SINTONIA</t>
  </si>
  <si>
    <t>ARTIGOS DIVERSOS</t>
  </si>
  <si>
    <t>Colchões</t>
  </si>
  <si>
    <t>ARTIGOS ARTIGOS DO LAR</t>
  </si>
  <si>
    <t>Calçados Femininos</t>
  </si>
  <si>
    <t>CARMEN STEFFENS</t>
  </si>
  <si>
    <t>COURO FINO</t>
  </si>
  <si>
    <t>Calçados Geral</t>
  </si>
  <si>
    <t>231-D</t>
  </si>
  <si>
    <t>Outros</t>
  </si>
  <si>
    <t>CALÇADOS</t>
  </si>
  <si>
    <t>654 A</t>
  </si>
  <si>
    <t>Cabeleireiro/Estética</t>
  </si>
  <si>
    <t>FANOR</t>
  </si>
  <si>
    <t>Farmácia/Drogaria</t>
  </si>
  <si>
    <t>Alimentos Esp. (Diet/Natural)</t>
  </si>
  <si>
    <t>SANTIAGO LOTERIAS</t>
  </si>
  <si>
    <t>Outros Serviços</t>
  </si>
  <si>
    <t>CONVENIÊNCIA/SERVIÇOS</t>
  </si>
  <si>
    <t>Jóias/Relógios</t>
  </si>
  <si>
    <t>Bijouterias</t>
  </si>
  <si>
    <t>136-A</t>
  </si>
  <si>
    <t>DORATTO</t>
  </si>
  <si>
    <t>FRIKOTES</t>
  </si>
  <si>
    <t>JOIAS, RELÓGIOS E BIJOUTERIAS</t>
  </si>
  <si>
    <t>Boliche</t>
  </si>
  <si>
    <t>Cinemas</t>
  </si>
  <si>
    <t>Diversos (parques/videogames)</t>
  </si>
  <si>
    <t>PUPPY PLAY</t>
  </si>
  <si>
    <t>LAZER</t>
  </si>
  <si>
    <t>MEGALOJA</t>
  </si>
  <si>
    <t>Óculos Esportivos</t>
  </si>
  <si>
    <t>ÓTICAS</t>
  </si>
  <si>
    <t>Perfumaria(Multimarcas)</t>
  </si>
  <si>
    <t>Perfumaria/Cosméticos</t>
  </si>
  <si>
    <t>Perfumaria(Marca Própria</t>
  </si>
  <si>
    <t>Maquiagem</t>
  </si>
  <si>
    <t>PERFUMARIA E COSMÉTICOS</t>
  </si>
  <si>
    <t>231 B</t>
  </si>
  <si>
    <t>262-B</t>
  </si>
  <si>
    <t>281-A</t>
  </si>
  <si>
    <t>TELEFONIA/ACESSÓRIOS</t>
  </si>
  <si>
    <t>Vestuário Feminino</t>
  </si>
  <si>
    <t>ANNE</t>
  </si>
  <si>
    <t>Vestuário Geral</t>
  </si>
  <si>
    <t>Vestuário Infantil</t>
  </si>
  <si>
    <t>Vestuário Masculino</t>
  </si>
  <si>
    <t>BLUE EYES</t>
  </si>
  <si>
    <t>BLUSAMANIA</t>
  </si>
  <si>
    <t>Moda Jovem (Unissex/Surfwear)</t>
  </si>
  <si>
    <t>262-C</t>
  </si>
  <si>
    <t>DLT</t>
  </si>
  <si>
    <t>D'METAL</t>
  </si>
  <si>
    <t>DOGVILLE</t>
  </si>
  <si>
    <t>FILL SETE</t>
  </si>
  <si>
    <t>GEORGIA DIELLE</t>
  </si>
  <si>
    <t>047-A</t>
  </si>
  <si>
    <t>Moda +intima (Lingerie/Meias)</t>
  </si>
  <si>
    <t>OPCAO</t>
  </si>
  <si>
    <t>PAHILLY</t>
  </si>
  <si>
    <t>Surfwear</t>
  </si>
  <si>
    <t>RIHOMO</t>
  </si>
  <si>
    <t>ROUPA NOVA</t>
  </si>
  <si>
    <t>STALKER</t>
  </si>
  <si>
    <t>VESTUÁRIO</t>
  </si>
  <si>
    <t>QUIOSQUE</t>
  </si>
  <si>
    <t>E1-020</t>
  </si>
  <si>
    <t>Mister Churros</t>
  </si>
  <si>
    <t>Gelados Parmalat</t>
  </si>
  <si>
    <t>Q2-13A</t>
  </si>
  <si>
    <t>Bob's</t>
  </si>
  <si>
    <t>Q1-28</t>
  </si>
  <si>
    <t>E1-37</t>
  </si>
  <si>
    <t>Sorveteria Olé</t>
  </si>
  <si>
    <t>Pipoqueira Puppy Play</t>
  </si>
  <si>
    <t>Comidas Tipicas</t>
  </si>
  <si>
    <t>Fino Sabor</t>
  </si>
  <si>
    <t>390-A</t>
  </si>
  <si>
    <t>Burger King</t>
  </si>
  <si>
    <t>390-B</t>
  </si>
  <si>
    <t>Q1-30</t>
  </si>
  <si>
    <t>Sr. Café</t>
  </si>
  <si>
    <t>Ateliê de Doces</t>
  </si>
  <si>
    <t>Q1-27</t>
  </si>
  <si>
    <t>Fábrica Di Chocolate</t>
  </si>
  <si>
    <t>Q1-17</t>
  </si>
  <si>
    <t>ALIMENTAÇAO</t>
  </si>
  <si>
    <t>QE1-03</t>
  </si>
  <si>
    <t>Q2-20</t>
  </si>
  <si>
    <t>Work Cell</t>
  </si>
  <si>
    <t>Q2-15</t>
  </si>
  <si>
    <t>MCM Acessórios</t>
  </si>
  <si>
    <t>Q3-03</t>
  </si>
  <si>
    <t>Arte no Fazer</t>
  </si>
  <si>
    <t>E1-017</t>
  </si>
  <si>
    <t>Help Eletrônica</t>
  </si>
  <si>
    <t>Iphoneria</t>
  </si>
  <si>
    <t>E1-027</t>
  </si>
  <si>
    <t>Poppe Games</t>
  </si>
  <si>
    <t>Q1-21B</t>
  </si>
  <si>
    <t>E1-27</t>
  </si>
  <si>
    <t>Transforma Tudo</t>
  </si>
  <si>
    <t>E1-12</t>
  </si>
  <si>
    <t>Vet Fauna</t>
  </si>
  <si>
    <t>North Turismo</t>
  </si>
  <si>
    <t>E1-28</t>
  </si>
  <si>
    <t>Conserto de Couro</t>
  </si>
  <si>
    <t>North Taxi</t>
  </si>
  <si>
    <t>Tecban</t>
  </si>
  <si>
    <t>Q1-12</t>
  </si>
  <si>
    <t>Athletic</t>
  </si>
  <si>
    <t>Avista Cartões</t>
  </si>
  <si>
    <t>Guanabara Turismo</t>
  </si>
  <si>
    <t>E1-32</t>
  </si>
  <si>
    <t>Magia do Bordado</t>
  </si>
  <si>
    <t>E1-34</t>
  </si>
  <si>
    <t>North Chaves</t>
  </si>
  <si>
    <t>C3-01</t>
  </si>
  <si>
    <t>Banco 24 horas</t>
  </si>
  <si>
    <t>Q1-22</t>
  </si>
  <si>
    <t>E2-02</t>
  </si>
  <si>
    <t>Boa Viagem Câmbio</t>
  </si>
  <si>
    <t>E1-032</t>
  </si>
  <si>
    <t>Lavanderia Telelav</t>
  </si>
  <si>
    <t>028-A</t>
  </si>
  <si>
    <t>Eugênio Tattoo</t>
  </si>
  <si>
    <t>E-009</t>
  </si>
  <si>
    <t>B&amp;R Serviços</t>
  </si>
  <si>
    <t>Peça de Motos</t>
  </si>
  <si>
    <t>Floricultura Gypsophila</t>
  </si>
  <si>
    <t>E1-026</t>
  </si>
  <si>
    <t>Digitec</t>
  </si>
  <si>
    <t>035-B</t>
  </si>
  <si>
    <t>Shampoo Cabeleireiros</t>
  </si>
  <si>
    <t>E-010</t>
  </si>
  <si>
    <t>Banco Bradesco</t>
  </si>
  <si>
    <t>Q1-18</t>
  </si>
  <si>
    <t>SKY</t>
  </si>
  <si>
    <t>Era uma Vez</t>
  </si>
  <si>
    <t>Fast Wash</t>
  </si>
  <si>
    <t>E1-10</t>
  </si>
  <si>
    <t>Pratic Color</t>
  </si>
  <si>
    <t>Soma Cartões</t>
  </si>
  <si>
    <t>E4-710</t>
  </si>
  <si>
    <t>E1-33</t>
  </si>
  <si>
    <t>M&amp;C Informática</t>
  </si>
  <si>
    <t>E1-13</t>
  </si>
  <si>
    <t>Stilo Odonto</t>
  </si>
  <si>
    <t>Q3-08</t>
  </si>
  <si>
    <t>Massage Express</t>
  </si>
  <si>
    <t>Q207</t>
  </si>
  <si>
    <t>Gel Nails</t>
  </si>
  <si>
    <t>Q1-10</t>
  </si>
  <si>
    <t>Empório do Aço</t>
  </si>
  <si>
    <t>Q2-21</t>
  </si>
  <si>
    <t>Kemomô Acessórios</t>
  </si>
  <si>
    <t>Euro Relógios</t>
  </si>
  <si>
    <t>P1-02</t>
  </si>
  <si>
    <t>Clube das Estrelinhas</t>
  </si>
  <si>
    <t>Kristian Olsen</t>
  </si>
  <si>
    <t>Q2-13</t>
  </si>
  <si>
    <t>Chilli Beans</t>
  </si>
  <si>
    <t>Q1-20</t>
  </si>
  <si>
    <t>Ferrovia Eyewear</t>
  </si>
  <si>
    <t>Q2-06</t>
  </si>
  <si>
    <t>Clikks Eyewear</t>
  </si>
  <si>
    <t>E1-08</t>
  </si>
  <si>
    <t>Fic Bella Cosméticos</t>
  </si>
  <si>
    <t>Q2-05</t>
  </si>
  <si>
    <t>Q2-22</t>
  </si>
  <si>
    <t>Mahogany</t>
  </si>
  <si>
    <t>L'Acqua di Fiori</t>
  </si>
  <si>
    <t>Q1-09</t>
  </si>
  <si>
    <t>Amávia</t>
  </si>
  <si>
    <t>PERFUMARIA/COSMÉTICOS</t>
  </si>
  <si>
    <t>Q1-06</t>
  </si>
  <si>
    <t>LG</t>
  </si>
  <si>
    <t>Quiosque do Celular</t>
  </si>
  <si>
    <t>GTEX</t>
  </si>
  <si>
    <t>Q1-23</t>
  </si>
  <si>
    <t>C&amp;A Quiosque</t>
  </si>
  <si>
    <t>Q1-13</t>
  </si>
  <si>
    <t>Samsung</t>
  </si>
  <si>
    <t>Q1-34</t>
  </si>
  <si>
    <t>Motorola</t>
  </si>
  <si>
    <t>Nexcom(microsoft)</t>
  </si>
  <si>
    <t>REALIZADO</t>
  </si>
  <si>
    <t>Loja</t>
  </si>
  <si>
    <t>Esposende</t>
  </si>
  <si>
    <t>H Jóias Óticas</t>
  </si>
  <si>
    <t>Ortobom</t>
  </si>
  <si>
    <t>BD Sports</t>
  </si>
  <si>
    <t>Óticas Diniz</t>
  </si>
  <si>
    <t>O Boticário</t>
  </si>
  <si>
    <t>Dona Florinda</t>
  </si>
  <si>
    <t>Liebe</t>
  </si>
  <si>
    <t>La Li Ló Baby Kids</t>
  </si>
  <si>
    <t>GK Fashion</t>
  </si>
  <si>
    <t>Bebêtenkitê</t>
  </si>
  <si>
    <t>Pynky</t>
  </si>
  <si>
    <t>Bunny's</t>
  </si>
  <si>
    <t>Ri Happy</t>
  </si>
  <si>
    <t>Cia do Terno</t>
  </si>
  <si>
    <t>Allamar</t>
  </si>
  <si>
    <t>Passo Mania</t>
  </si>
  <si>
    <t>Ótica Gospel</t>
  </si>
  <si>
    <t>Kiquitaluki</t>
  </si>
  <si>
    <t>Chantilly Doces e Salgados</t>
  </si>
  <si>
    <t>GT Cell (Tim)</t>
  </si>
  <si>
    <t>Rabelo</t>
  </si>
  <si>
    <t>Óticas Visão</t>
  </si>
  <si>
    <t>Casa Pio</t>
  </si>
  <si>
    <t>Paralelas</t>
  </si>
  <si>
    <t>Laser Eletro</t>
  </si>
  <si>
    <t>Eletro Shopping</t>
  </si>
  <si>
    <t>Soft Cell</t>
  </si>
  <si>
    <t>Subway</t>
  </si>
  <si>
    <t>Art &amp; Cores</t>
  </si>
  <si>
    <t>Vivo</t>
  </si>
  <si>
    <t>Hembra</t>
  </si>
  <si>
    <t>Dhamma</t>
  </si>
  <si>
    <t>Estudio da Sobrancelha</t>
  </si>
  <si>
    <t>Itamaraty</t>
  </si>
  <si>
    <t>Casas Bahia Mobile</t>
  </si>
  <si>
    <t>Rosamango</t>
  </si>
  <si>
    <t>Casa dos Relojoeiros</t>
  </si>
  <si>
    <t>Sintonia</t>
  </si>
  <si>
    <t>Lilica &amp; Tigor</t>
  </si>
  <si>
    <t>Jacris</t>
  </si>
  <si>
    <t>Casas Bahia</t>
  </si>
  <si>
    <t>Havaianas</t>
  </si>
  <si>
    <t>Arezzo</t>
  </si>
  <si>
    <t>Deep Collection</t>
  </si>
  <si>
    <t>Surf Beat</t>
  </si>
  <si>
    <t>1º Round</t>
  </si>
  <si>
    <t>Frikotes</t>
  </si>
  <si>
    <t>Skyler</t>
  </si>
  <si>
    <t>Boldness</t>
  </si>
  <si>
    <t>San Michel</t>
  </si>
  <si>
    <t>Couro Fino</t>
  </si>
  <si>
    <t>Zefirelli</t>
  </si>
  <si>
    <t>Oi</t>
  </si>
  <si>
    <t>Ganz Hang</t>
  </si>
  <si>
    <t>Lojas Americanas</t>
  </si>
  <si>
    <t>Claro</t>
  </si>
  <si>
    <t>Athos</t>
  </si>
  <si>
    <t>Mc Donald´s</t>
  </si>
  <si>
    <t>Bleeper</t>
  </si>
  <si>
    <t>Tim</t>
  </si>
  <si>
    <t>C&amp;A</t>
  </si>
  <si>
    <t>Giraffas</t>
  </si>
  <si>
    <t>Rei do Sushi</t>
  </si>
  <si>
    <t>Planeta Brinquedo</t>
  </si>
  <si>
    <t>Bonaparte</t>
  </si>
  <si>
    <t>Ira Chai</t>
  </si>
  <si>
    <t>Pop Grill Express</t>
  </si>
  <si>
    <t>Pizza Hut</t>
  </si>
  <si>
    <t>Kinoplex</t>
  </si>
  <si>
    <t>Fast Grill</t>
  </si>
  <si>
    <t>Divino Fogão</t>
  </si>
  <si>
    <t>Habib's</t>
  </si>
  <si>
    <t>Spoleto</t>
  </si>
  <si>
    <t>Bebelu Sanduíches</t>
  </si>
  <si>
    <t>Mini Kalzone</t>
  </si>
  <si>
    <t>Ibyte</t>
  </si>
  <si>
    <t>Rommanel</t>
  </si>
  <si>
    <t>Pranchão Surf Shop</t>
  </si>
  <si>
    <t>Quem disse, Berenice?</t>
  </si>
  <si>
    <t>Sonho dos Pés</t>
  </si>
  <si>
    <t>Sapataria Nova</t>
  </si>
  <si>
    <t>Farmácias Pague Menos</t>
  </si>
  <si>
    <t>C. Rolim</t>
  </si>
  <si>
    <t>Grotta</t>
  </si>
  <si>
    <t>Colméia</t>
  </si>
  <si>
    <t>Brasil Cacau</t>
  </si>
  <si>
    <t>Lindona</t>
  </si>
  <si>
    <t>Óticas Carol</t>
  </si>
  <si>
    <t>Ótica do Trabalhador</t>
  </si>
  <si>
    <t>Fio Jeitoso</t>
  </si>
  <si>
    <t>Bless</t>
  </si>
  <si>
    <t>Mundo Verde</t>
  </si>
  <si>
    <t>Comfort</t>
  </si>
  <si>
    <t>Óticas Boris</t>
  </si>
  <si>
    <t>Belik Biloux</t>
  </si>
  <si>
    <t>Kokid</t>
  </si>
  <si>
    <t>Blinclass</t>
  </si>
  <si>
    <t>Nagem</t>
  </si>
  <si>
    <t>Riachuelo</t>
  </si>
  <si>
    <t>Yozenn</t>
  </si>
  <si>
    <t>Camisaria Colombo</t>
  </si>
  <si>
    <t>Arte &amp; Papel</t>
  </si>
  <si>
    <t>Zaffiro</t>
  </si>
  <si>
    <t>Essential Parfums</t>
  </si>
  <si>
    <t>Aliança de Ouro</t>
  </si>
  <si>
    <t>Super Lagoa</t>
  </si>
  <si>
    <t>Esplanada</t>
  </si>
  <si>
    <t>Diver Play</t>
  </si>
  <si>
    <t>Magazine Luiza</t>
  </si>
  <si>
    <t>Bransk</t>
  </si>
  <si>
    <t>Handara</t>
  </si>
  <si>
    <t>Tom da Clara</t>
  </si>
  <si>
    <t>Barná Clinic Hair</t>
  </si>
  <si>
    <t>Cacau Show</t>
  </si>
  <si>
    <t>Amarelô</t>
  </si>
  <si>
    <t>Clube Melissa</t>
  </si>
  <si>
    <t>Cosbel</t>
  </si>
  <si>
    <t>Polishop</t>
  </si>
  <si>
    <t>Renner</t>
  </si>
  <si>
    <t>Strike Bowling Bar</t>
  </si>
  <si>
    <t>Centauro</t>
  </si>
  <si>
    <t>Marisa</t>
  </si>
  <si>
    <t>Elisom Som &amp; Acessórios</t>
  </si>
  <si>
    <t>Q1-29</t>
  </si>
  <si>
    <t>Q2-26</t>
  </si>
  <si>
    <t>10266-1</t>
  </si>
  <si>
    <t>00500-2</t>
  </si>
  <si>
    <t>00800-1</t>
  </si>
  <si>
    <t>00600-9</t>
  </si>
  <si>
    <t>00550-9</t>
  </si>
  <si>
    <t>00700-5</t>
  </si>
  <si>
    <t>00650-5</t>
  </si>
  <si>
    <t>00400-6</t>
  </si>
  <si>
    <t>10122-2</t>
  </si>
  <si>
    <t>12380-3</t>
  </si>
  <si>
    <t>00750-1</t>
  </si>
  <si>
    <t>00300-0</t>
  </si>
  <si>
    <t>00022-1</t>
  </si>
  <si>
    <t>00145-7</t>
  </si>
  <si>
    <t>00064-7</t>
  </si>
  <si>
    <t>00415-4</t>
  </si>
  <si>
    <t>00241-1</t>
  </si>
  <si>
    <t>00013-2</t>
  </si>
  <si>
    <t>00277-1</t>
  </si>
  <si>
    <t>00262-3</t>
  </si>
  <si>
    <t>00072-8</t>
  </si>
  <si>
    <t>00439-1</t>
  </si>
  <si>
    <t>11280-1</t>
  </si>
  <si>
    <t>00263-1</t>
  </si>
  <si>
    <t>00602-5</t>
  </si>
  <si>
    <t>00423-5</t>
  </si>
  <si>
    <t>00509-6</t>
  </si>
  <si>
    <t>Educaç¦o/Ensino</t>
  </si>
  <si>
    <t>00503-7</t>
  </si>
  <si>
    <t>00226-7</t>
  </si>
  <si>
    <t>01001-4</t>
  </si>
  <si>
    <t>00083-3</t>
  </si>
  <si>
    <t>00447-2</t>
  </si>
  <si>
    <t>00407-3</t>
  </si>
  <si>
    <t>00085-0</t>
  </si>
  <si>
    <t>00342-5</t>
  </si>
  <si>
    <t>11401-4</t>
  </si>
  <si>
    <t>00311-5</t>
  </si>
  <si>
    <t>00121-0</t>
  </si>
  <si>
    <t>00236-4</t>
  </si>
  <si>
    <t>11658-1</t>
  </si>
  <si>
    <t>10003-0</t>
  </si>
  <si>
    <t>00017-5</t>
  </si>
  <si>
    <t>CHINATOWN/LABAREDAS'S</t>
  </si>
  <si>
    <t>POP GRILL SELF SERVIC</t>
  </si>
  <si>
    <t>BRASIL WOK</t>
  </si>
  <si>
    <t>00244-5</t>
  </si>
  <si>
    <t>05001-6</t>
  </si>
  <si>
    <t>00235-6</t>
  </si>
  <si>
    <t>00073-6</t>
  </si>
  <si>
    <t>10268-7</t>
  </si>
  <si>
    <t>10239-3</t>
  </si>
  <si>
    <t>10262-8</t>
  </si>
  <si>
    <t>00229-1</t>
  </si>
  <si>
    <t>00428-6</t>
  </si>
  <si>
    <t>00251-8</t>
  </si>
  <si>
    <t>00665-3</t>
  </si>
  <si>
    <t>00372-7</t>
  </si>
  <si>
    <t>00141-4</t>
  </si>
  <si>
    <t>00025-6</t>
  </si>
  <si>
    <t>atica</t>
  </si>
  <si>
    <t>10502-3</t>
  </si>
  <si>
    <t>13231-4</t>
  </si>
  <si>
    <t>00269-1</t>
  </si>
  <si>
    <t>10252-1</t>
  </si>
  <si>
    <t>11660-2</t>
  </si>
  <si>
    <t>00435-9</t>
  </si>
  <si>
    <t>10660-7</t>
  </si>
  <si>
    <t>11349-2</t>
  </si>
  <si>
    <t>11507-0</t>
  </si>
  <si>
    <t>00060-4</t>
  </si>
  <si>
    <t>10026-9</t>
  </si>
  <si>
    <t>10237-7</t>
  </si>
  <si>
    <t>10375-6</t>
  </si>
  <si>
    <t>00054-0</t>
  </si>
  <si>
    <t>10418-3</t>
  </si>
  <si>
    <t>00430-8</t>
  </si>
  <si>
    <t>14073-2</t>
  </si>
  <si>
    <t>10420-5</t>
  </si>
  <si>
    <t>14078-3</t>
  </si>
  <si>
    <t>10373-0</t>
  </si>
  <si>
    <t>10374-8</t>
  </si>
  <si>
    <t>11067-1</t>
  </si>
  <si>
    <t>00031-1</t>
  </si>
  <si>
    <t>10427-2</t>
  </si>
  <si>
    <t>10232-6</t>
  </si>
  <si>
    <t>14231-0</t>
  </si>
  <si>
    <t>00445-6</t>
  </si>
  <si>
    <t>00102-3</t>
  </si>
  <si>
    <t>13250-1</t>
  </si>
  <si>
    <t>10433-7</t>
  </si>
  <si>
    <t>10408-6</t>
  </si>
  <si>
    <t>00128-7</t>
  </si>
  <si>
    <t>11076-1</t>
  </si>
  <si>
    <t>00042-6</t>
  </si>
  <si>
    <t>00049-3</t>
  </si>
  <si>
    <t>00150-3</t>
  </si>
  <si>
    <t>10124-9</t>
  </si>
  <si>
    <t>11047-7</t>
  </si>
  <si>
    <t>00205-4</t>
  </si>
  <si>
    <t>Foto Revelaç¦o</t>
  </si>
  <si>
    <t>00248-8</t>
  </si>
  <si>
    <t>00092-2</t>
  </si>
  <si>
    <t>00441-3</t>
  </si>
  <si>
    <t>00370-1</t>
  </si>
  <si>
    <t>00139-2</t>
  </si>
  <si>
    <t>00138-4</t>
  </si>
  <si>
    <t>00204-6</t>
  </si>
  <si>
    <t>01055-3</t>
  </si>
  <si>
    <t>00137-6</t>
  </si>
  <si>
    <t>10253-9</t>
  </si>
  <si>
    <t>10074-9</t>
  </si>
  <si>
    <t>00601-7</t>
  </si>
  <si>
    <t>00174-1</t>
  </si>
  <si>
    <t>00175-9</t>
  </si>
  <si>
    <t>00176-7</t>
  </si>
  <si>
    <t>11281-0</t>
  </si>
  <si>
    <t>00652-1</t>
  </si>
  <si>
    <t>12281-5</t>
  </si>
  <si>
    <t>10421-3</t>
  </si>
  <si>
    <t>10406-0</t>
  </si>
  <si>
    <t>10440-0</t>
  </si>
  <si>
    <t>00656-4</t>
  </si>
  <si>
    <t>10444-2</t>
  </si>
  <si>
    <t>10437-0</t>
  </si>
  <si>
    <t>00350-6</t>
  </si>
  <si>
    <t>10047-1</t>
  </si>
  <si>
    <t>10264-4</t>
  </si>
  <si>
    <t>00657-2</t>
  </si>
  <si>
    <t>10405-1</t>
  </si>
  <si>
    <t>00820-6</t>
  </si>
  <si>
    <t>10267-9</t>
  </si>
  <si>
    <t>10501-5</t>
  </si>
  <si>
    <t>00313-1</t>
  </si>
  <si>
    <t>10431-1</t>
  </si>
  <si>
    <t>10257-1</t>
  </si>
  <si>
    <t>00243-7</t>
  </si>
  <si>
    <t>10056-1</t>
  </si>
  <si>
    <t>10413-2</t>
  </si>
  <si>
    <t>10607-1</t>
  </si>
  <si>
    <t>14077-5</t>
  </si>
  <si>
    <t>00390-5</t>
  </si>
  <si>
    <t>05020-2</t>
  </si>
  <si>
    <t>14076-7</t>
  </si>
  <si>
    <t>01012-0</t>
  </si>
  <si>
    <t>00199-6</t>
  </si>
  <si>
    <t>00198-8</t>
  </si>
  <si>
    <t>01202-5</t>
  </si>
  <si>
    <t>00088-4</t>
  </si>
  <si>
    <t>01228-9</t>
  </si>
  <si>
    <t>00132-5</t>
  </si>
  <si>
    <t>01022-7</t>
  </si>
  <si>
    <t>01121-5</t>
  </si>
  <si>
    <t>03050-3</t>
  </si>
  <si>
    <t>00161-9</t>
  </si>
  <si>
    <t>00040-0</t>
  </si>
  <si>
    <t>00172-4</t>
  </si>
  <si>
    <t>02002-8</t>
  </si>
  <si>
    <t>02003-6</t>
  </si>
  <si>
    <t>00046-9</t>
  </si>
  <si>
    <t>00032-9</t>
  </si>
  <si>
    <t>00034-5</t>
  </si>
  <si>
    <t>00063-9</t>
  </si>
  <si>
    <t>00097-3</t>
  </si>
  <si>
    <t>01502-4</t>
  </si>
  <si>
    <t>05000-8</t>
  </si>
  <si>
    <t>05032-6</t>
  </si>
  <si>
    <t>00028-1</t>
  </si>
  <si>
    <t>05009-1</t>
  </si>
  <si>
    <t>00012-4</t>
  </si>
  <si>
    <t>04111-4</t>
  </si>
  <si>
    <t>05017-2</t>
  </si>
  <si>
    <t>05026-1</t>
  </si>
  <si>
    <t>00035-3</t>
  </si>
  <si>
    <t>02001-0</t>
  </si>
  <si>
    <t>05027-0</t>
  </si>
  <si>
    <t>05010-5</t>
  </si>
  <si>
    <t>Papelaria</t>
  </si>
  <si>
    <t>05098-9</t>
  </si>
  <si>
    <t>00018-3</t>
  </si>
  <si>
    <t>00147-3</t>
  </si>
  <si>
    <t>00159-7</t>
  </si>
  <si>
    <t>01390-1</t>
  </si>
  <si>
    <t>02390-6</t>
  </si>
  <si>
    <t>14075-9</t>
  </si>
  <si>
    <t>00143-1</t>
  </si>
  <si>
    <t>Cafeterias</t>
  </si>
  <si>
    <t>11710-2</t>
  </si>
  <si>
    <t>00131-7</t>
  </si>
  <si>
    <t>00168-6</t>
  </si>
  <si>
    <t>01314-5</t>
  </si>
  <si>
    <t>00202-0</t>
  </si>
  <si>
    <t>Serv. Financeiros (Banco/Fin.)</t>
  </si>
  <si>
    <t>Distribuidora Cearense de Óc</t>
  </si>
  <si>
    <t>Moda +ntima (Lingerie/Meias)</t>
  </si>
  <si>
    <t>00225-9</t>
  </si>
  <si>
    <t>Louyse Cell</t>
  </si>
  <si>
    <t>00284-4</t>
  </si>
  <si>
    <t>New Harmony Cosméticos</t>
  </si>
  <si>
    <t>DiversSes (parques/videogames)</t>
  </si>
  <si>
    <t>Serv. Médicos (Clín./Labor.)</t>
  </si>
  <si>
    <t>Outros Conveniência (Jor/Flor)</t>
  </si>
  <si>
    <t>Consertos</t>
  </si>
  <si>
    <t>Pet Shop</t>
  </si>
  <si>
    <t>00203-8</t>
  </si>
  <si>
    <t>00260-7</t>
  </si>
  <si>
    <t>00275-5</t>
  </si>
  <si>
    <t>Bazar</t>
  </si>
  <si>
    <t>00285-2</t>
  </si>
  <si>
    <t>Lavanderia</t>
  </si>
  <si>
    <t>06003-8</t>
  </si>
  <si>
    <t>00287-9</t>
  </si>
  <si>
    <t>00219-4</t>
  </si>
  <si>
    <t>00216-0</t>
  </si>
  <si>
    <t>00214-3</t>
  </si>
  <si>
    <t>Q112</t>
  </si>
  <si>
    <t>00222-4</t>
  </si>
  <si>
    <t>00224-1</t>
  </si>
  <si>
    <t>Massagem Express</t>
  </si>
  <si>
    <t>00261-5</t>
  </si>
  <si>
    <t>00270-4</t>
  </si>
  <si>
    <t>00273-9</t>
  </si>
  <si>
    <t>00274-7</t>
  </si>
  <si>
    <t>Q2-09</t>
  </si>
  <si>
    <t>00276-3</t>
  </si>
  <si>
    <t>VIDA BR</t>
  </si>
  <si>
    <t>vestuário</t>
  </si>
  <si>
    <t>Piticas</t>
  </si>
  <si>
    <t>00299-2</t>
  </si>
  <si>
    <t>VALOR TOTAL - QUIOSQUES:</t>
  </si>
  <si>
    <t>Nº DE OPERAÇÕES</t>
  </si>
  <si>
    <t>VALOR TOTAL - LOJAS E QUIOSQUES:</t>
  </si>
  <si>
    <t>VALOR TOTAL - LOJAS:</t>
  </si>
  <si>
    <t>Q1-21</t>
  </si>
  <si>
    <t>Q2-01</t>
  </si>
  <si>
    <t>DSM TELECOM</t>
  </si>
  <si>
    <t>00303-4</t>
  </si>
  <si>
    <t>L'occitane Au bresil</t>
  </si>
  <si>
    <t>Q3-04</t>
  </si>
  <si>
    <t>00302-6</t>
  </si>
  <si>
    <t>Up Phone</t>
  </si>
  <si>
    <t>ENCERRADO</t>
  </si>
  <si>
    <t>nº de operações:</t>
  </si>
  <si>
    <t>nº de operações</t>
  </si>
  <si>
    <t>Q1-25</t>
  </si>
  <si>
    <t xml:space="preserve"> </t>
  </si>
  <si>
    <t>PURO AÇAI</t>
  </si>
  <si>
    <t>Café 3 Corações</t>
  </si>
  <si>
    <t>00305-1</t>
  </si>
  <si>
    <t>Empório Brownie</t>
  </si>
  <si>
    <t>00308-5</t>
  </si>
  <si>
    <t>03A</t>
  </si>
  <si>
    <t>00312-3</t>
  </si>
  <si>
    <t>Parente</t>
  </si>
  <si>
    <t>00307-7</t>
  </si>
  <si>
    <t>ARTIGOS DO LAR</t>
  </si>
  <si>
    <t>CONVÊNIENCIA/SERVIÇOS</t>
  </si>
  <si>
    <t>TOTAL LOJAS</t>
  </si>
  <si>
    <t>MUC</t>
  </si>
  <si>
    <t>CONTRATO</t>
  </si>
  <si>
    <t>03-B</t>
  </si>
  <si>
    <t>349B</t>
  </si>
  <si>
    <t>00319-1</t>
  </si>
  <si>
    <t>CVC</t>
  </si>
  <si>
    <t>00306-9</t>
  </si>
  <si>
    <t>ATIVIDADE</t>
  </si>
  <si>
    <t>-</t>
  </si>
  <si>
    <t>MENTA CAFÉ</t>
  </si>
  <si>
    <t>PASSOMANIA 2</t>
  </si>
  <si>
    <t>00194-5</t>
  </si>
  <si>
    <t>10233-4</t>
  </si>
  <si>
    <t>00410-3</t>
  </si>
  <si>
    <t>10314-4</t>
  </si>
  <si>
    <t>be isso case</t>
  </si>
  <si>
    <t>Q2-08</t>
  </si>
  <si>
    <t>00324-7</t>
  </si>
  <si>
    <t>GT CELL</t>
  </si>
  <si>
    <t>R. ximenes</t>
  </si>
  <si>
    <t>Anabela</t>
  </si>
  <si>
    <t>Donciotto</t>
  </si>
  <si>
    <t>00335-2</t>
  </si>
  <si>
    <t>LOVE GIFT</t>
  </si>
  <si>
    <t>TRAINER</t>
  </si>
  <si>
    <t>Geek store</t>
  </si>
  <si>
    <t>TOPÁZIO</t>
  </si>
  <si>
    <t>Mundo das capas 2P</t>
  </si>
  <si>
    <t>ATITUDE</t>
  </si>
  <si>
    <t>CHOLOROPHYLLA</t>
  </si>
  <si>
    <t>00366-2</t>
  </si>
  <si>
    <t>cia do terno</t>
  </si>
  <si>
    <t>Louyse Cell - loja</t>
  </si>
  <si>
    <t>Paletos Mania - Q1-17</t>
  </si>
  <si>
    <t>Lensevent - Q2-09</t>
  </si>
  <si>
    <t>00347-6</t>
  </si>
  <si>
    <t>Pra Lá de Bom</t>
  </si>
  <si>
    <t>Cases de Luxo</t>
  </si>
  <si>
    <t>O Boticário 2º</t>
  </si>
  <si>
    <t>O Boticário 1º</t>
  </si>
  <si>
    <t>GT Cell (Tim) 2º piso</t>
  </si>
  <si>
    <t>GT Cell (Tim) 1º piso</t>
  </si>
  <si>
    <t>Tim 2º piso</t>
  </si>
  <si>
    <t>Santiago Loterias</t>
  </si>
  <si>
    <t>00397-2</t>
  </si>
  <si>
    <t>VARIAÇÃO %</t>
  </si>
  <si>
    <t>00391-3</t>
  </si>
  <si>
    <t>00386-7</t>
  </si>
  <si>
    <t>Chantilly Doces e Sal</t>
  </si>
  <si>
    <t>00395-6</t>
  </si>
  <si>
    <t>00389-1</t>
  </si>
  <si>
    <t>Lotérica</t>
  </si>
  <si>
    <t>00392-1</t>
  </si>
  <si>
    <t>00398-1</t>
  </si>
  <si>
    <t>00393-0</t>
  </si>
  <si>
    <t>00387-5</t>
  </si>
  <si>
    <t>00396-4</t>
  </si>
  <si>
    <t>C &amp; T Cópias e Moldur</t>
  </si>
  <si>
    <t>ORÇADO</t>
  </si>
  <si>
    <t>2017 X ORÇADO</t>
  </si>
  <si>
    <t>Ricardo Eletro</t>
  </si>
  <si>
    <t>2016 X 2015</t>
  </si>
  <si>
    <t>JÓIAS, RELÓGIOS E BIJOUTERIAS</t>
  </si>
  <si>
    <t>Frikotes 2</t>
  </si>
  <si>
    <t>Estudio da Sobrancelh</t>
  </si>
  <si>
    <t>a          27,14</t>
  </si>
  <si>
    <t>e de Óc    47,10</t>
  </si>
  <si>
    <t>gados      22,90</t>
  </si>
  <si>
    <t>as         30,00</t>
  </si>
  <si>
    <t>Morro Branco Ponto Co</t>
  </si>
  <si>
    <t>m          15,00</t>
  </si>
  <si>
    <t>MIX ANTIGO mesma base</t>
  </si>
  <si>
    <t xml:space="preserve">Claro </t>
  </si>
  <si>
    <t/>
  </si>
  <si>
    <t>Burger king</t>
  </si>
  <si>
    <t>GT Cell (Tim) - 1º piso</t>
  </si>
  <si>
    <t>Passo Mania - 406</t>
  </si>
  <si>
    <t>Afins Cosméticos - Q2</t>
  </si>
  <si>
    <t xml:space="preserve">VIVO </t>
  </si>
  <si>
    <t>Redução Z</t>
  </si>
  <si>
    <t>Diferença</t>
  </si>
  <si>
    <t>Auditado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</si>
  <si>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</si>
  <si>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</si>
  <si>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</si>
  <si>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</si>
  <si>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</si>
  <si>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</si>
  <si>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</si>
  <si>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TOTAL DIFERENÇA AUDITADO X REDUÇÃO</t>
  </si>
  <si>
    <t>CTO Parcial</t>
  </si>
  <si>
    <t>Ticket Médio</t>
  </si>
  <si>
    <t>% Conversão de Vendas</t>
  </si>
  <si>
    <t>Total De Vendas</t>
  </si>
  <si>
    <t>ANÁLISE COMPLEMENTAR PARCIAL</t>
  </si>
  <si>
    <t>Curva de perfomance</t>
  </si>
  <si>
    <t>Lojas</t>
  </si>
  <si>
    <t>cto</t>
  </si>
  <si>
    <t>RESULTADO VENDAS DE LOJAS 08/05 A 14/05</t>
  </si>
  <si>
    <t>Informado</t>
  </si>
  <si>
    <t>RESULTADO VENDAS DE LOJAS SEMANA 3 - 15 /05 A 21/05</t>
  </si>
  <si>
    <t>Faturamento</t>
  </si>
  <si>
    <t>% Convesão Vendas</t>
  </si>
  <si>
    <t>S. 1</t>
  </si>
  <si>
    <t>S. 2</t>
  </si>
  <si>
    <t>S. 3</t>
  </si>
  <si>
    <t>S. 4</t>
  </si>
  <si>
    <t>CTO</t>
  </si>
  <si>
    <t>Fluxo de Pessoas e sua Variação em relação a semana anterior</t>
  </si>
  <si>
    <t>Faturamento e sua Variação em relação a semana anterior</t>
  </si>
  <si>
    <t>Fatur. Poten. Conversão Vendas 75%</t>
  </si>
  <si>
    <t>Diferença Registrada</t>
  </si>
  <si>
    <t>Total De Vendas Acumulada</t>
  </si>
  <si>
    <t>Diferença Registrada Acumulada</t>
  </si>
  <si>
    <t>TOTAL LOJAS AUDITADO</t>
  </si>
  <si>
    <t>TICKET MÉDIO</t>
  </si>
  <si>
    <t>FLUXO</t>
  </si>
  <si>
    <t>CONVERSÃO</t>
  </si>
  <si>
    <t>VENDAS QUINZENA 1</t>
  </si>
  <si>
    <t>VENDAS QUINZENA 2</t>
  </si>
  <si>
    <t>INDICADORES MENSAIS</t>
  </si>
  <si>
    <t>VENDAS MENSAL</t>
  </si>
  <si>
    <t xml:space="preserve">VENDAS </t>
  </si>
  <si>
    <t>Fluxo Pessoas X Faturamento Semanal</t>
  </si>
  <si>
    <t>BRASOLIN</t>
  </si>
  <si>
    <t>BUNNYS</t>
  </si>
  <si>
    <t>MEIA SOLA</t>
  </si>
  <si>
    <t>PLANET GIRL</t>
  </si>
  <si>
    <t xml:space="preserve">RICHARDS </t>
  </si>
  <si>
    <t xml:space="preserve">Redução z </t>
  </si>
  <si>
    <t>MF</t>
  </si>
  <si>
    <t>MAIOR</t>
  </si>
  <si>
    <t>TOTAL</t>
  </si>
  <si>
    <t>TOTAL LOJAS REDUÇÃO</t>
  </si>
  <si>
    <t>GUESS</t>
  </si>
  <si>
    <t>LACOSTE</t>
  </si>
  <si>
    <t>OAKLEY</t>
  </si>
  <si>
    <t>RESULTADO VENDAS DE LOJAS SEMANA 6 - 29/10 A 30/10</t>
  </si>
  <si>
    <t>RESULTADO VENDAS DE LOJAS SEMANA 5 - 23/10 A 28/10</t>
  </si>
  <si>
    <t>S. 5</t>
  </si>
  <si>
    <t>S. 6</t>
  </si>
  <si>
    <t>COMPRA</t>
  </si>
  <si>
    <t>Total Lojas</t>
  </si>
  <si>
    <t>Total Redução</t>
  </si>
  <si>
    <t>Total Auditado</t>
  </si>
  <si>
    <t>VENDA MENSAL</t>
  </si>
  <si>
    <t>Segunda</t>
  </si>
  <si>
    <t>Terça</t>
  </si>
  <si>
    <t>SAWARY</t>
  </si>
  <si>
    <t>POLO WEAR 2</t>
  </si>
  <si>
    <t>VENDAS DIÁRIAS                           NOVEMBRO 2017</t>
  </si>
  <si>
    <t xml:space="preserve">TOTAL MÊS </t>
  </si>
  <si>
    <t>Semana 1</t>
  </si>
  <si>
    <t>Semana 2</t>
  </si>
  <si>
    <t>Semana 3</t>
  </si>
  <si>
    <t>Semana 4</t>
  </si>
  <si>
    <t>Semana 5</t>
  </si>
  <si>
    <t>Semana 6</t>
  </si>
  <si>
    <t>COMPROU</t>
  </si>
  <si>
    <t>ESPECULAÇÃO</t>
  </si>
  <si>
    <t>FALTA DE PRODUTO</t>
  </si>
  <si>
    <t>MODELO</t>
  </si>
  <si>
    <t>NÃO FORAM ABORDADOS</t>
  </si>
  <si>
    <t>PREÇO</t>
  </si>
  <si>
    <t>TAMANHO</t>
  </si>
  <si>
    <t>TROCA</t>
  </si>
  <si>
    <t>VENDA NÃO FINALIZADA</t>
  </si>
  <si>
    <t>TOTAL DE FLUXO</t>
  </si>
  <si>
    <t>TNG</t>
  </si>
  <si>
    <t>RICHARDS</t>
  </si>
  <si>
    <t>CALVIN KLEIN</t>
  </si>
  <si>
    <t xml:space="preserve">CALVIN KLEIN </t>
  </si>
  <si>
    <t xml:space="preserve">RESULTADO VENDAS DE LOJAS SEMANA 1 - 01/12 A 03/12 </t>
  </si>
  <si>
    <t>RESULTADO VENDAS DE LOJAS 04/12 A 10/12</t>
  </si>
  <si>
    <t>RESULTADO VENDAS DE LOJAS SEMANA 3 - 11/12 A 17/12</t>
  </si>
  <si>
    <t>RESULTADO VENDAS DE LOJAS SEMANA 4 - 18/12 A 24/12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</si>
</sst>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0.0%"/>
  </numFmts>
  <fonts count="5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4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thin">
        <color indexed="64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dashed">
        <color auto="1"/>
      </bottom>
      <diagonal/>
    </border>
    <border>
      <left/>
      <right style="thick">
        <color indexed="64"/>
      </right>
      <top style="thick">
        <color indexed="64"/>
      </top>
      <bottom style="dashed">
        <color auto="1"/>
      </bottom>
      <diagonal/>
    </border>
    <border>
      <left/>
      <right style="thick">
        <color indexed="64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otted">
        <color indexed="64"/>
      </bottom>
      <diagonal/>
    </border>
    <border>
      <left/>
      <right style="medium">
        <color indexed="64"/>
      </right>
      <top style="dashed">
        <color auto="1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</borders>
  <cellStyleXfs count="52">
    <xf numFmtId="0" fontId="0" fillId="0" borderId="0"/>
    <xf numFmtId="0" fontId="2" fillId="0" borderId="1" applyNumberFormat="0" applyFill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9" applyNumberFormat="0" applyAlignment="0" applyProtection="0"/>
    <xf numFmtId="0" fontId="19" fillId="7" borderId="10" applyNumberFormat="0" applyAlignment="0" applyProtection="0"/>
    <xf numFmtId="0" fontId="20" fillId="7" borderId="9" applyNumberFormat="0" applyAlignment="0" applyProtection="0"/>
    <xf numFmtId="0" fontId="21" fillId="0" borderId="11" applyNumberFormat="0" applyFill="0" applyAlignment="0" applyProtection="0"/>
    <xf numFmtId="0" fontId="1" fillId="8" borderId="12" applyNumberFormat="0" applyAlignment="0" applyProtection="0"/>
    <xf numFmtId="0" fontId="22" fillId="0" borderId="0" applyNumberFormat="0" applyFill="0" applyBorder="0" applyAlignment="0" applyProtection="0"/>
    <xf numFmtId="0" fontId="3" fillId="9" borderId="13" applyNumberFormat="0" applyFont="0" applyAlignment="0" applyProtection="0"/>
    <xf numFmtId="0" fontId="23" fillId="0" borderId="0" applyNumberFormat="0" applyFill="0" applyBorder="0" applyAlignment="0" applyProtection="0"/>
    <xf numFmtId="0" fontId="1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0" fillId="32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4" fillId="0" borderId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734">
    <xf numFmtId="0" fontId="0" fillId="0" borderId="0" xfId="0"/>
    <xf numFmtId="3" fontId="2" fillId="0" borderId="5" xfId="1" applyNumberFormat="1" applyBorder="1" applyAlignment="1">
      <alignment horizontal="center" vertical="center"/>
    </xf>
    <xf numFmtId="9" fontId="0" fillId="0" borderId="0" xfId="3" applyFont="1" applyFill="1" applyAlignment="1">
      <alignment horizontal="center" vertical="center"/>
    </xf>
    <xf numFmtId="9" fontId="1" fillId="0" borderId="0" xfId="3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3" applyFont="1" applyFill="1" applyAlignment="1">
      <alignment horizontal="center" vertical="center"/>
    </xf>
    <xf numFmtId="164" fontId="0" fillId="0" borderId="0" xfId="2" applyFont="1"/>
    <xf numFmtId="9" fontId="0" fillId="0" borderId="0" xfId="3" applyFont="1"/>
    <xf numFmtId="0" fontId="0" fillId="0" borderId="0" xfId="0"/>
    <xf numFmtId="164" fontId="0" fillId="0" borderId="0" xfId="2" applyFont="1" applyAlignment="1">
      <alignment horizontal="center"/>
    </xf>
    <xf numFmtId="164" fontId="0" fillId="0" borderId="0" xfId="0" applyNumberFormat="1"/>
    <xf numFmtId="9" fontId="0" fillId="0" borderId="0" xfId="3" applyFont="1" applyAlignment="1">
      <alignment horizontal="center" vertical="center"/>
    </xf>
    <xf numFmtId="164" fontId="0" fillId="0" borderId="0" xfId="2" applyFont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3" applyFont="1" applyAlignment="1">
      <alignment horizontal="center"/>
    </xf>
    <xf numFmtId="0" fontId="10" fillId="0" borderId="0" xfId="0" applyFont="1"/>
    <xf numFmtId="9" fontId="10" fillId="0" borderId="0" xfId="0" applyNumberFormat="1" applyFont="1"/>
    <xf numFmtId="0" fontId="29" fillId="0" borderId="0" xfId="0" applyFont="1"/>
    <xf numFmtId="0" fontId="0" fillId="0" borderId="0" xfId="0" applyFont="1"/>
    <xf numFmtId="0" fontId="30" fillId="0" borderId="0" xfId="0" applyFont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ill="1"/>
    <xf numFmtId="0" fontId="2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4" fontId="2" fillId="0" borderId="0" xfId="2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8" fillId="0" borderId="0" xfId="2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1" fillId="34" borderId="2" xfId="0" applyFont="1" applyFill="1" applyBorder="1" applyAlignment="1">
      <alignment horizontal="center"/>
    </xf>
    <xf numFmtId="0" fontId="30" fillId="0" borderId="18" xfId="0" applyFont="1" applyFill="1" applyBorder="1" applyAlignment="1">
      <alignment horizontal="center" vertical="center"/>
    </xf>
    <xf numFmtId="9" fontId="30" fillId="0" borderId="19" xfId="3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/>
    </xf>
    <xf numFmtId="9" fontId="30" fillId="0" borderId="17" xfId="3" applyFont="1" applyFill="1" applyBorder="1" applyAlignment="1">
      <alignment horizontal="center"/>
    </xf>
    <xf numFmtId="0" fontId="33" fillId="0" borderId="18" xfId="0" applyFont="1" applyFill="1" applyBorder="1" applyAlignment="1">
      <alignment horizontal="center"/>
    </xf>
    <xf numFmtId="0" fontId="34" fillId="0" borderId="18" xfId="0" applyFont="1" applyFill="1" applyBorder="1" applyAlignment="1">
      <alignment horizontal="center"/>
    </xf>
    <xf numFmtId="0" fontId="34" fillId="0" borderId="20" xfId="0" applyFont="1" applyFill="1" applyBorder="1" applyAlignment="1">
      <alignment horizontal="center"/>
    </xf>
    <xf numFmtId="9" fontId="31" fillId="34" borderId="3" xfId="3" applyFont="1" applyFill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18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164" fontId="9" fillId="0" borderId="0" xfId="2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2" applyNumberFormat="1" applyFont="1" applyFill="1" applyBorder="1" applyAlignment="1">
      <alignment horizontal="center" vertical="center" wrapText="1"/>
    </xf>
    <xf numFmtId="0" fontId="8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9" fillId="0" borderId="0" xfId="2" applyFont="1" applyAlignment="1">
      <alignment horizontal="center" vertical="center"/>
    </xf>
    <xf numFmtId="3" fontId="29" fillId="0" borderId="0" xfId="0" applyNumberFormat="1" applyFont="1"/>
    <xf numFmtId="0" fontId="8" fillId="0" borderId="0" xfId="2" applyNumberFormat="1" applyFont="1" applyFill="1" applyBorder="1" applyAlignment="1">
      <alignment horizontal="center" vertical="center"/>
    </xf>
    <xf numFmtId="164" fontId="4" fillId="0" borderId="0" xfId="2" applyFont="1" applyBorder="1" applyAlignment="1">
      <alignment horizontal="center" vertical="center"/>
    </xf>
    <xf numFmtId="3" fontId="19" fillId="36" borderId="21" xfId="14" applyNumberFormat="1" applyFill="1" applyBorder="1" applyAlignment="1">
      <alignment horizontal="center" vertical="center"/>
    </xf>
    <xf numFmtId="0" fontId="1" fillId="34" borderId="22" xfId="0" applyFont="1" applyFill="1" applyBorder="1" applyAlignment="1">
      <alignment horizontal="center" vertical="center"/>
    </xf>
    <xf numFmtId="0" fontId="1" fillId="34" borderId="23" xfId="0" applyFont="1" applyFill="1" applyBorder="1" applyAlignment="1">
      <alignment horizontal="center" vertical="center"/>
    </xf>
    <xf numFmtId="9" fontId="1" fillId="34" borderId="24" xfId="3" applyFont="1" applyFill="1" applyBorder="1" applyAlignment="1">
      <alignment horizontal="center" vertical="center"/>
    </xf>
    <xf numFmtId="3" fontId="19" fillId="36" borderId="25" xfId="14" applyNumberFormat="1" applyFill="1" applyBorder="1" applyAlignment="1">
      <alignment horizontal="center" vertical="center"/>
    </xf>
    <xf numFmtId="9" fontId="19" fillId="0" borderId="26" xfId="3" applyFont="1" applyFill="1" applyBorder="1" applyAlignment="1">
      <alignment horizontal="center" vertical="center"/>
    </xf>
    <xf numFmtId="3" fontId="19" fillId="36" borderId="27" xfId="14" applyNumberFormat="1" applyFill="1" applyBorder="1" applyAlignment="1">
      <alignment horizontal="center" vertical="center"/>
    </xf>
    <xf numFmtId="3" fontId="19" fillId="36" borderId="28" xfId="14" applyNumberFormat="1" applyFill="1" applyBorder="1" applyAlignment="1">
      <alignment horizontal="center" vertical="center"/>
    </xf>
    <xf numFmtId="9" fontId="32" fillId="34" borderId="0" xfId="3" applyFont="1" applyFill="1" applyBorder="1" applyAlignment="1">
      <alignment horizontal="center" vertical="center"/>
    </xf>
    <xf numFmtId="164" fontId="31" fillId="34" borderId="3" xfId="2" applyFont="1" applyFill="1" applyBorder="1" applyAlignment="1">
      <alignment horizontal="center"/>
    </xf>
    <xf numFmtId="0" fontId="30" fillId="0" borderId="0" xfId="0" applyFont="1" applyFill="1" applyAlignment="1">
      <alignment horizontal="center" vertical="center"/>
    </xf>
    <xf numFmtId="0" fontId="34" fillId="0" borderId="29" xfId="0" applyFont="1" applyFill="1" applyBorder="1" applyAlignment="1">
      <alignment horizontal="center"/>
    </xf>
    <xf numFmtId="0" fontId="36" fillId="0" borderId="18" xfId="0" applyFont="1" applyFill="1" applyBorder="1" applyAlignment="1">
      <alignment horizontal="center"/>
    </xf>
    <xf numFmtId="164" fontId="32" fillId="34" borderId="0" xfId="2" applyFont="1" applyFill="1" applyBorder="1" applyAlignment="1">
      <alignment horizontal="center" vertical="center"/>
    </xf>
    <xf numFmtId="164" fontId="30" fillId="0" borderId="17" xfId="2" applyFont="1" applyFill="1" applyBorder="1" applyAlignment="1">
      <alignment horizontal="right"/>
    </xf>
    <xf numFmtId="164" fontId="30" fillId="0" borderId="19" xfId="2" applyFont="1" applyFill="1" applyBorder="1" applyAlignment="1">
      <alignment horizontal="center" vertical="center"/>
    </xf>
    <xf numFmtId="164" fontId="34" fillId="0" borderId="17" xfId="2" applyFont="1" applyFill="1" applyBorder="1" applyAlignment="1">
      <alignment horizontal="right"/>
    </xf>
    <xf numFmtId="164" fontId="31" fillId="34" borderId="3" xfId="2" applyFont="1" applyFill="1" applyBorder="1"/>
    <xf numFmtId="164" fontId="31" fillId="34" borderId="4" xfId="2" applyFont="1" applyFill="1" applyBorder="1" applyAlignment="1">
      <alignment horizontal="center" vertical="center"/>
    </xf>
    <xf numFmtId="9" fontId="28" fillId="0" borderId="17" xfId="3" applyFont="1" applyFill="1" applyBorder="1" applyAlignment="1">
      <alignment horizontal="center"/>
    </xf>
    <xf numFmtId="9" fontId="28" fillId="0" borderId="19" xfId="3" applyFont="1" applyFill="1" applyBorder="1" applyAlignment="1">
      <alignment horizontal="center" vertical="center"/>
    </xf>
    <xf numFmtId="0" fontId="32" fillId="34" borderId="0" xfId="2" applyNumberFormat="1" applyFont="1" applyFill="1" applyBorder="1" applyAlignment="1">
      <alignment horizontal="center" vertical="center"/>
    </xf>
    <xf numFmtId="9" fontId="31" fillId="34" borderId="3" xfId="3" applyNumberFormat="1" applyFont="1" applyFill="1" applyBorder="1" applyAlignment="1">
      <alignment horizontal="center"/>
    </xf>
    <xf numFmtId="0" fontId="29" fillId="0" borderId="0" xfId="0" applyFont="1" applyBorder="1"/>
    <xf numFmtId="0" fontId="8" fillId="0" borderId="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0" fontId="2" fillId="0" borderId="5" xfId="1" applyBorder="1" applyAlignment="1">
      <alignment horizontal="right" vertical="center"/>
    </xf>
    <xf numFmtId="0" fontId="2" fillId="0" borderId="32" xfId="1" applyBorder="1" applyAlignment="1">
      <alignment horizontal="center" vertical="center"/>
    </xf>
    <xf numFmtId="14" fontId="1" fillId="34" borderId="30" xfId="0" applyNumberFormat="1" applyFont="1" applyFill="1" applyBorder="1" applyAlignment="1">
      <alignment horizontal="center" vertical="center"/>
    </xf>
    <xf numFmtId="14" fontId="1" fillId="34" borderId="30" xfId="0" applyNumberFormat="1" applyFont="1" applyFill="1" applyBorder="1" applyAlignment="1">
      <alignment horizontal="right" vertical="center"/>
    </xf>
    <xf numFmtId="3" fontId="2" fillId="0" borderId="32" xfId="1" applyNumberFormat="1" applyFont="1" applyFill="1" applyBorder="1" applyAlignment="1">
      <alignment horizontal="center" vertical="center"/>
    </xf>
    <xf numFmtId="0" fontId="1" fillId="34" borderId="30" xfId="0" applyNumberFormat="1" applyFont="1" applyFill="1" applyBorder="1" applyAlignment="1">
      <alignment horizontal="center" vertical="center"/>
    </xf>
    <xf numFmtId="3" fontId="1" fillId="33" borderId="30" xfId="0" applyNumberFormat="1" applyFont="1" applyFill="1" applyBorder="1" applyAlignment="1">
      <alignment vertical="center"/>
    </xf>
    <xf numFmtId="3" fontId="1" fillId="33" borderId="30" xfId="0" applyNumberFormat="1" applyFont="1" applyFill="1" applyBorder="1" applyAlignment="1">
      <alignment horizontal="right" vertical="center"/>
    </xf>
    <xf numFmtId="3" fontId="1" fillId="33" borderId="30" xfId="0" applyNumberFormat="1" applyFont="1" applyFill="1" applyBorder="1" applyAlignment="1">
      <alignment horizontal="center" vertical="center"/>
    </xf>
    <xf numFmtId="164" fontId="1" fillId="33" borderId="30" xfId="2" applyFont="1" applyFill="1" applyBorder="1" applyAlignment="1">
      <alignment horizontal="center" vertical="center"/>
    </xf>
    <xf numFmtId="164" fontId="26" fillId="35" borderId="30" xfId="2" applyFont="1" applyFill="1" applyBorder="1" applyAlignment="1">
      <alignment horizontal="center" vertical="center"/>
    </xf>
    <xf numFmtId="164" fontId="5" fillId="35" borderId="30" xfId="2" applyFont="1" applyFill="1" applyBorder="1" applyAlignment="1">
      <alignment horizontal="center" vertical="center"/>
    </xf>
    <xf numFmtId="14" fontId="27" fillId="34" borderId="30" xfId="0" applyNumberFormat="1" applyFont="1" applyFill="1" applyBorder="1" applyAlignment="1">
      <alignment horizontal="center" vertical="center"/>
    </xf>
    <xf numFmtId="0" fontId="0" fillId="0" borderId="30" xfId="0" applyBorder="1"/>
    <xf numFmtId="164" fontId="5" fillId="35" borderId="30" xfId="2" applyFont="1" applyFill="1" applyBorder="1" applyAlignment="1">
      <alignment horizontal="right" vertical="center"/>
    </xf>
    <xf numFmtId="164" fontId="1" fillId="33" borderId="30" xfId="2" applyFont="1" applyFill="1" applyBorder="1" applyAlignment="1">
      <alignment vertical="center"/>
    </xf>
    <xf numFmtId="0" fontId="2" fillId="0" borderId="5" xfId="1" quotePrefix="1" applyBorder="1" applyAlignment="1">
      <alignment horizontal="center" vertical="center"/>
    </xf>
    <xf numFmtId="164" fontId="3" fillId="0" borderId="0" xfId="2" applyFont="1"/>
    <xf numFmtId="164" fontId="3" fillId="0" borderId="0" xfId="2" applyFont="1" applyAlignment="1">
      <alignment horizontal="right" vertical="center"/>
    </xf>
    <xf numFmtId="9" fontId="3" fillId="0" borderId="0" xfId="3" applyFont="1" applyAlignment="1">
      <alignment horizontal="center"/>
    </xf>
    <xf numFmtId="164" fontId="30" fillId="0" borderId="5" xfId="2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6" fillId="0" borderId="5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6" fillId="0" borderId="32" xfId="0" applyFont="1" applyFill="1" applyBorder="1" applyAlignment="1">
      <alignment horizontal="left"/>
    </xf>
    <xf numFmtId="164" fontId="31" fillId="37" borderId="33" xfId="2" applyFont="1" applyFill="1" applyBorder="1" applyAlignment="1">
      <alignment horizontal="right"/>
    </xf>
    <xf numFmtId="0" fontId="36" fillId="0" borderId="34" xfId="0" applyFont="1" applyFill="1" applyBorder="1" applyAlignment="1">
      <alignment horizontal="left"/>
    </xf>
    <xf numFmtId="0" fontId="36" fillId="0" borderId="14" xfId="0" applyFont="1" applyFill="1" applyBorder="1" applyAlignment="1">
      <alignment horizontal="left"/>
    </xf>
    <xf numFmtId="0" fontId="36" fillId="0" borderId="22" xfId="0" applyFont="1" applyFill="1" applyBorder="1" applyAlignment="1">
      <alignment horizontal="left"/>
    </xf>
    <xf numFmtId="164" fontId="30" fillId="0" borderId="32" xfId="2" applyFont="1" applyFill="1" applyBorder="1" applyAlignment="1">
      <alignment horizontal="right"/>
    </xf>
    <xf numFmtId="0" fontId="0" fillId="0" borderId="0" xfId="0" applyBorder="1"/>
    <xf numFmtId="0" fontId="1" fillId="34" borderId="23" xfId="0" applyFont="1" applyFill="1" applyBorder="1" applyAlignment="1">
      <alignment horizontal="left" vertical="center"/>
    </xf>
    <xf numFmtId="3" fontId="19" fillId="36" borderId="21" xfId="14" applyNumberFormat="1" applyFill="1" applyBorder="1" applyAlignment="1">
      <alignment horizontal="left" vertical="center"/>
    </xf>
    <xf numFmtId="3" fontId="19" fillId="36" borderId="28" xfId="14" applyNumberFormat="1" applyFill="1" applyBorder="1" applyAlignment="1">
      <alignment horizontal="left" vertical="center"/>
    </xf>
    <xf numFmtId="9" fontId="19" fillId="0" borderId="35" xfId="3" applyFont="1" applyFill="1" applyBorder="1" applyAlignment="1">
      <alignment horizontal="center" vertical="center"/>
    </xf>
    <xf numFmtId="164" fontId="28" fillId="0" borderId="5" xfId="2" applyFont="1" applyFill="1" applyBorder="1" applyAlignment="1">
      <alignment horizontal="right"/>
    </xf>
    <xf numFmtId="164" fontId="28" fillId="0" borderId="32" xfId="2" applyFont="1" applyFill="1" applyBorder="1" applyAlignment="1">
      <alignment horizontal="right"/>
    </xf>
    <xf numFmtId="166" fontId="0" fillId="0" borderId="0" xfId="3" applyNumberFormat="1" applyFont="1"/>
    <xf numFmtId="164" fontId="30" fillId="0" borderId="5" xfId="2" applyFont="1" applyFill="1" applyBorder="1" applyAlignment="1">
      <alignment horizontal="left"/>
    </xf>
    <xf numFmtId="0" fontId="22" fillId="0" borderId="0" xfId="0" applyFont="1"/>
    <xf numFmtId="164" fontId="22" fillId="0" borderId="0" xfId="2" applyFont="1"/>
    <xf numFmtId="164" fontId="22" fillId="0" borderId="0" xfId="0" applyNumberFormat="1" applyFont="1"/>
    <xf numFmtId="9" fontId="22" fillId="0" borderId="0" xfId="3" applyFont="1"/>
    <xf numFmtId="0" fontId="31" fillId="34" borderId="37" xfId="0" applyFont="1" applyFill="1" applyBorder="1" applyAlignment="1">
      <alignment horizontal="left"/>
    </xf>
    <xf numFmtId="0" fontId="36" fillId="0" borderId="39" xfId="0" applyFont="1" applyFill="1" applyBorder="1" applyAlignment="1">
      <alignment horizontal="left"/>
    </xf>
    <xf numFmtId="164" fontId="30" fillId="0" borderId="41" xfId="2" applyFont="1" applyFill="1" applyBorder="1" applyAlignment="1">
      <alignment horizontal="left"/>
    </xf>
    <xf numFmtId="9" fontId="30" fillId="0" borderId="43" xfId="3" applyFont="1" applyFill="1" applyBorder="1" applyAlignment="1">
      <alignment horizontal="left"/>
    </xf>
    <xf numFmtId="0" fontId="31" fillId="34" borderId="45" xfId="0" applyFont="1" applyFill="1" applyBorder="1" applyAlignment="1">
      <alignment horizontal="left"/>
    </xf>
    <xf numFmtId="164" fontId="30" fillId="0" borderId="49" xfId="2" applyFont="1" applyFill="1" applyBorder="1" applyAlignment="1">
      <alignment horizontal="left"/>
    </xf>
    <xf numFmtId="164" fontId="30" fillId="0" borderId="50" xfId="2" applyFont="1" applyFill="1" applyBorder="1" applyAlignment="1">
      <alignment horizontal="left"/>
    </xf>
    <xf numFmtId="0" fontId="36" fillId="0" borderId="51" xfId="0" applyFont="1" applyFill="1" applyBorder="1" applyAlignment="1">
      <alignment horizontal="left"/>
    </xf>
    <xf numFmtId="164" fontId="30" fillId="0" borderId="42" xfId="2" applyFont="1" applyFill="1" applyBorder="1" applyAlignment="1">
      <alignment horizontal="right"/>
    </xf>
    <xf numFmtId="164" fontId="31" fillId="34" borderId="52" xfId="2" applyFont="1" applyFill="1" applyBorder="1" applyAlignment="1">
      <alignment horizontal="center" vertical="center"/>
    </xf>
    <xf numFmtId="164" fontId="31" fillId="34" borderId="53" xfId="2" applyFont="1" applyFill="1" applyBorder="1" applyAlignment="1">
      <alignment horizontal="center" vertical="center"/>
    </xf>
    <xf numFmtId="164" fontId="31" fillId="34" borderId="54" xfId="2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/>
    </xf>
    <xf numFmtId="164" fontId="30" fillId="0" borderId="0" xfId="2" applyFont="1" applyFill="1" applyBorder="1" applyAlignment="1">
      <alignment horizontal="center" vertical="center"/>
    </xf>
    <xf numFmtId="9" fontId="30" fillId="0" borderId="40" xfId="2" applyNumberFormat="1" applyFont="1" applyFill="1" applyBorder="1" applyAlignment="1">
      <alignment horizontal="left"/>
    </xf>
    <xf numFmtId="0" fontId="29" fillId="0" borderId="55" xfId="0" applyFont="1" applyBorder="1"/>
    <xf numFmtId="0" fontId="0" fillId="0" borderId="38" xfId="0" applyFont="1" applyBorder="1" applyAlignment="1">
      <alignment horizontal="center" vertical="center"/>
    </xf>
    <xf numFmtId="164" fontId="3" fillId="0" borderId="38" xfId="2" applyFont="1" applyBorder="1" applyAlignment="1">
      <alignment horizontal="center" vertical="center"/>
    </xf>
    <xf numFmtId="0" fontId="0" fillId="0" borderId="44" xfId="0" applyBorder="1"/>
    <xf numFmtId="0" fontId="29" fillId="0" borderId="56" xfId="0" applyFont="1" applyBorder="1"/>
    <xf numFmtId="0" fontId="0" fillId="0" borderId="0" xfId="0" applyFont="1" applyBorder="1" applyAlignment="1">
      <alignment horizontal="center" vertical="center"/>
    </xf>
    <xf numFmtId="164" fontId="3" fillId="0" borderId="0" xfId="2" applyFont="1" applyBorder="1" applyAlignment="1">
      <alignment horizontal="center" vertical="center"/>
    </xf>
    <xf numFmtId="0" fontId="0" fillId="0" borderId="57" xfId="0" applyBorder="1"/>
    <xf numFmtId="0" fontId="0" fillId="0" borderId="0" xfId="0" applyFont="1" applyBorder="1" applyAlignment="1">
      <alignment horizontal="left"/>
    </xf>
    <xf numFmtId="164" fontId="3" fillId="0" borderId="0" xfId="2" applyFont="1" applyBorder="1"/>
    <xf numFmtId="164" fontId="3" fillId="0" borderId="0" xfId="2" applyFont="1" applyBorder="1" applyAlignment="1">
      <alignment horizontal="right" vertical="center"/>
    </xf>
    <xf numFmtId="9" fontId="3" fillId="0" borderId="0" xfId="3" applyFont="1" applyBorder="1" applyAlignment="1">
      <alignment horizontal="center"/>
    </xf>
    <xf numFmtId="164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0" xfId="0" applyFont="1" applyBorder="1"/>
    <xf numFmtId="0" fontId="29" fillId="0" borderId="45" xfId="0" applyFont="1" applyBorder="1"/>
    <xf numFmtId="164" fontId="31" fillId="37" borderId="58" xfId="2" applyFont="1" applyFill="1" applyBorder="1" applyAlignment="1">
      <alignment horizontal="right"/>
    </xf>
    <xf numFmtId="164" fontId="0" fillId="0" borderId="47" xfId="0" applyNumberFormat="1" applyBorder="1"/>
    <xf numFmtId="0" fontId="2" fillId="0" borderId="0" xfId="0" applyFont="1" applyBorder="1" applyAlignment="1">
      <alignment horizontal="center"/>
    </xf>
    <xf numFmtId="10" fontId="0" fillId="0" borderId="59" xfId="3" applyNumberFormat="1" applyFont="1" applyBorder="1"/>
    <xf numFmtId="0" fontId="22" fillId="0" borderId="0" xfId="2" applyNumberFormat="1" applyFont="1"/>
    <xf numFmtId="14" fontId="31" fillId="34" borderId="38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7" fillId="0" borderId="5" xfId="2" applyFont="1" applyFill="1" applyBorder="1" applyAlignment="1">
      <alignment horizontal="right"/>
    </xf>
    <xf numFmtId="0" fontId="36" fillId="0" borderId="45" xfId="0" applyFont="1" applyFill="1" applyBorder="1" applyAlignment="1">
      <alignment horizontal="center"/>
    </xf>
    <xf numFmtId="164" fontId="30" fillId="0" borderId="48" xfId="2" applyFont="1" applyFill="1" applyBorder="1" applyAlignment="1">
      <alignment horizontal="left"/>
    </xf>
    <xf numFmtId="0" fontId="2" fillId="0" borderId="0" xfId="0" applyFont="1" applyBorder="1" applyAlignment="1"/>
    <xf numFmtId="0" fontId="10" fillId="0" borderId="0" xfId="0" applyFont="1" applyBorder="1"/>
    <xf numFmtId="164" fontId="31" fillId="34" borderId="67" xfId="2" applyFont="1" applyFill="1" applyBorder="1" applyAlignment="1">
      <alignment horizontal="center" vertical="center"/>
    </xf>
    <xf numFmtId="164" fontId="35" fillId="0" borderId="5" xfId="2" applyFont="1" applyFill="1" applyBorder="1" applyAlignment="1">
      <alignment horizontal="right"/>
    </xf>
    <xf numFmtId="164" fontId="30" fillId="0" borderId="0" xfId="2" applyFont="1" applyFill="1" applyBorder="1" applyAlignment="1">
      <alignment horizontal="right"/>
    </xf>
    <xf numFmtId="164" fontId="30" fillId="0" borderId="68" xfId="2" applyFont="1" applyFill="1" applyBorder="1" applyAlignment="1">
      <alignment horizontal="left"/>
    </xf>
    <xf numFmtId="164" fontId="30" fillId="0" borderId="31" xfId="2" applyFont="1" applyFill="1" applyBorder="1" applyAlignment="1">
      <alignment vertical="center"/>
    </xf>
    <xf numFmtId="0" fontId="36" fillId="0" borderId="56" xfId="0" applyFont="1" applyFill="1" applyBorder="1" applyAlignment="1">
      <alignment horizontal="left"/>
    </xf>
    <xf numFmtId="164" fontId="30" fillId="0" borderId="62" xfId="2" applyFont="1" applyFill="1" applyBorder="1" applyAlignment="1">
      <alignment horizontal="right"/>
    </xf>
    <xf numFmtId="164" fontId="30" fillId="0" borderId="49" xfId="2" applyFont="1" applyFill="1" applyBorder="1" applyAlignment="1">
      <alignment horizontal="right"/>
    </xf>
    <xf numFmtId="164" fontId="30" fillId="0" borderId="50" xfId="2" applyFont="1" applyFill="1" applyBorder="1" applyAlignment="1">
      <alignment horizontal="right"/>
    </xf>
    <xf numFmtId="164" fontId="30" fillId="0" borderId="39" xfId="2" applyFont="1" applyFill="1" applyBorder="1" applyAlignment="1">
      <alignment horizontal="right"/>
    </xf>
    <xf numFmtId="0" fontId="36" fillId="0" borderId="70" xfId="0" applyFont="1" applyFill="1" applyBorder="1" applyAlignment="1">
      <alignment horizontal="left"/>
    </xf>
    <xf numFmtId="164" fontId="30" fillId="0" borderId="71" xfId="2" applyFont="1" applyFill="1" applyBorder="1" applyAlignment="1">
      <alignment horizontal="right"/>
    </xf>
    <xf numFmtId="164" fontId="30" fillId="0" borderId="63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30" fillId="0" borderId="0" xfId="2" applyFont="1" applyFill="1" applyBorder="1" applyAlignment="1">
      <alignment vertical="center"/>
    </xf>
    <xf numFmtId="164" fontId="30" fillId="0" borderId="74" xfId="2" applyFont="1" applyFill="1" applyBorder="1" applyAlignment="1">
      <alignment horizontal="right"/>
    </xf>
    <xf numFmtId="164" fontId="30" fillId="0" borderId="41" xfId="2" applyFont="1" applyFill="1" applyBorder="1" applyAlignment="1">
      <alignment horizontal="right"/>
    </xf>
    <xf numFmtId="164" fontId="30" fillId="0" borderId="34" xfId="2" applyFont="1" applyFill="1" applyBorder="1" applyAlignment="1">
      <alignment horizontal="right"/>
    </xf>
    <xf numFmtId="0" fontId="2" fillId="0" borderId="38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38" fillId="0" borderId="6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38" fillId="0" borderId="56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5" xfId="2" applyNumberFormat="1" applyFont="1" applyFill="1" applyBorder="1" applyAlignment="1">
      <alignment horizontal="center" vertical="center" wrapText="1"/>
    </xf>
    <xf numFmtId="9" fontId="6" fillId="0" borderId="5" xfId="3" applyFont="1" applyFill="1" applyBorder="1" applyAlignment="1">
      <alignment horizontal="center" vertical="center" wrapText="1"/>
    </xf>
    <xf numFmtId="0" fontId="6" fillId="0" borderId="5" xfId="3" applyNumberFormat="1" applyFont="1" applyFill="1" applyBorder="1" applyAlignment="1">
      <alignment horizontal="center" vertical="center" wrapText="1"/>
    </xf>
    <xf numFmtId="164" fontId="6" fillId="0" borderId="5" xfId="2" applyNumberFormat="1" applyFont="1" applyFill="1" applyBorder="1" applyAlignment="1">
      <alignment horizontal="center" vertical="center" wrapText="1"/>
    </xf>
    <xf numFmtId="0" fontId="39" fillId="38" borderId="62" xfId="2" applyNumberFormat="1" applyFont="1" applyFill="1" applyBorder="1" applyAlignment="1">
      <alignment horizontal="center" vertical="center" wrapText="1"/>
    </xf>
    <xf numFmtId="0" fontId="39" fillId="38" borderId="49" xfId="2" applyNumberFormat="1" applyFont="1" applyFill="1" applyBorder="1" applyAlignment="1">
      <alignment horizontal="center" vertical="center" wrapText="1"/>
    </xf>
    <xf numFmtId="0" fontId="39" fillId="38" borderId="50" xfId="2" applyNumberFormat="1" applyFont="1" applyFill="1" applyBorder="1" applyAlignment="1">
      <alignment horizontal="center" vertical="center" wrapText="1"/>
    </xf>
    <xf numFmtId="164" fontId="6" fillId="0" borderId="39" xfId="2" applyNumberFormat="1" applyFont="1" applyFill="1" applyBorder="1" applyAlignment="1">
      <alignment horizontal="center" vertical="center" wrapText="1"/>
    </xf>
    <xf numFmtId="164" fontId="6" fillId="0" borderId="40" xfId="3" applyNumberFormat="1" applyFont="1" applyFill="1" applyBorder="1" applyAlignment="1">
      <alignment horizontal="center" vertical="center" wrapText="1"/>
    </xf>
    <xf numFmtId="0" fontId="9" fillId="0" borderId="63" xfId="3" applyNumberFormat="1" applyFont="1" applyFill="1" applyBorder="1" applyAlignment="1">
      <alignment horizontal="center" vertical="center" wrapText="1"/>
    </xf>
    <xf numFmtId="166" fontId="9" fillId="0" borderId="63" xfId="3" applyNumberFormat="1" applyFont="1" applyFill="1" applyBorder="1" applyAlignment="1">
      <alignment horizontal="center" vertical="center" wrapText="1"/>
    </xf>
    <xf numFmtId="166" fontId="6" fillId="0" borderId="5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31" fillId="34" borderId="2" xfId="2" applyFont="1" applyFill="1" applyBorder="1" applyAlignment="1">
      <alignment horizontal="center" vertical="center"/>
    </xf>
    <xf numFmtId="164" fontId="8" fillId="0" borderId="47" xfId="2" applyFont="1" applyFill="1" applyBorder="1" applyAlignment="1">
      <alignment horizontal="center" vertical="center"/>
    </xf>
    <xf numFmtId="164" fontId="30" fillId="0" borderId="59" xfId="2" applyFont="1" applyFill="1" applyBorder="1" applyAlignment="1">
      <alignment horizontal="center"/>
    </xf>
    <xf numFmtId="164" fontId="30" fillId="0" borderId="47" xfId="2" applyFont="1" applyFill="1" applyBorder="1" applyAlignment="1">
      <alignment horizontal="center"/>
    </xf>
    <xf numFmtId="164" fontId="31" fillId="34" borderId="45" xfId="2" applyFont="1" applyFill="1" applyBorder="1" applyAlignment="1">
      <alignment horizontal="center" vertical="center"/>
    </xf>
    <xf numFmtId="164" fontId="30" fillId="0" borderId="31" xfId="2" applyFont="1" applyFill="1" applyBorder="1" applyAlignment="1">
      <alignment horizontal="left"/>
    </xf>
    <xf numFmtId="164" fontId="30" fillId="0" borderId="78" xfId="2" applyFont="1" applyFill="1" applyBorder="1" applyAlignment="1">
      <alignment horizontal="left"/>
    </xf>
    <xf numFmtId="9" fontId="30" fillId="0" borderId="79" xfId="3" applyFont="1" applyFill="1" applyBorder="1" applyAlignment="1">
      <alignment horizontal="left"/>
    </xf>
    <xf numFmtId="0" fontId="31" fillId="37" borderId="80" xfId="0" applyFont="1" applyFill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31" fillId="37" borderId="81" xfId="0" applyFont="1" applyFill="1" applyBorder="1" applyAlignment="1">
      <alignment horizontal="left"/>
    </xf>
    <xf numFmtId="0" fontId="36" fillId="0" borderId="56" xfId="0" applyFont="1" applyFill="1" applyBorder="1" applyAlignment="1">
      <alignment horizontal="center"/>
    </xf>
    <xf numFmtId="164" fontId="42" fillId="0" borderId="59" xfId="2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/>
    </xf>
    <xf numFmtId="164" fontId="42" fillId="0" borderId="47" xfId="2" applyFont="1" applyFill="1" applyBorder="1" applyAlignment="1">
      <alignment horizontal="center" vertical="center"/>
    </xf>
    <xf numFmtId="0" fontId="36" fillId="0" borderId="74" xfId="0" applyFont="1" applyFill="1" applyBorder="1" applyAlignment="1">
      <alignment horizontal="left"/>
    </xf>
    <xf numFmtId="164" fontId="30" fillId="0" borderId="72" xfId="2" applyFont="1" applyFill="1" applyBorder="1" applyAlignment="1">
      <alignment horizontal="left"/>
    </xf>
    <xf numFmtId="164" fontId="30" fillId="0" borderId="15" xfId="2" applyFont="1" applyFill="1" applyBorder="1" applyAlignment="1">
      <alignment horizontal="left"/>
    </xf>
    <xf numFmtId="0" fontId="36" fillId="0" borderId="82" xfId="0" applyFont="1" applyFill="1" applyBorder="1" applyAlignment="1">
      <alignment horizontal="left"/>
    </xf>
    <xf numFmtId="166" fontId="19" fillId="0" borderId="26" xfId="3" applyNumberFormat="1" applyFont="1" applyFill="1" applyBorder="1" applyAlignment="1">
      <alignment horizontal="center" vertical="center"/>
    </xf>
    <xf numFmtId="0" fontId="31" fillId="34" borderId="55" xfId="0" applyFont="1" applyFill="1" applyBorder="1" applyAlignment="1">
      <alignment horizontal="center"/>
    </xf>
    <xf numFmtId="0" fontId="31" fillId="34" borderId="38" xfId="0" applyFont="1" applyFill="1" applyBorder="1" applyAlignment="1">
      <alignment horizontal="center"/>
    </xf>
    <xf numFmtId="0" fontId="31" fillId="34" borderId="44" xfId="0" applyFont="1" applyFill="1" applyBorder="1" applyAlignment="1">
      <alignment horizontal="center"/>
    </xf>
    <xf numFmtId="164" fontId="31" fillId="37" borderId="83" xfId="2" applyFont="1" applyFill="1" applyBorder="1" applyAlignment="1">
      <alignment horizontal="right"/>
    </xf>
    <xf numFmtId="0" fontId="0" fillId="0" borderId="57" xfId="0" applyFont="1" applyBorder="1"/>
    <xf numFmtId="0" fontId="0" fillId="0" borderId="56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164" fontId="30" fillId="0" borderId="14" xfId="2" applyFont="1" applyFill="1" applyBorder="1" applyAlignment="1">
      <alignment horizontal="right"/>
    </xf>
    <xf numFmtId="164" fontId="30" fillId="0" borderId="62" xfId="2" applyFont="1" applyFill="1" applyBorder="1" applyAlignment="1">
      <alignment horizontal="left"/>
    </xf>
    <xf numFmtId="164" fontId="30" fillId="0" borderId="39" xfId="2" applyFont="1" applyFill="1" applyBorder="1" applyAlignment="1">
      <alignment horizontal="left"/>
    </xf>
    <xf numFmtId="164" fontId="30" fillId="0" borderId="40" xfId="2" applyFont="1" applyFill="1" applyBorder="1" applyAlignment="1">
      <alignment horizontal="left"/>
    </xf>
    <xf numFmtId="164" fontId="30" fillId="0" borderId="77" xfId="2" applyFont="1" applyFill="1" applyBorder="1" applyAlignment="1">
      <alignment horizontal="left"/>
    </xf>
    <xf numFmtId="9" fontId="30" fillId="0" borderId="69" xfId="3" applyFont="1" applyFill="1" applyBorder="1" applyAlignment="1">
      <alignment horizontal="left"/>
    </xf>
    <xf numFmtId="0" fontId="31" fillId="37" borderId="52" xfId="0" applyFont="1" applyFill="1" applyBorder="1" applyAlignment="1">
      <alignment horizontal="left"/>
    </xf>
    <xf numFmtId="164" fontId="31" fillId="37" borderId="53" xfId="2" applyFont="1" applyFill="1" applyBorder="1" applyAlignment="1">
      <alignment horizontal="right"/>
    </xf>
    <xf numFmtId="9" fontId="19" fillId="36" borderId="21" xfId="3" applyFont="1" applyFill="1" applyBorder="1" applyAlignment="1">
      <alignment horizontal="center" vertical="center"/>
    </xf>
    <xf numFmtId="164" fontId="19" fillId="36" borderId="21" xfId="2" applyFont="1" applyFill="1" applyBorder="1" applyAlignment="1">
      <alignment horizontal="center" vertical="center"/>
    </xf>
    <xf numFmtId="164" fontId="19" fillId="36" borderId="21" xfId="2" applyFont="1" applyFill="1" applyBorder="1" applyAlignment="1">
      <alignment horizontal="left" vertical="center"/>
    </xf>
    <xf numFmtId="166" fontId="19" fillId="36" borderId="21" xfId="3" applyNumberFormat="1" applyFont="1" applyFill="1" applyBorder="1" applyAlignment="1">
      <alignment horizontal="center" vertical="center"/>
    </xf>
    <xf numFmtId="164" fontId="19" fillId="36" borderId="0" xfId="2" applyFont="1" applyFill="1" applyBorder="1" applyAlignment="1">
      <alignment horizontal="center" vertical="center"/>
    </xf>
    <xf numFmtId="0" fontId="0" fillId="0" borderId="55" xfId="0" applyBorder="1"/>
    <xf numFmtId="164" fontId="0" fillId="0" borderId="56" xfId="0" applyNumberFormat="1" applyBorder="1"/>
    <xf numFmtId="0" fontId="0" fillId="0" borderId="56" xfId="0" applyBorder="1"/>
    <xf numFmtId="164" fontId="0" fillId="0" borderId="45" xfId="0" applyNumberFormat="1" applyBorder="1"/>
    <xf numFmtId="9" fontId="30" fillId="0" borderId="40" xfId="2" applyNumberFormat="1" applyFont="1" applyFill="1" applyBorder="1" applyAlignment="1">
      <alignment horizontal="center" vertical="center"/>
    </xf>
    <xf numFmtId="164" fontId="31" fillId="34" borderId="45" xfId="2" applyFont="1" applyFill="1" applyBorder="1" applyAlignment="1">
      <alignment horizontal="center" vertical="center"/>
    </xf>
    <xf numFmtId="164" fontId="30" fillId="0" borderId="59" xfId="2" applyFont="1" applyFill="1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64" fontId="0" fillId="0" borderId="5" xfId="2" applyFont="1" applyBorder="1"/>
    <xf numFmtId="0" fontId="38" fillId="0" borderId="55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 vertical="center"/>
    </xf>
    <xf numFmtId="0" fontId="38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47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/>
    </xf>
    <xf numFmtId="0" fontId="31" fillId="34" borderId="38" xfId="0" applyFont="1" applyFill="1" applyBorder="1" applyAlignment="1">
      <alignment horizontal="center"/>
    </xf>
    <xf numFmtId="0" fontId="36" fillId="0" borderId="47" xfId="0" applyFont="1" applyFill="1" applyBorder="1" applyAlignment="1">
      <alignment horizontal="center"/>
    </xf>
    <xf numFmtId="0" fontId="29" fillId="0" borderId="55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31" fillId="34" borderId="38" xfId="0" applyNumberFormat="1" applyFont="1" applyFill="1" applyBorder="1" applyAlignment="1">
      <alignment horizontal="center" vertical="center"/>
    </xf>
    <xf numFmtId="0" fontId="36" fillId="0" borderId="85" xfId="0" applyFont="1" applyFill="1" applyBorder="1" applyAlignment="1">
      <alignment horizontal="center" vertical="center"/>
    </xf>
    <xf numFmtId="164" fontId="30" fillId="0" borderId="72" xfId="2" applyFont="1" applyFill="1" applyBorder="1" applyAlignment="1">
      <alignment horizontal="center" vertical="center"/>
    </xf>
    <xf numFmtId="164" fontId="30" fillId="0" borderId="50" xfId="2" applyFont="1" applyFill="1" applyBorder="1" applyAlignment="1">
      <alignment horizontal="center" vertical="center"/>
    </xf>
    <xf numFmtId="164" fontId="30" fillId="0" borderId="15" xfId="2" applyFont="1" applyFill="1" applyBorder="1" applyAlignment="1">
      <alignment horizontal="center" vertical="center"/>
    </xf>
    <xf numFmtId="164" fontId="30" fillId="0" borderId="41" xfId="2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164" fontId="30" fillId="0" borderId="48" xfId="2" applyFont="1" applyFill="1" applyBorder="1" applyAlignment="1">
      <alignment horizontal="center" vertical="center"/>
    </xf>
    <xf numFmtId="9" fontId="30" fillId="0" borderId="43" xfId="3" applyFont="1" applyFill="1" applyBorder="1" applyAlignment="1">
      <alignment horizontal="center" vertical="center"/>
    </xf>
    <xf numFmtId="164" fontId="30" fillId="0" borderId="47" xfId="2" applyFont="1" applyFill="1" applyBorder="1" applyAlignment="1">
      <alignment horizontal="center" vertical="center"/>
    </xf>
    <xf numFmtId="164" fontId="30" fillId="0" borderId="59" xfId="2" applyFont="1" applyFill="1" applyBorder="1" applyAlignment="1">
      <alignment horizontal="center" vertical="center"/>
    </xf>
    <xf numFmtId="0" fontId="36" fillId="0" borderId="16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31" fillId="34" borderId="38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56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0" fontId="0" fillId="0" borderId="59" xfId="3" applyNumberFormat="1" applyFont="1" applyBorder="1" applyAlignment="1">
      <alignment horizontal="center" vertical="center"/>
    </xf>
    <xf numFmtId="166" fontId="0" fillId="0" borderId="0" xfId="3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6" fillId="0" borderId="70" xfId="0" applyFont="1" applyFill="1" applyBorder="1" applyAlignment="1">
      <alignment horizontal="left" vertical="center"/>
    </xf>
    <xf numFmtId="0" fontId="36" fillId="0" borderId="14" xfId="0" applyFont="1" applyFill="1" applyBorder="1" applyAlignment="1">
      <alignment horizontal="left" vertical="center"/>
    </xf>
    <xf numFmtId="0" fontId="36" fillId="0" borderId="82" xfId="0" applyFont="1" applyFill="1" applyBorder="1" applyAlignment="1">
      <alignment horizontal="left" vertical="center"/>
    </xf>
    <xf numFmtId="0" fontId="36" fillId="0" borderId="34" xfId="0" applyFont="1" applyFill="1" applyBorder="1" applyAlignment="1">
      <alignment horizontal="left" vertical="center"/>
    </xf>
    <xf numFmtId="0" fontId="36" fillId="0" borderId="22" xfId="0" applyFont="1" applyFill="1" applyBorder="1" applyAlignment="1">
      <alignment horizontal="left" vertical="center"/>
    </xf>
    <xf numFmtId="0" fontId="31" fillId="34" borderId="37" xfId="0" applyFont="1" applyFill="1" applyBorder="1" applyAlignment="1">
      <alignment horizontal="left" vertical="center"/>
    </xf>
    <xf numFmtId="0" fontId="31" fillId="37" borderId="80" xfId="0" applyFont="1" applyFill="1" applyBorder="1" applyAlignment="1">
      <alignment horizontal="left" vertical="center"/>
    </xf>
    <xf numFmtId="0" fontId="31" fillId="37" borderId="8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1" fillId="37" borderId="5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0" fillId="0" borderId="15" xfId="2" applyFont="1" applyFill="1" applyBorder="1" applyAlignment="1">
      <alignment horizontal="right"/>
    </xf>
    <xf numFmtId="164" fontId="30" fillId="0" borderId="72" xfId="2" applyFont="1" applyFill="1" applyBorder="1" applyAlignment="1">
      <alignment horizontal="right"/>
    </xf>
    <xf numFmtId="164" fontId="30" fillId="0" borderId="48" xfId="2" applyFont="1" applyFill="1" applyBorder="1" applyAlignment="1">
      <alignment vertical="center"/>
    </xf>
    <xf numFmtId="0" fontId="6" fillId="0" borderId="5" xfId="2" applyNumberFormat="1" applyFont="1" applyFill="1" applyBorder="1" applyAlignment="1">
      <alignment horizontal="center" vertical="center" wrapText="1"/>
    </xf>
    <xf numFmtId="164" fontId="41" fillId="34" borderId="38" xfId="2" applyFont="1" applyFill="1" applyBorder="1" applyAlignment="1">
      <alignment horizontal="center" vertical="center" wrapText="1"/>
    </xf>
    <xf numFmtId="164" fontId="41" fillId="34" borderId="0" xfId="2" applyFont="1" applyFill="1" applyBorder="1" applyAlignment="1">
      <alignment horizontal="center" vertical="center" wrapText="1"/>
    </xf>
    <xf numFmtId="14" fontId="31" fillId="34" borderId="0" xfId="0" applyNumberFormat="1" applyFont="1" applyFill="1" applyBorder="1" applyAlignment="1">
      <alignment horizontal="center" vertical="center"/>
    </xf>
    <xf numFmtId="0" fontId="6" fillId="0" borderId="14" xfId="2" applyNumberFormat="1" applyFont="1" applyFill="1" applyBorder="1" applyAlignment="1">
      <alignment horizontal="center" vertical="center" wrapText="1"/>
    </xf>
    <xf numFmtId="0" fontId="6" fillId="0" borderId="14" xfId="3" applyNumberFormat="1" applyFont="1" applyFill="1" applyBorder="1" applyAlignment="1">
      <alignment horizontal="center" vertical="center" wrapText="1"/>
    </xf>
    <xf numFmtId="166" fontId="6" fillId="0" borderId="14" xfId="3" applyNumberFormat="1" applyFont="1" applyFill="1" applyBorder="1" applyAlignment="1">
      <alignment horizontal="center" vertical="center" wrapText="1"/>
    </xf>
    <xf numFmtId="166" fontId="9" fillId="0" borderId="89" xfId="3" applyNumberFormat="1" applyFont="1" applyFill="1" applyBorder="1" applyAlignment="1">
      <alignment horizontal="center" vertical="center" wrapText="1"/>
    </xf>
    <xf numFmtId="164" fontId="6" fillId="0" borderId="5" xfId="3" applyNumberFormat="1" applyFont="1" applyFill="1" applyBorder="1" applyAlignment="1">
      <alignment horizontal="center" vertical="center" wrapText="1"/>
    </xf>
    <xf numFmtId="9" fontId="9" fillId="0" borderId="5" xfId="3" applyFont="1" applyFill="1" applyBorder="1" applyAlignment="1">
      <alignment horizontal="center" vertical="center" wrapText="1"/>
    </xf>
    <xf numFmtId="166" fontId="9" fillId="0" borderId="5" xfId="3" applyNumberFormat="1" applyFont="1" applyFill="1" applyBorder="1" applyAlignment="1">
      <alignment horizontal="center" vertical="center" wrapText="1"/>
    </xf>
    <xf numFmtId="0" fontId="9" fillId="0" borderId="5" xfId="3" applyNumberFormat="1" applyFont="1" applyFill="1" applyBorder="1" applyAlignment="1">
      <alignment horizontal="center" vertical="center" wrapText="1"/>
    </xf>
    <xf numFmtId="164" fontId="31" fillId="37" borderId="86" xfId="0" applyNumberFormat="1" applyFont="1" applyFill="1" applyBorder="1" applyAlignment="1">
      <alignment horizontal="center" vertical="center"/>
    </xf>
    <xf numFmtId="164" fontId="31" fillId="37" borderId="87" xfId="0" applyNumberFormat="1" applyFont="1" applyFill="1" applyBorder="1" applyAlignment="1">
      <alignment horizontal="center" vertical="center"/>
    </xf>
    <xf numFmtId="164" fontId="31" fillId="37" borderId="88" xfId="0" applyNumberFormat="1" applyFont="1" applyFill="1" applyBorder="1" applyAlignment="1">
      <alignment horizontal="center" vertical="center"/>
    </xf>
    <xf numFmtId="0" fontId="31" fillId="34" borderId="92" xfId="0" applyFont="1" applyFill="1" applyBorder="1" applyAlignment="1">
      <alignment horizontal="left"/>
    </xf>
    <xf numFmtId="0" fontId="36" fillId="0" borderId="5" xfId="0" applyFont="1" applyFill="1" applyBorder="1" applyAlignment="1">
      <alignment horizontal="left" vertical="center"/>
    </xf>
    <xf numFmtId="0" fontId="36" fillId="0" borderId="5" xfId="0" applyFont="1" applyFill="1" applyBorder="1" applyAlignment="1">
      <alignment horizontal="center" vertical="center"/>
    </xf>
    <xf numFmtId="164" fontId="19" fillId="36" borderId="21" xfId="14" applyNumberFormat="1" applyFill="1" applyBorder="1" applyAlignment="1">
      <alignment horizontal="left" vertical="center"/>
    </xf>
    <xf numFmtId="0" fontId="39" fillId="38" borderId="72" xfId="2" applyNumberFormat="1" applyFont="1" applyFill="1" applyBorder="1" applyAlignment="1">
      <alignment horizontal="center" vertical="center" wrapText="1"/>
    </xf>
    <xf numFmtId="164" fontId="6" fillId="0" borderId="15" xfId="2" applyNumberFormat="1" applyFont="1" applyFill="1" applyBorder="1" applyAlignment="1">
      <alignment horizontal="center" vertical="center" wrapText="1"/>
    </xf>
    <xf numFmtId="164" fontId="6" fillId="0" borderId="14" xfId="2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31" fillId="34" borderId="5" xfId="2" applyFont="1" applyFill="1" applyBorder="1" applyAlignment="1">
      <alignment horizontal="center" vertical="center"/>
    </xf>
    <xf numFmtId="14" fontId="31" fillId="34" borderId="5" xfId="2" applyNumberFormat="1" applyFont="1" applyFill="1" applyBorder="1" applyAlignment="1">
      <alignment horizontal="center" vertical="center"/>
    </xf>
    <xf numFmtId="164" fontId="30" fillId="0" borderId="5" xfId="2" applyFont="1" applyFill="1" applyBorder="1" applyAlignment="1">
      <alignment vertical="center"/>
    </xf>
    <xf numFmtId="164" fontId="30" fillId="0" borderId="5" xfId="2" applyFont="1" applyFill="1" applyBorder="1" applyAlignment="1">
      <alignment horizontal="center"/>
    </xf>
    <xf numFmtId="0" fontId="0" fillId="0" borderId="5" xfId="0" applyBorder="1"/>
    <xf numFmtId="164" fontId="31" fillId="37" borderId="5" xfId="2" applyFont="1" applyFill="1" applyBorder="1" applyAlignment="1">
      <alignment horizontal="right"/>
    </xf>
    <xf numFmtId="164" fontId="0" fillId="0" borderId="5" xfId="0" applyNumberFormat="1" applyBorder="1"/>
    <xf numFmtId="164" fontId="3" fillId="0" borderId="5" xfId="2" applyFont="1" applyBorder="1"/>
    <xf numFmtId="0" fontId="0" fillId="0" borderId="5" xfId="0" applyFont="1" applyBorder="1"/>
    <xf numFmtId="0" fontId="31" fillId="37" borderId="39" xfId="0" applyFont="1" applyFill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31" fillId="37" borderId="51" xfId="0" applyFont="1" applyFill="1" applyBorder="1" applyAlignment="1">
      <alignment horizontal="left"/>
    </xf>
    <xf numFmtId="164" fontId="31" fillId="37" borderId="63" xfId="2" applyFont="1" applyFill="1" applyBorder="1" applyAlignment="1">
      <alignment horizontal="right"/>
    </xf>
    <xf numFmtId="164" fontId="0" fillId="0" borderId="63" xfId="0" applyNumberFormat="1" applyBorder="1"/>
    <xf numFmtId="0" fontId="43" fillId="0" borderId="0" xfId="0" applyFont="1"/>
    <xf numFmtId="0" fontId="44" fillId="0" borderId="0" xfId="0" applyFont="1" applyFill="1" applyBorder="1" applyAlignment="1">
      <alignment horizontal="center"/>
    </xf>
    <xf numFmtId="9" fontId="44" fillId="0" borderId="0" xfId="3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164" fontId="43" fillId="0" borderId="0" xfId="0" applyNumberFormat="1" applyFont="1"/>
    <xf numFmtId="0" fontId="43" fillId="0" borderId="0" xfId="0" applyFont="1" applyAlignment="1">
      <alignment horizontal="left" vertical="center"/>
    </xf>
    <xf numFmtId="164" fontId="43" fillId="0" borderId="0" xfId="2" applyFont="1"/>
    <xf numFmtId="9" fontId="43" fillId="0" borderId="0" xfId="3" applyFont="1"/>
    <xf numFmtId="0" fontId="46" fillId="0" borderId="0" xfId="0" applyFont="1" applyFill="1" applyBorder="1" applyAlignment="1">
      <alignment horizontal="center"/>
    </xf>
    <xf numFmtId="0" fontId="47" fillId="34" borderId="55" xfId="0" applyFont="1" applyFill="1" applyBorder="1" applyAlignment="1">
      <alignment horizontal="left" vertical="center"/>
    </xf>
    <xf numFmtId="0" fontId="47" fillId="34" borderId="38" xfId="0" applyFont="1" applyFill="1" applyBorder="1" applyAlignment="1">
      <alignment horizontal="left" vertical="center"/>
    </xf>
    <xf numFmtId="0" fontId="47" fillId="34" borderId="38" xfId="0" applyFont="1" applyFill="1" applyBorder="1" applyAlignment="1">
      <alignment horizontal="center" vertical="center"/>
    </xf>
    <xf numFmtId="9" fontId="47" fillId="34" borderId="44" xfId="3" applyFont="1" applyFill="1" applyBorder="1" applyAlignment="1">
      <alignment horizontal="center" vertical="center"/>
    </xf>
    <xf numFmtId="3" fontId="48" fillId="36" borderId="93" xfId="14" applyNumberFormat="1" applyFont="1" applyFill="1" applyBorder="1" applyAlignment="1">
      <alignment horizontal="left" vertical="center"/>
    </xf>
    <xf numFmtId="164" fontId="43" fillId="0" borderId="21" xfId="0" applyNumberFormat="1" applyFont="1" applyBorder="1"/>
    <xf numFmtId="9" fontId="43" fillId="0" borderId="95" xfId="3" applyFont="1" applyBorder="1"/>
    <xf numFmtId="164" fontId="43" fillId="0" borderId="98" xfId="0" applyNumberFormat="1" applyFont="1" applyBorder="1"/>
    <xf numFmtId="3" fontId="43" fillId="0" borderId="98" xfId="0" applyNumberFormat="1" applyFont="1" applyBorder="1"/>
    <xf numFmtId="9" fontId="43" fillId="0" borderId="98" xfId="0" applyNumberFormat="1" applyFont="1" applyBorder="1"/>
    <xf numFmtId="164" fontId="43" fillId="0" borderId="98" xfId="2" applyFont="1" applyBorder="1"/>
    <xf numFmtId="0" fontId="43" fillId="0" borderId="99" xfId="0" applyFont="1" applyBorder="1"/>
    <xf numFmtId="3" fontId="43" fillId="0" borderId="21" xfId="0" applyNumberFormat="1" applyFont="1" applyBorder="1"/>
    <xf numFmtId="9" fontId="43" fillId="0" borderId="21" xfId="0" applyNumberFormat="1" applyFont="1" applyBorder="1"/>
    <xf numFmtId="164" fontId="43" fillId="0" borderId="21" xfId="2" applyFont="1" applyBorder="1"/>
    <xf numFmtId="0" fontId="43" fillId="0" borderId="100" xfId="0" applyFont="1" applyBorder="1"/>
    <xf numFmtId="3" fontId="48" fillId="36" borderId="94" xfId="14" applyNumberFormat="1" applyFont="1" applyFill="1" applyBorder="1" applyAlignment="1">
      <alignment horizontal="left" vertical="center"/>
    </xf>
    <xf numFmtId="164" fontId="43" fillId="0" borderId="96" xfId="0" applyNumberFormat="1" applyFont="1" applyBorder="1"/>
    <xf numFmtId="9" fontId="43" fillId="0" borderId="97" xfId="3" applyFont="1" applyBorder="1"/>
    <xf numFmtId="0" fontId="49" fillId="0" borderId="55" xfId="0" applyFont="1" applyBorder="1"/>
    <xf numFmtId="0" fontId="50" fillId="0" borderId="0" xfId="0" applyFont="1"/>
    <xf numFmtId="0" fontId="49" fillId="0" borderId="56" xfId="0" applyFont="1" applyBorder="1"/>
    <xf numFmtId="0" fontId="49" fillId="0" borderId="0" xfId="0" applyFont="1" applyBorder="1"/>
    <xf numFmtId="0" fontId="50" fillId="0" borderId="0" xfId="0" applyFont="1" applyBorder="1"/>
    <xf numFmtId="164" fontId="53" fillId="34" borderId="45" xfId="2" applyFont="1" applyFill="1" applyBorder="1" applyAlignment="1">
      <alignment horizontal="center" vertical="center"/>
    </xf>
    <xf numFmtId="164" fontId="53" fillId="34" borderId="52" xfId="2" applyFont="1" applyFill="1" applyBorder="1" applyAlignment="1">
      <alignment horizontal="center" vertical="center"/>
    </xf>
    <xf numFmtId="164" fontId="53" fillId="34" borderId="53" xfId="2" applyFont="1" applyFill="1" applyBorder="1" applyAlignment="1">
      <alignment horizontal="center" vertical="center"/>
    </xf>
    <xf numFmtId="164" fontId="53" fillId="34" borderId="54" xfId="2" applyFont="1" applyFill="1" applyBorder="1" applyAlignment="1">
      <alignment horizontal="center" vertical="center"/>
    </xf>
    <xf numFmtId="14" fontId="53" fillId="34" borderId="38" xfId="2" applyNumberFormat="1" applyFont="1" applyFill="1" applyBorder="1" applyAlignment="1">
      <alignment horizontal="center" vertical="center"/>
    </xf>
    <xf numFmtId="0" fontId="54" fillId="0" borderId="70" xfId="0" applyFont="1" applyFill="1" applyBorder="1" applyAlignment="1">
      <alignment horizontal="left"/>
    </xf>
    <xf numFmtId="164" fontId="55" fillId="0" borderId="62" xfId="2" applyFont="1" applyFill="1" applyBorder="1" applyAlignment="1">
      <alignment horizontal="right"/>
    </xf>
    <xf numFmtId="164" fontId="55" fillId="0" borderId="5" xfId="2" applyFont="1" applyFill="1" applyBorder="1" applyAlignment="1">
      <alignment horizontal="right"/>
    </xf>
    <xf numFmtId="164" fontId="55" fillId="0" borderId="49" xfId="2" applyFont="1" applyFill="1" applyBorder="1" applyAlignment="1">
      <alignment horizontal="right"/>
    </xf>
    <xf numFmtId="164" fontId="55" fillId="0" borderId="40" xfId="2" applyFont="1" applyFill="1" applyBorder="1" applyAlignment="1">
      <alignment horizontal="right"/>
    </xf>
    <xf numFmtId="164" fontId="55" fillId="0" borderId="72" xfId="2" applyFont="1" applyFill="1" applyBorder="1" applyAlignment="1">
      <alignment horizontal="left"/>
    </xf>
    <xf numFmtId="164" fontId="55" fillId="0" borderId="50" xfId="2" applyFont="1" applyFill="1" applyBorder="1" applyAlignment="1">
      <alignment horizontal="left"/>
    </xf>
    <xf numFmtId="0" fontId="56" fillId="0" borderId="0" xfId="0" applyFont="1"/>
    <xf numFmtId="164" fontId="55" fillId="0" borderId="39" xfId="2" applyFont="1" applyFill="1" applyBorder="1" applyAlignment="1">
      <alignment horizontal="right"/>
    </xf>
    <xf numFmtId="164" fontId="55" fillId="0" borderId="15" xfId="2" applyFont="1" applyFill="1" applyBorder="1" applyAlignment="1">
      <alignment horizontal="left"/>
    </xf>
    <xf numFmtId="9" fontId="55" fillId="0" borderId="40" xfId="2" applyNumberFormat="1" applyFont="1" applyFill="1" applyBorder="1" applyAlignment="1">
      <alignment horizontal="center" vertical="center"/>
    </xf>
    <xf numFmtId="0" fontId="54" fillId="0" borderId="14" xfId="0" applyFont="1" applyFill="1" applyBorder="1" applyAlignment="1">
      <alignment horizontal="left"/>
    </xf>
    <xf numFmtId="164" fontId="55" fillId="0" borderId="40" xfId="2" applyFont="1" applyFill="1" applyBorder="1" applyAlignment="1">
      <alignment horizontal="left"/>
    </xf>
    <xf numFmtId="0" fontId="54" fillId="0" borderId="64" xfId="0" applyFont="1" applyFill="1" applyBorder="1" applyAlignment="1">
      <alignment horizontal="left"/>
    </xf>
    <xf numFmtId="164" fontId="55" fillId="0" borderId="51" xfId="2" applyFont="1" applyFill="1" applyBorder="1" applyAlignment="1">
      <alignment horizontal="right"/>
    </xf>
    <xf numFmtId="164" fontId="55" fillId="0" borderId="48" xfId="2" applyFont="1" applyFill="1" applyBorder="1" applyAlignment="1">
      <alignment horizontal="left"/>
    </xf>
    <xf numFmtId="9" fontId="55" fillId="0" borderId="69" xfId="3" applyFont="1" applyFill="1" applyBorder="1" applyAlignment="1">
      <alignment horizontal="left"/>
    </xf>
    <xf numFmtId="0" fontId="54" fillId="0" borderId="34" xfId="0" applyFont="1" applyFill="1" applyBorder="1" applyAlignment="1">
      <alignment horizontal="left"/>
    </xf>
    <xf numFmtId="164" fontId="50" fillId="0" borderId="0" xfId="2" applyFont="1"/>
    <xf numFmtId="9" fontId="55" fillId="0" borderId="40" xfId="2" applyNumberFormat="1" applyFont="1" applyFill="1" applyBorder="1" applyAlignment="1">
      <alignment horizontal="left"/>
    </xf>
    <xf numFmtId="0" fontId="54" fillId="0" borderId="0" xfId="0" applyFont="1" applyFill="1" applyBorder="1" applyAlignment="1">
      <alignment horizontal="left"/>
    </xf>
    <xf numFmtId="164" fontId="55" fillId="0" borderId="0" xfId="2" applyFont="1" applyFill="1" applyBorder="1" applyAlignment="1">
      <alignment horizontal="center" vertical="center"/>
    </xf>
    <xf numFmtId="164" fontId="55" fillId="0" borderId="0" xfId="2" applyFont="1" applyFill="1" applyBorder="1" applyAlignment="1">
      <alignment horizontal="right"/>
    </xf>
    <xf numFmtId="164" fontId="55" fillId="0" borderId="49" xfId="2" applyFont="1" applyFill="1" applyBorder="1" applyAlignment="1">
      <alignment horizontal="left"/>
    </xf>
    <xf numFmtId="164" fontId="55" fillId="0" borderId="5" xfId="2" applyFont="1" applyFill="1" applyBorder="1" applyAlignment="1">
      <alignment horizontal="left"/>
    </xf>
    <xf numFmtId="164" fontId="58" fillId="0" borderId="5" xfId="2" applyFont="1" applyFill="1" applyBorder="1" applyAlignment="1">
      <alignment horizontal="right"/>
    </xf>
    <xf numFmtId="164" fontId="55" fillId="0" borderId="0" xfId="2" applyFont="1" applyFill="1" applyBorder="1" applyAlignment="1">
      <alignment vertical="center"/>
    </xf>
    <xf numFmtId="164" fontId="55" fillId="0" borderId="57" xfId="2" applyFont="1" applyFill="1" applyBorder="1" applyAlignment="1">
      <alignment vertical="center"/>
    </xf>
    <xf numFmtId="164" fontId="55" fillId="0" borderId="41" xfId="2" applyFont="1" applyFill="1" applyBorder="1" applyAlignment="1">
      <alignment horizontal="left"/>
    </xf>
    <xf numFmtId="9" fontId="55" fillId="0" borderId="43" xfId="3" applyFont="1" applyFill="1" applyBorder="1" applyAlignment="1">
      <alignment horizontal="left"/>
    </xf>
    <xf numFmtId="0" fontId="50" fillId="0" borderId="57" xfId="0" applyFont="1" applyBorder="1"/>
    <xf numFmtId="0" fontId="53" fillId="37" borderId="80" xfId="0" applyFont="1" applyFill="1" applyBorder="1" applyAlignment="1">
      <alignment horizontal="left"/>
    </xf>
    <xf numFmtId="164" fontId="53" fillId="37" borderId="33" xfId="2" applyFont="1" applyFill="1" applyBorder="1" applyAlignment="1">
      <alignment horizontal="right"/>
    </xf>
    <xf numFmtId="164" fontId="53" fillId="37" borderId="83" xfId="2" applyFont="1" applyFill="1" applyBorder="1" applyAlignment="1">
      <alignment horizontal="right"/>
    </xf>
    <xf numFmtId="164" fontId="50" fillId="0" borderId="0" xfId="0" applyNumberFormat="1" applyFont="1" applyBorder="1"/>
    <xf numFmtId="0" fontId="53" fillId="37" borderId="81" xfId="0" applyFont="1" applyFill="1" applyBorder="1" applyAlignment="1">
      <alignment horizontal="left"/>
    </xf>
    <xf numFmtId="164" fontId="53" fillId="37" borderId="58" xfId="2" applyFont="1" applyFill="1" applyBorder="1" applyAlignment="1">
      <alignment horizontal="right"/>
    </xf>
    <xf numFmtId="0" fontId="52" fillId="0" borderId="56" xfId="0" applyFont="1" applyBorder="1" applyAlignment="1">
      <alignment horizontal="left"/>
    </xf>
    <xf numFmtId="164" fontId="50" fillId="0" borderId="0" xfId="2" applyFont="1" applyBorder="1"/>
    <xf numFmtId="0" fontId="49" fillId="0" borderId="45" xfId="0" applyFont="1" applyBorder="1"/>
    <xf numFmtId="164" fontId="53" fillId="37" borderId="84" xfId="2" applyFont="1" applyFill="1" applyBorder="1" applyAlignment="1">
      <alignment horizontal="right"/>
    </xf>
    <xf numFmtId="164" fontId="50" fillId="0" borderId="47" xfId="0" applyNumberFormat="1" applyFont="1" applyBorder="1"/>
    <xf numFmtId="10" fontId="50" fillId="0" borderId="59" xfId="3" applyNumberFormat="1" applyFont="1" applyBorder="1"/>
    <xf numFmtId="0" fontId="49" fillId="0" borderId="0" xfId="0" applyFont="1"/>
    <xf numFmtId="0" fontId="52" fillId="0" borderId="0" xfId="0" applyFont="1" applyAlignment="1">
      <alignment horizontal="left"/>
    </xf>
    <xf numFmtId="166" fontId="50" fillId="0" borderId="0" xfId="3" applyNumberFormat="1" applyFont="1"/>
    <xf numFmtId="0" fontId="50" fillId="0" borderId="0" xfId="0" applyFont="1" applyFill="1"/>
    <xf numFmtId="0" fontId="50" fillId="0" borderId="0" xfId="0" applyFont="1" applyAlignment="1">
      <alignment horizontal="left"/>
    </xf>
    <xf numFmtId="164" fontId="50" fillId="0" borderId="0" xfId="2" applyFont="1" applyAlignment="1">
      <alignment horizontal="right" vertical="center"/>
    </xf>
    <xf numFmtId="9" fontId="50" fillId="0" borderId="0" xfId="3" applyFont="1" applyAlignment="1">
      <alignment horizontal="center"/>
    </xf>
    <xf numFmtId="0" fontId="50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3" fillId="0" borderId="0" xfId="0" applyFont="1"/>
    <xf numFmtId="0" fontId="2" fillId="39" borderId="0" xfId="0" applyFont="1" applyFill="1"/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0" fillId="0" borderId="40" xfId="2" applyFont="1" applyFill="1" applyBorder="1" applyAlignment="1">
      <alignment horizontal="center" vertical="center"/>
    </xf>
    <xf numFmtId="9" fontId="30" fillId="0" borderId="40" xfId="3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69" xfId="3" applyNumberFormat="1" applyFont="1" applyBorder="1" applyAlignment="1">
      <alignment horizontal="center" vertical="center"/>
    </xf>
    <xf numFmtId="0" fontId="31" fillId="34" borderId="38" xfId="0" applyFont="1" applyFill="1" applyBorder="1" applyAlignment="1">
      <alignment horizontal="center"/>
    </xf>
    <xf numFmtId="0" fontId="36" fillId="0" borderId="3" xfId="0" applyFont="1" applyFill="1" applyBorder="1" applyAlignment="1">
      <alignment horizontal="center"/>
    </xf>
    <xf numFmtId="0" fontId="36" fillId="0" borderId="47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0" fontId="38" fillId="0" borderId="4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31" fillId="34" borderId="3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43" fillId="0" borderId="101" xfId="0" applyNumberFormat="1" applyFont="1" applyBorder="1"/>
    <xf numFmtId="3" fontId="43" fillId="0" borderId="101" xfId="0" applyNumberFormat="1" applyFont="1" applyBorder="1"/>
    <xf numFmtId="9" fontId="43" fillId="0" borderId="101" xfId="0" applyNumberFormat="1" applyFont="1" applyBorder="1"/>
    <xf numFmtId="164" fontId="43" fillId="0" borderId="101" xfId="2" applyFont="1" applyBorder="1"/>
    <xf numFmtId="0" fontId="43" fillId="0" borderId="102" xfId="0" applyFont="1" applyBorder="1"/>
    <xf numFmtId="0" fontId="43" fillId="0" borderId="103" xfId="0" applyFont="1" applyBorder="1"/>
    <xf numFmtId="3" fontId="43" fillId="0" borderId="96" xfId="0" applyNumberFormat="1" applyFont="1" applyBorder="1"/>
    <xf numFmtId="9" fontId="43" fillId="0" borderId="96" xfId="0" applyNumberFormat="1" applyFont="1" applyBorder="1"/>
    <xf numFmtId="164" fontId="43" fillId="0" borderId="96" xfId="2" applyFont="1" applyBorder="1"/>
    <xf numFmtId="164" fontId="31" fillId="34" borderId="45" xfId="2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164" fontId="30" fillId="0" borderId="38" xfId="2" applyFont="1" applyFill="1" applyBorder="1" applyAlignment="1">
      <alignment horizontal="center"/>
    </xf>
    <xf numFmtId="164" fontId="53" fillId="34" borderId="45" xfId="2" applyFont="1" applyFill="1" applyBorder="1" applyAlignment="1">
      <alignment horizontal="center" vertical="center"/>
    </xf>
    <xf numFmtId="164" fontId="31" fillId="34" borderId="5" xfId="2" applyFont="1" applyFill="1" applyBorder="1" applyAlignment="1">
      <alignment horizontal="center" vertical="center"/>
    </xf>
    <xf numFmtId="0" fontId="31" fillId="34" borderId="39" xfId="0" applyFont="1" applyFill="1" applyBorder="1" applyAlignment="1">
      <alignment horizontal="center"/>
    </xf>
    <xf numFmtId="3" fontId="19" fillId="36" borderId="93" xfId="14" applyNumberFormat="1" applyFont="1" applyFill="1" applyBorder="1" applyAlignment="1">
      <alignment horizontal="left" vertical="center"/>
    </xf>
    <xf numFmtId="0" fontId="31" fillId="34" borderId="37" xfId="0" applyFont="1" applyFill="1" applyBorder="1" applyAlignment="1">
      <alignment horizontal="center"/>
    </xf>
    <xf numFmtId="0" fontId="31" fillId="34" borderId="37" xfId="0" applyFont="1" applyFill="1" applyBorder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9" fillId="34" borderId="50" xfId="2" applyFont="1" applyFill="1" applyBorder="1" applyAlignment="1">
      <alignment horizontal="center" vertical="center" wrapText="1"/>
    </xf>
    <xf numFmtId="164" fontId="39" fillId="34" borderId="40" xfId="2" applyFont="1" applyFill="1" applyBorder="1" applyAlignment="1">
      <alignment horizontal="center" vertical="center" wrapText="1"/>
    </xf>
    <xf numFmtId="0" fontId="6" fillId="0" borderId="5" xfId="2" applyNumberFormat="1" applyFont="1" applyFill="1" applyBorder="1" applyAlignment="1">
      <alignment horizontal="center" vertical="center" wrapText="1"/>
    </xf>
    <xf numFmtId="164" fontId="9" fillId="0" borderId="39" xfId="2" applyFont="1" applyFill="1" applyBorder="1" applyAlignment="1">
      <alignment horizontal="center" vertical="center"/>
    </xf>
    <xf numFmtId="164" fontId="9" fillId="0" borderId="51" xfId="2" applyFont="1" applyFill="1" applyBorder="1" applyAlignment="1">
      <alignment horizontal="center" vertical="center"/>
    </xf>
    <xf numFmtId="164" fontId="8" fillId="0" borderId="36" xfId="2" applyFont="1" applyFill="1" applyBorder="1" applyAlignment="1">
      <alignment horizontal="center" vertical="center" wrapText="1"/>
    </xf>
    <xf numFmtId="164" fontId="8" fillId="0" borderId="42" xfId="2" applyFont="1" applyFill="1" applyBorder="1" applyAlignment="1">
      <alignment horizontal="center" vertical="center" wrapText="1"/>
    </xf>
    <xf numFmtId="9" fontId="8" fillId="0" borderId="5" xfId="3" applyFont="1" applyFill="1" applyBorder="1" applyAlignment="1">
      <alignment horizontal="center" vertical="center" wrapText="1"/>
    </xf>
    <xf numFmtId="9" fontId="8" fillId="0" borderId="63" xfId="3" applyFont="1" applyFill="1" applyBorder="1" applyAlignment="1">
      <alignment horizontal="center" vertical="center" wrapText="1"/>
    </xf>
    <xf numFmtId="164" fontId="8" fillId="0" borderId="40" xfId="2" applyFont="1" applyFill="1" applyBorder="1" applyAlignment="1">
      <alignment horizontal="center" vertical="center" wrapText="1"/>
    </xf>
    <xf numFmtId="164" fontId="8" fillId="0" borderId="69" xfId="2" applyFont="1" applyFill="1" applyBorder="1" applyAlignment="1">
      <alignment horizontal="center" vertical="center" wrapText="1"/>
    </xf>
    <xf numFmtId="164" fontId="39" fillId="34" borderId="62" xfId="2" applyFont="1" applyFill="1" applyBorder="1" applyAlignment="1">
      <alignment horizontal="center" vertical="center" wrapText="1"/>
    </xf>
    <xf numFmtId="164" fontId="39" fillId="34" borderId="39" xfId="2" applyFont="1" applyFill="1" applyBorder="1" applyAlignment="1">
      <alignment horizontal="center" vertical="center" wrapText="1"/>
    </xf>
    <xf numFmtId="164" fontId="39" fillId="34" borderId="49" xfId="2" applyFont="1" applyFill="1" applyBorder="1" applyAlignment="1">
      <alignment horizontal="center" vertical="center" wrapText="1"/>
    </xf>
    <xf numFmtId="164" fontId="39" fillId="34" borderId="5" xfId="2" applyFont="1" applyFill="1" applyBorder="1" applyAlignment="1">
      <alignment horizontal="center" vertical="center" wrapText="1"/>
    </xf>
    <xf numFmtId="164" fontId="41" fillId="34" borderId="55" xfId="2" applyFont="1" applyFill="1" applyBorder="1" applyAlignment="1">
      <alignment horizontal="center" vertical="center" wrapText="1"/>
    </xf>
    <xf numFmtId="164" fontId="41" fillId="34" borderId="38" xfId="2" applyFont="1" applyFill="1" applyBorder="1" applyAlignment="1">
      <alignment horizontal="center" vertical="center" wrapText="1"/>
    </xf>
    <xf numFmtId="164" fontId="41" fillId="34" borderId="56" xfId="2" applyFont="1" applyFill="1" applyBorder="1" applyAlignment="1">
      <alignment horizontal="center" vertical="center" wrapText="1"/>
    </xf>
    <xf numFmtId="164" fontId="41" fillId="34" borderId="0" xfId="2" applyFont="1" applyFill="1" applyBorder="1" applyAlignment="1">
      <alignment horizontal="center" vertical="center" wrapText="1"/>
    </xf>
    <xf numFmtId="164" fontId="39" fillId="34" borderId="90" xfId="2" applyFont="1" applyFill="1" applyBorder="1" applyAlignment="1">
      <alignment horizontal="center" vertical="center" wrapText="1"/>
    </xf>
    <xf numFmtId="9" fontId="8" fillId="0" borderId="14" xfId="3" applyFont="1" applyFill="1" applyBorder="1" applyAlignment="1">
      <alignment horizontal="center" vertical="center" wrapText="1"/>
    </xf>
    <xf numFmtId="9" fontId="8" fillId="0" borderId="89" xfId="3" applyFont="1" applyFill="1" applyBorder="1" applyAlignment="1">
      <alignment horizontal="center" vertical="center" wrapText="1"/>
    </xf>
    <xf numFmtId="164" fontId="8" fillId="0" borderId="90" xfId="2" applyFont="1" applyFill="1" applyBorder="1" applyAlignment="1">
      <alignment horizontal="center" vertical="center" wrapText="1"/>
    </xf>
    <xf numFmtId="164" fontId="8" fillId="0" borderId="91" xfId="2" applyFont="1" applyFill="1" applyBorder="1" applyAlignment="1">
      <alignment horizontal="center" vertical="center" wrapText="1"/>
    </xf>
    <xf numFmtId="164" fontId="39" fillId="34" borderId="14" xfId="2" applyFont="1" applyFill="1" applyBorder="1" applyAlignment="1">
      <alignment horizontal="center" vertical="center" wrapText="1"/>
    </xf>
    <xf numFmtId="164" fontId="39" fillId="34" borderId="65" xfId="2" applyFont="1" applyFill="1" applyBorder="1" applyAlignment="1">
      <alignment horizontal="center" vertical="center" wrapText="1"/>
    </xf>
    <xf numFmtId="164" fontId="39" fillId="34" borderId="75" xfId="2" applyFont="1" applyFill="1" applyBorder="1" applyAlignment="1">
      <alignment horizontal="center" vertical="center" wrapText="1"/>
    </xf>
    <xf numFmtId="164" fontId="39" fillId="34" borderId="59" xfId="2" applyFont="1" applyFill="1" applyBorder="1" applyAlignment="1">
      <alignment horizontal="center" vertical="center" wrapText="1"/>
    </xf>
    <xf numFmtId="164" fontId="9" fillId="0" borderId="76" xfId="2" applyFont="1" applyFill="1" applyBorder="1" applyAlignment="1">
      <alignment horizontal="center" vertical="center"/>
    </xf>
    <xf numFmtId="164" fontId="9" fillId="0" borderId="77" xfId="2" applyFont="1" applyFill="1" applyBorder="1" applyAlignment="1">
      <alignment horizontal="center" vertical="center"/>
    </xf>
    <xf numFmtId="9" fontId="8" fillId="0" borderId="36" xfId="3" applyFont="1" applyFill="1" applyBorder="1" applyAlignment="1">
      <alignment horizontal="center" vertical="center" wrapText="1"/>
    </xf>
    <xf numFmtId="9" fontId="8" fillId="0" borderId="42" xfId="3" applyFont="1" applyFill="1" applyBorder="1" applyAlignment="1">
      <alignment horizontal="center" vertical="center" wrapText="1"/>
    </xf>
    <xf numFmtId="9" fontId="8" fillId="0" borderId="61" xfId="3" applyFont="1" applyFill="1" applyBorder="1" applyAlignment="1">
      <alignment horizontal="center" vertical="center" wrapText="1"/>
    </xf>
    <xf numFmtId="9" fontId="8" fillId="0" borderId="46" xfId="3" applyFont="1" applyFill="1" applyBorder="1" applyAlignment="1">
      <alignment horizontal="center" vertical="center" wrapText="1"/>
    </xf>
    <xf numFmtId="164" fontId="8" fillId="0" borderId="57" xfId="2" applyFont="1" applyFill="1" applyBorder="1" applyAlignment="1">
      <alignment horizontal="center" vertical="center" wrapText="1"/>
    </xf>
    <xf numFmtId="164" fontId="8" fillId="0" borderId="59" xfId="2" applyFont="1" applyFill="1" applyBorder="1" applyAlignment="1">
      <alignment horizontal="center" vertical="center" wrapText="1"/>
    </xf>
    <xf numFmtId="164" fontId="39" fillId="34" borderId="55" xfId="2" applyFont="1" applyFill="1" applyBorder="1" applyAlignment="1">
      <alignment horizontal="center" vertical="center" wrapText="1"/>
    </xf>
    <xf numFmtId="164" fontId="39" fillId="34" borderId="56" xfId="2" applyFont="1" applyFill="1" applyBorder="1" applyAlignment="1">
      <alignment horizontal="center" vertical="center" wrapText="1"/>
    </xf>
    <xf numFmtId="164" fontId="39" fillId="34" borderId="45" xfId="2" applyFont="1" applyFill="1" applyBorder="1" applyAlignment="1">
      <alignment horizontal="center" vertical="center" wrapText="1"/>
    </xf>
    <xf numFmtId="164" fontId="39" fillId="34" borderId="38" xfId="2" applyFont="1" applyFill="1" applyBorder="1" applyAlignment="1">
      <alignment horizontal="center" vertical="center" wrapText="1"/>
    </xf>
    <xf numFmtId="164" fontId="39" fillId="34" borderId="0" xfId="2" applyFont="1" applyFill="1" applyBorder="1" applyAlignment="1">
      <alignment horizontal="center" vertical="center" wrapText="1"/>
    </xf>
    <xf numFmtId="164" fontId="39" fillId="34" borderId="47" xfId="2" applyFont="1" applyFill="1" applyBorder="1" applyAlignment="1">
      <alignment horizontal="center" vertical="center" wrapText="1"/>
    </xf>
    <xf numFmtId="0" fontId="6" fillId="0" borderId="14" xfId="2" applyNumberFormat="1" applyFont="1" applyFill="1" applyBorder="1" applyAlignment="1">
      <alignment horizontal="center" vertical="center" wrapText="1"/>
    </xf>
    <xf numFmtId="0" fontId="6" fillId="0" borderId="85" xfId="2" applyNumberFormat="1" applyFont="1" applyFill="1" applyBorder="1" applyAlignment="1">
      <alignment horizontal="center" vertical="center" wrapText="1"/>
    </xf>
    <xf numFmtId="0" fontId="6" fillId="0" borderId="15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0" fillId="0" borderId="55" xfId="0" applyFont="1" applyBorder="1" applyAlignment="1">
      <alignment horizontal="center" vertical="center"/>
    </xf>
    <xf numFmtId="0" fontId="40" fillId="0" borderId="38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56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57" xfId="0" applyFont="1" applyBorder="1" applyAlignment="1">
      <alignment horizontal="center" vertical="center"/>
    </xf>
    <xf numFmtId="164" fontId="39" fillId="34" borderId="57" xfId="2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2" applyNumberFormat="1" applyFont="1" applyFill="1" applyBorder="1" applyAlignment="1">
      <alignment horizontal="center" vertical="center" wrapText="1"/>
    </xf>
    <xf numFmtId="0" fontId="31" fillId="34" borderId="55" xfId="0" applyFont="1" applyFill="1" applyBorder="1" applyAlignment="1">
      <alignment horizontal="center"/>
    </xf>
    <xf numFmtId="0" fontId="31" fillId="34" borderId="38" xfId="0" applyFont="1" applyFill="1" applyBorder="1" applyAlignment="1">
      <alignment horizontal="center"/>
    </xf>
    <xf numFmtId="164" fontId="30" fillId="0" borderId="2" xfId="2" applyFont="1" applyFill="1" applyBorder="1" applyAlignment="1">
      <alignment horizontal="center"/>
    </xf>
    <xf numFmtId="164" fontId="30" fillId="0" borderId="3" xfId="2" applyFont="1" applyFill="1" applyBorder="1" applyAlignment="1">
      <alignment horizontal="center"/>
    </xf>
    <xf numFmtId="164" fontId="30" fillId="0" borderId="4" xfId="2" applyFont="1" applyFill="1" applyBorder="1" applyAlignment="1">
      <alignment horizontal="center"/>
    </xf>
    <xf numFmtId="0" fontId="36" fillId="0" borderId="38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64" fontId="42" fillId="0" borderId="0" xfId="2" applyFont="1" applyFill="1" applyBorder="1" applyAlignment="1">
      <alignment horizontal="center" vertical="center"/>
    </xf>
    <xf numFmtId="164" fontId="42" fillId="0" borderId="57" xfId="2" applyFont="1" applyFill="1" applyBorder="1" applyAlignment="1">
      <alignment horizontal="center" vertical="center"/>
    </xf>
    <xf numFmtId="164" fontId="42" fillId="0" borderId="47" xfId="2" applyFont="1" applyFill="1" applyBorder="1" applyAlignment="1">
      <alignment horizontal="center" vertical="center"/>
    </xf>
    <xf numFmtId="164" fontId="42" fillId="0" borderId="59" xfId="2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 vertical="center"/>
    </xf>
    <xf numFmtId="0" fontId="38" fillId="0" borderId="45" xfId="0" applyFont="1" applyFill="1" applyBorder="1" applyAlignment="1">
      <alignment horizontal="center" vertical="center"/>
    </xf>
    <xf numFmtId="0" fontId="38" fillId="0" borderId="38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47" xfId="0" applyFont="1" applyFill="1" applyBorder="1" applyAlignment="1">
      <alignment horizontal="center" vertical="center"/>
    </xf>
    <xf numFmtId="164" fontId="31" fillId="34" borderId="104" xfId="2" applyFont="1" applyFill="1" applyBorder="1" applyAlignment="1">
      <alignment horizontal="center" vertical="center"/>
    </xf>
    <xf numFmtId="164" fontId="31" fillId="34" borderId="44" xfId="2" applyFont="1" applyFill="1" applyBorder="1" applyAlignment="1">
      <alignment horizontal="center" vertical="center"/>
    </xf>
    <xf numFmtId="164" fontId="31" fillId="34" borderId="46" xfId="2" applyFont="1" applyFill="1" applyBorder="1" applyAlignment="1">
      <alignment horizontal="center" vertical="center"/>
    </xf>
    <xf numFmtId="164" fontId="31" fillId="34" borderId="59" xfId="2" applyFont="1" applyFill="1" applyBorder="1" applyAlignment="1">
      <alignment horizontal="center" vertical="center"/>
    </xf>
    <xf numFmtId="0" fontId="31" fillId="34" borderId="55" xfId="0" applyFont="1" applyFill="1" applyBorder="1" applyAlignment="1">
      <alignment horizontal="center" vertical="center"/>
    </xf>
    <xf numFmtId="0" fontId="31" fillId="34" borderId="107" xfId="0" applyFont="1" applyFill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164" fontId="42" fillId="0" borderId="56" xfId="2" applyFont="1" applyFill="1" applyBorder="1" applyAlignment="1">
      <alignment horizontal="center" vertical="center"/>
    </xf>
    <xf numFmtId="164" fontId="42" fillId="0" borderId="45" xfId="2" applyFont="1" applyFill="1" applyBorder="1" applyAlignment="1">
      <alignment horizontal="center" vertical="center"/>
    </xf>
    <xf numFmtId="0" fontId="38" fillId="0" borderId="65" xfId="0" applyFont="1" applyFill="1" applyBorder="1" applyAlignment="1">
      <alignment horizontal="center" vertical="center"/>
    </xf>
    <xf numFmtId="0" fontId="38" fillId="0" borderId="75" xfId="0" applyFont="1" applyFill="1" applyBorder="1" applyAlignment="1">
      <alignment horizontal="center" vertical="center"/>
    </xf>
    <xf numFmtId="0" fontId="38" fillId="0" borderId="66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164" fontId="31" fillId="34" borderId="55" xfId="2" applyFont="1" applyFill="1" applyBorder="1" applyAlignment="1">
      <alignment horizontal="center" vertical="center"/>
    </xf>
    <xf numFmtId="164" fontId="31" fillId="34" borderId="56" xfId="2" applyFont="1" applyFill="1" applyBorder="1" applyAlignment="1">
      <alignment horizontal="center" vertical="center"/>
    </xf>
    <xf numFmtId="164" fontId="31" fillId="34" borderId="57" xfId="2" applyFont="1" applyFill="1" applyBorder="1" applyAlignment="1">
      <alignment horizontal="center" vertical="center"/>
    </xf>
    <xf numFmtId="164" fontId="31" fillId="34" borderId="45" xfId="2" applyFont="1" applyFill="1" applyBorder="1" applyAlignment="1">
      <alignment horizontal="center" vertical="center"/>
    </xf>
    <xf numFmtId="164" fontId="30" fillId="0" borderId="47" xfId="2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/>
    </xf>
    <xf numFmtId="0" fontId="36" fillId="0" borderId="3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/>
    </xf>
    <xf numFmtId="0" fontId="38" fillId="0" borderId="65" xfId="0" applyFont="1" applyBorder="1" applyAlignment="1">
      <alignment horizontal="center" vertical="center"/>
    </xf>
    <xf numFmtId="0" fontId="38" fillId="0" borderId="66" xfId="0" applyFont="1" applyBorder="1" applyAlignment="1">
      <alignment horizontal="center" vertical="center"/>
    </xf>
    <xf numFmtId="0" fontId="31" fillId="34" borderId="105" xfId="0" applyFont="1" applyFill="1" applyBorder="1" applyAlignment="1">
      <alignment horizontal="center" vertical="center"/>
    </xf>
    <xf numFmtId="0" fontId="31" fillId="34" borderId="106" xfId="0" applyFont="1" applyFill="1" applyBorder="1" applyAlignment="1">
      <alignment horizontal="center" vertical="center"/>
    </xf>
    <xf numFmtId="0" fontId="31" fillId="34" borderId="45" xfId="0" applyFont="1" applyFill="1" applyBorder="1" applyAlignment="1">
      <alignment horizontal="center" vertical="center"/>
    </xf>
    <xf numFmtId="0" fontId="31" fillId="34" borderId="107" xfId="0" applyFont="1" applyFill="1" applyBorder="1" applyAlignment="1">
      <alignment horizontal="center"/>
    </xf>
    <xf numFmtId="164" fontId="31" fillId="34" borderId="38" xfId="2" applyFont="1" applyFill="1" applyBorder="1" applyAlignment="1">
      <alignment horizontal="center" vertical="center"/>
    </xf>
    <xf numFmtId="164" fontId="31" fillId="34" borderId="47" xfId="2" applyFont="1" applyFill="1" applyBorder="1" applyAlignment="1">
      <alignment horizontal="center" vertical="center"/>
    </xf>
    <xf numFmtId="164" fontId="8" fillId="0" borderId="55" xfId="2" applyFont="1" applyFill="1" applyBorder="1" applyAlignment="1">
      <alignment horizontal="center" vertical="center"/>
    </xf>
    <xf numFmtId="164" fontId="8" fillId="0" borderId="38" xfId="2" applyFont="1" applyFill="1" applyBorder="1" applyAlignment="1">
      <alignment horizontal="center" vertical="center"/>
    </xf>
    <xf numFmtId="164" fontId="8" fillId="0" borderId="56" xfId="2" applyFont="1" applyFill="1" applyBorder="1" applyAlignment="1">
      <alignment horizontal="center" vertical="center"/>
    </xf>
    <xf numFmtId="164" fontId="8" fillId="0" borderId="0" xfId="2" applyFont="1" applyFill="1" applyBorder="1" applyAlignment="1">
      <alignment horizontal="center" vertical="center"/>
    </xf>
    <xf numFmtId="164" fontId="8" fillId="0" borderId="45" xfId="2" applyFont="1" applyFill="1" applyBorder="1" applyAlignment="1">
      <alignment horizontal="center" vertical="center"/>
    </xf>
    <xf numFmtId="164" fontId="8" fillId="0" borderId="47" xfId="2" applyFont="1" applyFill="1" applyBorder="1" applyAlignment="1">
      <alignment horizontal="center" vertical="center"/>
    </xf>
    <xf numFmtId="0" fontId="31" fillId="34" borderId="45" xfId="0" applyFont="1" applyFill="1" applyBorder="1" applyAlignment="1">
      <alignment horizontal="center"/>
    </xf>
    <xf numFmtId="164" fontId="8" fillId="0" borderId="44" xfId="2" applyFont="1" applyFill="1" applyBorder="1" applyAlignment="1">
      <alignment horizontal="center" vertical="center"/>
    </xf>
    <xf numFmtId="164" fontId="8" fillId="0" borderId="57" xfId="2" applyFont="1" applyFill="1" applyBorder="1" applyAlignment="1">
      <alignment horizontal="center" vertical="center"/>
    </xf>
    <xf numFmtId="164" fontId="8" fillId="0" borderId="59" xfId="2" applyFont="1" applyFill="1" applyBorder="1" applyAlignment="1">
      <alignment horizontal="center" vertical="center"/>
    </xf>
    <xf numFmtId="164" fontId="30" fillId="0" borderId="55" xfId="2" applyFont="1" applyFill="1" applyBorder="1" applyAlignment="1">
      <alignment horizontal="center"/>
    </xf>
    <xf numFmtId="164" fontId="30" fillId="0" borderId="38" xfId="2" applyFont="1" applyFill="1" applyBorder="1" applyAlignment="1">
      <alignment horizontal="center"/>
    </xf>
    <xf numFmtId="164" fontId="30" fillId="0" borderId="44" xfId="2" applyFont="1" applyFill="1" applyBorder="1" applyAlignment="1">
      <alignment horizontal="center"/>
    </xf>
    <xf numFmtId="164" fontId="30" fillId="0" borderId="45" xfId="2" applyFont="1" applyFill="1" applyBorder="1" applyAlignment="1">
      <alignment horizontal="center"/>
    </xf>
    <xf numFmtId="164" fontId="30" fillId="0" borderId="59" xfId="2" applyFont="1" applyFill="1" applyBorder="1" applyAlignment="1">
      <alignment horizontal="center"/>
    </xf>
    <xf numFmtId="0" fontId="31" fillId="34" borderId="105" xfId="0" applyFont="1" applyFill="1" applyBorder="1" applyAlignment="1">
      <alignment horizontal="center"/>
    </xf>
    <xf numFmtId="0" fontId="31" fillId="34" borderId="106" xfId="0" applyFont="1" applyFill="1" applyBorder="1" applyAlignment="1">
      <alignment horizontal="center"/>
    </xf>
    <xf numFmtId="0" fontId="31" fillId="34" borderId="92" xfId="0" applyFont="1" applyFill="1" applyBorder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7" xfId="0" applyFont="1" applyFill="1" applyBorder="1" applyAlignment="1">
      <alignment horizontal="center"/>
    </xf>
    <xf numFmtId="0" fontId="36" fillId="0" borderId="59" xfId="0" applyFont="1" applyFill="1" applyBorder="1" applyAlignment="1">
      <alignment horizontal="center"/>
    </xf>
    <xf numFmtId="164" fontId="42" fillId="0" borderId="55" xfId="2" applyFont="1" applyFill="1" applyBorder="1" applyAlignment="1">
      <alignment horizontal="center" vertical="center"/>
    </xf>
    <xf numFmtId="164" fontId="42" fillId="0" borderId="44" xfId="2" applyFont="1" applyFill="1" applyBorder="1" applyAlignment="1">
      <alignment horizontal="center" vertical="center"/>
    </xf>
    <xf numFmtId="0" fontId="53" fillId="34" borderId="105" xfId="0" applyFont="1" applyFill="1" applyBorder="1" applyAlignment="1">
      <alignment horizontal="center" vertical="center"/>
    </xf>
    <xf numFmtId="0" fontId="53" fillId="34" borderId="106" xfId="0" applyFont="1" applyFill="1" applyBorder="1" applyAlignment="1">
      <alignment horizontal="center" vertical="center"/>
    </xf>
    <xf numFmtId="164" fontId="53" fillId="34" borderId="38" xfId="2" applyFont="1" applyFill="1" applyBorder="1" applyAlignment="1">
      <alignment horizontal="center" vertical="center"/>
    </xf>
    <xf numFmtId="164" fontId="53" fillId="34" borderId="44" xfId="2" applyFont="1" applyFill="1" applyBorder="1" applyAlignment="1">
      <alignment horizontal="center" vertical="center"/>
    </xf>
    <xf numFmtId="164" fontId="53" fillId="34" borderId="47" xfId="2" applyFont="1" applyFill="1" applyBorder="1" applyAlignment="1">
      <alignment horizontal="center" vertical="center"/>
    </xf>
    <xf numFmtId="164" fontId="53" fillId="34" borderId="59" xfId="2" applyFont="1" applyFill="1" applyBorder="1" applyAlignment="1">
      <alignment horizontal="center" vertical="center"/>
    </xf>
    <xf numFmtId="164" fontId="55" fillId="0" borderId="2" xfId="2" applyFont="1" applyFill="1" applyBorder="1" applyAlignment="1">
      <alignment horizontal="center"/>
    </xf>
    <xf numFmtId="164" fontId="55" fillId="0" borderId="3" xfId="2" applyFont="1" applyFill="1" applyBorder="1" applyAlignment="1">
      <alignment horizontal="center"/>
    </xf>
    <xf numFmtId="164" fontId="55" fillId="0" borderId="4" xfId="2" applyFont="1" applyFill="1" applyBorder="1" applyAlignment="1">
      <alignment horizontal="center"/>
    </xf>
    <xf numFmtId="164" fontId="57" fillId="0" borderId="55" xfId="2" applyFont="1" applyFill="1" applyBorder="1" applyAlignment="1">
      <alignment horizontal="center" vertical="center"/>
    </xf>
    <xf numFmtId="164" fontId="57" fillId="0" borderId="44" xfId="2" applyFont="1" applyFill="1" applyBorder="1" applyAlignment="1">
      <alignment horizontal="center" vertical="center"/>
    </xf>
    <xf numFmtId="164" fontId="57" fillId="0" borderId="56" xfId="2" applyFont="1" applyFill="1" applyBorder="1" applyAlignment="1">
      <alignment horizontal="center" vertical="center"/>
    </xf>
    <xf numFmtId="164" fontId="57" fillId="0" borderId="57" xfId="2" applyFont="1" applyFill="1" applyBorder="1" applyAlignment="1">
      <alignment horizontal="center" vertical="center"/>
    </xf>
    <xf numFmtId="164" fontId="57" fillId="0" borderId="45" xfId="2" applyFont="1" applyFill="1" applyBorder="1" applyAlignment="1">
      <alignment horizontal="center" vertical="center"/>
    </xf>
    <xf numFmtId="164" fontId="57" fillId="0" borderId="59" xfId="2" applyFont="1" applyFill="1" applyBorder="1" applyAlignment="1">
      <alignment horizontal="center" vertical="center"/>
    </xf>
    <xf numFmtId="164" fontId="55" fillId="0" borderId="38" xfId="2" applyFont="1" applyFill="1" applyBorder="1" applyAlignment="1">
      <alignment horizontal="center"/>
    </xf>
    <xf numFmtId="164" fontId="55" fillId="0" borderId="44" xfId="2" applyFont="1" applyFill="1" applyBorder="1" applyAlignment="1">
      <alignment horizontal="center"/>
    </xf>
    <xf numFmtId="0" fontId="54" fillId="0" borderId="2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4" fillId="0" borderId="4" xfId="0" applyFont="1" applyFill="1" applyBorder="1" applyAlignment="1">
      <alignment horizontal="center"/>
    </xf>
    <xf numFmtId="0" fontId="51" fillId="0" borderId="55" xfId="0" applyFont="1" applyFill="1" applyBorder="1" applyAlignment="1">
      <alignment horizontal="center" vertical="center"/>
    </xf>
    <xf numFmtId="0" fontId="51" fillId="0" borderId="38" xfId="0" applyFont="1" applyFill="1" applyBorder="1" applyAlignment="1">
      <alignment horizontal="center" vertical="center"/>
    </xf>
    <xf numFmtId="0" fontId="51" fillId="0" borderId="44" xfId="0" applyFont="1" applyFill="1" applyBorder="1" applyAlignment="1">
      <alignment horizontal="center" vertical="center"/>
    </xf>
    <xf numFmtId="0" fontId="51" fillId="0" borderId="56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51" fillId="0" borderId="57" xfId="0" applyFont="1" applyFill="1" applyBorder="1" applyAlignment="1">
      <alignment horizontal="center" vertical="center"/>
    </xf>
    <xf numFmtId="0" fontId="51" fillId="0" borderId="45" xfId="0" applyFont="1" applyFill="1" applyBorder="1" applyAlignment="1">
      <alignment horizontal="center" vertical="center"/>
    </xf>
    <xf numFmtId="0" fontId="51" fillId="0" borderId="47" xfId="0" applyFont="1" applyFill="1" applyBorder="1" applyAlignment="1">
      <alignment horizontal="center" vertical="center"/>
    </xf>
    <xf numFmtId="0" fontId="51" fillId="0" borderId="59" xfId="0" applyFont="1" applyFill="1" applyBorder="1" applyAlignment="1">
      <alignment horizontal="center" vertical="center"/>
    </xf>
    <xf numFmtId="0" fontId="51" fillId="0" borderId="65" xfId="0" applyFont="1" applyFill="1" applyBorder="1" applyAlignment="1">
      <alignment horizontal="center" vertical="center"/>
    </xf>
    <xf numFmtId="0" fontId="51" fillId="0" borderId="75" xfId="0" applyFont="1" applyFill="1" applyBorder="1" applyAlignment="1">
      <alignment horizontal="center" vertical="center"/>
    </xf>
    <xf numFmtId="0" fontId="51" fillId="0" borderId="66" xfId="0" applyFont="1" applyFill="1" applyBorder="1" applyAlignment="1">
      <alignment horizontal="center" vertical="center"/>
    </xf>
    <xf numFmtId="0" fontId="53" fillId="34" borderId="55" xfId="0" applyFont="1" applyFill="1" applyBorder="1" applyAlignment="1">
      <alignment horizontal="center"/>
    </xf>
    <xf numFmtId="0" fontId="53" fillId="34" borderId="38" xfId="0" applyFont="1" applyFill="1" applyBorder="1" applyAlignment="1">
      <alignment horizontal="center"/>
    </xf>
    <xf numFmtId="0" fontId="53" fillId="34" borderId="44" xfId="0" applyFont="1" applyFill="1" applyBorder="1" applyAlignment="1">
      <alignment horizontal="center"/>
    </xf>
    <xf numFmtId="0" fontId="50" fillId="0" borderId="55" xfId="0" applyFont="1" applyBorder="1" applyAlignment="1">
      <alignment horizontal="center" vertical="center"/>
    </xf>
    <xf numFmtId="0" fontId="50" fillId="0" borderId="38" xfId="0" applyFont="1" applyBorder="1" applyAlignment="1">
      <alignment horizontal="center" vertical="center"/>
    </xf>
    <xf numFmtId="0" fontId="50" fillId="0" borderId="44" xfId="0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0" fillId="0" borderId="57" xfId="0" applyFont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50" fillId="0" borderId="59" xfId="0" applyFont="1" applyBorder="1" applyAlignment="1">
      <alignment horizontal="center" vertical="center"/>
    </xf>
    <xf numFmtId="0" fontId="54" fillId="0" borderId="47" xfId="0" applyFont="1" applyFill="1" applyBorder="1" applyAlignment="1">
      <alignment horizontal="center"/>
    </xf>
    <xf numFmtId="0" fontId="54" fillId="0" borderId="59" xfId="0" applyFont="1" applyFill="1" applyBorder="1" applyAlignment="1">
      <alignment horizontal="center"/>
    </xf>
    <xf numFmtId="0" fontId="51" fillId="0" borderId="65" xfId="0" applyFont="1" applyBorder="1" applyAlignment="1">
      <alignment horizontal="center" vertical="center"/>
    </xf>
    <xf numFmtId="0" fontId="51" fillId="0" borderId="66" xfId="0" applyFont="1" applyBorder="1" applyAlignment="1">
      <alignment horizontal="center" vertical="center"/>
    </xf>
    <xf numFmtId="0" fontId="52" fillId="0" borderId="38" xfId="0" applyFont="1" applyBorder="1" applyAlignment="1">
      <alignment horizontal="center"/>
    </xf>
    <xf numFmtId="0" fontId="52" fillId="0" borderId="44" xfId="0" applyFont="1" applyBorder="1" applyAlignment="1">
      <alignment horizontal="center"/>
    </xf>
    <xf numFmtId="164" fontId="53" fillId="34" borderId="55" xfId="2" applyFont="1" applyFill="1" applyBorder="1" applyAlignment="1">
      <alignment horizontal="center" vertical="center"/>
    </xf>
    <xf numFmtId="164" fontId="53" fillId="34" borderId="56" xfId="2" applyFont="1" applyFill="1" applyBorder="1" applyAlignment="1">
      <alignment horizontal="center" vertical="center"/>
    </xf>
    <xf numFmtId="164" fontId="53" fillId="34" borderId="57" xfId="2" applyFont="1" applyFill="1" applyBorder="1" applyAlignment="1">
      <alignment horizontal="center" vertical="center"/>
    </xf>
    <xf numFmtId="164" fontId="53" fillId="34" borderId="45" xfId="2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164" fontId="30" fillId="0" borderId="5" xfId="2" applyFont="1" applyFill="1" applyBorder="1" applyAlignment="1">
      <alignment horizontal="center"/>
    </xf>
    <xf numFmtId="164" fontId="30" fillId="0" borderId="40" xfId="2" applyFont="1" applyFill="1" applyBorder="1" applyAlignment="1">
      <alignment horizontal="center"/>
    </xf>
    <xf numFmtId="0" fontId="31" fillId="34" borderId="108" xfId="0" applyFont="1" applyFill="1" applyBorder="1" applyAlignment="1">
      <alignment horizontal="center" vertical="center"/>
    </xf>
    <xf numFmtId="0" fontId="31" fillId="34" borderId="74" xfId="0" applyFont="1" applyFill="1" applyBorder="1" applyAlignment="1">
      <alignment horizontal="center" vertical="center"/>
    </xf>
    <xf numFmtId="164" fontId="31" fillId="34" borderId="22" xfId="2" applyFont="1" applyFill="1" applyBorder="1" applyAlignment="1">
      <alignment horizontal="center" vertical="center"/>
    </xf>
    <xf numFmtId="164" fontId="31" fillId="34" borderId="109" xfId="2" applyFont="1" applyFill="1" applyBorder="1" applyAlignment="1">
      <alignment horizontal="center" vertical="center"/>
    </xf>
    <xf numFmtId="164" fontId="31" fillId="34" borderId="34" xfId="2" applyFont="1" applyFill="1" applyBorder="1" applyAlignment="1">
      <alignment horizontal="center" vertical="center"/>
    </xf>
    <xf numFmtId="164" fontId="31" fillId="34" borderId="110" xfId="2" applyFont="1" applyFill="1" applyBorder="1" applyAlignment="1">
      <alignment horizontal="center" vertical="center"/>
    </xf>
    <xf numFmtId="164" fontId="30" fillId="0" borderId="39" xfId="2" applyFont="1" applyFill="1" applyBorder="1" applyAlignment="1">
      <alignment horizontal="center"/>
    </xf>
    <xf numFmtId="0" fontId="31" fillId="34" borderId="39" xfId="0" applyFont="1" applyFill="1" applyBorder="1" applyAlignment="1">
      <alignment horizontal="center"/>
    </xf>
    <xf numFmtId="0" fontId="31" fillId="34" borderId="5" xfId="0" applyFont="1" applyFill="1" applyBorder="1" applyAlignment="1">
      <alignment horizontal="center"/>
    </xf>
    <xf numFmtId="164" fontId="42" fillId="0" borderId="5" xfId="2" applyFont="1" applyFill="1" applyBorder="1" applyAlignment="1">
      <alignment horizontal="center" vertical="center"/>
    </xf>
    <xf numFmtId="164" fontId="42" fillId="0" borderId="40" xfId="2" applyFont="1" applyFill="1" applyBorder="1" applyAlignment="1">
      <alignment horizontal="center" vertical="center"/>
    </xf>
    <xf numFmtId="0" fontId="38" fillId="0" borderId="39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/>
    </xf>
    <xf numFmtId="0" fontId="0" fillId="0" borderId="62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164" fontId="31" fillId="34" borderId="5" xfId="2" applyFont="1" applyFill="1" applyBorder="1" applyAlignment="1">
      <alignment horizontal="center" vertical="center"/>
    </xf>
    <xf numFmtId="164" fontId="31" fillId="34" borderId="40" xfId="2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31" fillId="34" borderId="111" xfId="0" applyFont="1" applyFill="1" applyBorder="1" applyAlignment="1">
      <alignment horizontal="center" vertical="center"/>
    </xf>
    <xf numFmtId="0" fontId="31" fillId="34" borderId="92" xfId="0" applyFont="1" applyFill="1" applyBorder="1" applyAlignment="1">
      <alignment horizontal="center" vertical="center"/>
    </xf>
    <xf numFmtId="0" fontId="31" fillId="34" borderId="7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1" fillId="34" borderId="38" xfId="0" applyFont="1" applyFill="1" applyBorder="1" applyAlignment="1">
      <alignment horizontal="center" vertical="center"/>
    </xf>
    <xf numFmtId="0" fontId="38" fillId="0" borderId="65" xfId="0" applyFont="1" applyFill="1" applyBorder="1" applyAlignment="1">
      <alignment horizontal="left" vertical="center"/>
    </xf>
    <xf numFmtId="0" fontId="38" fillId="0" borderId="75" xfId="0" applyFont="1" applyFill="1" applyBorder="1" applyAlignment="1">
      <alignment horizontal="left" vertical="center"/>
    </xf>
    <xf numFmtId="0" fontId="38" fillId="0" borderId="66" xfId="0" applyFont="1" applyFill="1" applyBorder="1" applyAlignment="1">
      <alignment horizontal="left" vertical="center"/>
    </xf>
    <xf numFmtId="164" fontId="30" fillId="0" borderId="38" xfId="2" applyFont="1" applyFill="1" applyBorder="1" applyAlignment="1">
      <alignment horizontal="center" vertical="center"/>
    </xf>
    <xf numFmtId="164" fontId="30" fillId="0" borderId="44" xfId="2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4" fontId="30" fillId="0" borderId="2" xfId="2" applyFont="1" applyFill="1" applyBorder="1" applyAlignment="1">
      <alignment horizontal="center" vertical="center"/>
    </xf>
    <xf numFmtId="164" fontId="30" fillId="0" borderId="4" xfId="2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45" xfId="0" applyFont="1" applyFill="1" applyBorder="1" applyAlignment="1">
      <alignment horizontal="center" vertical="center"/>
    </xf>
    <xf numFmtId="0" fontId="36" fillId="0" borderId="47" xfId="0" applyFont="1" applyFill="1" applyBorder="1" applyAlignment="1">
      <alignment horizontal="center" vertical="center"/>
    </xf>
    <xf numFmtId="164" fontId="31" fillId="34" borderId="3" xfId="2" applyFont="1" applyFill="1" applyBorder="1" applyAlignment="1">
      <alignment horizontal="center" vertical="center"/>
    </xf>
    <xf numFmtId="164" fontId="31" fillId="34" borderId="4" xfId="2" applyFont="1" applyFill="1" applyBorder="1" applyAlignment="1">
      <alignment horizontal="center" vertical="center"/>
    </xf>
    <xf numFmtId="164" fontId="30" fillId="0" borderId="3" xfId="2" applyFont="1" applyFill="1" applyBorder="1" applyAlignment="1">
      <alignment horizontal="center" vertical="center"/>
    </xf>
    <xf numFmtId="0" fontId="38" fillId="0" borderId="65" xfId="0" applyFont="1" applyBorder="1" applyAlignment="1">
      <alignment horizontal="left" vertical="center"/>
    </xf>
    <xf numFmtId="0" fontId="38" fillId="0" borderId="66" xfId="0" applyFont="1" applyBorder="1" applyAlignment="1">
      <alignment horizontal="left" vertical="center"/>
    </xf>
    <xf numFmtId="164" fontId="31" fillId="34" borderId="60" xfId="2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</cellXfs>
  <cellStyles count="52">
    <cellStyle name="20% - Ênfase1" xfId="22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3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4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10" builtinId="26" customBuiltin="1"/>
    <cellStyle name="Cálculo" xfId="15" builtinId="22" customBuiltin="1"/>
    <cellStyle name="Célula de Verificação" xfId="17" builtinId="23" customBuiltin="1"/>
    <cellStyle name="Célula Vinculada" xfId="16" builtinId="24" customBuiltin="1"/>
    <cellStyle name="Ênfase1" xfId="21" builtinId="29" customBuiltin="1"/>
    <cellStyle name="Ênfase2" xfId="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3" builtinId="20" customBuiltin="1"/>
    <cellStyle name="Moeda" xfId="2" builtinId="4"/>
    <cellStyle name="Moeda 2" xfId="45"/>
    <cellStyle name="Moeda 2 2" xfId="49"/>
    <cellStyle name="Neutro" xfId="12" builtinId="28" customBuiltin="1"/>
    <cellStyle name="Normal" xfId="0" builtinId="0"/>
    <cellStyle name="Normal 2" xfId="46"/>
    <cellStyle name="Nota" xfId="19" builtinId="10" customBuiltin="1"/>
    <cellStyle name="Porcentagem" xfId="3" builtinId="5"/>
    <cellStyle name="Ruim" xfId="11" builtinId="27" customBuiltin="1"/>
    <cellStyle name="Saída" xfId="14" builtinId="21" customBuiltin="1"/>
    <cellStyle name="Texto de Aviso" xfId="18" builtinId="11" customBuiltin="1"/>
    <cellStyle name="Texto Explicativo" xfId="20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l" xfId="1" builtinId="25" customBuiltin="1"/>
    <cellStyle name="Vírgula 2" xfId="47"/>
    <cellStyle name="Vírgula 2 2" xfId="50"/>
    <cellStyle name="Vírgula 3" xfId="44"/>
    <cellStyle name="Vírgula 3 2" xfId="48"/>
    <cellStyle name="Vírgula 4" xfId="51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  <color rgb="FF920000"/>
      <color rgb="FF7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FLUXO DE PESSOAS / CONVERSÃO DE VENDAS</a:t>
            </a:r>
          </a:p>
        </c:rich>
      </c:tx>
      <c:layout>
        <c:manualLayout>
          <c:xMode val="edge"/>
          <c:yMode val="edge"/>
          <c:x val="0.24399089716193725"/>
          <c:y val="3.2407428594216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INDICADORES'!$E$8</c:f>
              <c:strCache>
                <c:ptCount val="1"/>
                <c:pt idx="0">
                  <c:v>FLUXO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'RESUMO INDICADORES'!$C$9:$C$13</c:f>
              <c:strCache>
                <c:ptCount val="5"/>
                <c:pt idx="0">
                  <c:v>RICHARDS</c:v>
                </c:pt>
                <c:pt idx="1">
                  <c:v>TNG</c:v>
                </c:pt>
                <c:pt idx="2">
                  <c:v>SAWARY</c:v>
                </c:pt>
                <c:pt idx="3">
                  <c:v>CALVIN KLEIN</c:v>
                </c:pt>
                <c:pt idx="4">
                  <c:v>POLO WEAR 2</c:v>
                </c:pt>
              </c:strCache>
            </c:strRef>
          </c:cat>
          <c:val>
            <c:numRef>
              <c:f>'RESUMO INDICADORES'!$E$9:$E$13</c:f>
              <c:numCache>
                <c:formatCode>#,##0</c:formatCode>
                <c:ptCount val="5"/>
                <c:pt idx="0">
                  <c:v>978</c:v>
                </c:pt>
                <c:pt idx="1">
                  <c:v>1230</c:v>
                </c:pt>
                <c:pt idx="2">
                  <c:v>1412</c:v>
                </c:pt>
                <c:pt idx="3">
                  <c:v>7778</c:v>
                </c:pt>
                <c:pt idx="4">
                  <c:v>10707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9-436C-844C-09F307F0CB9F}"/>
            </c:ext>
          </c:extLst>
        </c:ser>
        <c:ser>
          <c:idx val="1"/>
          <c:order val="1"/>
          <c:tx>
            <c:strRef>
              <c:f>'RESUMO INDICADORES'!$F$8</c:f>
              <c:strCache>
                <c:ptCount val="1"/>
                <c:pt idx="0">
                  <c:v>CONVERSÃO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'RESUMO INDICADORES'!$C$9:$C$13</c:f>
              <c:strCache>
                <c:ptCount val="5"/>
                <c:pt idx="0">
                  <c:v>RICHARDS</c:v>
                </c:pt>
                <c:pt idx="1">
                  <c:v>TNG</c:v>
                </c:pt>
                <c:pt idx="2">
                  <c:v>SAWARY</c:v>
                </c:pt>
                <c:pt idx="3">
                  <c:v>CALVIN KLEIN</c:v>
                </c:pt>
                <c:pt idx="4">
                  <c:v>POLO WEAR 2</c:v>
                </c:pt>
              </c:strCache>
            </c:strRef>
          </c:cat>
          <c:val>
            <c:numRef>
              <c:f>'RESUMO INDICADORES'!$F$9:$F$13</c:f>
              <c:numCache>
                <c:formatCode>0%</c:formatCode>
                <c:ptCount val="5"/>
                <c:pt idx="0">
                  <c:v>0.61451942740286303</c:v>
                </c:pt>
                <c:pt idx="1">
                  <c:v>0.71382113821138216</c:v>
                </c:pt>
                <c:pt idx="2">
                  <c:v>0.74291784702549579</c:v>
                </c:pt>
                <c:pt idx="3">
                  <c:v>0.92170223707894061</c:v>
                </c:pt>
                <c:pt idx="4">
                  <c:v>0.91706360325021019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9-436C-844C-09F307F0CB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282342848"/>
        <c:axId val="282344024"/>
      </c:barChart>
      <c:catAx>
        <c:axId val="2823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344024"/>
        <c:crosses val="autoZero"/>
        <c:auto val="1"/>
        <c:lblAlgn val="ctr"/>
        <c:lblOffset val="100"/>
        <c:noMultiLvlLbl val="0"/>
      </c:catAx>
      <c:valAx>
        <c:axId val="28234402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823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Comparativo</a:t>
            </a:r>
            <a:r>
              <a:rPr lang="pt-BR" sz="2000" baseline="0"/>
              <a:t> de Vendas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89-4E75-8EB8-E671F50701B7}"/>
              </c:ext>
            </c:extLst>
          </c:dPt>
          <c:cat>
            <c:strRef>
              <c:f>PAINEL!$F$6:$F$7</c:f>
              <c:strCache>
                <c:ptCount val="2"/>
                <c:pt idx="0">
                  <c:v>Total Auditado</c:v>
                </c:pt>
                <c:pt idx="1">
                  <c:v>Total Redução</c:v>
                </c:pt>
              </c:strCache>
            </c:strRef>
          </c:cat>
          <c:val>
            <c:numRef>
              <c:f>PAINEL!$G$6:$G$7</c:f>
              <c:numCache>
                <c:formatCode>_-"R$"\ * #,##0.00_-;\-"R$"\ * #,##0.00_-;_-"R$"\ * "-"??_-;_-@_-</c:formatCode>
                <c:ptCount val="2"/>
                <c:pt idx="0">
                  <c:v>3028832.54</c:v>
                </c:pt>
                <c:pt idx="1">
                  <c:v>3016761.4200000004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D-467E-897B-897AB75BD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344808"/>
        <c:axId val="282345200"/>
      </c:barChart>
      <c:catAx>
        <c:axId val="28234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345200"/>
        <c:crosses val="autoZero"/>
        <c:auto val="1"/>
        <c:lblAlgn val="ctr"/>
        <c:lblOffset val="100"/>
        <c:noMultiLvlLbl val="0"/>
      </c:catAx>
      <c:valAx>
        <c:axId val="282345200"/>
        <c:scaling>
          <c:orientation val="minMax"/>
        </c:scaling>
        <c:delete val="0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344808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INDICADORES!A1"/><Relationship Id="rId7" Type="http://schemas.openxmlformats.org/officeDocument/2006/relationships/image" Target="../media/image1.png"/><Relationship Id="rId2" Type="http://schemas.openxmlformats.org/officeDocument/2006/relationships/hyperlink" Target="#'VENDAS DI&#193;RIAS SEMANA 2'!A1"/><Relationship Id="rId1" Type="http://schemas.openxmlformats.org/officeDocument/2006/relationships/hyperlink" Target="#'VENDAS DI&#193;RIAS SEMANA 1'!A1"/><Relationship Id="rId6" Type="http://schemas.openxmlformats.org/officeDocument/2006/relationships/hyperlink" Target="#'RESUMO INDICADORES'!A1"/><Relationship Id="rId11" Type="http://schemas.openxmlformats.org/officeDocument/2006/relationships/hyperlink" Target="#'VENDAS DI&#193;RIAS SEMANA 6'!A1"/><Relationship Id="rId5" Type="http://schemas.openxmlformats.org/officeDocument/2006/relationships/hyperlink" Target="#'VENDAS DI&#193;RIAS SEMANA 4'!A1"/><Relationship Id="rId10" Type="http://schemas.openxmlformats.org/officeDocument/2006/relationships/hyperlink" Target="#'VENDAS DI&#193;RIAS SEMANA 5'!A1"/><Relationship Id="rId4" Type="http://schemas.openxmlformats.org/officeDocument/2006/relationships/hyperlink" Target="#'VENDAS DI&#193;RIAS SEMANAS 3'!A1"/><Relationship Id="rId9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Painel!A1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Painel!A1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Painel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HISTORICO VENDAS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Painel!A1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Painel!A1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Painel!A1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Painel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221713</xdr:colOff>
      <xdr:row>1</xdr:row>
      <xdr:rowOff>38100</xdr:rowOff>
    </xdr:from>
    <xdr:to>
      <xdr:col>24</xdr:col>
      <xdr:colOff>257735</xdr:colOff>
      <xdr:row>34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1713" y="228600"/>
          <a:ext cx="14666422" cy="6248400"/>
        </a:xfrm>
        <a:prstGeom prst="rect">
          <a:avLst/>
        </a:prstGeom>
        <a:noFill/>
        <a:ln w="38100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408454</xdr:colOff>
      <xdr:row>12</xdr:row>
      <xdr:rowOff>46504</xdr:rowOff>
    </xdr:from>
    <xdr:to>
      <xdr:col>2</xdr:col>
      <xdr:colOff>289861</xdr:colOff>
      <xdr:row>14</xdr:row>
      <xdr:rowOff>149350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08454" y="2220445"/>
          <a:ext cx="1091642" cy="483846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softEdge rad="1270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VENDAS</a:t>
          </a:r>
          <a:r>
            <a:rPr lang="pt-BR" sz="1000" b="1" baseline="0">
              <a:solidFill>
                <a:schemeClr val="bg1"/>
              </a:solidFill>
            </a:rPr>
            <a:t> DIÁRIAS  SEMANA 1</a:t>
          </a:r>
          <a:endParaRPr lang="pt-B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374648</xdr:colOff>
      <xdr:row>12</xdr:row>
      <xdr:rowOff>46504</xdr:rowOff>
    </xdr:from>
    <xdr:to>
      <xdr:col>4</xdr:col>
      <xdr:colOff>256054</xdr:colOff>
      <xdr:row>14</xdr:row>
      <xdr:rowOff>149350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84883" y="2220445"/>
          <a:ext cx="1091642" cy="483846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softEdge rad="1270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VENDAS</a:t>
          </a:r>
          <a:r>
            <a:rPr lang="pt-BR" sz="1000" b="1" baseline="0">
              <a:solidFill>
                <a:schemeClr val="bg1"/>
              </a:solidFill>
            </a:rPr>
            <a:t> DIÁRIAS SEMANA 2</a:t>
          </a:r>
          <a:endParaRPr lang="pt-B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408454</xdr:colOff>
      <xdr:row>21</xdr:row>
      <xdr:rowOff>89499</xdr:rowOff>
    </xdr:from>
    <xdr:to>
      <xdr:col>2</xdr:col>
      <xdr:colOff>289861</xdr:colOff>
      <xdr:row>24</xdr:row>
      <xdr:rowOff>1845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08454" y="3970937"/>
          <a:ext cx="1095845" cy="483846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softEdge rad="1270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INDICADORES</a:t>
          </a:r>
        </a:p>
      </xdr:txBody>
    </xdr:sp>
    <xdr:clientData/>
  </xdr:twoCellAnchor>
  <xdr:twoCellAnchor>
    <xdr:from>
      <xdr:col>0</xdr:col>
      <xdr:colOff>242311</xdr:colOff>
      <xdr:row>1</xdr:row>
      <xdr:rowOff>33617</xdr:rowOff>
    </xdr:from>
    <xdr:to>
      <xdr:col>4</xdr:col>
      <xdr:colOff>414617</xdr:colOff>
      <xdr:row>34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42311" y="224117"/>
          <a:ext cx="2592777" cy="6252883"/>
        </a:xfrm>
        <a:prstGeom prst="rect">
          <a:avLst/>
        </a:prstGeom>
        <a:noFill/>
        <a:ln w="38100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426384</xdr:colOff>
      <xdr:row>15</xdr:row>
      <xdr:rowOff>30816</xdr:rowOff>
    </xdr:from>
    <xdr:to>
      <xdr:col>2</xdr:col>
      <xdr:colOff>307791</xdr:colOff>
      <xdr:row>17</xdr:row>
      <xdr:rowOff>133662</xdr:rowOff>
    </xdr:to>
    <xdr:sp macro="" textlink="">
      <xdr:nvSpPr>
        <xdr:cNvPr id="20" name="Retângulo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26384" y="2776257"/>
          <a:ext cx="1091642" cy="483846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softEdge rad="1270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VENDAS</a:t>
          </a:r>
          <a:r>
            <a:rPr lang="pt-BR" sz="1000" b="1" baseline="0">
              <a:solidFill>
                <a:schemeClr val="bg1"/>
              </a:solidFill>
            </a:rPr>
            <a:t> DIÁRIAS  SEMANA 3</a:t>
          </a:r>
        </a:p>
      </xdr:txBody>
    </xdr:sp>
    <xdr:clientData/>
  </xdr:twoCellAnchor>
  <xdr:twoCellAnchor>
    <xdr:from>
      <xdr:col>2</xdr:col>
      <xdr:colOff>370166</xdr:colOff>
      <xdr:row>15</xdr:row>
      <xdr:rowOff>42021</xdr:rowOff>
    </xdr:from>
    <xdr:to>
      <xdr:col>4</xdr:col>
      <xdr:colOff>251572</xdr:colOff>
      <xdr:row>17</xdr:row>
      <xdr:rowOff>144867</xdr:rowOff>
    </xdr:to>
    <xdr:sp macro="" textlink="">
      <xdr:nvSpPr>
        <xdr:cNvPr id="26" name="Retângulo 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580401" y="2787462"/>
          <a:ext cx="1091642" cy="483846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softEdge rad="1270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VENDAS</a:t>
          </a:r>
          <a:r>
            <a:rPr lang="pt-BR" sz="1000" b="1" baseline="0">
              <a:solidFill>
                <a:schemeClr val="bg1"/>
              </a:solidFill>
            </a:rPr>
            <a:t> DIÁRIAS SEMANA 4</a:t>
          </a:r>
        </a:p>
      </xdr:txBody>
    </xdr:sp>
    <xdr:clientData/>
  </xdr:twoCellAnchor>
  <xdr:twoCellAnchor>
    <xdr:from>
      <xdr:col>2</xdr:col>
      <xdr:colOff>369654</xdr:colOff>
      <xdr:row>21</xdr:row>
      <xdr:rowOff>95523</xdr:rowOff>
    </xdr:from>
    <xdr:to>
      <xdr:col>4</xdr:col>
      <xdr:colOff>251060</xdr:colOff>
      <xdr:row>24</xdr:row>
      <xdr:rowOff>7869</xdr:rowOff>
    </xdr:to>
    <xdr:sp macro="" textlink="">
      <xdr:nvSpPr>
        <xdr:cNvPr id="27" name="Retângulo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584092" y="3976961"/>
          <a:ext cx="1095843" cy="483846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softEdge rad="1270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AVALIAÇÃO</a:t>
          </a:r>
          <a:r>
            <a:rPr lang="pt-BR" sz="1000" b="1" baseline="0">
              <a:solidFill>
                <a:schemeClr val="bg1"/>
              </a:solidFill>
            </a:rPr>
            <a:t> QUINZENAL</a:t>
          </a:r>
          <a:endParaRPr lang="pt-BR" sz="1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280147</xdr:colOff>
      <xdr:row>1</xdr:row>
      <xdr:rowOff>56029</xdr:rowOff>
    </xdr:from>
    <xdr:to>
      <xdr:col>4</xdr:col>
      <xdr:colOff>212911</xdr:colOff>
      <xdr:row>5</xdr:row>
      <xdr:rowOff>139905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134470"/>
          <a:ext cx="2353235" cy="845876"/>
        </a:xfrm>
        <a:prstGeom prst="rect">
          <a:avLst/>
        </a:prstGeom>
      </xdr:spPr>
    </xdr:pic>
    <xdr:clientData/>
  </xdr:twoCellAnchor>
  <xdr:twoCellAnchor>
    <xdr:from>
      <xdr:col>12</xdr:col>
      <xdr:colOff>114860</xdr:colOff>
      <xdr:row>1</xdr:row>
      <xdr:rowOff>178594</xdr:rowOff>
    </xdr:from>
    <xdr:to>
      <xdr:col>23</xdr:col>
      <xdr:colOff>250032</xdr:colOff>
      <xdr:row>19</xdr:row>
      <xdr:rowOff>98053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513477</xdr:colOff>
      <xdr:row>1</xdr:row>
      <xdr:rowOff>131604</xdr:rowOff>
    </xdr:from>
    <xdr:to>
      <xdr:col>11</xdr:col>
      <xdr:colOff>346789</xdr:colOff>
      <xdr:row>19</xdr:row>
      <xdr:rowOff>98267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F7C5A1-9E32-43A9-83D3-FF9516313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426384</xdr:colOff>
      <xdr:row>18</xdr:row>
      <xdr:rowOff>37819</xdr:rowOff>
    </xdr:from>
    <xdr:to>
      <xdr:col>2</xdr:col>
      <xdr:colOff>307791</xdr:colOff>
      <xdr:row>20</xdr:row>
      <xdr:rowOff>140665</xdr:rowOff>
    </xdr:to>
    <xdr:sp macro="" textlink="">
      <xdr:nvSpPr>
        <xdr:cNvPr id="17" name="Retângulo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7FECD47-B6BE-47CA-878E-3AD463C59AA9}"/>
            </a:ext>
          </a:extLst>
        </xdr:cNvPr>
        <xdr:cNvSpPr/>
      </xdr:nvSpPr>
      <xdr:spPr>
        <a:xfrm>
          <a:off x="426384" y="3347757"/>
          <a:ext cx="1095845" cy="483846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softEdge rad="1270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VENDAS</a:t>
          </a:r>
          <a:r>
            <a:rPr lang="pt-BR" sz="1000" b="1" baseline="0">
              <a:solidFill>
                <a:schemeClr val="bg1"/>
              </a:solidFill>
            </a:rPr>
            <a:t> DIÁRIAS  SEMANA 5</a:t>
          </a:r>
        </a:p>
      </xdr:txBody>
    </xdr:sp>
    <xdr:clientData/>
  </xdr:twoCellAnchor>
  <xdr:twoCellAnchor>
    <xdr:from>
      <xdr:col>2</xdr:col>
      <xdr:colOff>388283</xdr:colOff>
      <xdr:row>18</xdr:row>
      <xdr:rowOff>59250</xdr:rowOff>
    </xdr:from>
    <xdr:to>
      <xdr:col>4</xdr:col>
      <xdr:colOff>269691</xdr:colOff>
      <xdr:row>20</xdr:row>
      <xdr:rowOff>162096</xdr:rowOff>
    </xdr:to>
    <xdr:sp macro="" textlink="">
      <xdr:nvSpPr>
        <xdr:cNvPr id="18" name="Retângulo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32AD88C-F2A4-40E4-9A57-46E9A13D6BFA}"/>
            </a:ext>
          </a:extLst>
        </xdr:cNvPr>
        <xdr:cNvSpPr/>
      </xdr:nvSpPr>
      <xdr:spPr>
        <a:xfrm>
          <a:off x="1602721" y="3369188"/>
          <a:ext cx="1095845" cy="483846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softEdge rad="1270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VENDAS</a:t>
          </a:r>
          <a:r>
            <a:rPr lang="pt-BR" sz="1000" b="1" baseline="0">
              <a:solidFill>
                <a:schemeClr val="bg1"/>
              </a:solidFill>
            </a:rPr>
            <a:t> DIÁRIAS  SEMANA 6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2117</xdr:colOff>
      <xdr:row>0</xdr:row>
      <xdr:rowOff>0</xdr:rowOff>
    </xdr:from>
    <xdr:to>
      <xdr:col>2</xdr:col>
      <xdr:colOff>803816</xdr:colOff>
      <xdr:row>4</xdr:row>
      <xdr:rowOff>71970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C9F3D0-01A7-48DA-B765-9CF8D4013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867" y="0"/>
          <a:ext cx="3173424" cy="843495"/>
        </a:xfrm>
        <a:prstGeom prst="rect">
          <a:avLst/>
        </a:prstGeom>
      </xdr:spPr>
    </xdr:pic>
    <xdr:clientData/>
  </xdr:twoCellAnchor>
  <xdr:twoCellAnchor>
    <xdr:from>
      <xdr:col>3</xdr:col>
      <xdr:colOff>130966</xdr:colOff>
      <xdr:row>0</xdr:row>
      <xdr:rowOff>119062</xdr:rowOff>
    </xdr:from>
    <xdr:to>
      <xdr:col>12</xdr:col>
      <xdr:colOff>845342</xdr:colOff>
      <xdr:row>3</xdr:row>
      <xdr:rowOff>83345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131BF8-CE58-47F4-9DC4-24F941B967D2}"/>
            </a:ext>
          </a:extLst>
        </xdr:cNvPr>
        <xdr:cNvSpPr/>
      </xdr:nvSpPr>
      <xdr:spPr>
        <a:xfrm>
          <a:off x="3762372" y="119062"/>
          <a:ext cx="5179220" cy="53578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ANÁLISE</a:t>
          </a:r>
          <a:r>
            <a:rPr lang="pt-BR" sz="1600" b="1" baseline="0">
              <a:solidFill>
                <a:schemeClr val="bg1"/>
              </a:solidFill>
            </a:rPr>
            <a:t> SEMANAL AUDITADO X REDUÇÃO Z 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154781</xdr:colOff>
      <xdr:row>0</xdr:row>
      <xdr:rowOff>59531</xdr:rowOff>
    </xdr:from>
    <xdr:to>
      <xdr:col>15</xdr:col>
      <xdr:colOff>458601</xdr:colOff>
      <xdr:row>3</xdr:row>
      <xdr:rowOff>172150</xdr:rowOff>
    </xdr:to>
    <xdr:sp macro="" textlink="">
      <xdr:nvSpPr>
        <xdr:cNvPr id="4" name="Seta para a esqu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C1499F-4E15-4EF0-B615-12D0614E0161}"/>
            </a:ext>
          </a:extLst>
        </xdr:cNvPr>
        <xdr:cNvSpPr/>
      </xdr:nvSpPr>
      <xdr:spPr>
        <a:xfrm>
          <a:off x="10727531" y="59531"/>
          <a:ext cx="911039" cy="684119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2117</xdr:colOff>
      <xdr:row>0</xdr:row>
      <xdr:rowOff>0</xdr:rowOff>
    </xdr:from>
    <xdr:to>
      <xdr:col>2</xdr:col>
      <xdr:colOff>803816</xdr:colOff>
      <xdr:row>4</xdr:row>
      <xdr:rowOff>81495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CB8A6D-4E0F-4596-B75C-7F9FE2B6C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867" y="0"/>
          <a:ext cx="3173424" cy="843495"/>
        </a:xfrm>
        <a:prstGeom prst="rect">
          <a:avLst/>
        </a:prstGeom>
      </xdr:spPr>
    </xdr:pic>
    <xdr:clientData/>
  </xdr:twoCellAnchor>
  <xdr:twoCellAnchor>
    <xdr:from>
      <xdr:col>5</xdr:col>
      <xdr:colOff>23813</xdr:colOff>
      <xdr:row>0</xdr:row>
      <xdr:rowOff>35719</xdr:rowOff>
    </xdr:from>
    <xdr:to>
      <xdr:col>5</xdr:col>
      <xdr:colOff>934852</xdr:colOff>
      <xdr:row>3</xdr:row>
      <xdr:rowOff>148338</xdr:rowOff>
    </xdr:to>
    <xdr:sp macro="" textlink="">
      <xdr:nvSpPr>
        <xdr:cNvPr id="4" name="Seta para a esqu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90ED67-4295-499A-A797-40454AB0C3AB}"/>
            </a:ext>
          </a:extLst>
        </xdr:cNvPr>
        <xdr:cNvSpPr/>
      </xdr:nvSpPr>
      <xdr:spPr>
        <a:xfrm>
          <a:off x="8917782" y="35719"/>
          <a:ext cx="911039" cy="684119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  <xdr:twoCellAnchor>
    <xdr:from>
      <xdr:col>2</xdr:col>
      <xdr:colOff>1083469</xdr:colOff>
      <xdr:row>0</xdr:row>
      <xdr:rowOff>130969</xdr:rowOff>
    </xdr:from>
    <xdr:to>
      <xdr:col>5</xdr:col>
      <xdr:colOff>23814</xdr:colOff>
      <xdr:row>3</xdr:row>
      <xdr:rowOff>95252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DD40E8D-6916-4664-A5C6-D046562788E8}"/>
            </a:ext>
          </a:extLst>
        </xdr:cNvPr>
        <xdr:cNvSpPr/>
      </xdr:nvSpPr>
      <xdr:spPr>
        <a:xfrm>
          <a:off x="3738563" y="130969"/>
          <a:ext cx="5179220" cy="53578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ANÁLISE</a:t>
          </a:r>
          <a:r>
            <a:rPr lang="pt-BR" sz="1600" b="1" baseline="0">
              <a:solidFill>
                <a:schemeClr val="bg1"/>
              </a:solidFill>
            </a:rPr>
            <a:t> SEMANAL AUDITADO X REDUÇÃO Z 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206387</xdr:colOff>
      <xdr:row>4</xdr:row>
      <xdr:rowOff>83876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867" y="0"/>
          <a:ext cx="3173424" cy="843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154781</xdr:colOff>
      <xdr:row>0</xdr:row>
      <xdr:rowOff>104432</xdr:rowOff>
    </xdr:from>
    <xdr:to>
      <xdr:col>15</xdr:col>
      <xdr:colOff>130969</xdr:colOff>
      <xdr:row>3</xdr:row>
      <xdr:rowOff>68715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801225" y="104432"/>
          <a:ext cx="0" cy="53578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ANÁLISE</a:t>
          </a:r>
          <a:r>
            <a:rPr lang="pt-BR" sz="1600" b="1" baseline="0">
              <a:solidFill>
                <a:schemeClr val="bg1"/>
              </a:solidFill>
            </a:rPr>
            <a:t> SEMANAL AUDITADO X REDUÇÃO Z 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563574</xdr:colOff>
      <xdr:row>4</xdr:row>
      <xdr:rowOff>71970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71043" cy="845876"/>
        </a:xfrm>
        <a:prstGeom prst="rect">
          <a:avLst/>
        </a:prstGeom>
      </xdr:spPr>
    </xdr:pic>
    <xdr:clientData/>
  </xdr:twoCellAnchor>
  <xdr:twoCellAnchor>
    <xdr:from>
      <xdr:col>18</xdr:col>
      <xdr:colOff>1524001</xdr:colOff>
      <xdr:row>0</xdr:row>
      <xdr:rowOff>142875</xdr:rowOff>
    </xdr:from>
    <xdr:to>
      <xdr:col>26</xdr:col>
      <xdr:colOff>273844</xdr:colOff>
      <xdr:row>3</xdr:row>
      <xdr:rowOff>107158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3583782" y="142875"/>
          <a:ext cx="3762375" cy="53578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RESUMO</a:t>
          </a:r>
          <a:r>
            <a:rPr lang="pt-BR" sz="1600" b="1" baseline="0">
              <a:solidFill>
                <a:schemeClr val="bg1"/>
              </a:solidFill>
            </a:rPr>
            <a:t> INDICADORES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32</xdr:col>
      <xdr:colOff>631032</xdr:colOff>
      <xdr:row>0</xdr:row>
      <xdr:rowOff>35719</xdr:rowOff>
    </xdr:from>
    <xdr:to>
      <xdr:col>32</xdr:col>
      <xdr:colOff>1542071</xdr:colOff>
      <xdr:row>3</xdr:row>
      <xdr:rowOff>148338</xdr:rowOff>
    </xdr:to>
    <xdr:sp macro="" textlink="">
      <xdr:nvSpPr>
        <xdr:cNvPr id="11" name="Seta para a esquerda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8882063" y="35719"/>
          <a:ext cx="911039" cy="684119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2</xdr:col>
      <xdr:colOff>112059</xdr:colOff>
      <xdr:row>4</xdr:row>
      <xdr:rowOff>179294</xdr:rowOff>
    </xdr:to>
    <xdr:sp macro="" textlink="">
      <xdr:nvSpPr>
        <xdr:cNvPr id="2" name="Seta para a esqu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257175"/>
          <a:ext cx="912159" cy="684119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2</xdr:col>
      <xdr:colOff>112059</xdr:colOff>
      <xdr:row>4</xdr:row>
      <xdr:rowOff>179294</xdr:rowOff>
    </xdr:to>
    <xdr:sp macro="" textlink="">
      <xdr:nvSpPr>
        <xdr:cNvPr id="4" name="Seta para a esqu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9050" y="257175"/>
          <a:ext cx="911038" cy="684119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33616</xdr:rowOff>
    </xdr:from>
    <xdr:to>
      <xdr:col>2</xdr:col>
      <xdr:colOff>22411</xdr:colOff>
      <xdr:row>2</xdr:row>
      <xdr:rowOff>291353</xdr:rowOff>
    </xdr:to>
    <xdr:sp macro="" textlink="">
      <xdr:nvSpPr>
        <xdr:cNvPr id="3" name="Seta para a esqu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33616"/>
          <a:ext cx="806823" cy="638737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INÍCIO</a:t>
          </a:r>
        </a:p>
      </xdr:txBody>
    </xdr:sp>
    <xdr:clientData/>
  </xdr:twoCellAnchor>
  <xdr:twoCellAnchor>
    <xdr:from>
      <xdr:col>0</xdr:col>
      <xdr:colOff>78441</xdr:colOff>
      <xdr:row>3</xdr:row>
      <xdr:rowOff>156883</xdr:rowOff>
    </xdr:from>
    <xdr:to>
      <xdr:col>4</xdr:col>
      <xdr:colOff>1460967</xdr:colOff>
      <xdr:row>6</xdr:row>
      <xdr:rowOff>98754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8441" y="896471"/>
          <a:ext cx="4833938" cy="53578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VENDAS</a:t>
          </a:r>
          <a:r>
            <a:rPr lang="pt-BR" sz="1600" b="1" baseline="0">
              <a:solidFill>
                <a:schemeClr val="bg1"/>
              </a:solidFill>
            </a:rPr>
            <a:t> DEZEMBRO 2015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252149</xdr:colOff>
      <xdr:row>1</xdr:row>
      <xdr:rowOff>0</xdr:rowOff>
    </xdr:from>
    <xdr:to>
      <xdr:col>2</xdr:col>
      <xdr:colOff>603792</xdr:colOff>
      <xdr:row>5</xdr:row>
      <xdr:rowOff>71969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49" y="0"/>
          <a:ext cx="3171043" cy="845876"/>
        </a:xfrm>
        <a:prstGeom prst="rect">
          <a:avLst/>
        </a:prstGeom>
      </xdr:spPr>
    </xdr:pic>
    <xdr:clientData/>
  </xdr:twoCellAnchor>
  <xdr:twoCellAnchor>
    <xdr:from>
      <xdr:col>2</xdr:col>
      <xdr:colOff>738187</xdr:colOff>
      <xdr:row>1</xdr:row>
      <xdr:rowOff>95250</xdr:rowOff>
    </xdr:from>
    <xdr:to>
      <xdr:col>5</xdr:col>
      <xdr:colOff>607219</xdr:colOff>
      <xdr:row>4</xdr:row>
      <xdr:rowOff>59533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3405187" y="297656"/>
          <a:ext cx="3964782" cy="53578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ANÁLISE</a:t>
          </a:r>
          <a:r>
            <a:rPr lang="pt-BR" sz="1600" b="1" baseline="0">
              <a:solidFill>
                <a:schemeClr val="bg1"/>
              </a:solidFill>
            </a:rPr>
            <a:t> SEMANAL AUDITADO X REDUÇÃO Z 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1023937</xdr:colOff>
      <xdr:row>1</xdr:row>
      <xdr:rowOff>47625</xdr:rowOff>
    </xdr:from>
    <xdr:to>
      <xdr:col>6</xdr:col>
      <xdr:colOff>434788</xdr:colOff>
      <xdr:row>4</xdr:row>
      <xdr:rowOff>160244</xdr:rowOff>
    </xdr:to>
    <xdr:sp macro="" textlink="">
      <xdr:nvSpPr>
        <xdr:cNvPr id="5" name="Seta para a esqu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0620375" y="250031"/>
          <a:ext cx="911038" cy="684119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154781</xdr:colOff>
      <xdr:row>0</xdr:row>
      <xdr:rowOff>104432</xdr:rowOff>
    </xdr:from>
    <xdr:to>
      <xdr:col>8</xdr:col>
      <xdr:colOff>881062</xdr:colOff>
      <xdr:row>3</xdr:row>
      <xdr:rowOff>68715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798219" y="104432"/>
          <a:ext cx="4298156" cy="53578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ANÁLISE</a:t>
          </a:r>
          <a:r>
            <a:rPr lang="pt-BR" sz="1600" b="1" baseline="0">
              <a:solidFill>
                <a:schemeClr val="bg1"/>
              </a:solidFill>
            </a:rPr>
            <a:t> SEMANAL AUDITADO X REDUÇÃO Z 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252149</xdr:colOff>
      <xdr:row>0</xdr:row>
      <xdr:rowOff>0</xdr:rowOff>
    </xdr:from>
    <xdr:to>
      <xdr:col>2</xdr:col>
      <xdr:colOff>565692</xdr:colOff>
      <xdr:row>4</xdr:row>
      <xdr:rowOff>71970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49" y="0"/>
          <a:ext cx="3173424" cy="843495"/>
        </a:xfrm>
        <a:prstGeom prst="rect">
          <a:avLst/>
        </a:prstGeom>
      </xdr:spPr>
    </xdr:pic>
    <xdr:clientData/>
  </xdr:twoCellAnchor>
  <xdr:twoCellAnchor>
    <xdr:from>
      <xdr:col>9</xdr:col>
      <xdr:colOff>1202531</xdr:colOff>
      <xdr:row>0</xdr:row>
      <xdr:rowOff>0</xdr:rowOff>
    </xdr:from>
    <xdr:to>
      <xdr:col>10</xdr:col>
      <xdr:colOff>613382</xdr:colOff>
      <xdr:row>3</xdr:row>
      <xdr:rowOff>112619</xdr:rowOff>
    </xdr:to>
    <xdr:sp macro="" textlink="">
      <xdr:nvSpPr>
        <xdr:cNvPr id="4" name="Seta para a esqu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1096625" y="0"/>
          <a:ext cx="911038" cy="684119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2117</xdr:colOff>
      <xdr:row>0</xdr:row>
      <xdr:rowOff>0</xdr:rowOff>
    </xdr:from>
    <xdr:to>
      <xdr:col>2</xdr:col>
      <xdr:colOff>803816</xdr:colOff>
      <xdr:row>4</xdr:row>
      <xdr:rowOff>71970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867" y="0"/>
          <a:ext cx="3173424" cy="843495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0</xdr:row>
      <xdr:rowOff>95250</xdr:rowOff>
    </xdr:from>
    <xdr:to>
      <xdr:col>7</xdr:col>
      <xdr:colOff>654844</xdr:colOff>
      <xdr:row>3</xdr:row>
      <xdr:rowOff>59533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3774281" y="95250"/>
          <a:ext cx="4417219" cy="53578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ANÁLISE</a:t>
          </a:r>
          <a:r>
            <a:rPr lang="pt-BR" sz="1600" b="1" baseline="0">
              <a:solidFill>
                <a:schemeClr val="bg1"/>
              </a:solidFill>
            </a:rPr>
            <a:t> SEMANAL AUDITADO X REDUÇÃO Z 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1512094</xdr:colOff>
      <xdr:row>0</xdr:row>
      <xdr:rowOff>23814</xdr:rowOff>
    </xdr:from>
    <xdr:to>
      <xdr:col>10</xdr:col>
      <xdr:colOff>672914</xdr:colOff>
      <xdr:row>3</xdr:row>
      <xdr:rowOff>136433</xdr:rowOff>
    </xdr:to>
    <xdr:sp macro="" textlink="">
      <xdr:nvSpPr>
        <xdr:cNvPr id="5" name="Seta para a esqu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1299032" y="23814"/>
          <a:ext cx="911038" cy="684119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2117</xdr:colOff>
      <xdr:row>0</xdr:row>
      <xdr:rowOff>0</xdr:rowOff>
    </xdr:from>
    <xdr:to>
      <xdr:col>2</xdr:col>
      <xdr:colOff>803816</xdr:colOff>
      <xdr:row>4</xdr:row>
      <xdr:rowOff>83876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867" y="0"/>
          <a:ext cx="3173424" cy="843495"/>
        </a:xfrm>
        <a:prstGeom prst="rect">
          <a:avLst/>
        </a:prstGeom>
      </xdr:spPr>
    </xdr:pic>
    <xdr:clientData/>
  </xdr:twoCellAnchor>
  <xdr:twoCellAnchor>
    <xdr:from>
      <xdr:col>4</xdr:col>
      <xdr:colOff>869155</xdr:colOff>
      <xdr:row>0</xdr:row>
      <xdr:rowOff>119062</xdr:rowOff>
    </xdr:from>
    <xdr:to>
      <xdr:col>9</xdr:col>
      <xdr:colOff>1023937</xdr:colOff>
      <xdr:row>3</xdr:row>
      <xdr:rowOff>83345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5393530" y="119062"/>
          <a:ext cx="4619626" cy="53578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ANÁLISE</a:t>
          </a:r>
          <a:r>
            <a:rPr lang="pt-BR" sz="1600" b="1" baseline="0">
              <a:solidFill>
                <a:schemeClr val="bg1"/>
              </a:solidFill>
            </a:rPr>
            <a:t> SEMANAL AUDITADO X REDUÇÃO Z 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1285874</xdr:colOff>
      <xdr:row>0</xdr:row>
      <xdr:rowOff>0</xdr:rowOff>
    </xdr:from>
    <xdr:to>
      <xdr:col>10</xdr:col>
      <xdr:colOff>696726</xdr:colOff>
      <xdr:row>3</xdr:row>
      <xdr:rowOff>112619</xdr:rowOff>
    </xdr:to>
    <xdr:sp macro="" textlink="">
      <xdr:nvSpPr>
        <xdr:cNvPr id="4" name="Seta para a esqu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464EF3-4690-44FF-B15C-CB8D813EC683}"/>
            </a:ext>
          </a:extLst>
        </xdr:cNvPr>
        <xdr:cNvSpPr/>
      </xdr:nvSpPr>
      <xdr:spPr>
        <a:xfrm>
          <a:off x="10358437" y="0"/>
          <a:ext cx="911039" cy="684119"/>
        </a:xfrm>
        <a:prstGeom prst="leftArrow">
          <a:avLst/>
        </a:prstGeom>
        <a:solidFill>
          <a:schemeClr val="tx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showGridLines="0" zoomScale="71" zoomScaleNormal="71" workbookViewId="0"/>
  </sheetViews>
  <sheetFormatPr defaultRowHeight="15" x14ac:dyDescent="0.25"/>
  <cols>
    <col min="1" max="1" width="9.140625" style="355" customWidth="1"/>
    <col min="2" max="6" width="9.140625" style="355"/>
    <col min="7" max="7" width="21" style="355" customWidth="1"/>
    <col min="8" max="8" width="25.42578125" style="355" bestFit="1" customWidth="1"/>
    <col min="9" max="9" width="25.85546875" style="355" bestFit="1" customWidth="1"/>
    <col min="10" max="10" width="16.28515625" style="355" bestFit="1" customWidth="1"/>
    <col min="11" max="13" width="9.140625" style="355"/>
    <col min="14" max="14" width="20.7109375" style="355" bestFit="1" customWidth="1"/>
    <col min="15" max="15" width="19.85546875" style="355" bestFit="1" customWidth="1"/>
    <col min="16" max="16" width="9.140625" style="355"/>
    <col min="17" max="17" width="16.42578125" style="355" bestFit="1" customWidth="1"/>
    <col min="18" max="18" width="17.7109375" style="355" bestFit="1" customWidth="1"/>
    <col min="19" max="19" width="6.5703125" style="355" bestFit="1" customWidth="1"/>
    <col min="20" max="16384" width="9.140625" style="355"/>
  </cols>
  <sheetData>
    <row r="1" spans="2:16" ht="6" customHeight="1" x14ac:dyDescent="0.25"/>
    <row r="5" spans="2:16" x14ac:dyDescent="0.25">
      <c r="O5" s="356"/>
      <c r="P5" s="357"/>
    </row>
    <row r="6" spans="2:16" x14ac:dyDescent="0.25">
      <c r="F6" s="358" t="s">
        <v>746</v>
      </c>
      <c r="G6" s="359">
        <f>SUM('VENDAS DIÁRIAS SEMANA 1'!F63,'VENDAS DIÁRIAS SEMANA 2'!J64,'VENDAS DIÁRIAS SEMANAS 3'!J62,'VENDAS DIÁRIAS SEMANA 4'!J62,'VENDAS DIÁRIAS SEMANA 5'!M62,'VENDAS DIÁRIAS SEMANA 6'!E58)</f>
        <v>3028832.54</v>
      </c>
      <c r="O6" s="356"/>
      <c r="P6" s="357"/>
    </row>
    <row r="7" spans="2:16" x14ac:dyDescent="0.25">
      <c r="F7" s="360" t="s">
        <v>745</v>
      </c>
      <c r="G7" s="359">
        <f>SUM('VENDAS DIÁRIAS SEMANA 1'!F64,'VENDAS DIÁRIAS SEMANA 2'!J65,'VENDAS DIÁRIAS SEMANAS 3'!J63,'VENDAS DIÁRIAS SEMANA 4'!J63,'VENDAS DIÁRIAS SEMANA 5'!M63,'VENDAS DIÁRIAS SEMANA 6'!E59)</f>
        <v>3016761.4200000004</v>
      </c>
      <c r="H7" s="361"/>
      <c r="I7" s="362"/>
      <c r="O7" s="356"/>
      <c r="P7" s="357"/>
    </row>
    <row r="8" spans="2:16" x14ac:dyDescent="0.25">
      <c r="G8" s="359"/>
      <c r="H8" s="359"/>
      <c r="I8" s="362"/>
      <c r="O8" s="363"/>
      <c r="P8" s="357"/>
    </row>
    <row r="9" spans="2:16" x14ac:dyDescent="0.25">
      <c r="B9" s="481"/>
      <c r="C9" s="481"/>
      <c r="D9" s="481"/>
      <c r="O9" s="356"/>
      <c r="P9" s="357"/>
    </row>
    <row r="10" spans="2:16" x14ac:dyDescent="0.25">
      <c r="B10" s="482" t="s">
        <v>752</v>
      </c>
      <c r="C10" s="483"/>
      <c r="D10" s="483"/>
      <c r="O10" s="356"/>
      <c r="P10" s="357"/>
    </row>
    <row r="11" spans="2:16" x14ac:dyDescent="0.25">
      <c r="B11" s="483"/>
      <c r="C11" s="483"/>
      <c r="D11" s="483"/>
      <c r="O11" s="363"/>
      <c r="P11" s="357"/>
    </row>
    <row r="12" spans="2:16" x14ac:dyDescent="0.25">
      <c r="B12" s="483"/>
      <c r="C12" s="483"/>
      <c r="D12" s="483"/>
      <c r="O12" s="356"/>
      <c r="P12" s="357"/>
    </row>
    <row r="13" spans="2:16" x14ac:dyDescent="0.25">
      <c r="O13" s="356"/>
      <c r="P13" s="357"/>
    </row>
    <row r="14" spans="2:16" x14ac:dyDescent="0.25">
      <c r="O14" s="363"/>
      <c r="P14" s="357"/>
    </row>
    <row r="15" spans="2:16" x14ac:dyDescent="0.25">
      <c r="O15" s="363"/>
      <c r="P15" s="357"/>
    </row>
    <row r="16" spans="2:16" x14ac:dyDescent="0.25">
      <c r="O16" s="363"/>
      <c r="P16" s="357"/>
    </row>
    <row r="17" spans="7:19" x14ac:dyDescent="0.25">
      <c r="O17" s="363"/>
      <c r="P17" s="357"/>
    </row>
    <row r="18" spans="7:19" x14ac:dyDescent="0.25">
      <c r="O18" s="363"/>
      <c r="P18" s="357"/>
    </row>
    <row r="21" spans="7:19" ht="15.75" thickBot="1" x14ac:dyDescent="0.3"/>
    <row r="22" spans="7:19" ht="15.75" thickBot="1" x14ac:dyDescent="0.3">
      <c r="G22" s="364" t="s">
        <v>0</v>
      </c>
      <c r="H22" s="365" t="s">
        <v>720</v>
      </c>
      <c r="I22" s="366" t="s">
        <v>721</v>
      </c>
      <c r="J22" s="367" t="s">
        <v>647</v>
      </c>
      <c r="N22" s="364" t="s">
        <v>0</v>
      </c>
      <c r="O22" s="364" t="s">
        <v>747</v>
      </c>
      <c r="P22" s="364" t="s">
        <v>718</v>
      </c>
      <c r="Q22" s="364" t="s">
        <v>719</v>
      </c>
      <c r="R22" s="364" t="s">
        <v>717</v>
      </c>
      <c r="S22" s="364" t="s">
        <v>709</v>
      </c>
    </row>
    <row r="23" spans="7:19" ht="15.75" thickTop="1" x14ac:dyDescent="0.25">
      <c r="G23" s="477" t="s">
        <v>771</v>
      </c>
      <c r="H23" s="369">
        <f>SUM('VENDAS DIÁRIAS SEMANA 1'!G9,'VENDAS DIÁRIAS SEMANA 2'!K9,'VENDAS DIÁRIAS SEMANAS 3'!K8)</f>
        <v>97867.95</v>
      </c>
      <c r="I23" s="369">
        <f>SUM('VENDAS DIÁRIAS SEMANA 4'!K8,'VENDAS DIÁRIAS SEMANA 5'!N8)</f>
        <v>62009.649999999994</v>
      </c>
      <c r="J23" s="370">
        <f>I23/H23-1</f>
        <v>-0.36639471859786588</v>
      </c>
      <c r="N23" s="477" t="s">
        <v>771</v>
      </c>
      <c r="O23" s="371">
        <f>'RESUMO INDICADORES'!D9</f>
        <v>159877.59999999998</v>
      </c>
      <c r="P23" s="372">
        <f>'RESUMO INDICADORES'!E9</f>
        <v>978</v>
      </c>
      <c r="Q23" s="373">
        <f>'RESUMO INDICADORES'!F9</f>
        <v>0.61451942740286303</v>
      </c>
      <c r="R23" s="374">
        <f>'RESUMO INDICADORES'!G9</f>
        <v>266.01930116472545</v>
      </c>
      <c r="S23" s="375"/>
    </row>
    <row r="24" spans="7:19" x14ac:dyDescent="0.25">
      <c r="G24" s="477" t="s">
        <v>770</v>
      </c>
      <c r="H24" s="369">
        <f>SUM('VENDAS DIÁRIAS SEMANA 1'!G20,'VENDAS DIÁRIAS SEMANA 2'!K20,'VENDAS DIÁRIAS SEMANAS 3'!K19)</f>
        <v>124822.51</v>
      </c>
      <c r="I24" s="369">
        <f>SUM('VENDAS DIÁRIAS SEMANA 4'!K19,'VENDAS DIÁRIAS SEMANA 5'!N19)</f>
        <v>92637.78</v>
      </c>
      <c r="J24" s="370">
        <f t="shared" ref="J24:J27" si="0">I24/H24-1</f>
        <v>-0.25784395779254876</v>
      </c>
      <c r="N24" s="477" t="s">
        <v>770</v>
      </c>
      <c r="O24" s="369">
        <f>'RESUMO INDICADORES'!D10</f>
        <v>217460.28999999998</v>
      </c>
      <c r="P24" s="376">
        <f>'RESUMO INDICADORES'!E10</f>
        <v>1230</v>
      </c>
      <c r="Q24" s="377">
        <f>'RESUMO INDICADORES'!F10</f>
        <v>0.71382113821138216</v>
      </c>
      <c r="R24" s="378">
        <f>'RESUMO INDICADORES'!G10</f>
        <v>247.67686788154896</v>
      </c>
      <c r="S24" s="379"/>
    </row>
    <row r="25" spans="7:19" x14ac:dyDescent="0.25">
      <c r="G25" s="368" t="s">
        <v>750</v>
      </c>
      <c r="H25" s="369">
        <f>SUM('VENDAS DIÁRIAS SEMANA 1'!G31,'VENDAS DIÁRIAS SEMANA 2'!K31,'VENDAS DIÁRIAS SEMANAS 3'!K30)</f>
        <v>162715.72999999998</v>
      </c>
      <c r="I25" s="369">
        <f>SUM('VENDAS DIÁRIAS SEMANA 4'!K30,'VENDAS DIÁRIAS SEMANA 5'!N30)</f>
        <v>100139.93000000002</v>
      </c>
      <c r="J25" s="370">
        <f t="shared" si="0"/>
        <v>-0.38457130112743232</v>
      </c>
      <c r="N25" s="368" t="s">
        <v>750</v>
      </c>
      <c r="O25" s="369">
        <f>'RESUMO INDICADORES'!D11</f>
        <v>262855.66000000003</v>
      </c>
      <c r="P25" s="376">
        <f>'RESUMO INDICADORES'!E11</f>
        <v>1412</v>
      </c>
      <c r="Q25" s="377">
        <f>'RESUMO INDICADORES'!F11</f>
        <v>0.74291784702549579</v>
      </c>
      <c r="R25" s="378">
        <f>'RESUMO INDICADORES'!G11</f>
        <v>250.57736892278359</v>
      </c>
      <c r="S25" s="379"/>
    </row>
    <row r="26" spans="7:19" x14ac:dyDescent="0.25">
      <c r="G26" s="477" t="s">
        <v>772</v>
      </c>
      <c r="H26" s="369">
        <f>SUM('VENDAS DIÁRIAS SEMANA 1'!G42,'VENDAS DIÁRIAS SEMANA 2'!K43,'VENDAS DIÁRIAS SEMANAS 3'!K41)</f>
        <v>697632.86999999988</v>
      </c>
      <c r="I26" s="369">
        <f>SUM('VENDAS DIÁRIAS SEMANA 4'!K41,'VENDAS DIÁRIAS SEMANA 5'!N41)</f>
        <v>529804.74</v>
      </c>
      <c r="J26" s="370">
        <f t="shared" si="0"/>
        <v>-0.24056797954488573</v>
      </c>
      <c r="N26" s="477" t="s">
        <v>772</v>
      </c>
      <c r="O26" s="461">
        <f>'RESUMO INDICADORES'!D12</f>
        <v>1227437.6099999999</v>
      </c>
      <c r="P26" s="462">
        <f>'RESUMO INDICADORES'!E12</f>
        <v>7778</v>
      </c>
      <c r="Q26" s="463">
        <f>'RESUMO INDICADORES'!F12</f>
        <v>0.92170223707894061</v>
      </c>
      <c r="R26" s="464">
        <f>'RESUMO INDICADORES'!G12</f>
        <v>171.2146198911982</v>
      </c>
      <c r="S26" s="465"/>
    </row>
    <row r="27" spans="7:19" ht="15.75" thickBot="1" x14ac:dyDescent="0.3">
      <c r="G27" s="380" t="s">
        <v>751</v>
      </c>
      <c r="H27" s="381">
        <f>SUM('VENDAS DIÁRIAS SEMANA 1'!G53,'VENDAS DIÁRIAS SEMANA 2'!K54,'VENDAS DIÁRIAS SEMANAS 3'!K52)</f>
        <v>643862.12</v>
      </c>
      <c r="I27" s="381">
        <f>SUM('VENDAS DIÁRIAS SEMANA 4'!K52,'VENDAS DIÁRIAS SEMANA 5'!N52)</f>
        <v>517339.26</v>
      </c>
      <c r="J27" s="382">
        <f t="shared" si="0"/>
        <v>-0.19650614016553725</v>
      </c>
      <c r="N27" s="380" t="s">
        <v>751</v>
      </c>
      <c r="O27" s="381">
        <f>'RESUMO INDICADORES'!D13</f>
        <v>1161201.3799999999</v>
      </c>
      <c r="P27" s="467">
        <f>'RESUMO INDICADORES'!E13</f>
        <v>10707</v>
      </c>
      <c r="Q27" s="468">
        <f>'RESUMO INDICADORES'!F13</f>
        <v>0.91706360325021019</v>
      </c>
      <c r="R27" s="469">
        <f>'RESUMO INDICADORES'!G13</f>
        <v>110.71203992259905</v>
      </c>
      <c r="S27" s="466"/>
    </row>
    <row r="28" spans="7:19" x14ac:dyDescent="0.25">
      <c r="G28"/>
      <c r="H28"/>
      <c r="I28"/>
      <c r="J28"/>
    </row>
    <row r="29" spans="7:19" x14ac:dyDescent="0.25">
      <c r="I29" s="361"/>
    </row>
    <row r="30" spans="7:19" x14ac:dyDescent="0.25">
      <c r="I30" s="361"/>
    </row>
  </sheetData>
  <mergeCells count="2">
    <mergeCell ref="B9:D9"/>
    <mergeCell ref="B10:D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0"/>
  <sheetViews>
    <sheetView showGridLines="0" topLeftCell="A40" zoomScale="80" zoomScaleNormal="80" workbookViewId="0">
      <selection activeCell="G52" sqref="G52"/>
    </sheetView>
  </sheetViews>
  <sheetFormatPr defaultColWidth="9.140625" defaultRowHeight="15" outlineLevelRow="1" x14ac:dyDescent="0.25"/>
  <cols>
    <col min="1" max="1" width="4.28515625" style="436" customWidth="1"/>
    <col min="2" max="2" width="35.5703125" style="440" customWidth="1"/>
    <col min="3" max="4" width="14.5703125" style="411" bestFit="1" customWidth="1"/>
    <col min="5" max="5" width="14.5703125" style="441" bestFit="1" customWidth="1"/>
    <col min="6" max="7" width="14.5703125" style="442" bestFit="1" customWidth="1"/>
    <col min="8" max="9" width="14.5703125" style="443" bestFit="1" customWidth="1"/>
    <col min="10" max="10" width="26.28515625" style="384" bestFit="1" customWidth="1"/>
    <col min="11" max="11" width="14.5703125" style="384" bestFit="1" customWidth="1"/>
    <col min="12" max="16384" width="9.140625" style="384"/>
  </cols>
  <sheetData>
    <row r="1" spans="1:11" x14ac:dyDescent="0.25">
      <c r="A1" s="383"/>
      <c r="B1" s="658"/>
      <c r="C1" s="659"/>
      <c r="D1" s="659"/>
      <c r="E1" s="659"/>
      <c r="F1" s="659"/>
      <c r="G1" s="659"/>
      <c r="H1" s="659"/>
      <c r="I1" s="659"/>
      <c r="J1" s="659"/>
      <c r="K1" s="660"/>
    </row>
    <row r="2" spans="1:11" x14ac:dyDescent="0.25">
      <c r="A2" s="385"/>
      <c r="B2" s="661"/>
      <c r="C2" s="662"/>
      <c r="D2" s="662"/>
      <c r="E2" s="662"/>
      <c r="F2" s="662"/>
      <c r="G2" s="662"/>
      <c r="H2" s="662"/>
      <c r="I2" s="662"/>
      <c r="J2" s="662"/>
      <c r="K2" s="663"/>
    </row>
    <row r="3" spans="1:11" x14ac:dyDescent="0.25">
      <c r="A3" s="385"/>
      <c r="B3" s="661"/>
      <c r="C3" s="662"/>
      <c r="D3" s="662"/>
      <c r="E3" s="662"/>
      <c r="F3" s="662"/>
      <c r="G3" s="662"/>
      <c r="H3" s="662"/>
      <c r="I3" s="662"/>
      <c r="J3" s="662"/>
      <c r="K3" s="663"/>
    </row>
    <row r="4" spans="1:11" ht="15.75" thickBot="1" x14ac:dyDescent="0.3">
      <c r="A4" s="385"/>
      <c r="B4" s="664"/>
      <c r="C4" s="665"/>
      <c r="D4" s="665"/>
      <c r="E4" s="665"/>
      <c r="F4" s="665"/>
      <c r="G4" s="665"/>
      <c r="H4" s="665"/>
      <c r="I4" s="665"/>
      <c r="J4" s="665"/>
      <c r="K4" s="666"/>
    </row>
    <row r="5" spans="1:11" s="387" customFormat="1" ht="15.75" thickBot="1" x14ac:dyDescent="0.3">
      <c r="A5" s="386"/>
      <c r="B5" s="669" t="s">
        <v>698</v>
      </c>
      <c r="C5" s="530" t="s">
        <v>776</v>
      </c>
      <c r="D5" s="671"/>
      <c r="E5" s="671"/>
      <c r="F5" s="671"/>
      <c r="G5" s="671"/>
      <c r="H5" s="671"/>
      <c r="I5" s="672"/>
      <c r="J5" s="673" t="s">
        <v>696</v>
      </c>
      <c r="K5" s="626"/>
    </row>
    <row r="6" spans="1:11" ht="15.75" thickBot="1" x14ac:dyDescent="0.3">
      <c r="A6" s="385"/>
      <c r="B6" s="670"/>
      <c r="C6" s="388" t="s">
        <v>684</v>
      </c>
      <c r="D6" s="389" t="s">
        <v>685</v>
      </c>
      <c r="E6" s="390" t="s">
        <v>686</v>
      </c>
      <c r="F6" s="390" t="s">
        <v>687</v>
      </c>
      <c r="G6" s="390" t="s">
        <v>688</v>
      </c>
      <c r="H6" s="390" t="s">
        <v>689</v>
      </c>
      <c r="I6" s="391" t="s">
        <v>690</v>
      </c>
      <c r="J6" s="674"/>
      <c r="K6" s="675"/>
    </row>
    <row r="7" spans="1:11" ht="15.75" customHeight="1" thickBot="1" x14ac:dyDescent="0.3">
      <c r="A7" s="385"/>
      <c r="B7" s="478" t="s">
        <v>771</v>
      </c>
      <c r="C7" s="392">
        <v>43080</v>
      </c>
      <c r="D7" s="392">
        <v>43081</v>
      </c>
      <c r="E7" s="392">
        <v>43082</v>
      </c>
      <c r="F7" s="392">
        <v>43083</v>
      </c>
      <c r="G7" s="392">
        <v>43084</v>
      </c>
      <c r="H7" s="392">
        <v>43085</v>
      </c>
      <c r="I7" s="392">
        <v>43086</v>
      </c>
      <c r="J7" s="676"/>
      <c r="K7" s="628"/>
    </row>
    <row r="8" spans="1:11" s="400" customFormat="1" ht="15.75" customHeight="1" outlineLevel="1" thickBot="1" x14ac:dyDescent="0.3">
      <c r="A8" s="385"/>
      <c r="B8" s="393" t="s">
        <v>683</v>
      </c>
      <c r="C8" s="394">
        <v>2706</v>
      </c>
      <c r="D8" s="395">
        <v>4097</v>
      </c>
      <c r="E8" s="396">
        <v>3549.7</v>
      </c>
      <c r="F8" s="396">
        <v>4753.5</v>
      </c>
      <c r="G8" s="395">
        <v>3704.5</v>
      </c>
      <c r="H8" s="395">
        <v>7365</v>
      </c>
      <c r="I8" s="397">
        <v>10409</v>
      </c>
      <c r="J8" s="398" t="s">
        <v>695</v>
      </c>
      <c r="K8" s="399">
        <f>SUM(C8:I8)</f>
        <v>36584.699999999997</v>
      </c>
    </row>
    <row r="9" spans="1:11" s="400" customFormat="1" ht="15" customHeight="1" outlineLevel="1" x14ac:dyDescent="0.25">
      <c r="A9" s="385"/>
      <c r="B9" s="393" t="s">
        <v>681</v>
      </c>
      <c r="C9" s="394">
        <v>2706</v>
      </c>
      <c r="D9" s="395">
        <v>4097</v>
      </c>
      <c r="E9" s="395">
        <v>3531.2</v>
      </c>
      <c r="F9" s="395">
        <v>4743.5</v>
      </c>
      <c r="G9" s="395">
        <v>3704.5</v>
      </c>
      <c r="H9" s="395">
        <v>7365</v>
      </c>
      <c r="I9" s="397">
        <v>10409</v>
      </c>
      <c r="J9" s="402" t="s">
        <v>694</v>
      </c>
      <c r="K9" s="403">
        <f>INDICADORES!Z9/INDICADORES!Y9</f>
        <v>0.54545454545454541</v>
      </c>
    </row>
    <row r="10" spans="1:11" s="400" customFormat="1" ht="15.75" customHeight="1" outlineLevel="1" x14ac:dyDescent="0.25">
      <c r="A10" s="385"/>
      <c r="B10" s="404" t="s">
        <v>701</v>
      </c>
      <c r="C10" s="401"/>
      <c r="D10" s="395"/>
      <c r="E10" s="395"/>
      <c r="F10" s="395"/>
      <c r="G10" s="395"/>
      <c r="H10" s="395"/>
      <c r="I10" s="397"/>
      <c r="J10" s="402" t="s">
        <v>693</v>
      </c>
      <c r="K10" s="405">
        <f>K8/INDICADORES!Z9</f>
        <v>254.06041666666664</v>
      </c>
    </row>
    <row r="11" spans="1:11" s="400" customFormat="1" ht="15.75" customHeight="1" outlineLevel="1" thickBot="1" x14ac:dyDescent="0.3">
      <c r="A11" s="385"/>
      <c r="B11" s="406" t="s">
        <v>682</v>
      </c>
      <c r="C11" s="407">
        <f>C8-C9</f>
        <v>0</v>
      </c>
      <c r="D11" s="407">
        <f t="shared" ref="D11:I11" si="0">D8-D9</f>
        <v>0</v>
      </c>
      <c r="E11" s="407">
        <f t="shared" si="0"/>
        <v>18.5</v>
      </c>
      <c r="F11" s="407">
        <f t="shared" si="0"/>
        <v>10</v>
      </c>
      <c r="G11" s="407">
        <f t="shared" si="0"/>
        <v>0</v>
      </c>
      <c r="H11" s="407">
        <f t="shared" si="0"/>
        <v>0</v>
      </c>
      <c r="I11" s="407">
        <f t="shared" si="0"/>
        <v>0</v>
      </c>
      <c r="J11" s="408" t="s">
        <v>692</v>
      </c>
      <c r="K11" s="409"/>
    </row>
    <row r="12" spans="1:11" s="400" customFormat="1" ht="15.75" customHeight="1" outlineLevel="1" thickBot="1" x14ac:dyDescent="0.3">
      <c r="A12" s="385"/>
      <c r="B12" s="640"/>
      <c r="C12" s="667"/>
      <c r="D12" s="667"/>
      <c r="E12" s="667"/>
      <c r="F12" s="667"/>
      <c r="G12" s="667"/>
      <c r="H12" s="667"/>
      <c r="I12" s="668"/>
      <c r="J12" s="629" t="s">
        <v>715</v>
      </c>
      <c r="K12" s="631"/>
    </row>
    <row r="13" spans="1:11" s="400" customFormat="1" ht="15.75" customHeight="1" outlineLevel="1" x14ac:dyDescent="0.25">
      <c r="A13" s="385"/>
      <c r="B13" s="652" t="s">
        <v>697</v>
      </c>
      <c r="C13" s="644"/>
      <c r="D13" s="644"/>
      <c r="E13" s="644"/>
      <c r="F13" s="644"/>
      <c r="G13" s="644"/>
      <c r="H13" s="644"/>
      <c r="I13" s="645"/>
      <c r="J13" s="634">
        <f>SUM(C11:I11)</f>
        <v>28.5</v>
      </c>
      <c r="K13" s="635"/>
    </row>
    <row r="14" spans="1:11" s="400" customFormat="1" ht="15.75" customHeight="1" outlineLevel="1" x14ac:dyDescent="0.25">
      <c r="A14" s="385"/>
      <c r="B14" s="653"/>
      <c r="C14" s="647"/>
      <c r="D14" s="647"/>
      <c r="E14" s="647"/>
      <c r="F14" s="647"/>
      <c r="G14" s="647"/>
      <c r="H14" s="647"/>
      <c r="I14" s="648"/>
      <c r="J14" s="634"/>
      <c r="K14" s="635"/>
    </row>
    <row r="15" spans="1:11" s="400" customFormat="1" ht="15.75" customHeight="1" outlineLevel="1" thickBot="1" x14ac:dyDescent="0.3">
      <c r="A15" s="385"/>
      <c r="B15" s="654"/>
      <c r="C15" s="650"/>
      <c r="D15" s="650"/>
      <c r="E15" s="650"/>
      <c r="F15" s="650"/>
      <c r="G15" s="650"/>
      <c r="H15" s="650"/>
      <c r="I15" s="651"/>
      <c r="J15" s="636"/>
      <c r="K15" s="637"/>
    </row>
    <row r="16" spans="1:11" s="400" customFormat="1" ht="15.75" customHeight="1" outlineLevel="1" thickBot="1" x14ac:dyDescent="0.3">
      <c r="A16" s="385"/>
      <c r="B16" s="640"/>
      <c r="C16" s="641"/>
      <c r="D16" s="641"/>
      <c r="E16" s="641"/>
      <c r="F16" s="641"/>
      <c r="G16" s="641"/>
      <c r="H16" s="641"/>
      <c r="I16" s="641"/>
      <c r="J16" s="641"/>
      <c r="K16" s="642"/>
    </row>
    <row r="17" spans="1:11" s="400" customFormat="1" ht="15.75" customHeight="1" outlineLevel="1" thickBot="1" x14ac:dyDescent="0.3">
      <c r="A17" s="385"/>
      <c r="B17" s="565" t="s">
        <v>770</v>
      </c>
      <c r="C17" s="474" t="s">
        <v>684</v>
      </c>
      <c r="D17" s="389" t="s">
        <v>685</v>
      </c>
      <c r="E17" s="390" t="s">
        <v>686</v>
      </c>
      <c r="F17" s="390" t="s">
        <v>687</v>
      </c>
      <c r="G17" s="390" t="s">
        <v>688</v>
      </c>
      <c r="H17" s="390" t="s">
        <v>689</v>
      </c>
      <c r="I17" s="391" t="s">
        <v>690</v>
      </c>
      <c r="J17" s="625" t="s">
        <v>696</v>
      </c>
      <c r="K17" s="626"/>
    </row>
    <row r="18" spans="1:11" s="400" customFormat="1" ht="15.75" thickBot="1" x14ac:dyDescent="0.3">
      <c r="A18" s="385"/>
      <c r="B18" s="596"/>
      <c r="C18" s="392">
        <v>43080</v>
      </c>
      <c r="D18" s="392">
        <v>43081</v>
      </c>
      <c r="E18" s="392">
        <v>43082</v>
      </c>
      <c r="F18" s="392">
        <v>43083</v>
      </c>
      <c r="G18" s="392">
        <v>43084</v>
      </c>
      <c r="H18" s="392">
        <v>43085</v>
      </c>
      <c r="I18" s="392">
        <v>43086</v>
      </c>
      <c r="J18" s="627"/>
      <c r="K18" s="628"/>
    </row>
    <row r="19" spans="1:11" s="400" customFormat="1" ht="15.75" outlineLevel="1" thickBot="1" x14ac:dyDescent="0.3">
      <c r="A19" s="385"/>
      <c r="B19" s="410" t="s">
        <v>683</v>
      </c>
      <c r="C19" s="401">
        <v>2141.63</v>
      </c>
      <c r="D19" s="395">
        <v>4721.24</v>
      </c>
      <c r="E19" s="396">
        <v>3429.38</v>
      </c>
      <c r="F19" s="395">
        <v>6334.01</v>
      </c>
      <c r="G19" s="395">
        <v>7732.79</v>
      </c>
      <c r="H19" s="395">
        <v>16651.23</v>
      </c>
      <c r="I19" s="395">
        <v>19311.5</v>
      </c>
      <c r="J19" s="398" t="s">
        <v>695</v>
      </c>
      <c r="K19" s="399">
        <f>SUM(C19:I19)</f>
        <v>60321.78</v>
      </c>
    </row>
    <row r="20" spans="1:11" s="400" customFormat="1" outlineLevel="1" x14ac:dyDescent="0.25">
      <c r="A20" s="385"/>
      <c r="B20" s="404" t="s">
        <v>681</v>
      </c>
      <c r="C20" s="401">
        <v>2141.63</v>
      </c>
      <c r="D20" s="395">
        <v>4721.24</v>
      </c>
      <c r="E20" s="396">
        <v>3429.38</v>
      </c>
      <c r="F20" s="395">
        <v>6334.01</v>
      </c>
      <c r="G20" s="395">
        <v>7732.79</v>
      </c>
      <c r="H20" s="395">
        <v>16651.23</v>
      </c>
      <c r="I20" s="395">
        <v>19238.759999999998</v>
      </c>
      <c r="J20" s="402" t="s">
        <v>694</v>
      </c>
      <c r="K20" s="412">
        <f>INDICADORES!Z19/INDICADORES!Y19</f>
        <v>0.73667711598746077</v>
      </c>
    </row>
    <row r="21" spans="1:11" s="400" customFormat="1" outlineLevel="1" x14ac:dyDescent="0.25">
      <c r="A21" s="385"/>
      <c r="B21" s="404" t="s">
        <v>701</v>
      </c>
      <c r="C21" s="401"/>
      <c r="D21" s="395"/>
      <c r="E21" s="395"/>
      <c r="F21" s="395"/>
      <c r="G21" s="395"/>
      <c r="H21" s="395"/>
      <c r="I21" s="397"/>
      <c r="J21" s="402" t="s">
        <v>693</v>
      </c>
      <c r="K21" s="405">
        <f>K19/INDICADORES!Z19</f>
        <v>256.6884255319149</v>
      </c>
    </row>
    <row r="22" spans="1:11" s="400" customFormat="1" ht="15.75" outlineLevel="1" thickBot="1" x14ac:dyDescent="0.3">
      <c r="A22" s="385"/>
      <c r="B22" s="404" t="s">
        <v>682</v>
      </c>
      <c r="C22" s="407">
        <f t="shared" ref="C22:I22" si="1">C19-C20</f>
        <v>0</v>
      </c>
      <c r="D22" s="407">
        <f t="shared" si="1"/>
        <v>0</v>
      </c>
      <c r="E22" s="407">
        <f t="shared" si="1"/>
        <v>0</v>
      </c>
      <c r="F22" s="407">
        <f t="shared" si="1"/>
        <v>0</v>
      </c>
      <c r="G22" s="407">
        <f t="shared" si="1"/>
        <v>0</v>
      </c>
      <c r="H22" s="407">
        <f t="shared" si="1"/>
        <v>0</v>
      </c>
      <c r="I22" s="407">
        <f t="shared" si="1"/>
        <v>72.740000000001601</v>
      </c>
      <c r="J22" s="408" t="s">
        <v>692</v>
      </c>
      <c r="K22" s="405"/>
    </row>
    <row r="23" spans="1:11" s="400" customFormat="1" ht="15.75" outlineLevel="1" thickBot="1" x14ac:dyDescent="0.3">
      <c r="A23" s="385"/>
      <c r="B23" s="413"/>
      <c r="C23" s="414"/>
      <c r="D23" s="415"/>
      <c r="E23" s="415"/>
      <c r="F23" s="415"/>
      <c r="G23" s="415"/>
      <c r="H23" s="415"/>
      <c r="I23" s="415"/>
      <c r="J23" s="629" t="s">
        <v>715</v>
      </c>
      <c r="K23" s="631"/>
    </row>
    <row r="24" spans="1:11" s="400" customFormat="1" ht="15.75" customHeight="1" outlineLevel="1" x14ac:dyDescent="0.25">
      <c r="A24" s="385"/>
      <c r="B24" s="652" t="s">
        <v>697</v>
      </c>
      <c r="C24" s="644"/>
      <c r="D24" s="644"/>
      <c r="E24" s="644"/>
      <c r="F24" s="644"/>
      <c r="G24" s="644"/>
      <c r="H24" s="644"/>
      <c r="I24" s="645"/>
      <c r="J24" s="634">
        <f>SUM(C22:I22)</f>
        <v>72.740000000001601</v>
      </c>
      <c r="K24" s="635"/>
    </row>
    <row r="25" spans="1:11" s="400" customFormat="1" ht="15.75" customHeight="1" outlineLevel="1" x14ac:dyDescent="0.25">
      <c r="A25" s="385"/>
      <c r="B25" s="653"/>
      <c r="C25" s="647"/>
      <c r="D25" s="647"/>
      <c r="E25" s="647"/>
      <c r="F25" s="647"/>
      <c r="G25" s="647"/>
      <c r="H25" s="647"/>
      <c r="I25" s="648"/>
      <c r="J25" s="634"/>
      <c r="K25" s="635"/>
    </row>
    <row r="26" spans="1:11" s="400" customFormat="1" ht="15.75" customHeight="1" outlineLevel="1" thickBot="1" x14ac:dyDescent="0.3">
      <c r="A26" s="385"/>
      <c r="B26" s="654"/>
      <c r="C26" s="650"/>
      <c r="D26" s="650"/>
      <c r="E26" s="650"/>
      <c r="F26" s="650"/>
      <c r="G26" s="650"/>
      <c r="H26" s="650"/>
      <c r="I26" s="651"/>
      <c r="J26" s="636"/>
      <c r="K26" s="637"/>
    </row>
    <row r="27" spans="1:11" s="400" customFormat="1" ht="15.75" outlineLevel="1" thickBot="1" x14ac:dyDescent="0.3">
      <c r="A27" s="385"/>
      <c r="B27" s="629"/>
      <c r="C27" s="630"/>
      <c r="D27" s="630"/>
      <c r="E27" s="630"/>
      <c r="F27" s="630"/>
      <c r="G27" s="630"/>
      <c r="H27" s="630"/>
      <c r="I27" s="630"/>
      <c r="J27" s="630"/>
      <c r="K27" s="631"/>
    </row>
    <row r="28" spans="1:11" s="400" customFormat="1" ht="15.75" outlineLevel="1" thickBot="1" x14ac:dyDescent="0.3">
      <c r="A28" s="385"/>
      <c r="B28" s="623" t="s">
        <v>750</v>
      </c>
      <c r="C28" s="474" t="s">
        <v>684</v>
      </c>
      <c r="D28" s="389" t="s">
        <v>685</v>
      </c>
      <c r="E28" s="390" t="s">
        <v>686</v>
      </c>
      <c r="F28" s="390" t="s">
        <v>687</v>
      </c>
      <c r="G28" s="390" t="s">
        <v>688</v>
      </c>
      <c r="H28" s="390" t="s">
        <v>689</v>
      </c>
      <c r="I28" s="391" t="s">
        <v>690</v>
      </c>
      <c r="J28" s="625" t="s">
        <v>696</v>
      </c>
      <c r="K28" s="626"/>
    </row>
    <row r="29" spans="1:11" s="400" customFormat="1" ht="15.75" thickBot="1" x14ac:dyDescent="0.3">
      <c r="A29" s="385"/>
      <c r="B29" s="624"/>
      <c r="C29" s="392">
        <v>43080</v>
      </c>
      <c r="D29" s="392">
        <v>43081</v>
      </c>
      <c r="E29" s="392">
        <v>43082</v>
      </c>
      <c r="F29" s="392">
        <v>43083</v>
      </c>
      <c r="G29" s="392">
        <v>43084</v>
      </c>
      <c r="H29" s="392">
        <v>43085</v>
      </c>
      <c r="I29" s="392">
        <v>43086</v>
      </c>
      <c r="J29" s="627"/>
      <c r="K29" s="628"/>
    </row>
    <row r="30" spans="1:11" s="400" customFormat="1" outlineLevel="1" x14ac:dyDescent="0.25">
      <c r="A30" s="385"/>
      <c r="B30" s="404" t="s">
        <v>683</v>
      </c>
      <c r="C30" s="395">
        <v>5915.73</v>
      </c>
      <c r="D30" s="395">
        <v>5114.51</v>
      </c>
      <c r="E30" s="395">
        <v>7593.63</v>
      </c>
      <c r="F30" s="395">
        <v>7906.96</v>
      </c>
      <c r="G30" s="395">
        <v>7171.73</v>
      </c>
      <c r="H30" s="395">
        <v>16927.689999999999</v>
      </c>
      <c r="I30" s="395">
        <v>18487.18</v>
      </c>
      <c r="J30" s="416" t="s">
        <v>714</v>
      </c>
      <c r="K30" s="399">
        <f>SUM(C30:I30)</f>
        <v>69117.429999999993</v>
      </c>
    </row>
    <row r="31" spans="1:11" s="400" customFormat="1" outlineLevel="1" x14ac:dyDescent="0.25">
      <c r="A31" s="385"/>
      <c r="B31" s="404" t="s">
        <v>681</v>
      </c>
      <c r="C31" s="395">
        <v>5915.73</v>
      </c>
      <c r="D31" s="395">
        <v>5114.51</v>
      </c>
      <c r="E31" s="395">
        <v>7593.63</v>
      </c>
      <c r="F31" s="395">
        <v>7480.02</v>
      </c>
      <c r="G31" s="395">
        <v>6799.47</v>
      </c>
      <c r="H31" s="395">
        <v>16827.810000000001</v>
      </c>
      <c r="I31" s="395">
        <v>18487.18</v>
      </c>
      <c r="J31" s="417" t="s">
        <v>694</v>
      </c>
      <c r="K31" s="403">
        <f>INDICADORES!Z29/INDICADORES!Y29</f>
        <v>0.76388888888888884</v>
      </c>
    </row>
    <row r="32" spans="1:11" s="400" customFormat="1" outlineLevel="1" x14ac:dyDescent="0.25">
      <c r="A32" s="385"/>
      <c r="B32" s="404" t="s">
        <v>701</v>
      </c>
      <c r="C32" s="395"/>
      <c r="D32" s="395"/>
      <c r="E32" s="395"/>
      <c r="F32" s="395"/>
      <c r="G32" s="418"/>
      <c r="H32" s="395"/>
      <c r="I32" s="395"/>
      <c r="J32" s="417" t="s">
        <v>693</v>
      </c>
      <c r="K32" s="405">
        <f>K30/INDICADORES!Z29</f>
        <v>209.44675757575754</v>
      </c>
    </row>
    <row r="33" spans="1:11" s="400" customFormat="1" ht="15.75" outlineLevel="1" thickBot="1" x14ac:dyDescent="0.3">
      <c r="A33" s="385"/>
      <c r="B33" s="404" t="s">
        <v>682</v>
      </c>
      <c r="C33" s="407">
        <f t="shared" ref="C33:I33" si="2">C30-C31</f>
        <v>0</v>
      </c>
      <c r="D33" s="407">
        <f t="shared" si="2"/>
        <v>0</v>
      </c>
      <c r="E33" s="407">
        <f t="shared" si="2"/>
        <v>0</v>
      </c>
      <c r="F33" s="407">
        <f t="shared" si="2"/>
        <v>426.9399999999996</v>
      </c>
      <c r="G33" s="407">
        <f t="shared" si="2"/>
        <v>372.25999999999931</v>
      </c>
      <c r="H33" s="407">
        <f t="shared" si="2"/>
        <v>99.879999999997381</v>
      </c>
      <c r="I33" s="407">
        <f t="shared" si="2"/>
        <v>0</v>
      </c>
      <c r="J33" s="408" t="s">
        <v>692</v>
      </c>
      <c r="K33" s="409"/>
    </row>
    <row r="34" spans="1:11" s="400" customFormat="1" ht="15.75" outlineLevel="1" thickBot="1" x14ac:dyDescent="0.3">
      <c r="A34" s="385"/>
      <c r="B34" s="413"/>
      <c r="C34" s="419"/>
      <c r="D34" s="419"/>
      <c r="E34" s="419"/>
      <c r="F34" s="419"/>
      <c r="G34" s="419"/>
      <c r="H34" s="419"/>
      <c r="I34" s="420"/>
      <c r="J34" s="629" t="s">
        <v>715</v>
      </c>
      <c r="K34" s="631"/>
    </row>
    <row r="35" spans="1:11" s="400" customFormat="1" ht="15.75" customHeight="1" outlineLevel="1" x14ac:dyDescent="0.25">
      <c r="A35" s="385"/>
      <c r="B35" s="652" t="s">
        <v>697</v>
      </c>
      <c r="C35" s="643"/>
      <c r="D35" s="644"/>
      <c r="E35" s="644"/>
      <c r="F35" s="644"/>
      <c r="G35" s="644"/>
      <c r="H35" s="644"/>
      <c r="I35" s="645"/>
      <c r="J35" s="632">
        <f>SUM(C33:I33)</f>
        <v>899.07999999999629</v>
      </c>
      <c r="K35" s="633"/>
    </row>
    <row r="36" spans="1:11" s="400" customFormat="1" ht="15.75" customHeight="1" outlineLevel="1" x14ac:dyDescent="0.25">
      <c r="A36" s="385"/>
      <c r="B36" s="653"/>
      <c r="C36" s="646"/>
      <c r="D36" s="647"/>
      <c r="E36" s="647"/>
      <c r="F36" s="647"/>
      <c r="G36" s="647"/>
      <c r="H36" s="647"/>
      <c r="I36" s="648"/>
      <c r="J36" s="634"/>
      <c r="K36" s="635"/>
    </row>
    <row r="37" spans="1:11" s="400" customFormat="1" ht="15.75" customHeight="1" outlineLevel="1" thickBot="1" x14ac:dyDescent="0.3">
      <c r="A37" s="385"/>
      <c r="B37" s="654"/>
      <c r="C37" s="649"/>
      <c r="D37" s="650"/>
      <c r="E37" s="650"/>
      <c r="F37" s="650"/>
      <c r="G37" s="650"/>
      <c r="H37" s="650"/>
      <c r="I37" s="651"/>
      <c r="J37" s="636"/>
      <c r="K37" s="637"/>
    </row>
    <row r="38" spans="1:11" s="400" customFormat="1" ht="15.75" outlineLevel="1" thickBot="1" x14ac:dyDescent="0.3">
      <c r="A38" s="385"/>
      <c r="B38" s="629"/>
      <c r="C38" s="630"/>
      <c r="D38" s="630"/>
      <c r="E38" s="630"/>
      <c r="F38" s="630"/>
      <c r="G38" s="630"/>
      <c r="H38" s="630"/>
      <c r="I38" s="630"/>
      <c r="J38" s="630"/>
      <c r="K38" s="631"/>
    </row>
    <row r="39" spans="1:11" s="400" customFormat="1" ht="15.75" outlineLevel="1" thickBot="1" x14ac:dyDescent="0.3">
      <c r="A39" s="385"/>
      <c r="B39" s="594" t="s">
        <v>772</v>
      </c>
      <c r="C39" s="474" t="s">
        <v>684</v>
      </c>
      <c r="D39" s="389" t="s">
        <v>685</v>
      </c>
      <c r="E39" s="390" t="s">
        <v>686</v>
      </c>
      <c r="F39" s="390" t="s">
        <v>687</v>
      </c>
      <c r="G39" s="390" t="s">
        <v>688</v>
      </c>
      <c r="H39" s="390" t="s">
        <v>689</v>
      </c>
      <c r="I39" s="391" t="s">
        <v>690</v>
      </c>
      <c r="J39" s="625" t="s">
        <v>696</v>
      </c>
      <c r="K39" s="626"/>
    </row>
    <row r="40" spans="1:11" s="400" customFormat="1" ht="15.75" thickBot="1" x14ac:dyDescent="0.3">
      <c r="A40" s="385"/>
      <c r="B40" s="595"/>
      <c r="C40" s="392">
        <v>43080</v>
      </c>
      <c r="D40" s="392">
        <v>43081</v>
      </c>
      <c r="E40" s="392">
        <v>43082</v>
      </c>
      <c r="F40" s="392">
        <v>43083</v>
      </c>
      <c r="G40" s="392">
        <v>43084</v>
      </c>
      <c r="H40" s="392">
        <v>43085</v>
      </c>
      <c r="I40" s="392">
        <v>43086</v>
      </c>
      <c r="J40" s="627"/>
      <c r="K40" s="628"/>
    </row>
    <row r="41" spans="1:11" s="400" customFormat="1" outlineLevel="1" x14ac:dyDescent="0.25">
      <c r="A41" s="385"/>
      <c r="B41" s="404" t="s">
        <v>683</v>
      </c>
      <c r="C41" s="394">
        <v>17892</v>
      </c>
      <c r="D41" s="395">
        <v>23936</v>
      </c>
      <c r="E41" s="395">
        <v>31464</v>
      </c>
      <c r="F41" s="396">
        <v>38050</v>
      </c>
      <c r="G41" s="395">
        <v>36535.089999999997</v>
      </c>
      <c r="H41" s="395">
        <v>71022</v>
      </c>
      <c r="I41" s="397">
        <v>97090</v>
      </c>
      <c r="J41" s="416" t="s">
        <v>695</v>
      </c>
      <c r="K41" s="399">
        <f>SUM(C41:I41)</f>
        <v>315989.08999999997</v>
      </c>
    </row>
    <row r="42" spans="1:11" s="400" customFormat="1" outlineLevel="1" x14ac:dyDescent="0.25">
      <c r="A42" s="385"/>
      <c r="B42" s="404" t="s">
        <v>681</v>
      </c>
      <c r="C42" s="401">
        <v>17768</v>
      </c>
      <c r="D42" s="395">
        <v>23912</v>
      </c>
      <c r="E42" s="395">
        <v>31124</v>
      </c>
      <c r="F42" s="395">
        <v>37842.400000000001</v>
      </c>
      <c r="G42" s="395">
        <v>36395</v>
      </c>
      <c r="H42" s="395">
        <v>71022</v>
      </c>
      <c r="I42" s="397">
        <v>96799.8</v>
      </c>
      <c r="J42" s="417" t="s">
        <v>694</v>
      </c>
      <c r="K42" s="403">
        <f>INDICADORES!Z39/INDICADORES!Y39</f>
        <v>0.92697768762677479</v>
      </c>
    </row>
    <row r="43" spans="1:11" s="400" customFormat="1" outlineLevel="1" x14ac:dyDescent="0.25">
      <c r="A43" s="385"/>
      <c r="B43" s="404" t="s">
        <v>701</v>
      </c>
      <c r="C43" s="401"/>
      <c r="D43" s="395"/>
      <c r="E43" s="395"/>
      <c r="F43" s="395"/>
      <c r="G43" s="418"/>
      <c r="H43" s="395"/>
      <c r="I43" s="397"/>
      <c r="J43" s="417" t="s">
        <v>693</v>
      </c>
      <c r="K43" s="421">
        <f>K41/INDICADORES!Z39</f>
        <v>172.86055251641136</v>
      </c>
    </row>
    <row r="44" spans="1:11" s="400" customFormat="1" ht="15.75" outlineLevel="1" thickBot="1" x14ac:dyDescent="0.3">
      <c r="A44" s="385"/>
      <c r="B44" s="404" t="s">
        <v>682</v>
      </c>
      <c r="C44" s="407">
        <f t="shared" ref="C44:I44" si="3">C41-C42</f>
        <v>124</v>
      </c>
      <c r="D44" s="407">
        <f t="shared" si="3"/>
        <v>24</v>
      </c>
      <c r="E44" s="407">
        <f t="shared" si="3"/>
        <v>340</v>
      </c>
      <c r="F44" s="407">
        <f t="shared" si="3"/>
        <v>207.59999999999854</v>
      </c>
      <c r="G44" s="407">
        <f t="shared" si="3"/>
        <v>140.08999999999651</v>
      </c>
      <c r="H44" s="407">
        <f t="shared" si="3"/>
        <v>0</v>
      </c>
      <c r="I44" s="407">
        <f t="shared" si="3"/>
        <v>290.19999999999709</v>
      </c>
      <c r="J44" s="408" t="s">
        <v>692</v>
      </c>
      <c r="K44" s="422"/>
    </row>
    <row r="45" spans="1:11" s="400" customFormat="1" ht="15.75" outlineLevel="1" thickBot="1" x14ac:dyDescent="0.3">
      <c r="A45" s="385"/>
      <c r="B45" s="413"/>
      <c r="C45" s="414"/>
      <c r="D45" s="415"/>
      <c r="E45" s="415"/>
      <c r="F45" s="415"/>
      <c r="G45" s="415"/>
      <c r="H45" s="415"/>
      <c r="I45" s="415"/>
      <c r="J45" s="629" t="s">
        <v>715</v>
      </c>
      <c r="K45" s="631"/>
    </row>
    <row r="46" spans="1:11" s="400" customFormat="1" ht="15.75" customHeight="1" outlineLevel="1" x14ac:dyDescent="0.25">
      <c r="A46" s="385"/>
      <c r="B46" s="652" t="s">
        <v>697</v>
      </c>
      <c r="C46" s="643"/>
      <c r="D46" s="644"/>
      <c r="E46" s="644"/>
      <c r="F46" s="644"/>
      <c r="G46" s="644"/>
      <c r="H46" s="644"/>
      <c r="I46" s="645"/>
      <c r="J46" s="632">
        <f>SUM(C44:I44)</f>
        <v>1125.8899999999921</v>
      </c>
      <c r="K46" s="633"/>
    </row>
    <row r="47" spans="1:11" s="400" customFormat="1" ht="15.75" customHeight="1" outlineLevel="1" x14ac:dyDescent="0.25">
      <c r="A47" s="385"/>
      <c r="B47" s="653"/>
      <c r="C47" s="646"/>
      <c r="D47" s="647"/>
      <c r="E47" s="647"/>
      <c r="F47" s="647"/>
      <c r="G47" s="647"/>
      <c r="H47" s="647"/>
      <c r="I47" s="648"/>
      <c r="J47" s="634"/>
      <c r="K47" s="635"/>
    </row>
    <row r="48" spans="1:11" s="400" customFormat="1" ht="15.75" customHeight="1" outlineLevel="1" thickBot="1" x14ac:dyDescent="0.3">
      <c r="A48" s="385"/>
      <c r="B48" s="654"/>
      <c r="C48" s="649"/>
      <c r="D48" s="650"/>
      <c r="E48" s="650"/>
      <c r="F48" s="650"/>
      <c r="G48" s="650"/>
      <c r="H48" s="650"/>
      <c r="I48" s="651"/>
      <c r="J48" s="636"/>
      <c r="K48" s="637"/>
    </row>
    <row r="49" spans="1:11" s="400" customFormat="1" ht="15.75" outlineLevel="1" thickBot="1" x14ac:dyDescent="0.3">
      <c r="A49" s="385"/>
      <c r="B49" s="640"/>
      <c r="C49" s="641"/>
      <c r="D49" s="641"/>
      <c r="E49" s="641"/>
      <c r="F49" s="641"/>
      <c r="G49" s="641"/>
      <c r="H49" s="641"/>
      <c r="I49" s="641"/>
      <c r="J49" s="641"/>
      <c r="K49" s="642"/>
    </row>
    <row r="50" spans="1:11" s="400" customFormat="1" ht="15.75" outlineLevel="1" thickBot="1" x14ac:dyDescent="0.3">
      <c r="A50" s="385"/>
      <c r="B50" s="594" t="s">
        <v>751</v>
      </c>
      <c r="C50" s="474" t="s">
        <v>684</v>
      </c>
      <c r="D50" s="389" t="s">
        <v>685</v>
      </c>
      <c r="E50" s="390" t="s">
        <v>686</v>
      </c>
      <c r="F50" s="390" t="s">
        <v>687</v>
      </c>
      <c r="G50" s="390" t="s">
        <v>688</v>
      </c>
      <c r="H50" s="390" t="s">
        <v>689</v>
      </c>
      <c r="I50" s="391" t="s">
        <v>690</v>
      </c>
      <c r="J50" s="625" t="s">
        <v>696</v>
      </c>
      <c r="K50" s="626"/>
    </row>
    <row r="51" spans="1:11" s="400" customFormat="1" ht="15.75" thickBot="1" x14ac:dyDescent="0.3">
      <c r="A51" s="385"/>
      <c r="B51" s="624"/>
      <c r="C51" s="392">
        <v>43080</v>
      </c>
      <c r="D51" s="392">
        <v>43081</v>
      </c>
      <c r="E51" s="392">
        <v>43082</v>
      </c>
      <c r="F51" s="392">
        <v>43083</v>
      </c>
      <c r="G51" s="392">
        <v>43084</v>
      </c>
      <c r="H51" s="392">
        <v>43085</v>
      </c>
      <c r="I51" s="392">
        <v>43086</v>
      </c>
      <c r="J51" s="627"/>
      <c r="K51" s="628"/>
    </row>
    <row r="52" spans="1:11" s="400" customFormat="1" outlineLevel="1" x14ac:dyDescent="0.25">
      <c r="A52" s="385"/>
      <c r="B52" s="404" t="s">
        <v>683</v>
      </c>
      <c r="C52" s="394">
        <v>19623.72</v>
      </c>
      <c r="D52" s="395">
        <v>20651.87</v>
      </c>
      <c r="E52" s="395">
        <v>23958.16</v>
      </c>
      <c r="F52" s="396">
        <v>29662.85</v>
      </c>
      <c r="G52" s="395">
        <v>31360</v>
      </c>
      <c r="H52" s="395">
        <v>69207.460000000006</v>
      </c>
      <c r="I52" s="397">
        <v>91994.67</v>
      </c>
      <c r="J52" s="416" t="s">
        <v>695</v>
      </c>
      <c r="K52" s="399">
        <f>SUM(C52:I52)</f>
        <v>286458.73</v>
      </c>
    </row>
    <row r="53" spans="1:11" s="400" customFormat="1" outlineLevel="1" x14ac:dyDescent="0.25">
      <c r="A53" s="385"/>
      <c r="B53" s="404" t="s">
        <v>681</v>
      </c>
      <c r="C53" s="401">
        <v>19620.41</v>
      </c>
      <c r="D53" s="395">
        <v>20479.919999999998</v>
      </c>
      <c r="E53" s="395">
        <v>23718.97</v>
      </c>
      <c r="F53" s="395">
        <v>29465.84</v>
      </c>
      <c r="G53" s="395">
        <v>31250</v>
      </c>
      <c r="H53" s="395">
        <v>69169.69</v>
      </c>
      <c r="I53" s="397">
        <v>91772.7</v>
      </c>
      <c r="J53" s="417" t="s">
        <v>694</v>
      </c>
      <c r="K53" s="403">
        <f>INDICADORES!Z49/INDICADORES!Y49</f>
        <v>0.91870229007633586</v>
      </c>
    </row>
    <row r="54" spans="1:11" s="400" customFormat="1" outlineLevel="1" x14ac:dyDescent="0.25">
      <c r="A54" s="385"/>
      <c r="B54" s="404" t="s">
        <v>701</v>
      </c>
      <c r="C54" s="401"/>
      <c r="D54" s="395"/>
      <c r="E54" s="395"/>
      <c r="F54" s="395"/>
      <c r="G54" s="395"/>
      <c r="H54" s="395"/>
      <c r="I54" s="397"/>
      <c r="J54" s="417" t="s">
        <v>693</v>
      </c>
      <c r="K54" s="421">
        <f>K52/(INDICADORES!Y49*'VENDAS DIÁRIAS SEMANAS 3'!K53)</f>
        <v>119.0106896551724</v>
      </c>
    </row>
    <row r="55" spans="1:11" s="400" customFormat="1" ht="15.75" outlineLevel="1" thickBot="1" x14ac:dyDescent="0.3">
      <c r="A55" s="385"/>
      <c r="B55" s="404" t="s">
        <v>682</v>
      </c>
      <c r="C55" s="407">
        <f t="shared" ref="C55:I55" si="4">C52-C53</f>
        <v>3.3100000000013097</v>
      </c>
      <c r="D55" s="407">
        <f t="shared" si="4"/>
        <v>171.95000000000073</v>
      </c>
      <c r="E55" s="407">
        <f t="shared" si="4"/>
        <v>239.18999999999869</v>
      </c>
      <c r="F55" s="407">
        <f t="shared" si="4"/>
        <v>197.0099999999984</v>
      </c>
      <c r="G55" s="407">
        <f t="shared" si="4"/>
        <v>110</v>
      </c>
      <c r="H55" s="407">
        <f t="shared" si="4"/>
        <v>37.770000000004075</v>
      </c>
      <c r="I55" s="407">
        <f t="shared" si="4"/>
        <v>221.97000000000116</v>
      </c>
      <c r="J55" s="408" t="s">
        <v>692</v>
      </c>
      <c r="K55" s="246"/>
    </row>
    <row r="56" spans="1:11" s="400" customFormat="1" ht="15.75" outlineLevel="1" thickBot="1" x14ac:dyDescent="0.3">
      <c r="A56" s="385"/>
      <c r="B56" s="413"/>
      <c r="C56" s="419"/>
      <c r="D56" s="419"/>
      <c r="E56" s="419"/>
      <c r="F56" s="419"/>
      <c r="G56" s="419"/>
      <c r="H56" s="419"/>
      <c r="I56" s="420"/>
      <c r="J56" s="629" t="s">
        <v>715</v>
      </c>
      <c r="K56" s="631"/>
    </row>
    <row r="57" spans="1:11" s="400" customFormat="1" ht="15.75" customHeight="1" outlineLevel="1" x14ac:dyDescent="0.25">
      <c r="A57" s="385"/>
      <c r="B57" s="652" t="s">
        <v>697</v>
      </c>
      <c r="C57" s="643"/>
      <c r="D57" s="644"/>
      <c r="E57" s="644"/>
      <c r="F57" s="644"/>
      <c r="G57" s="644"/>
      <c r="H57" s="644"/>
      <c r="I57" s="645"/>
      <c r="J57" s="632">
        <f>SUM(C55:I55)</f>
        <v>981.20000000000437</v>
      </c>
      <c r="K57" s="633"/>
    </row>
    <row r="58" spans="1:11" s="400" customFormat="1" ht="15.75" customHeight="1" outlineLevel="1" x14ac:dyDescent="0.25">
      <c r="A58" s="385"/>
      <c r="B58" s="653"/>
      <c r="C58" s="646"/>
      <c r="D58" s="647"/>
      <c r="E58" s="647"/>
      <c r="F58" s="647"/>
      <c r="G58" s="647"/>
      <c r="H58" s="647"/>
      <c r="I58" s="648"/>
      <c r="J58" s="634"/>
      <c r="K58" s="635"/>
    </row>
    <row r="59" spans="1:11" s="400" customFormat="1" ht="15.75" customHeight="1" outlineLevel="1" thickBot="1" x14ac:dyDescent="0.3">
      <c r="A59" s="385"/>
      <c r="B59" s="654"/>
      <c r="C59" s="649"/>
      <c r="D59" s="650"/>
      <c r="E59" s="650"/>
      <c r="F59" s="650"/>
      <c r="G59" s="650"/>
      <c r="H59" s="650"/>
      <c r="I59" s="651"/>
      <c r="J59" s="636"/>
      <c r="K59" s="637"/>
    </row>
    <row r="60" spans="1:11" s="400" customFormat="1" ht="15.75" outlineLevel="1" thickBot="1" x14ac:dyDescent="0.3">
      <c r="A60" s="385"/>
      <c r="B60" s="638"/>
      <c r="C60" s="638"/>
      <c r="D60" s="638"/>
      <c r="E60" s="638"/>
      <c r="F60" s="638"/>
      <c r="G60" s="638"/>
      <c r="H60" s="638"/>
      <c r="I60" s="638"/>
      <c r="J60" s="638"/>
      <c r="K60" s="639"/>
    </row>
    <row r="61" spans="1:11" s="400" customFormat="1" x14ac:dyDescent="0.25">
      <c r="A61" s="385"/>
      <c r="B61" s="655"/>
      <c r="C61" s="656"/>
      <c r="D61" s="656"/>
      <c r="E61" s="656"/>
      <c r="F61" s="656"/>
      <c r="G61" s="656"/>
      <c r="H61" s="656"/>
      <c r="I61" s="657"/>
      <c r="J61" s="387"/>
      <c r="K61" s="423"/>
    </row>
    <row r="62" spans="1:11" s="400" customFormat="1" outlineLevel="1" x14ac:dyDescent="0.25">
      <c r="A62" s="385"/>
      <c r="B62" s="424" t="s">
        <v>716</v>
      </c>
      <c r="C62" s="425">
        <f t="shared" ref="C62:I62" si="5">SUM(C52,C41,C30,C19,C8)</f>
        <v>48279.079999999994</v>
      </c>
      <c r="D62" s="425">
        <f t="shared" si="5"/>
        <v>58520.619999999995</v>
      </c>
      <c r="E62" s="425">
        <f t="shared" si="5"/>
        <v>69994.87</v>
      </c>
      <c r="F62" s="425">
        <f t="shared" si="5"/>
        <v>86707.32</v>
      </c>
      <c r="G62" s="425">
        <f t="shared" si="5"/>
        <v>86504.109999999986</v>
      </c>
      <c r="H62" s="425">
        <f t="shared" si="5"/>
        <v>181173.38000000003</v>
      </c>
      <c r="I62" s="426">
        <f t="shared" si="5"/>
        <v>237292.34999999998</v>
      </c>
      <c r="J62" s="427">
        <f>SUM(C62:I62)</f>
        <v>768471.73</v>
      </c>
      <c r="K62" s="423"/>
    </row>
    <row r="63" spans="1:11" s="400" customFormat="1" ht="15.75" outlineLevel="1" thickBot="1" x14ac:dyDescent="0.3">
      <c r="A63" s="385"/>
      <c r="B63" s="428" t="s">
        <v>735</v>
      </c>
      <c r="C63" s="429">
        <f t="shared" ref="C63:I63" si="6">SUM(C9,C20,C31,C42,C53)</f>
        <v>48151.770000000004</v>
      </c>
      <c r="D63" s="429">
        <f t="shared" si="6"/>
        <v>58324.67</v>
      </c>
      <c r="E63" s="429">
        <f t="shared" si="6"/>
        <v>69397.179999999993</v>
      </c>
      <c r="F63" s="429">
        <f t="shared" si="6"/>
        <v>85865.77</v>
      </c>
      <c r="G63" s="429">
        <f t="shared" si="6"/>
        <v>85881.760000000009</v>
      </c>
      <c r="H63" s="429">
        <f t="shared" si="6"/>
        <v>181035.73</v>
      </c>
      <c r="I63" s="429">
        <f t="shared" si="6"/>
        <v>236707.44</v>
      </c>
      <c r="J63" s="427">
        <f>SUM(C63:I63)</f>
        <v>765364.32000000007</v>
      </c>
      <c r="K63" s="423"/>
    </row>
    <row r="64" spans="1:11" s="400" customFormat="1" outlineLevel="1" x14ac:dyDescent="0.25">
      <c r="A64" s="385"/>
      <c r="B64" s="430"/>
      <c r="C64" s="431"/>
      <c r="D64" s="431"/>
      <c r="E64" s="431"/>
      <c r="F64" s="431"/>
      <c r="G64" s="387"/>
      <c r="H64" s="387"/>
      <c r="I64" s="423"/>
      <c r="J64" s="387"/>
      <c r="K64" s="423"/>
    </row>
    <row r="65" spans="1:11" s="400" customFormat="1" ht="15.75" outlineLevel="1" thickBot="1" x14ac:dyDescent="0.3">
      <c r="A65" s="432"/>
      <c r="B65" s="428" t="s">
        <v>691</v>
      </c>
      <c r="C65" s="429">
        <f>C62-C63</f>
        <v>127.3099999999904</v>
      </c>
      <c r="D65" s="429">
        <f t="shared" ref="D65:I65" si="7">D62-D63</f>
        <v>195.94999999999709</v>
      </c>
      <c r="E65" s="429">
        <f t="shared" si="7"/>
        <v>597.69000000000233</v>
      </c>
      <c r="F65" s="429">
        <f t="shared" si="7"/>
        <v>841.55000000000291</v>
      </c>
      <c r="G65" s="429">
        <f t="shared" si="7"/>
        <v>622.34999999997672</v>
      </c>
      <c r="H65" s="429">
        <f t="shared" si="7"/>
        <v>137.65000000002328</v>
      </c>
      <c r="I65" s="433">
        <f t="shared" si="7"/>
        <v>584.90999999997439</v>
      </c>
      <c r="J65" s="434">
        <f>SUM(C65:I65)</f>
        <v>3107.4099999999671</v>
      </c>
      <c r="K65" s="435">
        <f>J65/J62</f>
        <v>4.0436230490872669E-3</v>
      </c>
    </row>
    <row r="66" spans="1:11" s="400" customFormat="1" outlineLevel="1" x14ac:dyDescent="0.25">
      <c r="A66" s="436"/>
      <c r="B66" s="437"/>
      <c r="C66" s="411"/>
      <c r="D66" s="411"/>
      <c r="E66" s="411"/>
      <c r="F66" s="384"/>
      <c r="G66" s="384"/>
      <c r="H66" s="384"/>
      <c r="I66" s="384"/>
      <c r="J66" s="384"/>
      <c r="K66" s="384"/>
    </row>
    <row r="67" spans="1:11" s="400" customFormat="1" outlineLevel="1" x14ac:dyDescent="0.25">
      <c r="A67" s="436"/>
      <c r="B67" s="437"/>
      <c r="C67" s="411"/>
      <c r="D67" s="411"/>
      <c r="E67" s="411"/>
      <c r="F67" s="384"/>
      <c r="G67" s="384"/>
      <c r="H67" s="384"/>
      <c r="I67" s="384"/>
      <c r="J67" s="438"/>
      <c r="K67" s="384"/>
    </row>
    <row r="68" spans="1:11" s="400" customFormat="1" outlineLevel="1" x14ac:dyDescent="0.25">
      <c r="A68" s="436"/>
      <c r="B68" s="437"/>
      <c r="C68" s="411"/>
      <c r="D68" s="411"/>
      <c r="E68" s="411"/>
      <c r="F68" s="384"/>
      <c r="G68" s="384"/>
      <c r="H68" s="384"/>
      <c r="I68" s="384"/>
      <c r="J68" s="439"/>
      <c r="K68" s="384"/>
    </row>
    <row r="69" spans="1:11" s="400" customFormat="1" outlineLevel="1" x14ac:dyDescent="0.25">
      <c r="A69" s="436"/>
      <c r="B69" s="437"/>
      <c r="C69" s="411"/>
      <c r="D69" s="411"/>
      <c r="E69" s="411"/>
      <c r="F69" s="384"/>
      <c r="G69" s="384"/>
      <c r="H69" s="384"/>
      <c r="I69" s="384"/>
      <c r="J69" s="439"/>
      <c r="K69" s="384"/>
    </row>
    <row r="70" spans="1:11" s="400" customFormat="1" outlineLevel="1" x14ac:dyDescent="0.25">
      <c r="A70" s="436"/>
      <c r="B70" s="440"/>
      <c r="C70" s="411"/>
      <c r="D70" s="411"/>
      <c r="E70" s="441"/>
      <c r="F70" s="442"/>
      <c r="G70" s="442"/>
      <c r="H70" s="443"/>
      <c r="I70" s="443"/>
      <c r="J70" s="439"/>
      <c r="K70" s="384"/>
    </row>
    <row r="71" spans="1:11" s="400" customFormat="1" outlineLevel="1" x14ac:dyDescent="0.25">
      <c r="A71" s="436"/>
      <c r="B71" s="440"/>
      <c r="C71" s="411"/>
      <c r="D71" s="411"/>
      <c r="E71" s="441"/>
      <c r="F71" s="442"/>
      <c r="G71" s="442"/>
      <c r="H71" s="443"/>
      <c r="I71" s="443"/>
      <c r="J71" s="439"/>
      <c r="K71" s="384"/>
    </row>
    <row r="72" spans="1:11" s="400" customFormat="1" outlineLevel="1" x14ac:dyDescent="0.25">
      <c r="A72" s="436"/>
      <c r="B72" s="440"/>
      <c r="C72" s="411"/>
      <c r="D72" s="411"/>
      <c r="E72" s="441"/>
      <c r="F72" s="442"/>
      <c r="G72" s="442"/>
      <c r="H72" s="443"/>
      <c r="I72" s="443"/>
      <c r="J72" s="439"/>
      <c r="K72" s="384"/>
    </row>
    <row r="73" spans="1:11" s="400" customFormat="1" outlineLevel="1" x14ac:dyDescent="0.25">
      <c r="A73" s="436"/>
      <c r="B73" s="440"/>
      <c r="C73" s="411"/>
      <c r="D73" s="411"/>
      <c r="E73" s="441"/>
      <c r="F73" s="442"/>
      <c r="G73" s="442"/>
      <c r="H73" s="443"/>
      <c r="I73" s="443"/>
      <c r="J73" s="439"/>
      <c r="K73" s="384"/>
    </row>
    <row r="74" spans="1:11" s="400" customFormat="1" x14ac:dyDescent="0.25">
      <c r="A74" s="436"/>
      <c r="B74" s="440"/>
      <c r="C74" s="411"/>
      <c r="D74" s="411"/>
      <c r="E74" s="441"/>
      <c r="F74" s="442"/>
      <c r="G74" s="442"/>
      <c r="H74" s="443"/>
      <c r="I74" s="443"/>
      <c r="J74" s="439"/>
      <c r="K74" s="384"/>
    </row>
    <row r="75" spans="1:11" s="400" customFormat="1" outlineLevel="1" x14ac:dyDescent="0.25">
      <c r="A75" s="436"/>
      <c r="B75" s="440"/>
      <c r="C75" s="411"/>
      <c r="D75" s="411"/>
      <c r="E75" s="441"/>
      <c r="F75" s="442"/>
      <c r="G75" s="442"/>
      <c r="H75" s="443"/>
      <c r="I75" s="443"/>
      <c r="J75" s="439"/>
      <c r="K75" s="384"/>
    </row>
    <row r="76" spans="1:11" s="400" customFormat="1" outlineLevel="1" x14ac:dyDescent="0.25">
      <c r="A76" s="436"/>
      <c r="B76" s="440"/>
      <c r="C76" s="411"/>
      <c r="D76" s="411"/>
      <c r="E76" s="441"/>
      <c r="F76" s="442"/>
      <c r="G76" s="442"/>
      <c r="H76" s="443"/>
      <c r="I76" s="443"/>
      <c r="J76" s="439"/>
      <c r="K76" s="384"/>
    </row>
    <row r="77" spans="1:11" s="400" customFormat="1" outlineLevel="1" x14ac:dyDescent="0.25">
      <c r="A77" s="436"/>
      <c r="B77" s="440"/>
      <c r="C77" s="411"/>
      <c r="D77" s="411"/>
      <c r="E77" s="441"/>
      <c r="F77" s="442"/>
      <c r="G77" s="442"/>
      <c r="H77" s="443"/>
      <c r="I77" s="443"/>
      <c r="J77" s="439"/>
      <c r="K77" s="384"/>
    </row>
    <row r="78" spans="1:11" s="400" customFormat="1" x14ac:dyDescent="0.25">
      <c r="A78" s="436"/>
      <c r="B78" s="440"/>
      <c r="C78" s="411"/>
      <c r="D78" s="411"/>
      <c r="E78" s="441"/>
      <c r="F78" s="442"/>
      <c r="G78" s="442"/>
      <c r="H78" s="443"/>
      <c r="I78" s="443"/>
      <c r="J78" s="439"/>
      <c r="K78" s="384"/>
    </row>
    <row r="79" spans="1:11" s="400" customFormat="1" outlineLevel="1" x14ac:dyDescent="0.25">
      <c r="A79" s="436"/>
      <c r="B79" s="440"/>
      <c r="C79" s="411"/>
      <c r="D79" s="411"/>
      <c r="E79" s="441"/>
      <c r="F79" s="442"/>
      <c r="G79" s="442"/>
      <c r="H79" s="443"/>
      <c r="I79" s="443"/>
      <c r="J79" s="439"/>
      <c r="K79" s="384"/>
    </row>
    <row r="80" spans="1:11" s="400" customFormat="1" outlineLevel="1" x14ac:dyDescent="0.25">
      <c r="A80" s="436"/>
      <c r="B80" s="440"/>
      <c r="C80" s="411"/>
      <c r="D80" s="411"/>
      <c r="E80" s="441"/>
      <c r="F80" s="442"/>
      <c r="G80" s="442"/>
      <c r="H80" s="443"/>
      <c r="I80" s="443"/>
      <c r="J80" s="439"/>
      <c r="K80" s="384"/>
    </row>
    <row r="81" spans="1:11" s="400" customFormat="1" outlineLevel="1" x14ac:dyDescent="0.25">
      <c r="A81" s="436"/>
      <c r="B81" s="440"/>
      <c r="C81" s="411"/>
      <c r="D81" s="411"/>
      <c r="E81" s="441"/>
      <c r="F81" s="442"/>
      <c r="G81" s="442"/>
      <c r="H81" s="443"/>
      <c r="I81" s="443"/>
      <c r="J81" s="439"/>
      <c r="K81" s="384"/>
    </row>
    <row r="82" spans="1:11" s="400" customFormat="1" x14ac:dyDescent="0.25">
      <c r="A82" s="436"/>
      <c r="B82" s="440"/>
      <c r="C82" s="411"/>
      <c r="D82" s="411"/>
      <c r="E82" s="441"/>
      <c r="F82" s="442"/>
      <c r="G82" s="442"/>
      <c r="H82" s="443"/>
      <c r="I82" s="443"/>
      <c r="J82" s="439"/>
      <c r="K82" s="384"/>
    </row>
    <row r="83" spans="1:11" s="400" customFormat="1" outlineLevel="1" x14ac:dyDescent="0.25">
      <c r="A83" s="436"/>
      <c r="B83" s="440"/>
      <c r="C83" s="411"/>
      <c r="D83" s="411"/>
      <c r="E83" s="441"/>
      <c r="F83" s="442"/>
      <c r="G83" s="442"/>
      <c r="H83" s="443"/>
      <c r="I83" s="443"/>
      <c r="J83" s="384"/>
      <c r="K83" s="384"/>
    </row>
    <row r="84" spans="1:11" s="400" customFormat="1" outlineLevel="1" x14ac:dyDescent="0.25">
      <c r="A84" s="436"/>
      <c r="B84" s="440"/>
      <c r="C84" s="411"/>
      <c r="D84" s="411"/>
      <c r="E84" s="441"/>
      <c r="F84" s="442"/>
      <c r="G84" s="442"/>
      <c r="H84" s="443"/>
      <c r="I84" s="443"/>
      <c r="J84" s="384"/>
      <c r="K84" s="384"/>
    </row>
    <row r="85" spans="1:11" s="400" customFormat="1" x14ac:dyDescent="0.25">
      <c r="A85" s="436"/>
      <c r="B85" s="440"/>
      <c r="C85" s="411"/>
      <c r="D85" s="411"/>
      <c r="E85" s="441"/>
      <c r="F85" s="442"/>
      <c r="G85" s="442"/>
      <c r="H85" s="443"/>
      <c r="I85" s="443"/>
      <c r="J85" s="384"/>
      <c r="K85" s="384"/>
    </row>
    <row r="86" spans="1:11" s="400" customFormat="1" outlineLevel="1" x14ac:dyDescent="0.25">
      <c r="A86" s="436"/>
      <c r="B86" s="440"/>
      <c r="C86" s="411"/>
      <c r="D86" s="411"/>
      <c r="E86" s="441"/>
      <c r="F86" s="442"/>
      <c r="G86" s="442"/>
      <c r="H86" s="443"/>
      <c r="I86" s="443"/>
      <c r="J86" s="384"/>
      <c r="K86" s="384"/>
    </row>
    <row r="87" spans="1:11" s="400" customFormat="1" outlineLevel="1" x14ac:dyDescent="0.25">
      <c r="A87" s="436"/>
      <c r="B87" s="440"/>
      <c r="C87" s="411"/>
      <c r="D87" s="411"/>
      <c r="E87" s="441"/>
      <c r="F87" s="442"/>
      <c r="G87" s="442"/>
      <c r="H87" s="443"/>
      <c r="I87" s="443"/>
      <c r="J87" s="384"/>
      <c r="K87" s="384"/>
    </row>
    <row r="88" spans="1:11" s="400" customFormat="1" outlineLevel="1" x14ac:dyDescent="0.25">
      <c r="A88" s="436"/>
      <c r="B88" s="440"/>
      <c r="C88" s="411"/>
      <c r="D88" s="411"/>
      <c r="E88" s="441"/>
      <c r="F88" s="442"/>
      <c r="G88" s="442"/>
      <c r="H88" s="443"/>
      <c r="I88" s="443"/>
      <c r="J88" s="384"/>
      <c r="K88" s="384"/>
    </row>
    <row r="89" spans="1:11" outlineLevel="1" x14ac:dyDescent="0.25"/>
    <row r="90" spans="1:11" s="411" customFormat="1" outlineLevel="1" x14ac:dyDescent="0.25">
      <c r="A90" s="436"/>
      <c r="B90" s="440"/>
      <c r="E90" s="441"/>
      <c r="F90" s="442"/>
      <c r="G90" s="442"/>
      <c r="H90" s="443"/>
      <c r="I90" s="443"/>
      <c r="J90" s="384"/>
      <c r="K90" s="384"/>
    </row>
    <row r="91" spans="1:11" s="411" customFormat="1" outlineLevel="1" x14ac:dyDescent="0.25">
      <c r="A91" s="436"/>
      <c r="B91" s="440"/>
      <c r="E91" s="441"/>
      <c r="F91" s="442"/>
      <c r="G91" s="442"/>
      <c r="H91" s="443"/>
      <c r="I91" s="443"/>
      <c r="J91" s="384"/>
      <c r="K91" s="384"/>
    </row>
    <row r="92" spans="1:11" s="411" customFormat="1" x14ac:dyDescent="0.25">
      <c r="A92" s="436"/>
      <c r="B92" s="440"/>
      <c r="E92" s="441"/>
      <c r="F92" s="442"/>
      <c r="G92" s="442"/>
      <c r="H92" s="443"/>
      <c r="I92" s="443"/>
      <c r="J92" s="384"/>
      <c r="K92" s="384"/>
    </row>
    <row r="93" spans="1:11" s="411" customFormat="1" outlineLevel="1" x14ac:dyDescent="0.25">
      <c r="A93" s="436"/>
      <c r="B93" s="440"/>
      <c r="E93" s="441"/>
      <c r="F93" s="442"/>
      <c r="G93" s="442"/>
      <c r="H93" s="443"/>
      <c r="I93" s="443"/>
      <c r="J93" s="384"/>
      <c r="K93" s="384"/>
    </row>
    <row r="94" spans="1:11" s="411" customFormat="1" outlineLevel="1" x14ac:dyDescent="0.25">
      <c r="A94" s="436"/>
      <c r="B94" s="440"/>
      <c r="E94" s="441"/>
      <c r="F94" s="442"/>
      <c r="G94" s="442"/>
      <c r="H94" s="443"/>
      <c r="I94" s="443"/>
      <c r="J94" s="384"/>
      <c r="K94" s="384"/>
    </row>
    <row r="95" spans="1:11" s="411" customFormat="1" outlineLevel="1" x14ac:dyDescent="0.25">
      <c r="A95" s="436"/>
      <c r="B95" s="440"/>
      <c r="E95" s="441"/>
      <c r="F95" s="442"/>
      <c r="G95" s="442"/>
      <c r="H95" s="443"/>
      <c r="I95" s="443"/>
      <c r="J95" s="384"/>
      <c r="K95" s="384"/>
    </row>
    <row r="96" spans="1:11" s="411" customFormat="1" outlineLevel="1" x14ac:dyDescent="0.25">
      <c r="A96" s="436"/>
      <c r="B96" s="440"/>
      <c r="E96" s="441"/>
      <c r="F96" s="442"/>
      <c r="G96" s="442"/>
      <c r="H96" s="443"/>
      <c r="I96" s="443"/>
      <c r="J96" s="384"/>
      <c r="K96" s="384"/>
    </row>
    <row r="97" spans="1:11" s="411" customFormat="1" x14ac:dyDescent="0.25">
      <c r="A97" s="436"/>
      <c r="B97" s="440"/>
      <c r="E97" s="441"/>
      <c r="F97" s="442"/>
      <c r="G97" s="442"/>
      <c r="H97" s="443"/>
      <c r="I97" s="443"/>
      <c r="J97" s="384"/>
      <c r="K97" s="384"/>
    </row>
    <row r="98" spans="1:11" s="411" customFormat="1" outlineLevel="1" x14ac:dyDescent="0.25">
      <c r="A98" s="436"/>
      <c r="B98" s="440"/>
      <c r="E98" s="441"/>
      <c r="F98" s="442"/>
      <c r="G98" s="442"/>
      <c r="H98" s="443"/>
      <c r="I98" s="443"/>
      <c r="J98" s="384"/>
      <c r="K98" s="384"/>
    </row>
    <row r="99" spans="1:11" s="411" customFormat="1" outlineLevel="1" x14ac:dyDescent="0.25">
      <c r="A99" s="436"/>
      <c r="B99" s="440"/>
      <c r="E99" s="441"/>
      <c r="F99" s="442"/>
      <c r="G99" s="442"/>
      <c r="H99" s="443"/>
      <c r="I99" s="443"/>
      <c r="J99" s="384"/>
      <c r="K99" s="384"/>
    </row>
    <row r="100" spans="1:11" s="411" customFormat="1" outlineLevel="1" x14ac:dyDescent="0.25">
      <c r="A100" s="436"/>
      <c r="B100" s="440"/>
      <c r="E100" s="441"/>
      <c r="F100" s="442"/>
      <c r="G100" s="442"/>
      <c r="H100" s="443"/>
      <c r="I100" s="443"/>
      <c r="J100" s="384"/>
      <c r="K100" s="384"/>
    </row>
    <row r="101" spans="1:11" s="411" customFormat="1" outlineLevel="1" x14ac:dyDescent="0.25">
      <c r="A101" s="436"/>
      <c r="B101" s="440"/>
      <c r="E101" s="441"/>
      <c r="F101" s="442"/>
      <c r="G101" s="442"/>
      <c r="H101" s="443"/>
      <c r="I101" s="443"/>
      <c r="J101" s="384"/>
      <c r="K101" s="384"/>
    </row>
    <row r="102" spans="1:11" s="411" customFormat="1" outlineLevel="1" x14ac:dyDescent="0.25">
      <c r="A102" s="436"/>
      <c r="B102" s="440"/>
      <c r="E102" s="441"/>
      <c r="F102" s="442"/>
      <c r="G102" s="442"/>
      <c r="H102" s="443"/>
      <c r="I102" s="443"/>
      <c r="J102" s="384"/>
      <c r="K102" s="384"/>
    </row>
    <row r="103" spans="1:11" s="411" customFormat="1" x14ac:dyDescent="0.25">
      <c r="A103" s="436"/>
      <c r="B103" s="440"/>
      <c r="E103" s="441"/>
      <c r="F103" s="442"/>
      <c r="G103" s="442"/>
      <c r="H103" s="443"/>
      <c r="I103" s="443"/>
      <c r="J103" s="384"/>
      <c r="K103" s="384"/>
    </row>
    <row r="104" spans="1:11" s="411" customFormat="1" outlineLevel="1" x14ac:dyDescent="0.25">
      <c r="A104" s="436"/>
      <c r="B104" s="440"/>
      <c r="E104" s="441"/>
      <c r="F104" s="442"/>
      <c r="G104" s="442"/>
      <c r="H104" s="443"/>
      <c r="I104" s="443"/>
      <c r="J104" s="384"/>
      <c r="K104" s="384"/>
    </row>
    <row r="105" spans="1:11" s="411" customFormat="1" outlineLevel="1" x14ac:dyDescent="0.25">
      <c r="A105" s="436"/>
      <c r="B105" s="440"/>
      <c r="E105" s="441"/>
      <c r="F105" s="442"/>
      <c r="G105" s="442"/>
      <c r="H105" s="443"/>
      <c r="I105" s="443"/>
      <c r="J105" s="384"/>
      <c r="K105" s="384"/>
    </row>
    <row r="106" spans="1:11" s="411" customFormat="1" outlineLevel="1" x14ac:dyDescent="0.25">
      <c r="A106" s="436"/>
      <c r="B106" s="440"/>
      <c r="E106" s="441"/>
      <c r="F106" s="442"/>
      <c r="G106" s="442"/>
      <c r="H106" s="443"/>
      <c r="I106" s="443"/>
      <c r="J106" s="384"/>
      <c r="K106" s="384"/>
    </row>
    <row r="107" spans="1:11" s="411" customFormat="1" outlineLevel="1" x14ac:dyDescent="0.25">
      <c r="A107" s="436"/>
      <c r="B107" s="440"/>
      <c r="E107" s="441"/>
      <c r="F107" s="442"/>
      <c r="G107" s="442"/>
      <c r="H107" s="443"/>
      <c r="I107" s="443"/>
      <c r="J107" s="384"/>
      <c r="K107" s="384"/>
    </row>
    <row r="108" spans="1:11" s="411" customFormat="1" x14ac:dyDescent="0.25">
      <c r="A108" s="436"/>
      <c r="B108" s="440"/>
      <c r="E108" s="441"/>
      <c r="F108" s="442"/>
      <c r="G108" s="442"/>
      <c r="H108" s="443"/>
      <c r="I108" s="443"/>
      <c r="J108" s="384"/>
      <c r="K108" s="384"/>
    </row>
    <row r="109" spans="1:11" s="411" customFormat="1" outlineLevel="1" x14ac:dyDescent="0.25">
      <c r="A109" s="436"/>
      <c r="B109" s="440"/>
      <c r="E109" s="441"/>
      <c r="F109" s="442"/>
      <c r="G109" s="442"/>
      <c r="H109" s="443"/>
      <c r="I109" s="443"/>
      <c r="J109" s="384"/>
      <c r="K109" s="384"/>
    </row>
    <row r="110" spans="1:11" s="411" customFormat="1" outlineLevel="1" x14ac:dyDescent="0.25">
      <c r="A110" s="436"/>
      <c r="B110" s="440"/>
      <c r="E110" s="441"/>
      <c r="F110" s="442"/>
      <c r="G110" s="442"/>
      <c r="H110" s="443"/>
      <c r="I110" s="443"/>
      <c r="J110" s="384"/>
      <c r="K110" s="384"/>
    </row>
    <row r="111" spans="1:11" s="411" customFormat="1" outlineLevel="1" x14ac:dyDescent="0.25">
      <c r="A111" s="436"/>
      <c r="B111" s="440"/>
      <c r="E111" s="441"/>
      <c r="F111" s="442"/>
      <c r="G111" s="442"/>
      <c r="H111" s="443"/>
      <c r="I111" s="443"/>
      <c r="J111" s="384"/>
      <c r="K111" s="384"/>
    </row>
    <row r="112" spans="1:11" s="411" customFormat="1" outlineLevel="1" x14ac:dyDescent="0.25">
      <c r="A112" s="436"/>
      <c r="B112" s="440"/>
      <c r="E112" s="441"/>
      <c r="F112" s="442"/>
      <c r="G112" s="442"/>
      <c r="H112" s="443"/>
      <c r="I112" s="443"/>
      <c r="J112" s="384"/>
      <c r="K112" s="384"/>
    </row>
    <row r="113" spans="1:11" s="411" customFormat="1" outlineLevel="1" x14ac:dyDescent="0.25">
      <c r="A113" s="436"/>
      <c r="B113" s="440"/>
      <c r="E113" s="441"/>
      <c r="F113" s="442"/>
      <c r="G113" s="442"/>
      <c r="H113" s="443"/>
      <c r="I113" s="443"/>
      <c r="J113" s="384"/>
      <c r="K113" s="384"/>
    </row>
    <row r="114" spans="1:11" s="411" customFormat="1" x14ac:dyDescent="0.25">
      <c r="A114" s="436"/>
      <c r="B114" s="440"/>
      <c r="E114" s="441"/>
      <c r="F114" s="442"/>
      <c r="G114" s="442"/>
      <c r="H114" s="443"/>
      <c r="I114" s="443"/>
      <c r="J114" s="384"/>
      <c r="K114" s="384"/>
    </row>
    <row r="115" spans="1:11" s="411" customFormat="1" outlineLevel="1" x14ac:dyDescent="0.25">
      <c r="A115" s="436"/>
      <c r="B115" s="440"/>
      <c r="E115" s="441"/>
      <c r="F115" s="442"/>
      <c r="G115" s="442"/>
      <c r="H115" s="443"/>
      <c r="I115" s="443"/>
      <c r="J115" s="384"/>
      <c r="K115" s="384"/>
    </row>
    <row r="116" spans="1:11" s="411" customFormat="1" outlineLevel="1" x14ac:dyDescent="0.25">
      <c r="A116" s="436"/>
      <c r="B116" s="440"/>
      <c r="E116" s="441"/>
      <c r="F116" s="442"/>
      <c r="G116" s="442"/>
      <c r="H116" s="443"/>
      <c r="I116" s="443"/>
      <c r="J116" s="384"/>
      <c r="K116" s="384"/>
    </row>
    <row r="117" spans="1:11" s="411" customFormat="1" outlineLevel="1" x14ac:dyDescent="0.25">
      <c r="A117" s="436"/>
      <c r="B117" s="440"/>
      <c r="E117" s="441"/>
      <c r="F117" s="442"/>
      <c r="G117" s="442"/>
      <c r="H117" s="443"/>
      <c r="I117" s="443"/>
      <c r="J117" s="384"/>
      <c r="K117" s="384"/>
    </row>
    <row r="118" spans="1:11" s="411" customFormat="1" outlineLevel="1" x14ac:dyDescent="0.25">
      <c r="A118" s="436"/>
      <c r="B118" s="440"/>
      <c r="E118" s="441"/>
      <c r="F118" s="442"/>
      <c r="G118" s="442"/>
      <c r="H118" s="443"/>
      <c r="I118" s="443"/>
      <c r="J118" s="384"/>
      <c r="K118" s="384"/>
    </row>
    <row r="119" spans="1:11" s="411" customFormat="1" outlineLevel="1" x14ac:dyDescent="0.25">
      <c r="A119" s="436"/>
      <c r="B119" s="440"/>
      <c r="E119" s="441"/>
      <c r="F119" s="442"/>
      <c r="G119" s="442"/>
      <c r="H119" s="443"/>
      <c r="I119" s="443"/>
      <c r="J119" s="384"/>
      <c r="K119" s="384"/>
    </row>
    <row r="120" spans="1:11" s="411" customFormat="1" outlineLevel="1" x14ac:dyDescent="0.25">
      <c r="A120" s="436"/>
      <c r="B120" s="440"/>
      <c r="E120" s="441"/>
      <c r="F120" s="442"/>
      <c r="G120" s="442"/>
      <c r="H120" s="443"/>
      <c r="I120" s="443"/>
      <c r="J120" s="384"/>
      <c r="K120" s="384"/>
    </row>
    <row r="121" spans="1:11" s="411" customFormat="1" outlineLevel="1" x14ac:dyDescent="0.25">
      <c r="A121" s="436"/>
      <c r="B121" s="440"/>
      <c r="E121" s="441"/>
      <c r="F121" s="442"/>
      <c r="G121" s="442"/>
      <c r="H121" s="443"/>
      <c r="I121" s="443"/>
      <c r="J121" s="384"/>
      <c r="K121" s="384"/>
    </row>
    <row r="122" spans="1:11" s="411" customFormat="1" outlineLevel="1" x14ac:dyDescent="0.25">
      <c r="A122" s="436"/>
      <c r="B122" s="440"/>
      <c r="E122" s="441"/>
      <c r="F122" s="442"/>
      <c r="G122" s="442"/>
      <c r="H122" s="443"/>
      <c r="I122" s="443"/>
      <c r="J122" s="384"/>
      <c r="K122" s="384"/>
    </row>
    <row r="123" spans="1:11" s="411" customFormat="1" outlineLevel="1" x14ac:dyDescent="0.25">
      <c r="A123" s="436"/>
      <c r="B123" s="440"/>
      <c r="E123" s="441"/>
      <c r="F123" s="442"/>
      <c r="G123" s="442"/>
      <c r="H123" s="443"/>
      <c r="I123" s="443"/>
      <c r="J123" s="384"/>
      <c r="K123" s="384"/>
    </row>
    <row r="124" spans="1:11" s="411" customFormat="1" x14ac:dyDescent="0.25">
      <c r="A124" s="436"/>
      <c r="B124" s="440"/>
      <c r="E124" s="441"/>
      <c r="F124" s="442"/>
      <c r="G124" s="442"/>
      <c r="H124" s="443"/>
      <c r="I124" s="443"/>
      <c r="J124" s="384"/>
      <c r="K124" s="384"/>
    </row>
    <row r="125" spans="1:11" s="411" customFormat="1" outlineLevel="1" x14ac:dyDescent="0.25">
      <c r="A125" s="436"/>
      <c r="B125" s="440"/>
      <c r="E125" s="441"/>
      <c r="F125" s="442"/>
      <c r="G125" s="442"/>
      <c r="H125" s="443"/>
      <c r="I125" s="443"/>
      <c r="J125" s="384"/>
      <c r="K125" s="384"/>
    </row>
    <row r="126" spans="1:11" s="411" customFormat="1" outlineLevel="1" x14ac:dyDescent="0.25">
      <c r="A126" s="436"/>
      <c r="B126" s="440"/>
      <c r="E126" s="441"/>
      <c r="F126" s="442"/>
      <c r="G126" s="442"/>
      <c r="H126" s="443"/>
      <c r="I126" s="443"/>
      <c r="J126" s="384"/>
      <c r="K126" s="384"/>
    </row>
    <row r="127" spans="1:11" s="411" customFormat="1" outlineLevel="1" x14ac:dyDescent="0.25">
      <c r="A127" s="436"/>
      <c r="B127" s="440"/>
      <c r="E127" s="441"/>
      <c r="F127" s="442"/>
      <c r="G127" s="442"/>
      <c r="H127" s="443"/>
      <c r="I127" s="443"/>
      <c r="J127" s="384"/>
      <c r="K127" s="384"/>
    </row>
    <row r="128" spans="1:11" s="411" customFormat="1" outlineLevel="1" x14ac:dyDescent="0.25">
      <c r="A128" s="436"/>
      <c r="B128" s="440"/>
      <c r="E128" s="441"/>
      <c r="F128" s="442"/>
      <c r="G128" s="442"/>
      <c r="H128" s="443"/>
      <c r="I128" s="443"/>
      <c r="J128" s="384"/>
      <c r="K128" s="384"/>
    </row>
    <row r="129" spans="1:11" s="411" customFormat="1" outlineLevel="1" x14ac:dyDescent="0.25">
      <c r="A129" s="436"/>
      <c r="B129" s="440"/>
      <c r="E129" s="441"/>
      <c r="F129" s="442"/>
      <c r="G129" s="442"/>
      <c r="H129" s="443"/>
      <c r="I129" s="443"/>
      <c r="J129" s="384"/>
      <c r="K129" s="384"/>
    </row>
    <row r="130" spans="1:11" s="411" customFormat="1" outlineLevel="1" x14ac:dyDescent="0.25">
      <c r="A130" s="436"/>
      <c r="B130" s="440"/>
      <c r="E130" s="441"/>
      <c r="F130" s="442"/>
      <c r="G130" s="442"/>
      <c r="H130" s="443"/>
      <c r="I130" s="443"/>
      <c r="J130" s="384"/>
      <c r="K130" s="384"/>
    </row>
    <row r="131" spans="1:11" s="411" customFormat="1" x14ac:dyDescent="0.25">
      <c r="A131" s="436"/>
      <c r="B131" s="440"/>
      <c r="E131" s="441"/>
      <c r="F131" s="442"/>
      <c r="G131" s="442"/>
      <c r="H131" s="443"/>
      <c r="I131" s="443"/>
      <c r="J131" s="384"/>
      <c r="K131" s="384"/>
    </row>
    <row r="132" spans="1:11" s="411" customFormat="1" outlineLevel="1" x14ac:dyDescent="0.25">
      <c r="A132" s="436"/>
      <c r="B132" s="440"/>
      <c r="E132" s="441"/>
      <c r="F132" s="442"/>
      <c r="G132" s="442"/>
      <c r="H132" s="443"/>
      <c r="I132" s="443"/>
      <c r="J132" s="384"/>
      <c r="K132" s="384"/>
    </row>
    <row r="133" spans="1:11" s="411" customFormat="1" outlineLevel="1" x14ac:dyDescent="0.25">
      <c r="A133" s="436"/>
      <c r="B133" s="440"/>
      <c r="E133" s="441"/>
      <c r="F133" s="442"/>
      <c r="G133" s="442"/>
      <c r="H133" s="443"/>
      <c r="I133" s="443"/>
      <c r="J133" s="384"/>
      <c r="K133" s="384"/>
    </row>
    <row r="134" spans="1:11" s="411" customFormat="1" outlineLevel="1" x14ac:dyDescent="0.25">
      <c r="A134" s="436"/>
      <c r="B134" s="440"/>
      <c r="E134" s="441"/>
      <c r="F134" s="442"/>
      <c r="G134" s="442"/>
      <c r="H134" s="443"/>
      <c r="I134" s="443"/>
      <c r="J134" s="384"/>
      <c r="K134" s="384"/>
    </row>
    <row r="135" spans="1:11" s="411" customFormat="1" outlineLevel="1" x14ac:dyDescent="0.25">
      <c r="A135" s="436"/>
      <c r="B135" s="440"/>
      <c r="E135" s="441"/>
      <c r="F135" s="442"/>
      <c r="G135" s="442"/>
      <c r="H135" s="443"/>
      <c r="I135" s="443"/>
      <c r="J135" s="384"/>
      <c r="K135" s="384"/>
    </row>
    <row r="136" spans="1:11" s="411" customFormat="1" outlineLevel="1" x14ac:dyDescent="0.25">
      <c r="A136" s="436"/>
      <c r="B136" s="440"/>
      <c r="E136" s="441"/>
      <c r="F136" s="442"/>
      <c r="G136" s="442"/>
      <c r="H136" s="443"/>
      <c r="I136" s="443"/>
      <c r="J136" s="384"/>
      <c r="K136" s="384"/>
    </row>
    <row r="137" spans="1:11" s="411" customFormat="1" outlineLevel="1" x14ac:dyDescent="0.25">
      <c r="A137" s="436"/>
      <c r="B137" s="440"/>
      <c r="E137" s="441"/>
      <c r="F137" s="442"/>
      <c r="G137" s="442"/>
      <c r="H137" s="443"/>
      <c r="I137" s="443"/>
      <c r="J137" s="384"/>
      <c r="K137" s="384"/>
    </row>
    <row r="138" spans="1:11" s="411" customFormat="1" x14ac:dyDescent="0.25">
      <c r="A138" s="436"/>
      <c r="B138" s="440"/>
      <c r="E138" s="441"/>
      <c r="F138" s="442"/>
      <c r="G138" s="442"/>
      <c r="H138" s="443"/>
      <c r="I138" s="443"/>
      <c r="J138" s="384"/>
      <c r="K138" s="384"/>
    </row>
    <row r="139" spans="1:11" s="411" customFormat="1" outlineLevel="1" x14ac:dyDescent="0.25">
      <c r="A139" s="436"/>
      <c r="B139" s="440"/>
      <c r="E139" s="441"/>
      <c r="F139" s="442"/>
      <c r="G139" s="442"/>
      <c r="H139" s="443"/>
      <c r="I139" s="443"/>
      <c r="J139" s="384"/>
      <c r="K139" s="384"/>
    </row>
    <row r="140" spans="1:11" s="411" customFormat="1" outlineLevel="1" x14ac:dyDescent="0.25">
      <c r="A140" s="436"/>
      <c r="B140" s="440"/>
      <c r="E140" s="441"/>
      <c r="F140" s="442"/>
      <c r="G140" s="442"/>
      <c r="H140" s="443"/>
      <c r="I140" s="443"/>
      <c r="J140" s="384"/>
      <c r="K140" s="384"/>
    </row>
    <row r="141" spans="1:11" s="411" customFormat="1" outlineLevel="1" x14ac:dyDescent="0.25">
      <c r="A141" s="436"/>
      <c r="B141" s="440"/>
      <c r="E141" s="441"/>
      <c r="F141" s="442"/>
      <c r="G141" s="442"/>
      <c r="H141" s="443"/>
      <c r="I141" s="443"/>
      <c r="J141" s="384"/>
      <c r="K141" s="384"/>
    </row>
    <row r="142" spans="1:11" s="411" customFormat="1" outlineLevel="1" x14ac:dyDescent="0.25">
      <c r="A142" s="436"/>
      <c r="B142" s="440"/>
      <c r="E142" s="441"/>
      <c r="F142" s="442"/>
      <c r="G142" s="442"/>
      <c r="H142" s="443"/>
      <c r="I142" s="443"/>
      <c r="J142" s="384"/>
      <c r="K142" s="384"/>
    </row>
    <row r="143" spans="1:11" s="411" customFormat="1" outlineLevel="1" x14ac:dyDescent="0.25">
      <c r="A143" s="436"/>
      <c r="B143" s="440"/>
      <c r="E143" s="441"/>
      <c r="F143" s="442"/>
      <c r="G143" s="442"/>
      <c r="H143" s="443"/>
      <c r="I143" s="443"/>
      <c r="J143" s="384"/>
      <c r="K143" s="384"/>
    </row>
    <row r="144" spans="1:11" s="411" customFormat="1" outlineLevel="1" x14ac:dyDescent="0.25">
      <c r="A144" s="436"/>
      <c r="B144" s="440"/>
      <c r="E144" s="441"/>
      <c r="F144" s="442"/>
      <c r="G144" s="442"/>
      <c r="H144" s="443"/>
      <c r="I144" s="443"/>
      <c r="J144" s="384"/>
      <c r="K144" s="384"/>
    </row>
    <row r="145" spans="1:11" s="411" customFormat="1" outlineLevel="1" x14ac:dyDescent="0.25">
      <c r="A145" s="436"/>
      <c r="B145" s="440"/>
      <c r="E145" s="441"/>
      <c r="F145" s="442"/>
      <c r="G145" s="442"/>
      <c r="H145" s="443"/>
      <c r="I145" s="443"/>
      <c r="J145" s="384"/>
      <c r="K145" s="384"/>
    </row>
    <row r="146" spans="1:11" s="411" customFormat="1" outlineLevel="1" x14ac:dyDescent="0.25">
      <c r="A146" s="436"/>
      <c r="B146" s="440"/>
      <c r="E146" s="441"/>
      <c r="F146" s="442"/>
      <c r="G146" s="442"/>
      <c r="H146" s="443"/>
      <c r="I146" s="443"/>
      <c r="J146" s="384"/>
      <c r="K146" s="384"/>
    </row>
    <row r="147" spans="1:11" s="411" customFormat="1" outlineLevel="1" x14ac:dyDescent="0.25">
      <c r="A147" s="436"/>
      <c r="B147" s="440"/>
      <c r="E147" s="441"/>
      <c r="F147" s="442"/>
      <c r="G147" s="442"/>
      <c r="H147" s="443"/>
      <c r="I147" s="443"/>
      <c r="J147" s="384"/>
      <c r="K147" s="384"/>
    </row>
    <row r="148" spans="1:11" s="411" customFormat="1" outlineLevel="1" x14ac:dyDescent="0.25">
      <c r="A148" s="436"/>
      <c r="B148" s="440"/>
      <c r="E148" s="441"/>
      <c r="F148" s="442"/>
      <c r="G148" s="442"/>
      <c r="H148" s="443"/>
      <c r="I148" s="443"/>
      <c r="J148" s="384"/>
      <c r="K148" s="384"/>
    </row>
    <row r="149" spans="1:11" s="411" customFormat="1" outlineLevel="1" x14ac:dyDescent="0.25">
      <c r="A149" s="436"/>
      <c r="B149" s="440"/>
      <c r="E149" s="441"/>
      <c r="F149" s="442"/>
      <c r="G149" s="442"/>
      <c r="H149" s="443"/>
      <c r="I149" s="443"/>
      <c r="J149" s="384"/>
      <c r="K149" s="384"/>
    </row>
    <row r="150" spans="1:11" s="411" customFormat="1" outlineLevel="1" x14ac:dyDescent="0.25">
      <c r="A150" s="436"/>
      <c r="B150" s="440"/>
      <c r="E150" s="441"/>
      <c r="F150" s="442"/>
      <c r="G150" s="442"/>
      <c r="H150" s="443"/>
      <c r="I150" s="443"/>
      <c r="J150" s="384"/>
      <c r="K150" s="384"/>
    </row>
    <row r="151" spans="1:11" s="411" customFormat="1" outlineLevel="1" x14ac:dyDescent="0.25">
      <c r="A151" s="436"/>
      <c r="B151" s="440"/>
      <c r="E151" s="441"/>
      <c r="F151" s="442"/>
      <c r="G151" s="442"/>
      <c r="H151" s="443"/>
      <c r="I151" s="443"/>
      <c r="J151" s="384"/>
      <c r="K151" s="384"/>
    </row>
    <row r="152" spans="1:11" s="411" customFormat="1" outlineLevel="1" x14ac:dyDescent="0.25">
      <c r="A152" s="436"/>
      <c r="B152" s="440"/>
      <c r="E152" s="441"/>
      <c r="F152" s="442"/>
      <c r="G152" s="442"/>
      <c r="H152" s="443"/>
      <c r="I152" s="443"/>
      <c r="J152" s="384"/>
      <c r="K152" s="384"/>
    </row>
    <row r="153" spans="1:11" s="411" customFormat="1" outlineLevel="1" x14ac:dyDescent="0.25">
      <c r="A153" s="436"/>
      <c r="B153" s="440"/>
      <c r="E153" s="441"/>
      <c r="F153" s="442"/>
      <c r="G153" s="442"/>
      <c r="H153" s="443"/>
      <c r="I153" s="443"/>
      <c r="J153" s="384"/>
      <c r="K153" s="384"/>
    </row>
    <row r="154" spans="1:11" s="411" customFormat="1" outlineLevel="1" x14ac:dyDescent="0.25">
      <c r="A154" s="436"/>
      <c r="B154" s="440"/>
      <c r="E154" s="441"/>
      <c r="F154" s="442"/>
      <c r="G154" s="442"/>
      <c r="H154" s="443"/>
      <c r="I154" s="443"/>
      <c r="J154" s="384"/>
      <c r="K154" s="384"/>
    </row>
    <row r="155" spans="1:11" s="411" customFormat="1" outlineLevel="1" x14ac:dyDescent="0.25">
      <c r="A155" s="436"/>
      <c r="B155" s="440"/>
      <c r="E155" s="441"/>
      <c r="F155" s="442"/>
      <c r="G155" s="442"/>
      <c r="H155" s="443"/>
      <c r="I155" s="443"/>
      <c r="J155" s="384"/>
      <c r="K155" s="384"/>
    </row>
    <row r="156" spans="1:11" s="411" customFormat="1" outlineLevel="1" x14ac:dyDescent="0.25">
      <c r="A156" s="436"/>
      <c r="B156" s="440"/>
      <c r="E156" s="441"/>
      <c r="F156" s="442"/>
      <c r="G156" s="442"/>
      <c r="H156" s="443"/>
      <c r="I156" s="443"/>
      <c r="J156" s="384"/>
      <c r="K156" s="384"/>
    </row>
    <row r="157" spans="1:11" s="411" customFormat="1" outlineLevel="1" x14ac:dyDescent="0.25">
      <c r="A157" s="436"/>
      <c r="B157" s="440"/>
      <c r="E157" s="441"/>
      <c r="F157" s="442"/>
      <c r="G157" s="442"/>
      <c r="H157" s="443"/>
      <c r="I157" s="443"/>
      <c r="J157" s="384"/>
      <c r="K157" s="384"/>
    </row>
    <row r="158" spans="1:11" s="411" customFormat="1" outlineLevel="1" x14ac:dyDescent="0.25">
      <c r="A158" s="436"/>
      <c r="B158" s="440"/>
      <c r="E158" s="441"/>
      <c r="F158" s="442"/>
      <c r="G158" s="442"/>
      <c r="H158" s="443"/>
      <c r="I158" s="443"/>
      <c r="J158" s="384"/>
      <c r="K158" s="384"/>
    </row>
    <row r="159" spans="1:11" s="411" customFormat="1" outlineLevel="1" x14ac:dyDescent="0.25">
      <c r="A159" s="436"/>
      <c r="B159" s="440"/>
      <c r="E159" s="441"/>
      <c r="F159" s="442"/>
      <c r="G159" s="442"/>
      <c r="H159" s="443"/>
      <c r="I159" s="443"/>
      <c r="J159" s="384"/>
      <c r="K159" s="384"/>
    </row>
    <row r="160" spans="1:11" outlineLevel="1" x14ac:dyDescent="0.25"/>
    <row r="161" spans="1:1" outlineLevel="1" x14ac:dyDescent="0.25"/>
    <row r="162" spans="1:1" outlineLevel="1" x14ac:dyDescent="0.25"/>
    <row r="163" spans="1:1" outlineLevel="1" x14ac:dyDescent="0.25"/>
    <row r="164" spans="1:1" outlineLevel="1" x14ac:dyDescent="0.25"/>
    <row r="166" spans="1:1" ht="9" customHeight="1" x14ac:dyDescent="0.25">
      <c r="A166" s="384"/>
    </row>
    <row r="168" spans="1:1" ht="8.25" customHeight="1" x14ac:dyDescent="0.25">
      <c r="A168" s="384"/>
    </row>
    <row r="169" spans="1:1" ht="8.25" customHeight="1" x14ac:dyDescent="0.25">
      <c r="A169" s="384"/>
    </row>
    <row r="170" spans="1:1" x14ac:dyDescent="0.25">
      <c r="A170" s="384"/>
    </row>
    <row r="171" spans="1:1" ht="8.25" customHeight="1" x14ac:dyDescent="0.25">
      <c r="A171" s="384"/>
    </row>
    <row r="172" spans="1:1" x14ac:dyDescent="0.25">
      <c r="A172" s="384"/>
    </row>
    <row r="173" spans="1:1" ht="8.25" customHeight="1" x14ac:dyDescent="0.25">
      <c r="A173" s="384"/>
    </row>
    <row r="176" spans="1:1" outlineLevel="1" x14ac:dyDescent="0.25"/>
    <row r="177" spans="1:11" outlineLevel="1" x14ac:dyDescent="0.25"/>
    <row r="178" spans="1:11" outlineLevel="1" x14ac:dyDescent="0.25"/>
    <row r="179" spans="1:11" outlineLevel="1" x14ac:dyDescent="0.25"/>
    <row r="180" spans="1:11" s="411" customFormat="1" outlineLevel="1" x14ac:dyDescent="0.25">
      <c r="A180" s="436"/>
      <c r="B180" s="440"/>
      <c r="E180" s="441"/>
      <c r="F180" s="442"/>
      <c r="G180" s="442"/>
      <c r="H180" s="443"/>
      <c r="I180" s="443"/>
      <c r="J180" s="384"/>
      <c r="K180" s="384"/>
    </row>
    <row r="181" spans="1:11" s="411" customFormat="1" outlineLevel="1" x14ac:dyDescent="0.25">
      <c r="A181" s="436"/>
      <c r="B181" s="440"/>
      <c r="E181" s="441"/>
      <c r="F181" s="442"/>
      <c r="G181" s="442"/>
      <c r="H181" s="443"/>
      <c r="I181" s="443"/>
      <c r="J181" s="384"/>
      <c r="K181" s="384"/>
    </row>
    <row r="182" spans="1:11" s="411" customFormat="1" outlineLevel="1" x14ac:dyDescent="0.25">
      <c r="A182" s="436"/>
      <c r="B182" s="440"/>
      <c r="E182" s="441"/>
      <c r="F182" s="442"/>
      <c r="G182" s="442"/>
      <c r="H182" s="443"/>
      <c r="I182" s="443"/>
      <c r="J182" s="384"/>
      <c r="K182" s="384"/>
    </row>
    <row r="183" spans="1:11" s="411" customFormat="1" outlineLevel="1" x14ac:dyDescent="0.25">
      <c r="A183" s="436"/>
      <c r="B183" s="440"/>
      <c r="E183" s="441"/>
      <c r="F183" s="442"/>
      <c r="G183" s="442"/>
      <c r="H183" s="443"/>
      <c r="I183" s="443"/>
      <c r="J183" s="384"/>
      <c r="K183" s="384"/>
    </row>
    <row r="184" spans="1:11" s="411" customFormat="1" x14ac:dyDescent="0.25">
      <c r="A184" s="436"/>
      <c r="B184" s="440"/>
      <c r="E184" s="441"/>
      <c r="F184" s="442"/>
      <c r="G184" s="442"/>
      <c r="H184" s="443"/>
      <c r="I184" s="443"/>
      <c r="J184" s="384"/>
      <c r="K184" s="384"/>
    </row>
    <row r="185" spans="1:11" s="411" customFormat="1" outlineLevel="1" x14ac:dyDescent="0.25">
      <c r="A185" s="436"/>
      <c r="B185" s="440"/>
      <c r="E185" s="441"/>
      <c r="F185" s="442"/>
      <c r="G185" s="442"/>
      <c r="H185" s="443"/>
      <c r="I185" s="443"/>
      <c r="J185" s="384"/>
      <c r="K185" s="384"/>
    </row>
    <row r="186" spans="1:11" s="411" customFormat="1" outlineLevel="1" x14ac:dyDescent="0.25">
      <c r="A186" s="436"/>
      <c r="B186" s="440"/>
      <c r="E186" s="441"/>
      <c r="F186" s="442"/>
      <c r="G186" s="442"/>
      <c r="H186" s="443"/>
      <c r="I186" s="443"/>
      <c r="J186" s="384"/>
      <c r="K186" s="384"/>
    </row>
    <row r="187" spans="1:11" s="411" customFormat="1" outlineLevel="1" x14ac:dyDescent="0.25">
      <c r="A187" s="436"/>
      <c r="B187" s="440"/>
      <c r="E187" s="441"/>
      <c r="F187" s="442"/>
      <c r="G187" s="442"/>
      <c r="H187" s="443"/>
      <c r="I187" s="443"/>
      <c r="J187" s="384"/>
      <c r="K187" s="384"/>
    </row>
    <row r="188" spans="1:11" s="411" customFormat="1" outlineLevel="1" x14ac:dyDescent="0.25">
      <c r="A188" s="436"/>
      <c r="B188" s="440"/>
      <c r="E188" s="441"/>
      <c r="F188" s="442"/>
      <c r="G188" s="442"/>
      <c r="H188" s="443"/>
      <c r="I188" s="443"/>
      <c r="J188" s="384"/>
      <c r="K188" s="384"/>
    </row>
    <row r="189" spans="1:11" s="411" customFormat="1" outlineLevel="1" x14ac:dyDescent="0.25">
      <c r="A189" s="436"/>
      <c r="B189" s="440"/>
      <c r="E189" s="441"/>
      <c r="F189" s="442"/>
      <c r="G189" s="442"/>
      <c r="H189" s="443"/>
      <c r="I189" s="443"/>
      <c r="J189" s="384"/>
      <c r="K189" s="384"/>
    </row>
    <row r="190" spans="1:11" s="411" customFormat="1" outlineLevel="1" x14ac:dyDescent="0.25">
      <c r="A190" s="436"/>
      <c r="B190" s="440"/>
      <c r="E190" s="441"/>
      <c r="F190" s="442"/>
      <c r="G190" s="442"/>
      <c r="H190" s="443"/>
      <c r="I190" s="443"/>
      <c r="J190" s="384"/>
      <c r="K190" s="384"/>
    </row>
    <row r="191" spans="1:11" s="411" customFormat="1" x14ac:dyDescent="0.25">
      <c r="A191" s="436"/>
      <c r="B191" s="440"/>
      <c r="E191" s="441"/>
      <c r="F191" s="442"/>
      <c r="G191" s="442"/>
      <c r="H191" s="443"/>
      <c r="I191" s="443"/>
      <c r="J191" s="384"/>
      <c r="K191" s="384"/>
    </row>
    <row r="192" spans="1:11" s="411" customFormat="1" ht="15.75" customHeight="1" outlineLevel="1" x14ac:dyDescent="0.25">
      <c r="A192" s="436"/>
      <c r="B192" s="440"/>
      <c r="E192" s="441"/>
      <c r="F192" s="442"/>
      <c r="G192" s="442"/>
      <c r="H192" s="443"/>
      <c r="I192" s="443"/>
      <c r="J192" s="384"/>
      <c r="K192" s="384"/>
    </row>
    <row r="193" spans="1:11" s="411" customFormat="1" ht="15.75" customHeight="1" outlineLevel="1" x14ac:dyDescent="0.25">
      <c r="A193" s="436"/>
      <c r="B193" s="440"/>
      <c r="E193" s="441"/>
      <c r="F193" s="442"/>
      <c r="G193" s="442"/>
      <c r="H193" s="443"/>
      <c r="I193" s="443"/>
      <c r="J193" s="384"/>
      <c r="K193" s="384"/>
    </row>
    <row r="194" spans="1:11" s="411" customFormat="1" ht="15.75" customHeight="1" outlineLevel="1" x14ac:dyDescent="0.25">
      <c r="A194" s="436"/>
      <c r="B194" s="440"/>
      <c r="E194" s="441"/>
      <c r="F194" s="442"/>
      <c r="G194" s="442"/>
      <c r="H194" s="443"/>
      <c r="I194" s="443"/>
      <c r="J194" s="384"/>
      <c r="K194" s="384"/>
    </row>
    <row r="195" spans="1:11" s="411" customFormat="1" x14ac:dyDescent="0.25">
      <c r="A195" s="436"/>
      <c r="B195" s="440"/>
      <c r="E195" s="441"/>
      <c r="F195" s="442"/>
      <c r="G195" s="442"/>
      <c r="H195" s="443"/>
      <c r="I195" s="443"/>
      <c r="J195" s="384"/>
      <c r="K195" s="384"/>
    </row>
    <row r="196" spans="1:11" s="411" customFormat="1" ht="15.75" customHeight="1" outlineLevel="1" x14ac:dyDescent="0.25">
      <c r="A196" s="436"/>
      <c r="B196" s="440"/>
      <c r="E196" s="441"/>
      <c r="F196" s="442"/>
      <c r="G196" s="442"/>
      <c r="H196" s="443"/>
      <c r="I196" s="443"/>
      <c r="J196" s="384"/>
      <c r="K196" s="384"/>
    </row>
    <row r="197" spans="1:11" s="411" customFormat="1" ht="15.75" customHeight="1" outlineLevel="1" x14ac:dyDescent="0.25">
      <c r="A197" s="436"/>
      <c r="B197" s="440"/>
      <c r="E197" s="441"/>
      <c r="F197" s="442"/>
      <c r="G197" s="442"/>
      <c r="H197" s="443"/>
      <c r="I197" s="443"/>
      <c r="J197" s="384"/>
      <c r="K197" s="384"/>
    </row>
    <row r="198" spans="1:11" s="411" customFormat="1" x14ac:dyDescent="0.25">
      <c r="A198" s="436"/>
      <c r="B198" s="440"/>
      <c r="E198" s="441"/>
      <c r="F198" s="442"/>
      <c r="G198" s="442"/>
      <c r="H198" s="443"/>
      <c r="I198" s="443"/>
      <c r="J198" s="384"/>
      <c r="K198" s="384"/>
    </row>
    <row r="199" spans="1:11" s="411" customFormat="1" ht="15.75" customHeight="1" outlineLevel="1" x14ac:dyDescent="0.25">
      <c r="A199" s="436"/>
      <c r="B199" s="440"/>
      <c r="E199" s="441"/>
      <c r="F199" s="442"/>
      <c r="G199" s="442"/>
      <c r="H199" s="443"/>
      <c r="I199" s="443"/>
      <c r="J199" s="384"/>
      <c r="K199" s="384"/>
    </row>
    <row r="200" spans="1:11" s="411" customFormat="1" ht="15.75" customHeight="1" outlineLevel="1" x14ac:dyDescent="0.25">
      <c r="A200" s="436"/>
      <c r="B200" s="440"/>
      <c r="E200" s="441"/>
      <c r="F200" s="442"/>
      <c r="G200" s="442"/>
      <c r="H200" s="443"/>
      <c r="I200" s="443"/>
      <c r="J200" s="384"/>
      <c r="K200" s="384"/>
    </row>
    <row r="201" spans="1:11" s="411" customFormat="1" x14ac:dyDescent="0.25">
      <c r="A201" s="436"/>
      <c r="B201" s="440"/>
      <c r="E201" s="441"/>
      <c r="F201" s="442"/>
      <c r="G201" s="442"/>
      <c r="H201" s="443"/>
      <c r="I201" s="443"/>
      <c r="J201" s="384"/>
      <c r="K201" s="384"/>
    </row>
    <row r="202" spans="1:11" s="411" customFormat="1" ht="15.75" customHeight="1" outlineLevel="1" x14ac:dyDescent="0.25">
      <c r="A202" s="436"/>
      <c r="B202" s="440"/>
      <c r="E202" s="441"/>
      <c r="F202" s="442"/>
      <c r="G202" s="442"/>
      <c r="H202" s="443"/>
      <c r="I202" s="443"/>
      <c r="J202" s="384"/>
      <c r="K202" s="384"/>
    </row>
    <row r="203" spans="1:11" s="411" customFormat="1" ht="15.75" customHeight="1" outlineLevel="1" x14ac:dyDescent="0.25">
      <c r="A203" s="436"/>
      <c r="B203" s="440"/>
      <c r="E203" s="441"/>
      <c r="F203" s="442"/>
      <c r="G203" s="442"/>
      <c r="H203" s="443"/>
      <c r="I203" s="443"/>
      <c r="J203" s="384"/>
      <c r="K203" s="384"/>
    </row>
    <row r="204" spans="1:11" s="411" customFormat="1" x14ac:dyDescent="0.25">
      <c r="A204" s="436"/>
      <c r="B204" s="440"/>
      <c r="E204" s="441"/>
      <c r="F204" s="442"/>
      <c r="G204" s="442"/>
      <c r="H204" s="443"/>
      <c r="I204" s="443"/>
      <c r="J204" s="384"/>
      <c r="K204" s="384"/>
    </row>
    <row r="205" spans="1:11" s="411" customFormat="1" ht="15.75" customHeight="1" outlineLevel="1" x14ac:dyDescent="0.25">
      <c r="A205" s="436"/>
      <c r="B205" s="440"/>
      <c r="E205" s="441"/>
      <c r="F205" s="442"/>
      <c r="G205" s="442"/>
      <c r="H205" s="443"/>
      <c r="I205" s="443"/>
      <c r="J205" s="384"/>
      <c r="K205" s="384"/>
    </row>
    <row r="206" spans="1:11" ht="15.75" customHeight="1" outlineLevel="1" x14ac:dyDescent="0.25"/>
    <row r="207" spans="1:11" ht="15.75" customHeight="1" outlineLevel="1" x14ac:dyDescent="0.25"/>
    <row r="209" spans="1:11" ht="15.75" customHeight="1" outlineLevel="1" x14ac:dyDescent="0.25"/>
    <row r="210" spans="1:11" ht="18" customHeight="1" x14ac:dyDescent="0.25"/>
    <row r="211" spans="1:11" ht="9" customHeight="1" x14ac:dyDescent="0.25">
      <c r="A211" s="384"/>
    </row>
    <row r="215" spans="1:11" s="443" customFormat="1" x14ac:dyDescent="0.25">
      <c r="A215" s="444"/>
      <c r="B215" s="440"/>
      <c r="C215" s="411"/>
      <c r="D215" s="411"/>
      <c r="E215" s="441"/>
      <c r="F215" s="442"/>
      <c r="G215" s="442"/>
    </row>
    <row r="216" spans="1:11" ht="31.5" customHeight="1" x14ac:dyDescent="0.25"/>
    <row r="220" spans="1:11" s="411" customFormat="1" x14ac:dyDescent="0.25">
      <c r="A220" s="436"/>
      <c r="B220" s="440"/>
      <c r="E220" s="441"/>
      <c r="F220" s="442"/>
      <c r="G220" s="442"/>
      <c r="H220" s="443"/>
      <c r="I220" s="443"/>
      <c r="J220" s="384"/>
      <c r="K220" s="384"/>
    </row>
  </sheetData>
  <mergeCells count="39">
    <mergeCell ref="B1:K4"/>
    <mergeCell ref="J12:K12"/>
    <mergeCell ref="J23:K23"/>
    <mergeCell ref="J34:K34"/>
    <mergeCell ref="B27:K27"/>
    <mergeCell ref="B16:K16"/>
    <mergeCell ref="B12:I12"/>
    <mergeCell ref="B13:B15"/>
    <mergeCell ref="C13:I15"/>
    <mergeCell ref="B24:B26"/>
    <mergeCell ref="C24:I26"/>
    <mergeCell ref="J24:K26"/>
    <mergeCell ref="B5:B6"/>
    <mergeCell ref="C5:I5"/>
    <mergeCell ref="J5:K7"/>
    <mergeCell ref="J13:K15"/>
    <mergeCell ref="B61:I61"/>
    <mergeCell ref="B57:B59"/>
    <mergeCell ref="C57:I59"/>
    <mergeCell ref="J57:K59"/>
    <mergeCell ref="J56:K56"/>
    <mergeCell ref="B50:B51"/>
    <mergeCell ref="J50:K51"/>
    <mergeCell ref="B38:K38"/>
    <mergeCell ref="J35:K37"/>
    <mergeCell ref="B60:K60"/>
    <mergeCell ref="B49:K49"/>
    <mergeCell ref="J46:K48"/>
    <mergeCell ref="C46:I48"/>
    <mergeCell ref="B35:B37"/>
    <mergeCell ref="B46:B48"/>
    <mergeCell ref="J45:K45"/>
    <mergeCell ref="C35:I37"/>
    <mergeCell ref="B17:B18"/>
    <mergeCell ref="B28:B29"/>
    <mergeCell ref="B39:B40"/>
    <mergeCell ref="J17:K18"/>
    <mergeCell ref="J28:K29"/>
    <mergeCell ref="J39:K40"/>
  </mergeCells>
  <conditionalFormatting sqref="A93:A97">
    <cfRule type="duplicateValues" dxfId="123" priority="60"/>
  </conditionalFormatting>
  <conditionalFormatting sqref="A98:A102">
    <cfRule type="duplicateValues" dxfId="122" priority="61"/>
  </conditionalFormatting>
  <conditionalFormatting sqref="A183:A190">
    <cfRule type="duplicateValues" dxfId="121" priority="62"/>
  </conditionalFormatting>
  <conditionalFormatting sqref="A199:A201">
    <cfRule type="duplicateValues" dxfId="120" priority="63"/>
  </conditionalFormatting>
  <conditionalFormatting sqref="A205:A207">
    <cfRule type="duplicateValues" dxfId="119" priority="64"/>
  </conditionalFormatting>
  <conditionalFormatting sqref="A176:A182">
    <cfRule type="duplicateValues" dxfId="118" priority="65"/>
  </conditionalFormatting>
  <conditionalFormatting sqref="A8:B9 A14:A17 A11:B13">
    <cfRule type="duplicateValues" dxfId="117" priority="66"/>
  </conditionalFormatting>
  <conditionalFormatting sqref="A41:B43 A49:B49 A45:B45 A44 A50">
    <cfRule type="duplicateValues" dxfId="116" priority="67"/>
  </conditionalFormatting>
  <conditionalFormatting sqref="A30:B32 A38:A39">
    <cfRule type="duplicateValues" dxfId="115" priority="68"/>
  </conditionalFormatting>
  <conditionalFormatting sqref="A19:B20 A27:A28 A22:B23">
    <cfRule type="duplicateValues" dxfId="114" priority="69"/>
  </conditionalFormatting>
  <conditionalFormatting sqref="A52:B54 A60">
    <cfRule type="duplicateValues" dxfId="113" priority="70"/>
  </conditionalFormatting>
  <conditionalFormatting sqref="A24:A26">
    <cfRule type="duplicateValues" dxfId="112" priority="50"/>
  </conditionalFormatting>
  <conditionalFormatting sqref="A35:A37">
    <cfRule type="duplicateValues" dxfId="111" priority="48"/>
  </conditionalFormatting>
  <conditionalFormatting sqref="A46:A48">
    <cfRule type="duplicateValues" dxfId="110" priority="46"/>
  </conditionalFormatting>
  <conditionalFormatting sqref="A57:A59">
    <cfRule type="duplicateValues" dxfId="109" priority="45"/>
  </conditionalFormatting>
  <conditionalFormatting sqref="B44">
    <cfRule type="duplicateValues" dxfId="108" priority="39"/>
  </conditionalFormatting>
  <conditionalFormatting sqref="A33:A34">
    <cfRule type="duplicateValues" dxfId="107" priority="37"/>
  </conditionalFormatting>
  <conditionalFormatting sqref="B33:B34">
    <cfRule type="duplicateValues" dxfId="106" priority="36"/>
  </conditionalFormatting>
  <conditionalFormatting sqref="A55:A56">
    <cfRule type="duplicateValues" dxfId="105" priority="34"/>
  </conditionalFormatting>
  <conditionalFormatting sqref="B55:B56">
    <cfRule type="duplicateValues" dxfId="104" priority="33"/>
  </conditionalFormatting>
  <conditionalFormatting sqref="A21:B21">
    <cfRule type="duplicateValues" dxfId="103" priority="31"/>
  </conditionalFormatting>
  <conditionalFormatting sqref="A10:B10">
    <cfRule type="duplicateValues" dxfId="102" priority="29"/>
  </conditionalFormatting>
  <conditionalFormatting sqref="K44">
    <cfRule type="colorScale" priority="18">
      <colorScale>
        <cfvo type="percent" val="16"/>
        <cfvo type="percent" val="22"/>
        <color rgb="FFFFFF00"/>
        <color rgb="FFFFEF9C"/>
      </colorScale>
    </cfRule>
  </conditionalFormatting>
  <conditionalFormatting sqref="K43">
    <cfRule type="colorScale" priority="19">
      <colorScale>
        <cfvo type="percent" val="16"/>
        <cfvo type="percent" val="22"/>
        <color rgb="FFFFFF00"/>
        <color rgb="FFFFEF9C"/>
      </colorScale>
    </cfRule>
  </conditionalFormatting>
  <conditionalFormatting sqref="B24">
    <cfRule type="duplicateValues" dxfId="101" priority="15"/>
  </conditionalFormatting>
  <conditionalFormatting sqref="B35">
    <cfRule type="duplicateValues" dxfId="100" priority="14"/>
  </conditionalFormatting>
  <conditionalFormatting sqref="B46">
    <cfRule type="duplicateValues" dxfId="99" priority="13"/>
  </conditionalFormatting>
  <conditionalFormatting sqref="B57">
    <cfRule type="duplicateValues" dxfId="98" priority="12"/>
  </conditionalFormatting>
  <conditionalFormatting sqref="K10">
    <cfRule type="colorScale" priority="11">
      <colorScale>
        <cfvo type="percent" val="16"/>
        <cfvo type="percent" val="22"/>
        <color rgb="FFFFFF00"/>
        <color rgb="FFFFEF9C"/>
      </colorScale>
    </cfRule>
  </conditionalFormatting>
  <conditionalFormatting sqref="K11">
    <cfRule type="colorScale" priority="10">
      <colorScale>
        <cfvo type="percent" val="16"/>
        <cfvo type="percent" val="22"/>
        <color rgb="FFFFFF00"/>
        <color rgb="FFFFEF9C"/>
      </colorScale>
    </cfRule>
  </conditionalFormatting>
  <conditionalFormatting sqref="K32">
    <cfRule type="colorScale" priority="7">
      <colorScale>
        <cfvo type="percent" val="16"/>
        <cfvo type="percent" val="22"/>
        <color rgb="FFFFFF00"/>
        <color rgb="FFFFEF9C"/>
      </colorScale>
    </cfRule>
  </conditionalFormatting>
  <conditionalFormatting sqref="K33">
    <cfRule type="colorScale" priority="6">
      <colorScale>
        <cfvo type="percent" val="16"/>
        <cfvo type="percent" val="22"/>
        <color rgb="FFFFFF00"/>
        <color rgb="FFFFEF9C"/>
      </colorScale>
    </cfRule>
  </conditionalFormatting>
  <conditionalFormatting sqref="K54">
    <cfRule type="colorScale" priority="5">
      <colorScale>
        <cfvo type="percent" val="16"/>
        <cfvo type="percent" val="22"/>
        <color rgb="FFFFFF00"/>
        <color rgb="FFFFEF9C"/>
      </colorScale>
    </cfRule>
  </conditionalFormatting>
  <conditionalFormatting sqref="K22">
    <cfRule type="colorScale" priority="3">
      <colorScale>
        <cfvo type="percent" val="16"/>
        <cfvo type="percent" val="22"/>
        <color rgb="FFFFFF00"/>
        <color rgb="FFFFEF9C"/>
      </colorScale>
    </cfRule>
  </conditionalFormatting>
  <conditionalFormatting sqref="K21">
    <cfRule type="colorScale" priority="2">
      <colorScale>
        <cfvo type="percent" val="16"/>
        <cfvo type="percent" val="22"/>
        <color rgb="FFFFFF00"/>
        <color rgb="FFFFEF9C"/>
      </colorScale>
    </cfRule>
  </conditionalFormatting>
  <conditionalFormatting sqref="K55">
    <cfRule type="colorScale" priority="1">
      <colorScale>
        <cfvo type="percent" val="16"/>
        <cfvo type="percent" val="22"/>
        <color rgb="FFFFFF00"/>
        <color rgb="FFFFEF9C"/>
      </colorScale>
    </cfRule>
  </conditionalFormatting>
  <printOptions horizontalCentered="1" verticalCentered="1"/>
  <pageMargins left="0.39370078740157483" right="0.39370078740157483" top="0" bottom="0" header="0.31496062992125984" footer="0.31496062992125984"/>
  <pageSetup paperSize="9" scale="63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SEMANAS 3'!C52:I52</xm:f>
              <xm:sqref>C57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SEMANAS 3'!C19:I19</xm:f>
              <xm:sqref>C24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SEMANAS 3'!C41:I41</xm:f>
              <xm:sqref>C46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SEMANAS 3'!C30:I30</xm:f>
              <xm:sqref>C35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SEMANAS 3'!C8:I8</xm:f>
              <xm:sqref>C13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0"/>
  <sheetViews>
    <sheetView showGridLines="0" topLeftCell="A37" zoomScale="80" zoomScaleNormal="80" workbookViewId="0">
      <selection activeCell="C41" sqref="C41"/>
    </sheetView>
  </sheetViews>
  <sheetFormatPr defaultColWidth="9.140625" defaultRowHeight="15" outlineLevelRow="1" x14ac:dyDescent="0.25"/>
  <cols>
    <col min="1" max="1" width="4.28515625" style="20" customWidth="1"/>
    <col min="2" max="2" width="35.5703125" style="105" customWidth="1"/>
    <col min="3" max="4" width="14.5703125" style="101" bestFit="1" customWidth="1"/>
    <col min="5" max="5" width="14.5703125" style="102" bestFit="1" customWidth="1"/>
    <col min="6" max="6" width="14.28515625" style="103" bestFit="1" customWidth="1"/>
    <col min="7" max="7" width="14.5703125" style="103" bestFit="1" customWidth="1"/>
    <col min="8" max="9" width="14.5703125" style="185" bestFit="1" customWidth="1"/>
    <col min="10" max="10" width="22.42578125" style="11" bestFit="1" customWidth="1"/>
    <col min="11" max="11" width="14.5703125" style="210" bestFit="1" customWidth="1"/>
    <col min="12" max="16384" width="9.140625" style="11"/>
  </cols>
  <sheetData>
    <row r="1" spans="1:11" x14ac:dyDescent="0.25">
      <c r="A1" s="143"/>
      <c r="B1" s="695"/>
      <c r="C1" s="696"/>
      <c r="D1" s="696"/>
      <c r="E1" s="696"/>
      <c r="F1" s="696"/>
      <c r="G1" s="696"/>
      <c r="H1" s="696"/>
      <c r="I1" s="696"/>
      <c r="J1" s="696"/>
      <c r="K1" s="697"/>
    </row>
    <row r="2" spans="1:11" x14ac:dyDescent="0.25">
      <c r="A2" s="147"/>
      <c r="B2" s="698"/>
      <c r="C2" s="699"/>
      <c r="D2" s="699"/>
      <c r="E2" s="699"/>
      <c r="F2" s="699"/>
      <c r="G2" s="699"/>
      <c r="H2" s="699"/>
      <c r="I2" s="699"/>
      <c r="J2" s="699"/>
      <c r="K2" s="700"/>
    </row>
    <row r="3" spans="1:11" x14ac:dyDescent="0.25">
      <c r="A3" s="147"/>
      <c r="B3" s="698"/>
      <c r="C3" s="699"/>
      <c r="D3" s="699"/>
      <c r="E3" s="699"/>
      <c r="F3" s="699"/>
      <c r="G3" s="699"/>
      <c r="H3" s="699"/>
      <c r="I3" s="699"/>
      <c r="J3" s="699"/>
      <c r="K3" s="700"/>
    </row>
    <row r="4" spans="1:11" x14ac:dyDescent="0.25">
      <c r="A4" s="147"/>
      <c r="B4" s="698"/>
      <c r="C4" s="699"/>
      <c r="D4" s="699"/>
      <c r="E4" s="699"/>
      <c r="F4" s="699"/>
      <c r="G4" s="699"/>
      <c r="H4" s="699"/>
      <c r="I4" s="699"/>
      <c r="J4" s="699"/>
      <c r="K4" s="700"/>
    </row>
    <row r="5" spans="1:11" s="115" customFormat="1" x14ac:dyDescent="0.25">
      <c r="A5" s="79"/>
      <c r="B5" s="701" t="s">
        <v>698</v>
      </c>
      <c r="C5" s="704" t="s">
        <v>777</v>
      </c>
      <c r="D5" s="704"/>
      <c r="E5" s="704"/>
      <c r="F5" s="704"/>
      <c r="G5" s="704"/>
      <c r="H5" s="704"/>
      <c r="I5" s="704"/>
      <c r="J5" s="702" t="s">
        <v>696</v>
      </c>
      <c r="K5" s="703"/>
    </row>
    <row r="6" spans="1:11" x14ac:dyDescent="0.25">
      <c r="A6" s="147"/>
      <c r="B6" s="701"/>
      <c r="C6" s="341" t="s">
        <v>684</v>
      </c>
      <c r="D6" s="341" t="s">
        <v>685</v>
      </c>
      <c r="E6" s="341" t="s">
        <v>686</v>
      </c>
      <c r="F6" s="341" t="s">
        <v>687</v>
      </c>
      <c r="G6" s="341" t="s">
        <v>688</v>
      </c>
      <c r="H6" s="341" t="s">
        <v>689</v>
      </c>
      <c r="I6" s="341" t="s">
        <v>690</v>
      </c>
      <c r="J6" s="702"/>
      <c r="K6" s="703"/>
    </row>
    <row r="7" spans="1:11" x14ac:dyDescent="0.25">
      <c r="A7" s="147"/>
      <c r="B7" s="476" t="s">
        <v>771</v>
      </c>
      <c r="C7" s="342">
        <v>43087</v>
      </c>
      <c r="D7" s="342">
        <v>43088</v>
      </c>
      <c r="E7" s="342">
        <v>43089</v>
      </c>
      <c r="F7" s="342">
        <v>43090</v>
      </c>
      <c r="G7" s="342">
        <v>43091</v>
      </c>
      <c r="H7" s="342">
        <v>43092</v>
      </c>
      <c r="I7" s="342">
        <v>43093</v>
      </c>
      <c r="J7" s="702"/>
      <c r="K7" s="703"/>
    </row>
    <row r="8" spans="1:11" s="18" customFormat="1" outlineLevel="1" x14ac:dyDescent="0.25">
      <c r="A8" s="147"/>
      <c r="B8" s="129" t="s">
        <v>683</v>
      </c>
      <c r="C8" s="104">
        <v>4418.2</v>
      </c>
      <c r="D8" s="104">
        <v>3868</v>
      </c>
      <c r="E8" s="104">
        <v>5597.6</v>
      </c>
      <c r="F8" s="264">
        <v>10156.1</v>
      </c>
      <c r="G8" s="264">
        <v>10371.6</v>
      </c>
      <c r="H8" s="264">
        <v>12982.85</v>
      </c>
      <c r="I8" s="104">
        <v>2060.1999999999998</v>
      </c>
      <c r="J8" s="123" t="s">
        <v>695</v>
      </c>
      <c r="K8" s="449">
        <f>SUM(C8:I8)</f>
        <v>49454.549999999996</v>
      </c>
    </row>
    <row r="9" spans="1:11" s="18" customFormat="1" outlineLevel="1" x14ac:dyDescent="0.25">
      <c r="A9" s="147"/>
      <c r="B9" s="129" t="s">
        <v>681</v>
      </c>
      <c r="C9" s="104">
        <v>4418.2</v>
      </c>
      <c r="D9" s="104">
        <v>3868</v>
      </c>
      <c r="E9" s="104">
        <v>5597.6</v>
      </c>
      <c r="F9" s="264">
        <v>10156.1</v>
      </c>
      <c r="G9" s="264">
        <v>10371.6</v>
      </c>
      <c r="H9" s="264">
        <v>12982.85</v>
      </c>
      <c r="I9" s="104">
        <v>2060.1999999999998</v>
      </c>
      <c r="J9" s="123" t="s">
        <v>694</v>
      </c>
      <c r="K9" s="258">
        <f>INDICADORES!AB9/INDICADORES!AA9</f>
        <v>0.68127490039840632</v>
      </c>
    </row>
    <row r="10" spans="1:11" s="18" customFormat="1" outlineLevel="1" x14ac:dyDescent="0.25">
      <c r="A10" s="147"/>
      <c r="B10" s="129" t="s">
        <v>701</v>
      </c>
      <c r="C10" s="104"/>
      <c r="D10" s="104"/>
      <c r="E10" s="104"/>
      <c r="F10" s="104"/>
      <c r="G10" s="104"/>
      <c r="H10" s="166"/>
      <c r="I10" s="104"/>
      <c r="J10" s="123" t="s">
        <v>693</v>
      </c>
      <c r="K10" s="449">
        <f>K8/INDICADORES!AB9</f>
        <v>289.20789473684209</v>
      </c>
    </row>
    <row r="11" spans="1:11" s="18" customFormat="1" outlineLevel="1" x14ac:dyDescent="0.25">
      <c r="A11" s="147"/>
      <c r="B11" s="129" t="s">
        <v>682</v>
      </c>
      <c r="C11" s="343">
        <f>C8-C9</f>
        <v>0</v>
      </c>
      <c r="D11" s="343">
        <f t="shared" ref="D11:I11" si="0">D8-D9</f>
        <v>0</v>
      </c>
      <c r="E11" s="343">
        <f t="shared" si="0"/>
        <v>0</v>
      </c>
      <c r="F11" s="343">
        <f t="shared" si="0"/>
        <v>0</v>
      </c>
      <c r="G11" s="343">
        <f t="shared" si="0"/>
        <v>0</v>
      </c>
      <c r="H11" s="343">
        <f t="shared" si="0"/>
        <v>0</v>
      </c>
      <c r="I11" s="343">
        <f t="shared" si="0"/>
        <v>0</v>
      </c>
      <c r="J11" s="123" t="s">
        <v>692</v>
      </c>
      <c r="K11" s="450"/>
    </row>
    <row r="12" spans="1:11" s="18" customFormat="1" outlineLevel="1" x14ac:dyDescent="0.25">
      <c r="A12" s="147"/>
      <c r="B12" s="677"/>
      <c r="C12" s="678"/>
      <c r="D12" s="678"/>
      <c r="E12" s="678"/>
      <c r="F12" s="678"/>
      <c r="G12" s="678"/>
      <c r="H12" s="678"/>
      <c r="I12" s="678"/>
      <c r="J12" s="679" t="s">
        <v>715</v>
      </c>
      <c r="K12" s="680"/>
    </row>
    <row r="13" spans="1:11" s="18" customFormat="1" ht="15.75" customHeight="1" outlineLevel="1" x14ac:dyDescent="0.25">
      <c r="A13" s="147"/>
      <c r="B13" s="692" t="s">
        <v>697</v>
      </c>
      <c r="C13" s="693"/>
      <c r="D13" s="693"/>
      <c r="E13" s="693"/>
      <c r="F13" s="693"/>
      <c r="G13" s="693"/>
      <c r="H13" s="693"/>
      <c r="I13" s="693"/>
      <c r="J13" s="690">
        <f>SUM(C11:I11)</f>
        <v>0</v>
      </c>
      <c r="K13" s="691"/>
    </row>
    <row r="14" spans="1:11" s="18" customFormat="1" ht="15.75" customHeight="1" outlineLevel="1" x14ac:dyDescent="0.25">
      <c r="A14" s="147"/>
      <c r="B14" s="692"/>
      <c r="C14" s="693"/>
      <c r="D14" s="693"/>
      <c r="E14" s="693"/>
      <c r="F14" s="693"/>
      <c r="G14" s="693"/>
      <c r="H14" s="693"/>
      <c r="I14" s="693"/>
      <c r="J14" s="690"/>
      <c r="K14" s="691"/>
    </row>
    <row r="15" spans="1:11" s="18" customFormat="1" ht="15.75" customHeight="1" outlineLevel="1" x14ac:dyDescent="0.25">
      <c r="A15" s="147"/>
      <c r="B15" s="692"/>
      <c r="C15" s="693"/>
      <c r="D15" s="693"/>
      <c r="E15" s="693"/>
      <c r="F15" s="693"/>
      <c r="G15" s="693"/>
      <c r="H15" s="693"/>
      <c r="I15" s="693"/>
      <c r="J15" s="690"/>
      <c r="K15" s="691"/>
    </row>
    <row r="16" spans="1:11" s="18" customFormat="1" ht="15.75" customHeight="1" outlineLevel="1" x14ac:dyDescent="0.25">
      <c r="A16" s="147"/>
      <c r="B16" s="677"/>
      <c r="C16" s="678"/>
      <c r="D16" s="678"/>
      <c r="E16" s="678"/>
      <c r="F16" s="678"/>
      <c r="G16" s="678"/>
      <c r="H16" s="678"/>
      <c r="I16" s="678"/>
      <c r="J16" s="344"/>
      <c r="K16" s="449"/>
    </row>
    <row r="17" spans="1:11" s="18" customFormat="1" ht="15.75" customHeight="1" outlineLevel="1" x14ac:dyDescent="0.25">
      <c r="A17" s="147"/>
      <c r="B17" s="681" t="s">
        <v>770</v>
      </c>
      <c r="C17" s="475" t="s">
        <v>684</v>
      </c>
      <c r="D17" s="475" t="s">
        <v>685</v>
      </c>
      <c r="E17" s="475" t="s">
        <v>686</v>
      </c>
      <c r="F17" s="475" t="s">
        <v>687</v>
      </c>
      <c r="G17" s="475" t="s">
        <v>688</v>
      </c>
      <c r="H17" s="475" t="s">
        <v>689</v>
      </c>
      <c r="I17" s="475" t="s">
        <v>690</v>
      </c>
      <c r="J17" s="683" t="s">
        <v>696</v>
      </c>
      <c r="K17" s="684"/>
    </row>
    <row r="18" spans="1:11" s="18" customFormat="1" x14ac:dyDescent="0.25">
      <c r="A18" s="147"/>
      <c r="B18" s="682"/>
      <c r="C18" s="342">
        <v>43087</v>
      </c>
      <c r="D18" s="342">
        <v>43088</v>
      </c>
      <c r="E18" s="342">
        <v>43089</v>
      </c>
      <c r="F18" s="342">
        <v>43090</v>
      </c>
      <c r="G18" s="342">
        <v>43091</v>
      </c>
      <c r="H18" s="342">
        <v>43092</v>
      </c>
      <c r="I18" s="342">
        <v>43093</v>
      </c>
      <c r="J18" s="685"/>
      <c r="K18" s="686"/>
    </row>
    <row r="19" spans="1:11" s="18" customFormat="1" outlineLevel="1" x14ac:dyDescent="0.25">
      <c r="A19" s="147"/>
      <c r="B19" s="129" t="s">
        <v>683</v>
      </c>
      <c r="C19" s="104">
        <v>4321.16</v>
      </c>
      <c r="D19" s="104">
        <v>6354.93</v>
      </c>
      <c r="E19" s="264">
        <v>9620.51</v>
      </c>
      <c r="F19" s="104">
        <v>10926.12</v>
      </c>
      <c r="G19" s="104">
        <v>10371.209999999999</v>
      </c>
      <c r="H19" s="104">
        <v>29404.639999999999</v>
      </c>
      <c r="I19" s="104">
        <v>10291.459999999999</v>
      </c>
      <c r="J19" s="123" t="s">
        <v>695</v>
      </c>
      <c r="K19" s="449">
        <f>SUM(C19:I19)</f>
        <v>81290.03</v>
      </c>
    </row>
    <row r="20" spans="1:11" s="18" customFormat="1" outlineLevel="1" x14ac:dyDescent="0.25">
      <c r="A20" s="147"/>
      <c r="B20" s="129" t="s">
        <v>681</v>
      </c>
      <c r="C20" s="104">
        <v>4321.16</v>
      </c>
      <c r="D20" s="104">
        <v>6354.93</v>
      </c>
      <c r="E20" s="264">
        <v>9620.51</v>
      </c>
      <c r="F20" s="104">
        <v>10926.12</v>
      </c>
      <c r="G20" s="104">
        <v>10371.209999999999</v>
      </c>
      <c r="H20" s="104">
        <v>29377.18</v>
      </c>
      <c r="I20" s="104">
        <v>10291.459999999999</v>
      </c>
      <c r="J20" s="123" t="s">
        <v>694</v>
      </c>
      <c r="K20" s="258">
        <f>INDICADORES!AB19/INDICADORES!AA19</f>
        <v>0.74145299145299148</v>
      </c>
    </row>
    <row r="21" spans="1:11" s="18" customFormat="1" outlineLevel="1" x14ac:dyDescent="0.25">
      <c r="A21" s="147"/>
      <c r="B21" s="129" t="s">
        <v>701</v>
      </c>
      <c r="C21" s="104"/>
      <c r="D21" s="104"/>
      <c r="E21" s="104"/>
      <c r="F21" s="104"/>
      <c r="G21" s="104"/>
      <c r="H21" s="104"/>
      <c r="I21" s="104"/>
      <c r="J21" s="123" t="s">
        <v>693</v>
      </c>
      <c r="K21" s="449">
        <f>'VENDAS DIÁRIAS SEMANA 4'!K19/INDICADORES!AB19</f>
        <v>234.26521613832853</v>
      </c>
    </row>
    <row r="22" spans="1:11" s="18" customFormat="1" outlineLevel="1" x14ac:dyDescent="0.25">
      <c r="A22" s="147"/>
      <c r="B22" s="129" t="s">
        <v>682</v>
      </c>
      <c r="C22" s="343">
        <f t="shared" ref="C22:I22" si="1">C19-C20</f>
        <v>0</v>
      </c>
      <c r="D22" s="343">
        <f t="shared" si="1"/>
        <v>0</v>
      </c>
      <c r="E22" s="343">
        <f t="shared" si="1"/>
        <v>0</v>
      </c>
      <c r="F22" s="343">
        <f t="shared" si="1"/>
        <v>0</v>
      </c>
      <c r="G22" s="343">
        <f t="shared" si="1"/>
        <v>0</v>
      </c>
      <c r="H22" s="343">
        <f t="shared" si="1"/>
        <v>27.459999999999127</v>
      </c>
      <c r="I22" s="343">
        <f t="shared" si="1"/>
        <v>0</v>
      </c>
      <c r="J22" s="123" t="s">
        <v>692</v>
      </c>
      <c r="K22" s="450"/>
    </row>
    <row r="23" spans="1:11" s="18" customFormat="1" outlineLevel="1" x14ac:dyDescent="0.25">
      <c r="A23" s="147"/>
      <c r="B23" s="677"/>
      <c r="C23" s="678"/>
      <c r="D23" s="678"/>
      <c r="E23" s="678"/>
      <c r="F23" s="678"/>
      <c r="G23" s="678"/>
      <c r="H23" s="678"/>
      <c r="I23" s="678"/>
      <c r="J23" s="679" t="s">
        <v>715</v>
      </c>
      <c r="K23" s="680"/>
    </row>
    <row r="24" spans="1:11" s="18" customFormat="1" ht="15.75" customHeight="1" outlineLevel="1" x14ac:dyDescent="0.25">
      <c r="A24" s="147"/>
      <c r="B24" s="692" t="s">
        <v>697</v>
      </c>
      <c r="C24" s="693"/>
      <c r="D24" s="693"/>
      <c r="E24" s="693"/>
      <c r="F24" s="693"/>
      <c r="G24" s="693"/>
      <c r="H24" s="693"/>
      <c r="I24" s="693"/>
      <c r="J24" s="690">
        <f>SUM(C22:I22)</f>
        <v>27.459999999999127</v>
      </c>
      <c r="K24" s="691"/>
    </row>
    <row r="25" spans="1:11" s="18" customFormat="1" ht="15.75" customHeight="1" outlineLevel="1" x14ac:dyDescent="0.25">
      <c r="A25" s="147"/>
      <c r="B25" s="692"/>
      <c r="C25" s="693"/>
      <c r="D25" s="693"/>
      <c r="E25" s="693"/>
      <c r="F25" s="693"/>
      <c r="G25" s="693"/>
      <c r="H25" s="693"/>
      <c r="I25" s="693"/>
      <c r="J25" s="690"/>
      <c r="K25" s="691"/>
    </row>
    <row r="26" spans="1:11" s="18" customFormat="1" ht="15.75" customHeight="1" outlineLevel="1" x14ac:dyDescent="0.25">
      <c r="A26" s="147"/>
      <c r="B26" s="692"/>
      <c r="C26" s="693"/>
      <c r="D26" s="693"/>
      <c r="E26" s="693"/>
      <c r="F26" s="693"/>
      <c r="G26" s="693"/>
      <c r="H26" s="693"/>
      <c r="I26" s="693"/>
      <c r="J26" s="690"/>
      <c r="K26" s="691"/>
    </row>
    <row r="27" spans="1:11" s="18" customFormat="1" outlineLevel="1" x14ac:dyDescent="0.25">
      <c r="A27" s="147"/>
      <c r="B27" s="687"/>
      <c r="C27" s="679"/>
      <c r="D27" s="679"/>
      <c r="E27" s="679"/>
      <c r="F27" s="679"/>
      <c r="G27" s="679"/>
      <c r="H27" s="679"/>
      <c r="I27" s="679"/>
      <c r="J27" s="679"/>
      <c r="K27" s="680"/>
    </row>
    <row r="28" spans="1:11" s="18" customFormat="1" outlineLevel="1" x14ac:dyDescent="0.25">
      <c r="A28" s="147"/>
      <c r="B28" s="681" t="s">
        <v>750</v>
      </c>
      <c r="C28" s="475" t="s">
        <v>684</v>
      </c>
      <c r="D28" s="475" t="s">
        <v>685</v>
      </c>
      <c r="E28" s="475" t="s">
        <v>686</v>
      </c>
      <c r="F28" s="475" t="s">
        <v>687</v>
      </c>
      <c r="G28" s="475" t="s">
        <v>688</v>
      </c>
      <c r="H28" s="475" t="s">
        <v>689</v>
      </c>
      <c r="I28" s="475" t="s">
        <v>690</v>
      </c>
      <c r="J28" s="683" t="s">
        <v>696</v>
      </c>
      <c r="K28" s="684"/>
    </row>
    <row r="29" spans="1:11" s="18" customFormat="1" x14ac:dyDescent="0.25">
      <c r="A29" s="147"/>
      <c r="B29" s="682"/>
      <c r="C29" s="342">
        <v>43087</v>
      </c>
      <c r="D29" s="342">
        <v>43088</v>
      </c>
      <c r="E29" s="342">
        <v>43089</v>
      </c>
      <c r="F29" s="342">
        <v>43090</v>
      </c>
      <c r="G29" s="342">
        <v>43091</v>
      </c>
      <c r="H29" s="342">
        <v>43092</v>
      </c>
      <c r="I29" s="342">
        <v>43093</v>
      </c>
      <c r="J29" s="685"/>
      <c r="K29" s="686"/>
    </row>
    <row r="30" spans="1:11" s="18" customFormat="1" outlineLevel="1" x14ac:dyDescent="0.25">
      <c r="A30" s="147"/>
      <c r="B30" s="129" t="s">
        <v>683</v>
      </c>
      <c r="C30" s="104">
        <v>8214.01</v>
      </c>
      <c r="D30" s="104">
        <v>9393.4599999999991</v>
      </c>
      <c r="E30" s="104">
        <v>8646.76</v>
      </c>
      <c r="F30" s="104">
        <v>11815.09</v>
      </c>
      <c r="G30" s="104">
        <v>12142.46</v>
      </c>
      <c r="H30" s="104">
        <v>21118.62</v>
      </c>
      <c r="I30" s="104">
        <v>9478.41</v>
      </c>
      <c r="J30" s="123" t="s">
        <v>695</v>
      </c>
      <c r="K30" s="449">
        <f>SUM(C30:I30)</f>
        <v>80808.810000000012</v>
      </c>
    </row>
    <row r="31" spans="1:11" s="18" customFormat="1" outlineLevel="1" x14ac:dyDescent="0.25">
      <c r="A31" s="147"/>
      <c r="B31" s="129" t="s">
        <v>681</v>
      </c>
      <c r="C31" s="104">
        <v>8191.93</v>
      </c>
      <c r="D31" s="104">
        <v>9393.4599999999991</v>
      </c>
      <c r="E31" s="104">
        <v>8646.76</v>
      </c>
      <c r="F31" s="104">
        <v>11683.21</v>
      </c>
      <c r="G31" s="104">
        <v>12142.46</v>
      </c>
      <c r="H31" s="104">
        <v>21118.62</v>
      </c>
      <c r="I31" s="104">
        <v>9478.41</v>
      </c>
      <c r="J31" s="123" t="s">
        <v>589</v>
      </c>
      <c r="K31" s="258">
        <f>INDICADORES!AB29/INDICADORES!AA29</f>
        <v>0.77024070021881841</v>
      </c>
    </row>
    <row r="32" spans="1:11" s="18" customFormat="1" outlineLevel="1" x14ac:dyDescent="0.25">
      <c r="A32" s="147"/>
      <c r="B32" s="129" t="s">
        <v>701</v>
      </c>
      <c r="C32" s="104"/>
      <c r="D32" s="104"/>
      <c r="E32" s="104"/>
      <c r="F32" s="104"/>
      <c r="G32" s="120"/>
      <c r="H32" s="104"/>
      <c r="I32" s="104"/>
      <c r="J32" s="123" t="s">
        <v>693</v>
      </c>
      <c r="K32" s="449">
        <f>K30/INDICADORES!AB29</f>
        <v>229.5704829545455</v>
      </c>
    </row>
    <row r="33" spans="1:11" s="18" customFormat="1" outlineLevel="1" x14ac:dyDescent="0.25">
      <c r="A33" s="147"/>
      <c r="B33" s="129" t="s">
        <v>682</v>
      </c>
      <c r="C33" s="343">
        <f t="shared" ref="C33:I33" si="2">C30-C31</f>
        <v>22.079999999999927</v>
      </c>
      <c r="D33" s="343">
        <f t="shared" si="2"/>
        <v>0</v>
      </c>
      <c r="E33" s="343">
        <f t="shared" si="2"/>
        <v>0</v>
      </c>
      <c r="F33" s="343">
        <f t="shared" si="2"/>
        <v>131.88000000000102</v>
      </c>
      <c r="G33" s="343">
        <f t="shared" si="2"/>
        <v>0</v>
      </c>
      <c r="H33" s="343">
        <f t="shared" si="2"/>
        <v>0</v>
      </c>
      <c r="I33" s="343">
        <f t="shared" si="2"/>
        <v>0</v>
      </c>
      <c r="J33" s="123" t="s">
        <v>692</v>
      </c>
      <c r="K33" s="450"/>
    </row>
    <row r="34" spans="1:11" s="18" customFormat="1" outlineLevel="1" x14ac:dyDescent="0.25">
      <c r="A34" s="147"/>
      <c r="B34" s="677"/>
      <c r="C34" s="678"/>
      <c r="D34" s="678"/>
      <c r="E34" s="678"/>
      <c r="F34" s="678"/>
      <c r="G34" s="678"/>
      <c r="H34" s="678"/>
      <c r="I34" s="678"/>
      <c r="J34" s="679" t="s">
        <v>715</v>
      </c>
      <c r="K34" s="680"/>
    </row>
    <row r="35" spans="1:11" s="18" customFormat="1" ht="15.75" customHeight="1" outlineLevel="1" x14ac:dyDescent="0.25">
      <c r="A35" s="147"/>
      <c r="B35" s="692" t="s">
        <v>697</v>
      </c>
      <c r="C35" s="693"/>
      <c r="D35" s="693"/>
      <c r="E35" s="693"/>
      <c r="F35" s="693"/>
      <c r="G35" s="693"/>
      <c r="H35" s="693"/>
      <c r="I35" s="693"/>
      <c r="J35" s="690">
        <f>SUM(C33:I33)</f>
        <v>153.96000000000095</v>
      </c>
      <c r="K35" s="691"/>
    </row>
    <row r="36" spans="1:11" s="18" customFormat="1" ht="15.75" customHeight="1" outlineLevel="1" x14ac:dyDescent="0.25">
      <c r="A36" s="147"/>
      <c r="B36" s="692"/>
      <c r="C36" s="693"/>
      <c r="D36" s="693"/>
      <c r="E36" s="693"/>
      <c r="F36" s="693"/>
      <c r="G36" s="693"/>
      <c r="H36" s="693"/>
      <c r="I36" s="693"/>
      <c r="J36" s="690"/>
      <c r="K36" s="691"/>
    </row>
    <row r="37" spans="1:11" s="18" customFormat="1" ht="15.75" customHeight="1" outlineLevel="1" x14ac:dyDescent="0.25">
      <c r="A37" s="147"/>
      <c r="B37" s="692"/>
      <c r="C37" s="693"/>
      <c r="D37" s="693"/>
      <c r="E37" s="693"/>
      <c r="F37" s="693"/>
      <c r="G37" s="693"/>
      <c r="H37" s="693"/>
      <c r="I37" s="693"/>
      <c r="J37" s="690"/>
      <c r="K37" s="691"/>
    </row>
    <row r="38" spans="1:11" s="18" customFormat="1" outlineLevel="1" x14ac:dyDescent="0.25">
      <c r="A38" s="147"/>
      <c r="B38" s="687"/>
      <c r="C38" s="679"/>
      <c r="D38" s="679"/>
      <c r="E38" s="679"/>
      <c r="F38" s="679"/>
      <c r="G38" s="679"/>
      <c r="H38" s="679"/>
      <c r="I38" s="679"/>
      <c r="J38" s="679"/>
      <c r="K38" s="680"/>
    </row>
    <row r="39" spans="1:11" s="18" customFormat="1" outlineLevel="1" x14ac:dyDescent="0.25">
      <c r="A39" s="147"/>
      <c r="B39" s="681" t="s">
        <v>772</v>
      </c>
      <c r="C39" s="475" t="s">
        <v>684</v>
      </c>
      <c r="D39" s="475" t="s">
        <v>685</v>
      </c>
      <c r="E39" s="475" t="s">
        <v>686</v>
      </c>
      <c r="F39" s="475" t="s">
        <v>687</v>
      </c>
      <c r="G39" s="475" t="s">
        <v>688</v>
      </c>
      <c r="H39" s="475" t="s">
        <v>689</v>
      </c>
      <c r="I39" s="475" t="s">
        <v>690</v>
      </c>
      <c r="J39" s="683" t="s">
        <v>696</v>
      </c>
      <c r="K39" s="684"/>
    </row>
    <row r="40" spans="1:11" s="18" customFormat="1" x14ac:dyDescent="0.25">
      <c r="A40" s="147"/>
      <c r="B40" s="682"/>
      <c r="C40" s="342">
        <v>43087</v>
      </c>
      <c r="D40" s="342">
        <v>43088</v>
      </c>
      <c r="E40" s="342">
        <v>43089</v>
      </c>
      <c r="F40" s="342">
        <v>43090</v>
      </c>
      <c r="G40" s="342">
        <v>43091</v>
      </c>
      <c r="H40" s="342">
        <v>43092</v>
      </c>
      <c r="I40" s="342">
        <v>43093</v>
      </c>
      <c r="J40" s="685"/>
      <c r="K40" s="686"/>
    </row>
    <row r="41" spans="1:11" s="18" customFormat="1" outlineLevel="1" x14ac:dyDescent="0.25">
      <c r="A41" s="147"/>
      <c r="B41" s="129" t="s">
        <v>683</v>
      </c>
      <c r="C41" s="104">
        <v>57048</v>
      </c>
      <c r="D41" s="104">
        <v>44845</v>
      </c>
      <c r="E41" s="104">
        <v>52714.74</v>
      </c>
      <c r="F41" s="104">
        <v>64987</v>
      </c>
      <c r="G41" s="104">
        <v>66661</v>
      </c>
      <c r="H41" s="104">
        <v>97059</v>
      </c>
      <c r="I41" s="104">
        <v>49294</v>
      </c>
      <c r="J41" s="123" t="s">
        <v>695</v>
      </c>
      <c r="K41" s="449">
        <f>SUM(C41:I41)</f>
        <v>432608.74</v>
      </c>
    </row>
    <row r="42" spans="1:11" s="18" customFormat="1" outlineLevel="1" x14ac:dyDescent="0.25">
      <c r="A42" s="147"/>
      <c r="B42" s="129" t="s">
        <v>681</v>
      </c>
      <c r="C42" s="104">
        <v>56664</v>
      </c>
      <c r="D42" s="104">
        <v>44785.4</v>
      </c>
      <c r="E42" s="104">
        <v>52569.5</v>
      </c>
      <c r="F42" s="104">
        <v>64987</v>
      </c>
      <c r="G42" s="104">
        <v>66661</v>
      </c>
      <c r="H42" s="104">
        <v>95525.5</v>
      </c>
      <c r="I42" s="104">
        <v>49005</v>
      </c>
      <c r="J42" s="123" t="s">
        <v>694</v>
      </c>
      <c r="K42" s="258">
        <f>INDICADORES!AB39/INDICADORES!AA39</f>
        <v>0.93660185967878273</v>
      </c>
    </row>
    <row r="43" spans="1:11" s="18" customFormat="1" outlineLevel="1" x14ac:dyDescent="0.25">
      <c r="A43" s="147"/>
      <c r="B43" s="129" t="s">
        <v>701</v>
      </c>
      <c r="C43" s="104"/>
      <c r="D43" s="104"/>
      <c r="E43" s="104"/>
      <c r="F43" s="104"/>
      <c r="G43" s="104"/>
      <c r="H43" s="104"/>
      <c r="I43" s="166"/>
      <c r="J43" s="123" t="s">
        <v>693</v>
      </c>
      <c r="K43" s="449">
        <f>K41/INDICADORES!AB39</f>
        <v>130.14703369434417</v>
      </c>
    </row>
    <row r="44" spans="1:11" s="18" customFormat="1" outlineLevel="1" x14ac:dyDescent="0.25">
      <c r="A44" s="147"/>
      <c r="B44" s="129" t="s">
        <v>682</v>
      </c>
      <c r="C44" s="343">
        <f t="shared" ref="C44:I44" si="3">C41-C42</f>
        <v>384</v>
      </c>
      <c r="D44" s="343">
        <f t="shared" si="3"/>
        <v>59.599999999998545</v>
      </c>
      <c r="E44" s="343">
        <f t="shared" si="3"/>
        <v>145.23999999999796</v>
      </c>
      <c r="F44" s="343">
        <f t="shared" si="3"/>
        <v>0</v>
      </c>
      <c r="G44" s="343">
        <f t="shared" si="3"/>
        <v>0</v>
      </c>
      <c r="H44" s="343">
        <f t="shared" si="3"/>
        <v>1533.5</v>
      </c>
      <c r="I44" s="343">
        <f t="shared" si="3"/>
        <v>289</v>
      </c>
      <c r="J44" s="123" t="s">
        <v>692</v>
      </c>
      <c r="K44" s="450"/>
    </row>
    <row r="45" spans="1:11" s="18" customFormat="1" outlineLevel="1" x14ac:dyDescent="0.25">
      <c r="A45" s="147"/>
      <c r="B45" s="677"/>
      <c r="C45" s="678"/>
      <c r="D45" s="678"/>
      <c r="E45" s="678"/>
      <c r="F45" s="678"/>
      <c r="G45" s="678"/>
      <c r="H45" s="678"/>
      <c r="I45" s="678"/>
      <c r="J45" s="679" t="s">
        <v>715</v>
      </c>
      <c r="K45" s="680"/>
    </row>
    <row r="46" spans="1:11" s="18" customFormat="1" ht="15.75" customHeight="1" outlineLevel="1" x14ac:dyDescent="0.25">
      <c r="A46" s="147"/>
      <c r="B46" s="692" t="s">
        <v>697</v>
      </c>
      <c r="C46" s="693"/>
      <c r="D46" s="693"/>
      <c r="E46" s="693"/>
      <c r="F46" s="693"/>
      <c r="G46" s="693"/>
      <c r="H46" s="693"/>
      <c r="I46" s="693"/>
      <c r="J46" s="690">
        <f>SUM(C44:I44)</f>
        <v>2411.3399999999965</v>
      </c>
      <c r="K46" s="691"/>
    </row>
    <row r="47" spans="1:11" s="18" customFormat="1" ht="15.75" customHeight="1" outlineLevel="1" x14ac:dyDescent="0.25">
      <c r="A47" s="147"/>
      <c r="B47" s="692"/>
      <c r="C47" s="693"/>
      <c r="D47" s="693"/>
      <c r="E47" s="693"/>
      <c r="F47" s="693"/>
      <c r="G47" s="693"/>
      <c r="H47" s="693"/>
      <c r="I47" s="693"/>
      <c r="J47" s="690"/>
      <c r="K47" s="691"/>
    </row>
    <row r="48" spans="1:11" s="18" customFormat="1" ht="15.75" customHeight="1" outlineLevel="1" x14ac:dyDescent="0.25">
      <c r="A48" s="147"/>
      <c r="B48" s="692"/>
      <c r="C48" s="693"/>
      <c r="D48" s="693"/>
      <c r="E48" s="693"/>
      <c r="F48" s="693"/>
      <c r="G48" s="693"/>
      <c r="H48" s="693"/>
      <c r="I48" s="693"/>
      <c r="J48" s="690"/>
      <c r="K48" s="691"/>
    </row>
    <row r="49" spans="1:11" s="18" customFormat="1" outlineLevel="1" x14ac:dyDescent="0.25">
      <c r="A49" s="147"/>
      <c r="B49" s="677"/>
      <c r="C49" s="678"/>
      <c r="D49" s="678"/>
      <c r="E49" s="678"/>
      <c r="F49" s="678"/>
      <c r="G49" s="678"/>
      <c r="H49" s="678"/>
      <c r="I49" s="678"/>
      <c r="J49" s="678"/>
      <c r="K49" s="694"/>
    </row>
    <row r="50" spans="1:11" s="18" customFormat="1" outlineLevel="1" x14ac:dyDescent="0.25">
      <c r="A50" s="147"/>
      <c r="B50" s="681" t="s">
        <v>751</v>
      </c>
      <c r="C50" s="475" t="s">
        <v>684</v>
      </c>
      <c r="D50" s="475" t="s">
        <v>685</v>
      </c>
      <c r="E50" s="475" t="s">
        <v>686</v>
      </c>
      <c r="F50" s="475" t="s">
        <v>687</v>
      </c>
      <c r="G50" s="475" t="s">
        <v>688</v>
      </c>
      <c r="H50" s="475" t="s">
        <v>689</v>
      </c>
      <c r="I50" s="475" t="s">
        <v>690</v>
      </c>
      <c r="J50" s="683" t="s">
        <v>696</v>
      </c>
      <c r="K50" s="684"/>
    </row>
    <row r="51" spans="1:11" s="18" customFormat="1" x14ac:dyDescent="0.25">
      <c r="A51" s="147"/>
      <c r="B51" s="682"/>
      <c r="C51" s="342">
        <v>43087</v>
      </c>
      <c r="D51" s="342">
        <v>43088</v>
      </c>
      <c r="E51" s="342">
        <v>43089</v>
      </c>
      <c r="F51" s="342">
        <v>43090</v>
      </c>
      <c r="G51" s="342">
        <v>43091</v>
      </c>
      <c r="H51" s="342">
        <v>43092</v>
      </c>
      <c r="I51" s="342">
        <v>43093</v>
      </c>
      <c r="J51" s="685"/>
      <c r="K51" s="686"/>
    </row>
    <row r="52" spans="1:11" s="18" customFormat="1" outlineLevel="1" x14ac:dyDescent="0.25">
      <c r="A52" s="147"/>
      <c r="B52" s="129" t="s">
        <v>683</v>
      </c>
      <c r="C52" s="104">
        <v>38146.68</v>
      </c>
      <c r="D52" s="104">
        <v>41865.75</v>
      </c>
      <c r="E52" s="104">
        <v>49417</v>
      </c>
      <c r="F52" s="104">
        <v>68166.289999999994</v>
      </c>
      <c r="G52" s="104">
        <v>74522.009999999995</v>
      </c>
      <c r="H52" s="104">
        <v>115111.16</v>
      </c>
      <c r="I52" s="104">
        <v>55990.51</v>
      </c>
      <c r="J52" s="123" t="s">
        <v>695</v>
      </c>
      <c r="K52" s="449">
        <f>SUM(C52:I52)</f>
        <v>443219.4</v>
      </c>
    </row>
    <row r="53" spans="1:11" s="18" customFormat="1" outlineLevel="1" x14ac:dyDescent="0.25">
      <c r="A53" s="147"/>
      <c r="B53" s="129" t="s">
        <v>681</v>
      </c>
      <c r="C53" s="104">
        <v>37902.32</v>
      </c>
      <c r="D53" s="104">
        <v>41280.300000000003</v>
      </c>
      <c r="E53" s="104">
        <v>49417</v>
      </c>
      <c r="F53" s="104">
        <v>67935.149999999994</v>
      </c>
      <c r="G53" s="104">
        <v>74212.34</v>
      </c>
      <c r="H53" s="104">
        <v>114108.4</v>
      </c>
      <c r="I53" s="104">
        <v>55316.26</v>
      </c>
      <c r="J53" s="123" t="s">
        <v>694</v>
      </c>
      <c r="K53" s="258">
        <f>INDICADORES!AB49/INDICADORES!AA49</f>
        <v>0.93512997853565472</v>
      </c>
    </row>
    <row r="54" spans="1:11" s="18" customFormat="1" outlineLevel="1" x14ac:dyDescent="0.25">
      <c r="A54" s="147"/>
      <c r="B54" s="129" t="s">
        <v>701</v>
      </c>
      <c r="C54" s="104"/>
      <c r="D54" s="104"/>
      <c r="E54" s="104"/>
      <c r="F54" s="104"/>
      <c r="G54" s="104"/>
      <c r="H54" s="104"/>
      <c r="I54" s="104"/>
      <c r="J54" s="123" t="s">
        <v>693</v>
      </c>
      <c r="K54" s="449">
        <f>K52/INDICADORES!AB49</f>
        <v>113.03733741392503</v>
      </c>
    </row>
    <row r="55" spans="1:11" s="18" customFormat="1" outlineLevel="1" x14ac:dyDescent="0.25">
      <c r="A55" s="147"/>
      <c r="B55" s="129" t="s">
        <v>682</v>
      </c>
      <c r="C55" s="343">
        <f t="shared" ref="C55:I55" si="4">C52-C53</f>
        <v>244.36000000000058</v>
      </c>
      <c r="D55" s="343">
        <f t="shared" si="4"/>
        <v>585.44999999999709</v>
      </c>
      <c r="E55" s="343">
        <f t="shared" si="4"/>
        <v>0</v>
      </c>
      <c r="F55" s="343">
        <f t="shared" si="4"/>
        <v>231.13999999999942</v>
      </c>
      <c r="G55" s="343">
        <f t="shared" si="4"/>
        <v>309.66999999999825</v>
      </c>
      <c r="H55" s="343">
        <f t="shared" si="4"/>
        <v>1002.7600000000093</v>
      </c>
      <c r="I55" s="343">
        <f t="shared" si="4"/>
        <v>674.25</v>
      </c>
      <c r="J55" s="123" t="s">
        <v>692</v>
      </c>
      <c r="K55" s="450"/>
    </row>
    <row r="56" spans="1:11" s="18" customFormat="1" outlineLevel="1" x14ac:dyDescent="0.25">
      <c r="A56" s="147"/>
      <c r="B56" s="677"/>
      <c r="C56" s="678"/>
      <c r="D56" s="678"/>
      <c r="E56" s="678"/>
      <c r="F56" s="678"/>
      <c r="G56" s="678"/>
      <c r="H56" s="678"/>
      <c r="I56" s="678"/>
      <c r="J56" s="679" t="s">
        <v>715</v>
      </c>
      <c r="K56" s="680"/>
    </row>
    <row r="57" spans="1:11" s="18" customFormat="1" ht="15.75" customHeight="1" outlineLevel="1" x14ac:dyDescent="0.25">
      <c r="A57" s="147"/>
      <c r="B57" s="692" t="s">
        <v>697</v>
      </c>
      <c r="C57" s="693"/>
      <c r="D57" s="693"/>
      <c r="E57" s="693"/>
      <c r="F57" s="693"/>
      <c r="G57" s="693"/>
      <c r="H57" s="693"/>
      <c r="I57" s="693"/>
      <c r="J57" s="690">
        <f>SUM(C55:I55)</f>
        <v>3047.6300000000047</v>
      </c>
      <c r="K57" s="691"/>
    </row>
    <row r="58" spans="1:11" s="18" customFormat="1" ht="15.75" customHeight="1" outlineLevel="1" x14ac:dyDescent="0.25">
      <c r="A58" s="147"/>
      <c r="B58" s="692"/>
      <c r="C58" s="693"/>
      <c r="D58" s="693"/>
      <c r="E58" s="693"/>
      <c r="F58" s="693"/>
      <c r="G58" s="693"/>
      <c r="H58" s="693"/>
      <c r="I58" s="693"/>
      <c r="J58" s="690"/>
      <c r="K58" s="691"/>
    </row>
    <row r="59" spans="1:11" s="18" customFormat="1" ht="15.75" customHeight="1" outlineLevel="1" x14ac:dyDescent="0.25">
      <c r="A59" s="147"/>
      <c r="B59" s="692"/>
      <c r="C59" s="693"/>
      <c r="D59" s="693"/>
      <c r="E59" s="693"/>
      <c r="F59" s="693"/>
      <c r="G59" s="693"/>
      <c r="H59" s="693"/>
      <c r="I59" s="693"/>
      <c r="J59" s="690"/>
      <c r="K59" s="691"/>
    </row>
    <row r="60" spans="1:11" s="18" customFormat="1" outlineLevel="1" x14ac:dyDescent="0.25">
      <c r="A60" s="147"/>
      <c r="B60" s="687"/>
      <c r="C60" s="679"/>
      <c r="D60" s="679"/>
      <c r="E60" s="679"/>
      <c r="F60" s="679"/>
      <c r="G60" s="679"/>
      <c r="H60" s="679"/>
      <c r="I60" s="679"/>
      <c r="J60" s="679"/>
      <c r="K60" s="680"/>
    </row>
    <row r="61" spans="1:11" s="18" customFormat="1" x14ac:dyDescent="0.25">
      <c r="A61" s="147"/>
      <c r="B61" s="688"/>
      <c r="C61" s="689"/>
      <c r="D61" s="689"/>
      <c r="E61" s="689"/>
      <c r="F61" s="689"/>
      <c r="G61" s="689"/>
      <c r="H61" s="689"/>
      <c r="I61" s="689"/>
      <c r="J61" s="345"/>
      <c r="K61" s="451"/>
    </row>
    <row r="62" spans="1:11" s="18" customFormat="1" outlineLevel="1" x14ac:dyDescent="0.25">
      <c r="A62" s="147"/>
      <c r="B62" s="350" t="s">
        <v>601</v>
      </c>
      <c r="C62" s="346">
        <f t="shared" ref="C62:I62" si="5">SUM(C8,C19,C30,C41,C52)</f>
        <v>112148.04999999999</v>
      </c>
      <c r="D62" s="346">
        <f t="shared" si="5"/>
        <v>106327.14</v>
      </c>
      <c r="E62" s="346">
        <f t="shared" si="5"/>
        <v>125996.61</v>
      </c>
      <c r="F62" s="346">
        <f t="shared" si="5"/>
        <v>166050.59999999998</v>
      </c>
      <c r="G62" s="346">
        <f t="shared" si="5"/>
        <v>174068.27999999997</v>
      </c>
      <c r="H62" s="346">
        <f t="shared" si="5"/>
        <v>275676.27</v>
      </c>
      <c r="I62" s="346">
        <f t="shared" si="5"/>
        <v>127114.58000000002</v>
      </c>
      <c r="J62" s="347">
        <f>SUM(C62:I62)</f>
        <v>1087381.53</v>
      </c>
      <c r="K62" s="451"/>
    </row>
    <row r="63" spans="1:11" s="18" customFormat="1" outlineLevel="1" x14ac:dyDescent="0.25">
      <c r="A63" s="147"/>
      <c r="B63" s="350" t="s">
        <v>735</v>
      </c>
      <c r="C63" s="346">
        <f>SUM(C9,C20,C31,C42,C53)</f>
        <v>111497.61000000002</v>
      </c>
      <c r="D63" s="346">
        <f t="shared" ref="D63:I63" si="6">SUM(D9,D20,D31,D42,D53)</f>
        <v>105682.09</v>
      </c>
      <c r="E63" s="346">
        <f t="shared" si="6"/>
        <v>125851.37</v>
      </c>
      <c r="F63" s="346">
        <f t="shared" si="6"/>
        <v>165687.57999999999</v>
      </c>
      <c r="G63" s="346">
        <f t="shared" si="6"/>
        <v>173758.61</v>
      </c>
      <c r="H63" s="346">
        <f t="shared" si="6"/>
        <v>273112.55</v>
      </c>
      <c r="I63" s="346">
        <f t="shared" si="6"/>
        <v>126151.33000000002</v>
      </c>
      <c r="J63" s="347">
        <f>SUM(C63:I63)</f>
        <v>1081741.1400000001</v>
      </c>
      <c r="K63" s="451"/>
    </row>
    <row r="64" spans="1:11" s="18" customFormat="1" outlineLevel="1" x14ac:dyDescent="0.25">
      <c r="A64" s="147"/>
      <c r="B64" s="351"/>
      <c r="C64" s="348"/>
      <c r="D64" s="348"/>
      <c r="E64" s="348"/>
      <c r="F64" s="349"/>
      <c r="G64" s="349"/>
      <c r="H64" s="349"/>
      <c r="I64" s="349"/>
      <c r="J64" s="345"/>
      <c r="K64" s="451"/>
    </row>
    <row r="65" spans="1:11" s="18" customFormat="1" ht="15.75" outlineLevel="1" thickBot="1" x14ac:dyDescent="0.3">
      <c r="A65" s="158"/>
      <c r="B65" s="352" t="s">
        <v>691</v>
      </c>
      <c r="C65" s="353">
        <f>C62-C63</f>
        <v>650.43999999997322</v>
      </c>
      <c r="D65" s="353">
        <f t="shared" ref="D65:I65" si="7">D62-D63</f>
        <v>645.05000000000291</v>
      </c>
      <c r="E65" s="353">
        <f t="shared" si="7"/>
        <v>145.24000000000524</v>
      </c>
      <c r="F65" s="353">
        <f t="shared" si="7"/>
        <v>363.01999999998952</v>
      </c>
      <c r="G65" s="353">
        <f t="shared" si="7"/>
        <v>309.6699999999837</v>
      </c>
      <c r="H65" s="353">
        <f t="shared" si="7"/>
        <v>2563.7200000000303</v>
      </c>
      <c r="I65" s="353">
        <f t="shared" si="7"/>
        <v>963.25</v>
      </c>
      <c r="J65" s="354">
        <f>SUM(C65:I65)</f>
        <v>5640.3899999999849</v>
      </c>
      <c r="K65" s="452">
        <f>J65/J62</f>
        <v>5.1871305925161194E-3</v>
      </c>
    </row>
    <row r="66" spans="1:11" s="18" customFormat="1" outlineLevel="1" x14ac:dyDescent="0.25">
      <c r="A66" s="20"/>
      <c r="B66" s="108"/>
      <c r="C66" s="101"/>
      <c r="D66" s="101"/>
      <c r="E66" s="101"/>
      <c r="F66" s="21"/>
      <c r="G66" s="21"/>
      <c r="H66" s="21"/>
      <c r="I66" s="21"/>
      <c r="J66" s="11"/>
      <c r="K66" s="210"/>
    </row>
    <row r="67" spans="1:11" s="18" customFormat="1" outlineLevel="1" x14ac:dyDescent="0.25">
      <c r="A67" s="20"/>
      <c r="B67" s="108"/>
      <c r="C67" s="101"/>
      <c r="D67" s="101"/>
      <c r="E67" s="101"/>
      <c r="F67" s="21"/>
      <c r="G67" s="21"/>
      <c r="H67" s="21"/>
      <c r="I67" s="21"/>
      <c r="J67" s="122"/>
      <c r="K67" s="210"/>
    </row>
    <row r="68" spans="1:11" s="18" customFormat="1" outlineLevel="1" x14ac:dyDescent="0.25">
      <c r="A68" s="20"/>
      <c r="B68" s="108"/>
      <c r="C68" s="101"/>
      <c r="D68" s="101"/>
      <c r="E68" s="101"/>
      <c r="F68" s="21"/>
      <c r="G68" s="21"/>
      <c r="H68" s="21"/>
      <c r="I68" s="21"/>
      <c r="J68" s="25"/>
      <c r="K68" s="210"/>
    </row>
    <row r="69" spans="1:11" s="18" customFormat="1" outlineLevel="1" x14ac:dyDescent="0.25">
      <c r="A69" s="20"/>
      <c r="B69" s="108"/>
      <c r="C69" s="101"/>
      <c r="D69" s="101"/>
      <c r="E69" s="101"/>
      <c r="F69" s="21"/>
      <c r="G69" s="21"/>
      <c r="H69" s="21"/>
      <c r="I69" s="21"/>
      <c r="J69" s="25"/>
      <c r="K69" s="210"/>
    </row>
    <row r="70" spans="1:11" s="18" customFormat="1" outlineLevel="1" x14ac:dyDescent="0.25">
      <c r="A70" s="20"/>
      <c r="B70" s="105"/>
      <c r="C70" s="101"/>
      <c r="D70" s="101"/>
      <c r="E70" s="102"/>
      <c r="F70" s="103"/>
      <c r="G70" s="103"/>
      <c r="H70" s="185"/>
      <c r="I70" s="185"/>
      <c r="J70" s="25"/>
      <c r="K70" s="210"/>
    </row>
    <row r="71" spans="1:11" s="18" customFormat="1" outlineLevel="1" x14ac:dyDescent="0.25">
      <c r="A71" s="20"/>
      <c r="B71" s="105"/>
      <c r="C71" s="101"/>
      <c r="D71" s="101"/>
      <c r="E71" s="102"/>
      <c r="F71" s="103"/>
      <c r="G71" s="103"/>
      <c r="H71" s="185"/>
      <c r="I71" s="185"/>
      <c r="J71" s="25"/>
      <c r="K71" s="210"/>
    </row>
    <row r="72" spans="1:11" s="18" customFormat="1" outlineLevel="1" x14ac:dyDescent="0.25">
      <c r="A72" s="20"/>
      <c r="B72" s="105"/>
      <c r="C72" s="101"/>
      <c r="D72" s="101"/>
      <c r="E72" s="102"/>
      <c r="F72" s="103"/>
      <c r="G72" s="103"/>
      <c r="H72" s="185"/>
      <c r="I72" s="185"/>
      <c r="J72" s="25"/>
      <c r="K72" s="210"/>
    </row>
    <row r="73" spans="1:11" s="18" customFormat="1" outlineLevel="1" x14ac:dyDescent="0.25">
      <c r="A73" s="20"/>
      <c r="B73" s="105"/>
      <c r="C73" s="101"/>
      <c r="D73" s="101"/>
      <c r="E73" s="102"/>
      <c r="F73" s="103"/>
      <c r="G73" s="103"/>
      <c r="H73" s="185"/>
      <c r="I73" s="185"/>
      <c r="J73" s="25"/>
      <c r="K73" s="210"/>
    </row>
    <row r="74" spans="1:11" s="18" customFormat="1" x14ac:dyDescent="0.25">
      <c r="A74" s="20"/>
      <c r="B74" s="105"/>
      <c r="C74" s="101"/>
      <c r="D74" s="101"/>
      <c r="E74" s="102"/>
      <c r="F74" s="103"/>
      <c r="G74" s="103"/>
      <c r="H74" s="185"/>
      <c r="I74" s="185"/>
      <c r="J74" s="25"/>
      <c r="K74" s="210"/>
    </row>
    <row r="75" spans="1:11" s="18" customFormat="1" outlineLevel="1" x14ac:dyDescent="0.25">
      <c r="A75" s="20"/>
      <c r="B75" s="105"/>
      <c r="C75" s="101"/>
      <c r="D75" s="101"/>
      <c r="E75" s="102"/>
      <c r="F75" s="103"/>
      <c r="G75" s="103"/>
      <c r="H75" s="185"/>
      <c r="I75" s="185"/>
      <c r="J75" s="25"/>
      <c r="K75" s="210"/>
    </row>
    <row r="76" spans="1:11" s="18" customFormat="1" outlineLevel="1" x14ac:dyDescent="0.25">
      <c r="A76" s="20"/>
      <c r="B76" s="105"/>
      <c r="C76" s="101"/>
      <c r="D76" s="101"/>
      <c r="E76" s="102"/>
      <c r="F76" s="103"/>
      <c r="G76" s="103"/>
      <c r="H76" s="185"/>
      <c r="I76" s="185"/>
      <c r="J76" s="25"/>
      <c r="K76" s="210"/>
    </row>
    <row r="77" spans="1:11" s="18" customFormat="1" outlineLevel="1" x14ac:dyDescent="0.25">
      <c r="A77" s="20"/>
      <c r="B77" s="105"/>
      <c r="C77" s="101"/>
      <c r="D77" s="101"/>
      <c r="E77" s="102"/>
      <c r="F77" s="103"/>
      <c r="G77" s="103"/>
      <c r="H77" s="185"/>
      <c r="I77" s="185"/>
      <c r="J77" s="25"/>
      <c r="K77" s="210"/>
    </row>
    <row r="78" spans="1:11" s="18" customFormat="1" x14ac:dyDescent="0.25">
      <c r="A78" s="20"/>
      <c r="B78" s="105"/>
      <c r="C78" s="101"/>
      <c r="D78" s="101"/>
      <c r="E78" s="102"/>
      <c r="F78" s="103"/>
      <c r="G78" s="103"/>
      <c r="H78" s="185"/>
      <c r="I78" s="185"/>
      <c r="J78" s="25"/>
      <c r="K78" s="210"/>
    </row>
    <row r="79" spans="1:11" s="18" customFormat="1" outlineLevel="1" x14ac:dyDescent="0.25">
      <c r="A79" s="20"/>
      <c r="B79" s="105"/>
      <c r="C79" s="101"/>
      <c r="D79" s="101"/>
      <c r="E79" s="102"/>
      <c r="F79" s="103"/>
      <c r="G79" s="103"/>
      <c r="H79" s="185"/>
      <c r="I79" s="185"/>
      <c r="J79" s="25"/>
      <c r="K79" s="210"/>
    </row>
    <row r="80" spans="1:11" s="18" customFormat="1" outlineLevel="1" x14ac:dyDescent="0.25">
      <c r="A80" s="20"/>
      <c r="B80" s="105"/>
      <c r="C80" s="101"/>
      <c r="D80" s="101"/>
      <c r="E80" s="102"/>
      <c r="F80" s="103"/>
      <c r="G80" s="103"/>
      <c r="H80" s="185"/>
      <c r="I80" s="185"/>
      <c r="J80" s="25"/>
      <c r="K80" s="210"/>
    </row>
    <row r="81" spans="1:11" s="18" customFormat="1" outlineLevel="1" x14ac:dyDescent="0.25">
      <c r="A81" s="20"/>
      <c r="B81" s="105"/>
      <c r="C81" s="101"/>
      <c r="D81" s="101"/>
      <c r="E81" s="102"/>
      <c r="F81" s="103"/>
      <c r="G81" s="103"/>
      <c r="H81" s="185"/>
      <c r="I81" s="185"/>
      <c r="J81" s="25"/>
      <c r="K81" s="210"/>
    </row>
    <row r="82" spans="1:11" s="18" customFormat="1" x14ac:dyDescent="0.25">
      <c r="A82" s="20"/>
      <c r="B82" s="105"/>
      <c r="C82" s="101"/>
      <c r="D82" s="101"/>
      <c r="E82" s="102"/>
      <c r="F82" s="103"/>
      <c r="G82" s="103"/>
      <c r="H82" s="185"/>
      <c r="I82" s="185"/>
      <c r="J82" s="25"/>
      <c r="K82" s="210"/>
    </row>
    <row r="83" spans="1:11" s="18" customFormat="1" outlineLevel="1" x14ac:dyDescent="0.25">
      <c r="A83" s="20"/>
      <c r="B83" s="105"/>
      <c r="C83" s="101"/>
      <c r="D83" s="101"/>
      <c r="E83" s="102"/>
      <c r="F83" s="103"/>
      <c r="G83" s="103"/>
      <c r="H83" s="185"/>
      <c r="I83" s="185"/>
      <c r="J83" s="11"/>
      <c r="K83" s="210"/>
    </row>
    <row r="84" spans="1:11" s="18" customFormat="1" outlineLevel="1" x14ac:dyDescent="0.25">
      <c r="A84" s="20"/>
      <c r="B84" s="105"/>
      <c r="C84" s="101"/>
      <c r="D84" s="101"/>
      <c r="E84" s="102"/>
      <c r="F84" s="103"/>
      <c r="G84" s="103"/>
      <c r="H84" s="185"/>
      <c r="I84" s="185"/>
      <c r="J84" s="11"/>
      <c r="K84" s="210"/>
    </row>
    <row r="85" spans="1:11" s="18" customFormat="1" x14ac:dyDescent="0.25">
      <c r="A85" s="20"/>
      <c r="B85" s="105"/>
      <c r="C85" s="101"/>
      <c r="D85" s="101"/>
      <c r="E85" s="102"/>
      <c r="F85" s="103"/>
      <c r="G85" s="103"/>
      <c r="H85" s="185"/>
      <c r="I85" s="185"/>
      <c r="J85" s="11"/>
      <c r="K85" s="210"/>
    </row>
    <row r="86" spans="1:11" s="18" customFormat="1" outlineLevel="1" x14ac:dyDescent="0.25">
      <c r="A86" s="20"/>
      <c r="B86" s="105"/>
      <c r="C86" s="101"/>
      <c r="D86" s="101"/>
      <c r="E86" s="102"/>
      <c r="F86" s="103"/>
      <c r="G86" s="103"/>
      <c r="H86" s="185"/>
      <c r="I86" s="185"/>
      <c r="J86" s="11"/>
      <c r="K86" s="210"/>
    </row>
    <row r="87" spans="1:11" s="18" customFormat="1" outlineLevel="1" x14ac:dyDescent="0.25">
      <c r="A87" s="20"/>
      <c r="B87" s="105"/>
      <c r="C87" s="101"/>
      <c r="D87" s="101"/>
      <c r="E87" s="102"/>
      <c r="F87" s="103"/>
      <c r="G87" s="103"/>
      <c r="H87" s="185"/>
      <c r="I87" s="185"/>
      <c r="J87" s="11"/>
      <c r="K87" s="210"/>
    </row>
    <row r="88" spans="1:11" s="18" customFormat="1" outlineLevel="1" x14ac:dyDescent="0.25">
      <c r="A88" s="20"/>
      <c r="B88" s="105"/>
      <c r="C88" s="101"/>
      <c r="D88" s="101"/>
      <c r="E88" s="102"/>
      <c r="F88" s="103"/>
      <c r="G88" s="103"/>
      <c r="H88" s="185"/>
      <c r="I88" s="185"/>
      <c r="J88" s="11"/>
      <c r="K88" s="210"/>
    </row>
    <row r="89" spans="1:11" outlineLevel="1" x14ac:dyDescent="0.25"/>
    <row r="90" spans="1:11" s="9" customFormat="1" outlineLevel="1" x14ac:dyDescent="0.25">
      <c r="A90" s="20"/>
      <c r="B90" s="105"/>
      <c r="C90" s="101"/>
      <c r="D90" s="101"/>
      <c r="E90" s="102"/>
      <c r="F90" s="103"/>
      <c r="G90" s="103"/>
      <c r="H90" s="185"/>
      <c r="I90" s="185"/>
      <c r="J90" s="11"/>
      <c r="K90" s="210"/>
    </row>
    <row r="91" spans="1:11" s="9" customFormat="1" outlineLevel="1" x14ac:dyDescent="0.25">
      <c r="A91" s="20"/>
      <c r="B91" s="105"/>
      <c r="C91" s="101"/>
      <c r="D91" s="101"/>
      <c r="E91" s="102"/>
      <c r="F91" s="103"/>
      <c r="G91" s="103"/>
      <c r="H91" s="185"/>
      <c r="I91" s="185"/>
      <c r="J91" s="11"/>
      <c r="K91" s="210"/>
    </row>
    <row r="92" spans="1:11" s="9" customFormat="1" x14ac:dyDescent="0.25">
      <c r="A92" s="20"/>
      <c r="B92" s="105"/>
      <c r="C92" s="101"/>
      <c r="D92" s="101"/>
      <c r="E92" s="102"/>
      <c r="F92" s="103"/>
      <c r="G92" s="103"/>
      <c r="H92" s="185"/>
      <c r="I92" s="185"/>
      <c r="J92" s="11"/>
      <c r="K92" s="210"/>
    </row>
    <row r="93" spans="1:11" s="9" customFormat="1" outlineLevel="1" x14ac:dyDescent="0.25">
      <c r="A93" s="20"/>
      <c r="B93" s="105"/>
      <c r="C93" s="101"/>
      <c r="D93" s="101"/>
      <c r="E93" s="102"/>
      <c r="F93" s="103"/>
      <c r="G93" s="103"/>
      <c r="H93" s="185"/>
      <c r="I93" s="185"/>
      <c r="J93" s="11"/>
      <c r="K93" s="210"/>
    </row>
    <row r="94" spans="1:11" s="9" customFormat="1" outlineLevel="1" x14ac:dyDescent="0.25">
      <c r="A94" s="20"/>
      <c r="B94" s="105"/>
      <c r="C94" s="101"/>
      <c r="D94" s="101"/>
      <c r="E94" s="102"/>
      <c r="F94" s="103"/>
      <c r="G94" s="103"/>
      <c r="H94" s="185"/>
      <c r="I94" s="185"/>
      <c r="J94" s="11"/>
      <c r="K94" s="210"/>
    </row>
    <row r="95" spans="1:11" s="9" customFormat="1" outlineLevel="1" x14ac:dyDescent="0.25">
      <c r="A95" s="20"/>
      <c r="B95" s="105"/>
      <c r="C95" s="101"/>
      <c r="D95" s="101"/>
      <c r="E95" s="102"/>
      <c r="F95" s="103"/>
      <c r="G95" s="103"/>
      <c r="H95" s="185"/>
      <c r="I95" s="185"/>
      <c r="J95" s="11"/>
      <c r="K95" s="210"/>
    </row>
    <row r="96" spans="1:11" s="9" customFormat="1" outlineLevel="1" x14ac:dyDescent="0.25">
      <c r="A96" s="20"/>
      <c r="B96" s="105"/>
      <c r="C96" s="101"/>
      <c r="D96" s="101"/>
      <c r="E96" s="102"/>
      <c r="F96" s="103"/>
      <c r="G96" s="103"/>
      <c r="H96" s="185"/>
      <c r="I96" s="185"/>
      <c r="J96" s="11"/>
      <c r="K96" s="210"/>
    </row>
    <row r="97" spans="1:11" s="9" customFormat="1" x14ac:dyDescent="0.25">
      <c r="A97" s="20"/>
      <c r="B97" s="105"/>
      <c r="C97" s="101"/>
      <c r="D97" s="101"/>
      <c r="E97" s="102"/>
      <c r="F97" s="103"/>
      <c r="G97" s="103"/>
      <c r="H97" s="185"/>
      <c r="I97" s="185"/>
      <c r="J97" s="11"/>
      <c r="K97" s="210"/>
    </row>
    <row r="98" spans="1:11" s="9" customFormat="1" outlineLevel="1" x14ac:dyDescent="0.25">
      <c r="A98" s="20"/>
      <c r="B98" s="105"/>
      <c r="C98" s="101"/>
      <c r="D98" s="101"/>
      <c r="E98" s="102"/>
      <c r="F98" s="103"/>
      <c r="G98" s="103"/>
      <c r="H98" s="185"/>
      <c r="I98" s="185"/>
      <c r="J98" s="11"/>
      <c r="K98" s="210"/>
    </row>
    <row r="99" spans="1:11" s="9" customFormat="1" outlineLevel="1" x14ac:dyDescent="0.25">
      <c r="A99" s="20"/>
      <c r="B99" s="105"/>
      <c r="C99" s="101"/>
      <c r="D99" s="101"/>
      <c r="E99" s="102"/>
      <c r="F99" s="103"/>
      <c r="G99" s="103"/>
      <c r="H99" s="185"/>
      <c r="I99" s="185"/>
      <c r="J99" s="11"/>
      <c r="K99" s="210"/>
    </row>
    <row r="100" spans="1:11" s="9" customFormat="1" outlineLevel="1" x14ac:dyDescent="0.25">
      <c r="A100" s="20"/>
      <c r="B100" s="105"/>
      <c r="C100" s="101"/>
      <c r="D100" s="101"/>
      <c r="E100" s="102"/>
      <c r="F100" s="103"/>
      <c r="G100" s="103"/>
      <c r="H100" s="185"/>
      <c r="I100" s="185"/>
      <c r="J100" s="11"/>
      <c r="K100" s="210"/>
    </row>
    <row r="101" spans="1:11" s="9" customFormat="1" outlineLevel="1" x14ac:dyDescent="0.25">
      <c r="A101" s="20"/>
      <c r="B101" s="105"/>
      <c r="C101" s="101"/>
      <c r="D101" s="101"/>
      <c r="E101" s="102"/>
      <c r="F101" s="103"/>
      <c r="G101" s="103"/>
      <c r="H101" s="185"/>
      <c r="I101" s="185"/>
      <c r="J101" s="11"/>
      <c r="K101" s="210"/>
    </row>
    <row r="102" spans="1:11" s="9" customFormat="1" outlineLevel="1" x14ac:dyDescent="0.25">
      <c r="A102" s="20"/>
      <c r="B102" s="105"/>
      <c r="C102" s="101"/>
      <c r="D102" s="101"/>
      <c r="E102" s="102"/>
      <c r="F102" s="103"/>
      <c r="G102" s="103"/>
      <c r="H102" s="185"/>
      <c r="I102" s="185"/>
      <c r="J102" s="11"/>
      <c r="K102" s="210"/>
    </row>
    <row r="103" spans="1:11" s="9" customFormat="1" x14ac:dyDescent="0.25">
      <c r="A103" s="20"/>
      <c r="B103" s="105"/>
      <c r="C103" s="101"/>
      <c r="D103" s="101"/>
      <c r="E103" s="102"/>
      <c r="F103" s="103"/>
      <c r="G103" s="103"/>
      <c r="H103" s="185"/>
      <c r="I103" s="185"/>
      <c r="J103" s="11"/>
      <c r="K103" s="210"/>
    </row>
    <row r="104" spans="1:11" s="9" customFormat="1" outlineLevel="1" x14ac:dyDescent="0.25">
      <c r="A104" s="20"/>
      <c r="B104" s="105"/>
      <c r="C104" s="101"/>
      <c r="D104" s="101"/>
      <c r="E104" s="102"/>
      <c r="F104" s="103"/>
      <c r="G104" s="103"/>
      <c r="H104" s="185"/>
      <c r="I104" s="185"/>
      <c r="J104" s="11"/>
      <c r="K104" s="210"/>
    </row>
    <row r="105" spans="1:11" s="9" customFormat="1" outlineLevel="1" x14ac:dyDescent="0.25">
      <c r="A105" s="20"/>
      <c r="B105" s="105"/>
      <c r="C105" s="101"/>
      <c r="D105" s="101"/>
      <c r="E105" s="102"/>
      <c r="F105" s="103"/>
      <c r="G105" s="103"/>
      <c r="H105" s="185"/>
      <c r="I105" s="185"/>
      <c r="J105" s="11"/>
      <c r="K105" s="210"/>
    </row>
    <row r="106" spans="1:11" s="9" customFormat="1" outlineLevel="1" x14ac:dyDescent="0.25">
      <c r="A106" s="20"/>
      <c r="B106" s="105"/>
      <c r="C106" s="101"/>
      <c r="D106" s="101"/>
      <c r="E106" s="102"/>
      <c r="F106" s="103"/>
      <c r="G106" s="103"/>
      <c r="H106" s="185"/>
      <c r="I106" s="185"/>
      <c r="J106" s="11"/>
      <c r="K106" s="210"/>
    </row>
    <row r="107" spans="1:11" s="9" customFormat="1" outlineLevel="1" x14ac:dyDescent="0.25">
      <c r="A107" s="20"/>
      <c r="B107" s="105"/>
      <c r="C107" s="101"/>
      <c r="D107" s="101"/>
      <c r="E107" s="102"/>
      <c r="F107" s="103"/>
      <c r="G107" s="103"/>
      <c r="H107" s="185"/>
      <c r="I107" s="185"/>
      <c r="J107" s="11"/>
      <c r="K107" s="210"/>
    </row>
    <row r="108" spans="1:11" s="9" customFormat="1" x14ac:dyDescent="0.25">
      <c r="A108" s="20"/>
      <c r="B108" s="105"/>
      <c r="C108" s="101"/>
      <c r="D108" s="101"/>
      <c r="E108" s="102"/>
      <c r="F108" s="103"/>
      <c r="G108" s="103"/>
      <c r="H108" s="185"/>
      <c r="I108" s="185"/>
      <c r="J108" s="11"/>
      <c r="K108" s="210"/>
    </row>
    <row r="109" spans="1:11" s="9" customFormat="1" outlineLevel="1" x14ac:dyDescent="0.25">
      <c r="A109" s="20"/>
      <c r="B109" s="105"/>
      <c r="C109" s="101"/>
      <c r="D109" s="101"/>
      <c r="E109" s="102"/>
      <c r="F109" s="103"/>
      <c r="G109" s="103"/>
      <c r="H109" s="185"/>
      <c r="I109" s="185"/>
      <c r="J109" s="11"/>
      <c r="K109" s="210"/>
    </row>
    <row r="110" spans="1:11" s="9" customFormat="1" outlineLevel="1" x14ac:dyDescent="0.25">
      <c r="A110" s="20"/>
      <c r="B110" s="105"/>
      <c r="C110" s="101"/>
      <c r="D110" s="101"/>
      <c r="E110" s="102"/>
      <c r="F110" s="103"/>
      <c r="G110" s="103"/>
      <c r="H110" s="185"/>
      <c r="I110" s="185"/>
      <c r="J110" s="11"/>
      <c r="K110" s="210"/>
    </row>
    <row r="111" spans="1:11" s="9" customFormat="1" outlineLevel="1" x14ac:dyDescent="0.25">
      <c r="A111" s="20"/>
      <c r="B111" s="105"/>
      <c r="C111" s="101"/>
      <c r="D111" s="101"/>
      <c r="E111" s="102"/>
      <c r="F111" s="103"/>
      <c r="G111" s="103"/>
      <c r="H111" s="185"/>
      <c r="I111" s="185"/>
      <c r="J111" s="11"/>
      <c r="K111" s="210"/>
    </row>
    <row r="112" spans="1:11" s="9" customFormat="1" outlineLevel="1" x14ac:dyDescent="0.25">
      <c r="A112" s="20"/>
      <c r="B112" s="105"/>
      <c r="C112" s="101"/>
      <c r="D112" s="101"/>
      <c r="E112" s="102"/>
      <c r="F112" s="103"/>
      <c r="G112" s="103"/>
      <c r="H112" s="185"/>
      <c r="I112" s="185"/>
      <c r="J112" s="11"/>
      <c r="K112" s="210"/>
    </row>
    <row r="113" spans="1:11" s="9" customFormat="1" outlineLevel="1" x14ac:dyDescent="0.25">
      <c r="A113" s="20"/>
      <c r="B113" s="105"/>
      <c r="C113" s="101"/>
      <c r="D113" s="101"/>
      <c r="E113" s="102"/>
      <c r="F113" s="103"/>
      <c r="G113" s="103"/>
      <c r="H113" s="185"/>
      <c r="I113" s="185"/>
      <c r="J113" s="11"/>
      <c r="K113" s="210"/>
    </row>
    <row r="114" spans="1:11" s="9" customFormat="1" x14ac:dyDescent="0.25">
      <c r="A114" s="20"/>
      <c r="B114" s="105"/>
      <c r="C114" s="101"/>
      <c r="D114" s="101"/>
      <c r="E114" s="102"/>
      <c r="F114" s="103"/>
      <c r="G114" s="103"/>
      <c r="H114" s="185"/>
      <c r="I114" s="185"/>
      <c r="J114" s="11"/>
      <c r="K114" s="210"/>
    </row>
    <row r="115" spans="1:11" s="9" customFormat="1" outlineLevel="1" x14ac:dyDescent="0.25">
      <c r="A115" s="20"/>
      <c r="B115" s="105"/>
      <c r="C115" s="101"/>
      <c r="D115" s="101"/>
      <c r="E115" s="102"/>
      <c r="F115" s="103"/>
      <c r="G115" s="103"/>
      <c r="H115" s="185"/>
      <c r="I115" s="185"/>
      <c r="J115" s="11"/>
      <c r="K115" s="210"/>
    </row>
    <row r="116" spans="1:11" s="9" customFormat="1" outlineLevel="1" x14ac:dyDescent="0.25">
      <c r="A116" s="20"/>
      <c r="B116" s="105"/>
      <c r="C116" s="101"/>
      <c r="D116" s="101"/>
      <c r="E116" s="102"/>
      <c r="F116" s="103"/>
      <c r="G116" s="103"/>
      <c r="H116" s="185"/>
      <c r="I116" s="185"/>
      <c r="J116" s="11"/>
      <c r="K116" s="210"/>
    </row>
    <row r="117" spans="1:11" s="9" customFormat="1" outlineLevel="1" x14ac:dyDescent="0.25">
      <c r="A117" s="20"/>
      <c r="B117" s="105"/>
      <c r="C117" s="101"/>
      <c r="D117" s="101"/>
      <c r="E117" s="102"/>
      <c r="F117" s="103"/>
      <c r="G117" s="103"/>
      <c r="H117" s="185"/>
      <c r="I117" s="185"/>
      <c r="J117" s="11"/>
      <c r="K117" s="210"/>
    </row>
    <row r="118" spans="1:11" s="9" customFormat="1" outlineLevel="1" x14ac:dyDescent="0.25">
      <c r="A118" s="20"/>
      <c r="B118" s="105"/>
      <c r="C118" s="101"/>
      <c r="D118" s="101"/>
      <c r="E118" s="102"/>
      <c r="F118" s="103"/>
      <c r="G118" s="103"/>
      <c r="H118" s="185"/>
      <c r="I118" s="185"/>
      <c r="J118" s="11"/>
      <c r="K118" s="210"/>
    </row>
    <row r="119" spans="1:11" s="9" customFormat="1" outlineLevel="1" x14ac:dyDescent="0.25">
      <c r="A119" s="20"/>
      <c r="B119" s="105"/>
      <c r="C119" s="101"/>
      <c r="D119" s="101"/>
      <c r="E119" s="102"/>
      <c r="F119" s="103"/>
      <c r="G119" s="103"/>
      <c r="H119" s="185"/>
      <c r="I119" s="185"/>
      <c r="J119" s="11"/>
      <c r="K119" s="210"/>
    </row>
    <row r="120" spans="1:11" s="9" customFormat="1" outlineLevel="1" x14ac:dyDescent="0.25">
      <c r="A120" s="20"/>
      <c r="B120" s="105"/>
      <c r="C120" s="101"/>
      <c r="D120" s="101"/>
      <c r="E120" s="102"/>
      <c r="F120" s="103"/>
      <c r="G120" s="103"/>
      <c r="H120" s="185"/>
      <c r="I120" s="185"/>
      <c r="J120" s="11"/>
      <c r="K120" s="210"/>
    </row>
    <row r="121" spans="1:11" s="9" customFormat="1" outlineLevel="1" x14ac:dyDescent="0.25">
      <c r="A121" s="20"/>
      <c r="B121" s="105"/>
      <c r="C121" s="101"/>
      <c r="D121" s="101"/>
      <c r="E121" s="102"/>
      <c r="F121" s="103"/>
      <c r="G121" s="103"/>
      <c r="H121" s="185"/>
      <c r="I121" s="185"/>
      <c r="J121" s="11"/>
      <c r="K121" s="210"/>
    </row>
    <row r="122" spans="1:11" s="9" customFormat="1" outlineLevel="1" x14ac:dyDescent="0.25">
      <c r="A122" s="20"/>
      <c r="B122" s="105"/>
      <c r="C122" s="101"/>
      <c r="D122" s="101"/>
      <c r="E122" s="102"/>
      <c r="F122" s="103"/>
      <c r="G122" s="103"/>
      <c r="H122" s="185"/>
      <c r="I122" s="185"/>
      <c r="J122" s="11"/>
      <c r="K122" s="210"/>
    </row>
    <row r="123" spans="1:11" s="9" customFormat="1" outlineLevel="1" x14ac:dyDescent="0.25">
      <c r="A123" s="20"/>
      <c r="B123" s="105"/>
      <c r="C123" s="101"/>
      <c r="D123" s="101"/>
      <c r="E123" s="102"/>
      <c r="F123" s="103"/>
      <c r="G123" s="103"/>
      <c r="H123" s="185"/>
      <c r="I123" s="185"/>
      <c r="J123" s="11"/>
      <c r="K123" s="210"/>
    </row>
    <row r="124" spans="1:11" s="9" customFormat="1" collapsed="1" x14ac:dyDescent="0.25">
      <c r="A124" s="20"/>
      <c r="B124" s="105"/>
      <c r="C124" s="101"/>
      <c r="D124" s="101"/>
      <c r="E124" s="102"/>
      <c r="F124" s="103"/>
      <c r="G124" s="103"/>
      <c r="H124" s="185"/>
      <c r="I124" s="185"/>
      <c r="J124" s="11"/>
      <c r="K124" s="210"/>
    </row>
    <row r="125" spans="1:11" s="9" customFormat="1" outlineLevel="1" x14ac:dyDescent="0.25">
      <c r="A125" s="20"/>
      <c r="B125" s="105"/>
      <c r="C125" s="101"/>
      <c r="D125" s="101"/>
      <c r="E125" s="102"/>
      <c r="F125" s="103"/>
      <c r="G125" s="103"/>
      <c r="H125" s="185"/>
      <c r="I125" s="185"/>
      <c r="J125" s="11"/>
      <c r="K125" s="210"/>
    </row>
    <row r="126" spans="1:11" s="9" customFormat="1" outlineLevel="1" x14ac:dyDescent="0.25">
      <c r="A126" s="20"/>
      <c r="B126" s="105"/>
      <c r="C126" s="101"/>
      <c r="D126" s="101"/>
      <c r="E126" s="102"/>
      <c r="F126" s="103"/>
      <c r="G126" s="103"/>
      <c r="H126" s="185"/>
      <c r="I126" s="185"/>
      <c r="J126" s="11"/>
      <c r="K126" s="210"/>
    </row>
    <row r="127" spans="1:11" s="9" customFormat="1" outlineLevel="1" x14ac:dyDescent="0.25">
      <c r="A127" s="20"/>
      <c r="B127" s="105"/>
      <c r="C127" s="101"/>
      <c r="D127" s="101"/>
      <c r="E127" s="102"/>
      <c r="F127" s="103"/>
      <c r="G127" s="103"/>
      <c r="H127" s="185"/>
      <c r="I127" s="185"/>
      <c r="J127" s="11"/>
      <c r="K127" s="210"/>
    </row>
    <row r="128" spans="1:11" s="9" customFormat="1" outlineLevel="1" x14ac:dyDescent="0.25">
      <c r="A128" s="20"/>
      <c r="B128" s="105"/>
      <c r="C128" s="101"/>
      <c r="D128" s="101"/>
      <c r="E128" s="102"/>
      <c r="F128" s="103"/>
      <c r="G128" s="103"/>
      <c r="H128" s="185"/>
      <c r="I128" s="185"/>
      <c r="J128" s="11"/>
      <c r="K128" s="210"/>
    </row>
    <row r="129" spans="1:11" s="9" customFormat="1" outlineLevel="1" x14ac:dyDescent="0.25">
      <c r="A129" s="20"/>
      <c r="B129" s="105"/>
      <c r="C129" s="101"/>
      <c r="D129" s="101"/>
      <c r="E129" s="102"/>
      <c r="F129" s="103"/>
      <c r="G129" s="103"/>
      <c r="H129" s="185"/>
      <c r="I129" s="185"/>
      <c r="J129" s="11"/>
      <c r="K129" s="210"/>
    </row>
    <row r="130" spans="1:11" s="9" customFormat="1" outlineLevel="1" x14ac:dyDescent="0.25">
      <c r="A130" s="20"/>
      <c r="B130" s="105"/>
      <c r="C130" s="101"/>
      <c r="D130" s="101"/>
      <c r="E130" s="102"/>
      <c r="F130" s="103"/>
      <c r="G130" s="103"/>
      <c r="H130" s="185"/>
      <c r="I130" s="185"/>
      <c r="J130" s="11"/>
      <c r="K130" s="210"/>
    </row>
    <row r="131" spans="1:11" s="9" customFormat="1" collapsed="1" x14ac:dyDescent="0.25">
      <c r="A131" s="20"/>
      <c r="B131" s="105"/>
      <c r="C131" s="101"/>
      <c r="D131" s="101"/>
      <c r="E131" s="102"/>
      <c r="F131" s="103"/>
      <c r="G131" s="103"/>
      <c r="H131" s="185"/>
      <c r="I131" s="185"/>
      <c r="J131" s="11"/>
      <c r="K131" s="210"/>
    </row>
    <row r="132" spans="1:11" s="9" customFormat="1" outlineLevel="1" x14ac:dyDescent="0.25">
      <c r="A132" s="20"/>
      <c r="B132" s="105"/>
      <c r="C132" s="101"/>
      <c r="D132" s="101"/>
      <c r="E132" s="102"/>
      <c r="F132" s="103"/>
      <c r="G132" s="103"/>
      <c r="H132" s="185"/>
      <c r="I132" s="185"/>
      <c r="J132" s="11"/>
      <c r="K132" s="210"/>
    </row>
    <row r="133" spans="1:11" s="9" customFormat="1" outlineLevel="1" x14ac:dyDescent="0.25">
      <c r="A133" s="20"/>
      <c r="B133" s="105"/>
      <c r="C133" s="101"/>
      <c r="D133" s="101"/>
      <c r="E133" s="102"/>
      <c r="F133" s="103"/>
      <c r="G133" s="103"/>
      <c r="H133" s="185"/>
      <c r="I133" s="185"/>
      <c r="J133" s="11"/>
      <c r="K133" s="210"/>
    </row>
    <row r="134" spans="1:11" s="9" customFormat="1" outlineLevel="1" x14ac:dyDescent="0.25">
      <c r="A134" s="20"/>
      <c r="B134" s="105"/>
      <c r="C134" s="101"/>
      <c r="D134" s="101"/>
      <c r="E134" s="102"/>
      <c r="F134" s="103"/>
      <c r="G134" s="103"/>
      <c r="H134" s="185"/>
      <c r="I134" s="185"/>
      <c r="J134" s="11"/>
      <c r="K134" s="210"/>
    </row>
    <row r="135" spans="1:11" s="9" customFormat="1" outlineLevel="1" x14ac:dyDescent="0.25">
      <c r="A135" s="20"/>
      <c r="B135" s="105"/>
      <c r="C135" s="101"/>
      <c r="D135" s="101"/>
      <c r="E135" s="102"/>
      <c r="F135" s="103"/>
      <c r="G135" s="103"/>
      <c r="H135" s="185"/>
      <c r="I135" s="185"/>
      <c r="J135" s="11"/>
      <c r="K135" s="210"/>
    </row>
    <row r="136" spans="1:11" s="9" customFormat="1" outlineLevel="1" x14ac:dyDescent="0.25">
      <c r="A136" s="20"/>
      <c r="B136" s="105"/>
      <c r="C136" s="101"/>
      <c r="D136" s="101"/>
      <c r="E136" s="102"/>
      <c r="F136" s="103"/>
      <c r="G136" s="103"/>
      <c r="H136" s="185"/>
      <c r="I136" s="185"/>
      <c r="J136" s="11"/>
      <c r="K136" s="210"/>
    </row>
    <row r="137" spans="1:11" s="9" customFormat="1" outlineLevel="1" x14ac:dyDescent="0.25">
      <c r="A137" s="20"/>
      <c r="B137" s="105"/>
      <c r="C137" s="101"/>
      <c r="D137" s="101"/>
      <c r="E137" s="102"/>
      <c r="F137" s="103"/>
      <c r="G137" s="103"/>
      <c r="H137" s="185"/>
      <c r="I137" s="185"/>
      <c r="J137" s="11"/>
      <c r="K137" s="210"/>
    </row>
    <row r="138" spans="1:11" s="9" customFormat="1" collapsed="1" x14ac:dyDescent="0.25">
      <c r="A138" s="20"/>
      <c r="B138" s="105"/>
      <c r="C138" s="101"/>
      <c r="D138" s="101"/>
      <c r="E138" s="102"/>
      <c r="F138" s="103"/>
      <c r="G138" s="103"/>
      <c r="H138" s="185"/>
      <c r="I138" s="185"/>
      <c r="J138" s="11"/>
      <c r="K138" s="210"/>
    </row>
    <row r="139" spans="1:11" s="9" customFormat="1" outlineLevel="1" x14ac:dyDescent="0.25">
      <c r="A139" s="20"/>
      <c r="B139" s="105"/>
      <c r="C139" s="101"/>
      <c r="D139" s="101"/>
      <c r="E139" s="102"/>
      <c r="F139" s="103"/>
      <c r="G139" s="103"/>
      <c r="H139" s="185"/>
      <c r="I139" s="185"/>
      <c r="J139" s="11"/>
      <c r="K139" s="210"/>
    </row>
    <row r="140" spans="1:11" s="9" customFormat="1" outlineLevel="1" x14ac:dyDescent="0.25">
      <c r="A140" s="20"/>
      <c r="B140" s="105"/>
      <c r="C140" s="101"/>
      <c r="D140" s="101"/>
      <c r="E140" s="102"/>
      <c r="F140" s="103"/>
      <c r="G140" s="103"/>
      <c r="H140" s="185"/>
      <c r="I140" s="185"/>
      <c r="J140" s="11"/>
      <c r="K140" s="210"/>
    </row>
    <row r="141" spans="1:11" s="9" customFormat="1" outlineLevel="1" x14ac:dyDescent="0.25">
      <c r="A141" s="20"/>
      <c r="B141" s="105"/>
      <c r="C141" s="101"/>
      <c r="D141" s="101"/>
      <c r="E141" s="102"/>
      <c r="F141" s="103"/>
      <c r="G141" s="103"/>
      <c r="H141" s="185"/>
      <c r="I141" s="185"/>
      <c r="J141" s="11"/>
      <c r="K141" s="210"/>
    </row>
    <row r="142" spans="1:11" s="9" customFormat="1" outlineLevel="1" x14ac:dyDescent="0.25">
      <c r="A142" s="20"/>
      <c r="B142" s="105"/>
      <c r="C142" s="101"/>
      <c r="D142" s="101"/>
      <c r="E142" s="102"/>
      <c r="F142" s="103"/>
      <c r="G142" s="103"/>
      <c r="H142" s="185"/>
      <c r="I142" s="185"/>
      <c r="J142" s="11"/>
      <c r="K142" s="210"/>
    </row>
    <row r="143" spans="1:11" s="9" customFormat="1" outlineLevel="1" x14ac:dyDescent="0.25">
      <c r="A143" s="20"/>
      <c r="B143" s="105"/>
      <c r="C143" s="101"/>
      <c r="D143" s="101"/>
      <c r="E143" s="102"/>
      <c r="F143" s="103"/>
      <c r="G143" s="103"/>
      <c r="H143" s="185"/>
      <c r="I143" s="185"/>
      <c r="J143" s="11"/>
      <c r="K143" s="210"/>
    </row>
    <row r="144" spans="1:11" s="9" customFormat="1" outlineLevel="1" x14ac:dyDescent="0.25">
      <c r="A144" s="20"/>
      <c r="B144" s="105"/>
      <c r="C144" s="101"/>
      <c r="D144" s="101"/>
      <c r="E144" s="102"/>
      <c r="F144" s="103"/>
      <c r="G144" s="103"/>
      <c r="H144" s="185"/>
      <c r="I144" s="185"/>
      <c r="J144" s="11"/>
      <c r="K144" s="210"/>
    </row>
    <row r="145" spans="1:11" s="9" customFormat="1" outlineLevel="1" x14ac:dyDescent="0.25">
      <c r="A145" s="20"/>
      <c r="B145" s="105"/>
      <c r="C145" s="101"/>
      <c r="D145" s="101"/>
      <c r="E145" s="102"/>
      <c r="F145" s="103"/>
      <c r="G145" s="103"/>
      <c r="H145" s="185"/>
      <c r="I145" s="185"/>
      <c r="J145" s="11"/>
      <c r="K145" s="210"/>
    </row>
    <row r="146" spans="1:11" s="9" customFormat="1" outlineLevel="1" x14ac:dyDescent="0.25">
      <c r="A146" s="20"/>
      <c r="B146" s="105"/>
      <c r="C146" s="101"/>
      <c r="D146" s="101"/>
      <c r="E146" s="102"/>
      <c r="F146" s="103"/>
      <c r="G146" s="103"/>
      <c r="H146" s="185"/>
      <c r="I146" s="185"/>
      <c r="J146" s="11"/>
      <c r="K146" s="210"/>
    </row>
    <row r="147" spans="1:11" s="9" customFormat="1" outlineLevel="1" x14ac:dyDescent="0.25">
      <c r="A147" s="20"/>
      <c r="B147" s="105"/>
      <c r="C147" s="101"/>
      <c r="D147" s="101"/>
      <c r="E147" s="102"/>
      <c r="F147" s="103"/>
      <c r="G147" s="103"/>
      <c r="H147" s="185"/>
      <c r="I147" s="185"/>
      <c r="J147" s="11"/>
      <c r="K147" s="210"/>
    </row>
    <row r="148" spans="1:11" s="9" customFormat="1" outlineLevel="1" x14ac:dyDescent="0.25">
      <c r="A148" s="20"/>
      <c r="B148" s="105"/>
      <c r="C148" s="101"/>
      <c r="D148" s="101"/>
      <c r="E148" s="102"/>
      <c r="F148" s="103"/>
      <c r="G148" s="103"/>
      <c r="H148" s="185"/>
      <c r="I148" s="185"/>
      <c r="J148" s="11"/>
      <c r="K148" s="210"/>
    </row>
    <row r="149" spans="1:11" s="9" customFormat="1" outlineLevel="1" x14ac:dyDescent="0.25">
      <c r="A149" s="20"/>
      <c r="B149" s="105"/>
      <c r="C149" s="101"/>
      <c r="D149" s="101"/>
      <c r="E149" s="102"/>
      <c r="F149" s="103"/>
      <c r="G149" s="103"/>
      <c r="H149" s="185"/>
      <c r="I149" s="185"/>
      <c r="J149" s="11"/>
      <c r="K149" s="210"/>
    </row>
    <row r="150" spans="1:11" s="9" customFormat="1" outlineLevel="1" x14ac:dyDescent="0.25">
      <c r="A150" s="20"/>
      <c r="B150" s="105"/>
      <c r="C150" s="101"/>
      <c r="D150" s="101"/>
      <c r="E150" s="102"/>
      <c r="F150" s="103"/>
      <c r="G150" s="103"/>
      <c r="H150" s="185"/>
      <c r="I150" s="185"/>
      <c r="J150" s="11"/>
      <c r="K150" s="210"/>
    </row>
    <row r="151" spans="1:11" s="9" customFormat="1" outlineLevel="1" x14ac:dyDescent="0.25">
      <c r="A151" s="20"/>
      <c r="B151" s="105"/>
      <c r="C151" s="101"/>
      <c r="D151" s="101"/>
      <c r="E151" s="102"/>
      <c r="F151" s="103"/>
      <c r="G151" s="103"/>
      <c r="H151" s="185"/>
      <c r="I151" s="185"/>
      <c r="J151" s="11"/>
      <c r="K151" s="210"/>
    </row>
    <row r="152" spans="1:11" s="9" customFormat="1" outlineLevel="1" x14ac:dyDescent="0.25">
      <c r="A152" s="20"/>
      <c r="B152" s="105"/>
      <c r="C152" s="101"/>
      <c r="D152" s="101"/>
      <c r="E152" s="102"/>
      <c r="F152" s="103"/>
      <c r="G152" s="103"/>
      <c r="H152" s="185"/>
      <c r="I152" s="185"/>
      <c r="J152" s="11"/>
      <c r="K152" s="210"/>
    </row>
    <row r="153" spans="1:11" s="9" customFormat="1" outlineLevel="1" x14ac:dyDescent="0.25">
      <c r="A153" s="20"/>
      <c r="B153" s="105"/>
      <c r="C153" s="101"/>
      <c r="D153" s="101"/>
      <c r="E153" s="102"/>
      <c r="F153" s="103"/>
      <c r="G153" s="103"/>
      <c r="H153" s="185"/>
      <c r="I153" s="185"/>
      <c r="J153" s="11"/>
      <c r="K153" s="210"/>
    </row>
    <row r="154" spans="1:11" s="9" customFormat="1" outlineLevel="1" x14ac:dyDescent="0.25">
      <c r="A154" s="20"/>
      <c r="B154" s="105"/>
      <c r="C154" s="101"/>
      <c r="D154" s="101"/>
      <c r="E154" s="102"/>
      <c r="F154" s="103"/>
      <c r="G154" s="103"/>
      <c r="H154" s="185"/>
      <c r="I154" s="185"/>
      <c r="J154" s="11"/>
      <c r="K154" s="210"/>
    </row>
    <row r="155" spans="1:11" s="9" customFormat="1" outlineLevel="1" x14ac:dyDescent="0.25">
      <c r="A155" s="20"/>
      <c r="B155" s="105"/>
      <c r="C155" s="101"/>
      <c r="D155" s="101"/>
      <c r="E155" s="102"/>
      <c r="F155" s="103"/>
      <c r="G155" s="103"/>
      <c r="H155" s="185"/>
      <c r="I155" s="185"/>
      <c r="J155" s="11"/>
      <c r="K155" s="210"/>
    </row>
    <row r="156" spans="1:11" s="9" customFormat="1" outlineLevel="1" x14ac:dyDescent="0.25">
      <c r="A156" s="20"/>
      <c r="B156" s="105"/>
      <c r="C156" s="101"/>
      <c r="D156" s="101"/>
      <c r="E156" s="102"/>
      <c r="F156" s="103"/>
      <c r="G156" s="103"/>
      <c r="H156" s="185"/>
      <c r="I156" s="185"/>
      <c r="J156" s="11"/>
      <c r="K156" s="210"/>
    </row>
    <row r="157" spans="1:11" s="9" customFormat="1" outlineLevel="1" x14ac:dyDescent="0.25">
      <c r="A157" s="20"/>
      <c r="B157" s="105"/>
      <c r="C157" s="101"/>
      <c r="D157" s="101"/>
      <c r="E157" s="102"/>
      <c r="F157" s="103"/>
      <c r="G157" s="103"/>
      <c r="H157" s="185"/>
      <c r="I157" s="185"/>
      <c r="J157" s="11"/>
      <c r="K157" s="210"/>
    </row>
    <row r="158" spans="1:11" s="9" customFormat="1" outlineLevel="1" x14ac:dyDescent="0.25">
      <c r="A158" s="20"/>
      <c r="B158" s="105"/>
      <c r="C158" s="101"/>
      <c r="D158" s="101"/>
      <c r="E158" s="102"/>
      <c r="F158" s="103"/>
      <c r="G158" s="103"/>
      <c r="H158" s="185"/>
      <c r="I158" s="185"/>
      <c r="J158" s="11"/>
      <c r="K158" s="210"/>
    </row>
    <row r="159" spans="1:11" s="9" customFormat="1" outlineLevel="1" x14ac:dyDescent="0.25">
      <c r="A159" s="20"/>
      <c r="B159" s="105"/>
      <c r="C159" s="101"/>
      <c r="D159" s="101"/>
      <c r="E159" s="102"/>
      <c r="F159" s="103"/>
      <c r="G159" s="103"/>
      <c r="H159" s="185"/>
      <c r="I159" s="185"/>
      <c r="J159" s="11"/>
      <c r="K159" s="210"/>
    </row>
    <row r="160" spans="1:11" outlineLevel="1" x14ac:dyDescent="0.25"/>
    <row r="161" spans="1:1" outlineLevel="1" x14ac:dyDescent="0.25"/>
    <row r="162" spans="1:1" outlineLevel="1" x14ac:dyDescent="0.25"/>
    <row r="163" spans="1:1" outlineLevel="1" x14ac:dyDescent="0.25"/>
    <row r="164" spans="1:1" outlineLevel="1" x14ac:dyDescent="0.25"/>
    <row r="165" spans="1:1" collapsed="1" x14ac:dyDescent="0.25"/>
    <row r="166" spans="1:1" ht="9" customHeight="1" x14ac:dyDescent="0.25">
      <c r="A166" s="11"/>
    </row>
    <row r="168" spans="1:1" ht="8.25" customHeight="1" x14ac:dyDescent="0.25">
      <c r="A168" s="11"/>
    </row>
    <row r="169" spans="1:1" ht="8.25" customHeight="1" x14ac:dyDescent="0.25">
      <c r="A169" s="11"/>
    </row>
    <row r="170" spans="1:1" x14ac:dyDescent="0.25">
      <c r="A170" s="11"/>
    </row>
    <row r="171" spans="1:1" ht="8.25" customHeight="1" x14ac:dyDescent="0.25">
      <c r="A171" s="11"/>
    </row>
    <row r="172" spans="1:1" x14ac:dyDescent="0.25">
      <c r="A172" s="11"/>
    </row>
    <row r="173" spans="1:1" ht="8.25" customHeight="1" x14ac:dyDescent="0.25">
      <c r="A173" s="11"/>
    </row>
    <row r="176" spans="1:1" outlineLevel="1" x14ac:dyDescent="0.25"/>
    <row r="177" spans="1:11" outlineLevel="1" x14ac:dyDescent="0.25"/>
    <row r="178" spans="1:11" outlineLevel="1" x14ac:dyDescent="0.25"/>
    <row r="179" spans="1:11" outlineLevel="1" x14ac:dyDescent="0.25"/>
    <row r="180" spans="1:11" s="9" customFormat="1" outlineLevel="1" x14ac:dyDescent="0.25">
      <c r="A180" s="20"/>
      <c r="B180" s="105"/>
      <c r="C180" s="101"/>
      <c r="D180" s="101"/>
      <c r="E180" s="102"/>
      <c r="F180" s="103"/>
      <c r="G180" s="103"/>
      <c r="H180" s="185"/>
      <c r="I180" s="185"/>
      <c r="J180" s="11"/>
      <c r="K180" s="210"/>
    </row>
    <row r="181" spans="1:11" s="9" customFormat="1" outlineLevel="1" x14ac:dyDescent="0.25">
      <c r="A181" s="20"/>
      <c r="B181" s="105"/>
      <c r="C181" s="101"/>
      <c r="D181" s="101"/>
      <c r="E181" s="102"/>
      <c r="F181" s="103"/>
      <c r="G181" s="103"/>
      <c r="H181" s="185"/>
      <c r="I181" s="185"/>
      <c r="J181" s="11"/>
      <c r="K181" s="210"/>
    </row>
    <row r="182" spans="1:11" s="9" customFormat="1" outlineLevel="1" x14ac:dyDescent="0.25">
      <c r="A182" s="20"/>
      <c r="B182" s="105"/>
      <c r="C182" s="101"/>
      <c r="D182" s="101"/>
      <c r="E182" s="102"/>
      <c r="F182" s="103"/>
      <c r="G182" s="103"/>
      <c r="H182" s="185"/>
      <c r="I182" s="185"/>
      <c r="J182" s="11"/>
      <c r="K182" s="210"/>
    </row>
    <row r="183" spans="1:11" s="9" customFormat="1" outlineLevel="1" x14ac:dyDescent="0.25">
      <c r="A183" s="20"/>
      <c r="B183" s="105"/>
      <c r="C183" s="101"/>
      <c r="D183" s="101"/>
      <c r="E183" s="102"/>
      <c r="F183" s="103"/>
      <c r="G183" s="103"/>
      <c r="H183" s="185"/>
      <c r="I183" s="185"/>
      <c r="J183" s="11"/>
      <c r="K183" s="210"/>
    </row>
    <row r="184" spans="1:11" s="9" customFormat="1" collapsed="1" x14ac:dyDescent="0.25">
      <c r="A184" s="20"/>
      <c r="B184" s="105"/>
      <c r="C184" s="101"/>
      <c r="D184" s="101"/>
      <c r="E184" s="102"/>
      <c r="F184" s="103"/>
      <c r="G184" s="103"/>
      <c r="H184" s="185"/>
      <c r="I184" s="185"/>
      <c r="J184" s="11"/>
      <c r="K184" s="210"/>
    </row>
    <row r="185" spans="1:11" s="9" customFormat="1" outlineLevel="1" x14ac:dyDescent="0.25">
      <c r="A185" s="20"/>
      <c r="B185" s="105"/>
      <c r="C185" s="101"/>
      <c r="D185" s="101"/>
      <c r="E185" s="102"/>
      <c r="F185" s="103"/>
      <c r="G185" s="103"/>
      <c r="H185" s="185"/>
      <c r="I185" s="185"/>
      <c r="J185" s="11"/>
      <c r="K185" s="210"/>
    </row>
    <row r="186" spans="1:11" s="9" customFormat="1" outlineLevel="1" x14ac:dyDescent="0.25">
      <c r="A186" s="20"/>
      <c r="B186" s="105"/>
      <c r="C186" s="101"/>
      <c r="D186" s="101"/>
      <c r="E186" s="102"/>
      <c r="F186" s="103"/>
      <c r="G186" s="103"/>
      <c r="H186" s="185"/>
      <c r="I186" s="185"/>
      <c r="J186" s="11"/>
      <c r="K186" s="210"/>
    </row>
    <row r="187" spans="1:11" s="9" customFormat="1" outlineLevel="1" x14ac:dyDescent="0.25">
      <c r="A187" s="20"/>
      <c r="B187" s="105"/>
      <c r="C187" s="101"/>
      <c r="D187" s="101"/>
      <c r="E187" s="102"/>
      <c r="F187" s="103"/>
      <c r="G187" s="103"/>
      <c r="H187" s="185"/>
      <c r="I187" s="185"/>
      <c r="J187" s="11"/>
      <c r="K187" s="210"/>
    </row>
    <row r="188" spans="1:11" s="9" customFormat="1" outlineLevel="1" x14ac:dyDescent="0.25">
      <c r="A188" s="20"/>
      <c r="B188" s="105"/>
      <c r="C188" s="101"/>
      <c r="D188" s="101"/>
      <c r="E188" s="102"/>
      <c r="F188" s="103"/>
      <c r="G188" s="103"/>
      <c r="H188" s="185"/>
      <c r="I188" s="185"/>
      <c r="J188" s="11"/>
      <c r="K188" s="210"/>
    </row>
    <row r="189" spans="1:11" s="9" customFormat="1" outlineLevel="1" x14ac:dyDescent="0.25">
      <c r="A189" s="20"/>
      <c r="B189" s="105"/>
      <c r="C189" s="101"/>
      <c r="D189" s="101"/>
      <c r="E189" s="102"/>
      <c r="F189" s="103"/>
      <c r="G189" s="103"/>
      <c r="H189" s="185"/>
      <c r="I189" s="185"/>
      <c r="J189" s="11"/>
      <c r="K189" s="210"/>
    </row>
    <row r="190" spans="1:11" s="9" customFormat="1" outlineLevel="1" x14ac:dyDescent="0.25">
      <c r="A190" s="20"/>
      <c r="B190" s="105"/>
      <c r="C190" s="101"/>
      <c r="D190" s="101"/>
      <c r="E190" s="102"/>
      <c r="F190" s="103"/>
      <c r="G190" s="103"/>
      <c r="H190" s="185"/>
      <c r="I190" s="185"/>
      <c r="J190" s="11"/>
      <c r="K190" s="210"/>
    </row>
    <row r="191" spans="1:11" s="9" customFormat="1" x14ac:dyDescent="0.25">
      <c r="A191" s="20"/>
      <c r="B191" s="105"/>
      <c r="C191" s="101"/>
      <c r="D191" s="101"/>
      <c r="E191" s="102"/>
      <c r="F191" s="103"/>
      <c r="G191" s="103"/>
      <c r="H191" s="185"/>
      <c r="I191" s="185"/>
      <c r="J191" s="11"/>
      <c r="K191" s="210"/>
    </row>
    <row r="192" spans="1:11" s="9" customFormat="1" ht="15.75" customHeight="1" outlineLevel="1" x14ac:dyDescent="0.25">
      <c r="A192" s="20"/>
      <c r="B192" s="105"/>
      <c r="C192" s="101"/>
      <c r="D192" s="101"/>
      <c r="E192" s="102"/>
      <c r="F192" s="103"/>
      <c r="G192" s="103"/>
      <c r="H192" s="185"/>
      <c r="I192" s="185"/>
      <c r="J192" s="11"/>
      <c r="K192" s="210"/>
    </row>
    <row r="193" spans="1:11" s="9" customFormat="1" ht="15.75" customHeight="1" outlineLevel="1" x14ac:dyDescent="0.25">
      <c r="A193" s="20"/>
      <c r="B193" s="105"/>
      <c r="C193" s="101"/>
      <c r="D193" s="101"/>
      <c r="E193" s="102"/>
      <c r="F193" s="103"/>
      <c r="G193" s="103"/>
      <c r="H193" s="185"/>
      <c r="I193" s="185"/>
      <c r="J193" s="11"/>
      <c r="K193" s="210"/>
    </row>
    <row r="194" spans="1:11" s="9" customFormat="1" ht="15.75" customHeight="1" outlineLevel="1" x14ac:dyDescent="0.25">
      <c r="A194" s="20"/>
      <c r="B194" s="105"/>
      <c r="C194" s="101"/>
      <c r="D194" s="101"/>
      <c r="E194" s="102"/>
      <c r="F194" s="103"/>
      <c r="G194" s="103"/>
      <c r="H194" s="185"/>
      <c r="I194" s="185"/>
      <c r="J194" s="11"/>
      <c r="K194" s="210"/>
    </row>
    <row r="195" spans="1:11" s="9" customFormat="1" collapsed="1" x14ac:dyDescent="0.25">
      <c r="A195" s="20"/>
      <c r="B195" s="105"/>
      <c r="C195" s="101"/>
      <c r="D195" s="101"/>
      <c r="E195" s="102"/>
      <c r="F195" s="103"/>
      <c r="G195" s="103"/>
      <c r="H195" s="185"/>
      <c r="I195" s="185"/>
      <c r="J195" s="11"/>
      <c r="K195" s="210"/>
    </row>
    <row r="196" spans="1:11" s="9" customFormat="1" ht="15.75" customHeight="1" outlineLevel="1" x14ac:dyDescent="0.25">
      <c r="A196" s="20"/>
      <c r="B196" s="105"/>
      <c r="C196" s="101"/>
      <c r="D196" s="101"/>
      <c r="E196" s="102"/>
      <c r="F196" s="103"/>
      <c r="G196" s="103"/>
      <c r="H196" s="185"/>
      <c r="I196" s="185"/>
      <c r="J196" s="11"/>
      <c r="K196" s="210"/>
    </row>
    <row r="197" spans="1:11" s="9" customFormat="1" ht="15.75" customHeight="1" outlineLevel="1" x14ac:dyDescent="0.25">
      <c r="A197" s="20"/>
      <c r="B197" s="105"/>
      <c r="C197" s="101"/>
      <c r="D197" s="101"/>
      <c r="E197" s="102"/>
      <c r="F197" s="103"/>
      <c r="G197" s="103"/>
      <c r="H197" s="185"/>
      <c r="I197" s="185"/>
      <c r="J197" s="11"/>
      <c r="K197" s="210"/>
    </row>
    <row r="198" spans="1:11" s="9" customFormat="1" collapsed="1" x14ac:dyDescent="0.25">
      <c r="A198" s="20"/>
      <c r="B198" s="105"/>
      <c r="C198" s="101"/>
      <c r="D198" s="101"/>
      <c r="E198" s="102"/>
      <c r="F198" s="103"/>
      <c r="G198" s="103"/>
      <c r="H198" s="185"/>
      <c r="I198" s="185"/>
      <c r="J198" s="11"/>
      <c r="K198" s="210"/>
    </row>
    <row r="199" spans="1:11" s="9" customFormat="1" ht="15.75" customHeight="1" outlineLevel="1" x14ac:dyDescent="0.25">
      <c r="A199" s="20"/>
      <c r="B199" s="105"/>
      <c r="C199" s="101"/>
      <c r="D199" s="101"/>
      <c r="E199" s="102"/>
      <c r="F199" s="103"/>
      <c r="G199" s="103"/>
      <c r="H199" s="185"/>
      <c r="I199" s="185"/>
      <c r="J199" s="11"/>
      <c r="K199" s="210"/>
    </row>
    <row r="200" spans="1:11" s="9" customFormat="1" ht="15.75" customHeight="1" outlineLevel="1" x14ac:dyDescent="0.25">
      <c r="A200" s="20"/>
      <c r="B200" s="105"/>
      <c r="C200" s="101"/>
      <c r="D200" s="101"/>
      <c r="E200" s="102"/>
      <c r="F200" s="103"/>
      <c r="G200" s="103"/>
      <c r="H200" s="185"/>
      <c r="I200" s="185"/>
      <c r="J200" s="11"/>
      <c r="K200" s="210"/>
    </row>
    <row r="201" spans="1:11" s="9" customFormat="1" collapsed="1" x14ac:dyDescent="0.25">
      <c r="A201" s="20"/>
      <c r="B201" s="105"/>
      <c r="C201" s="101"/>
      <c r="D201" s="101"/>
      <c r="E201" s="102"/>
      <c r="F201" s="103"/>
      <c r="G201" s="103"/>
      <c r="H201" s="185"/>
      <c r="I201" s="185"/>
      <c r="J201" s="11"/>
      <c r="K201" s="210"/>
    </row>
    <row r="202" spans="1:11" s="9" customFormat="1" ht="15.75" hidden="1" customHeight="1" outlineLevel="1" x14ac:dyDescent="0.25">
      <c r="A202" s="20"/>
      <c r="B202" s="105"/>
      <c r="C202" s="101"/>
      <c r="D202" s="101"/>
      <c r="E202" s="102"/>
      <c r="F202" s="103"/>
      <c r="G202" s="103"/>
      <c r="H202" s="185"/>
      <c r="I202" s="185"/>
      <c r="J202" s="11"/>
      <c r="K202" s="210"/>
    </row>
    <row r="203" spans="1:11" s="9" customFormat="1" ht="15.75" hidden="1" customHeight="1" outlineLevel="1" x14ac:dyDescent="0.25">
      <c r="A203" s="20"/>
      <c r="B203" s="105"/>
      <c r="C203" s="101"/>
      <c r="D203" s="101"/>
      <c r="E203" s="102"/>
      <c r="F203" s="103"/>
      <c r="G203" s="103"/>
      <c r="H203" s="185"/>
      <c r="I203" s="185"/>
      <c r="J203" s="11"/>
      <c r="K203" s="210"/>
    </row>
    <row r="204" spans="1:11" s="9" customFormat="1" collapsed="1" x14ac:dyDescent="0.25">
      <c r="A204" s="20"/>
      <c r="B204" s="105"/>
      <c r="C204" s="101"/>
      <c r="D204" s="101"/>
      <c r="E204" s="102"/>
      <c r="F204" s="103"/>
      <c r="G204" s="103"/>
      <c r="H204" s="185"/>
      <c r="I204" s="185"/>
      <c r="J204" s="11"/>
      <c r="K204" s="210"/>
    </row>
    <row r="205" spans="1:11" s="9" customFormat="1" ht="15.75" hidden="1" customHeight="1" outlineLevel="1" x14ac:dyDescent="0.25">
      <c r="A205" s="20"/>
      <c r="B205" s="105"/>
      <c r="C205" s="101"/>
      <c r="D205" s="101"/>
      <c r="E205" s="102"/>
      <c r="F205" s="103"/>
      <c r="G205" s="103"/>
      <c r="H205" s="185"/>
      <c r="I205" s="185"/>
      <c r="J205" s="11"/>
      <c r="K205" s="210"/>
    </row>
    <row r="206" spans="1:11" ht="15.75" hidden="1" customHeight="1" outlineLevel="1" x14ac:dyDescent="0.25"/>
    <row r="207" spans="1:11" ht="15.75" hidden="1" customHeight="1" outlineLevel="1" x14ac:dyDescent="0.25"/>
    <row r="208" spans="1:11" collapsed="1" x14ac:dyDescent="0.25"/>
    <row r="209" spans="1:11" ht="15.75" hidden="1" customHeight="1" outlineLevel="1" x14ac:dyDescent="0.25"/>
    <row r="210" spans="1:11" ht="18" customHeight="1" collapsed="1" x14ac:dyDescent="0.25"/>
    <row r="211" spans="1:11" ht="9" customHeight="1" x14ac:dyDescent="0.25">
      <c r="A211" s="11"/>
    </row>
    <row r="215" spans="1:11" s="184" customFormat="1" x14ac:dyDescent="0.25">
      <c r="A215" s="44"/>
      <c r="B215" s="105"/>
      <c r="C215" s="101"/>
      <c r="D215" s="101"/>
      <c r="E215" s="102"/>
      <c r="F215" s="103"/>
      <c r="G215" s="103"/>
      <c r="H215" s="185"/>
      <c r="I215" s="185"/>
      <c r="K215" s="210"/>
    </row>
    <row r="216" spans="1:11" ht="31.5" customHeight="1" x14ac:dyDescent="0.25"/>
    <row r="220" spans="1:11" s="9" customFormat="1" x14ac:dyDescent="0.25">
      <c r="A220" s="20"/>
      <c r="B220" s="105"/>
      <c r="C220" s="101"/>
      <c r="D220" s="101"/>
      <c r="E220" s="102"/>
      <c r="F220" s="103"/>
      <c r="G220" s="103"/>
      <c r="H220" s="185"/>
      <c r="I220" s="185"/>
      <c r="J220" s="11"/>
      <c r="K220" s="210"/>
    </row>
  </sheetData>
  <mergeCells count="43">
    <mergeCell ref="J39:K40"/>
    <mergeCell ref="B24:B26"/>
    <mergeCell ref="C24:I26"/>
    <mergeCell ref="B35:B37"/>
    <mergeCell ref="C35:I37"/>
    <mergeCell ref="B34:I34"/>
    <mergeCell ref="J23:K23"/>
    <mergeCell ref="J45:K45"/>
    <mergeCell ref="B1:K4"/>
    <mergeCell ref="B5:B6"/>
    <mergeCell ref="J5:K7"/>
    <mergeCell ref="J13:K15"/>
    <mergeCell ref="C5:I5"/>
    <mergeCell ref="B13:B15"/>
    <mergeCell ref="J12:K12"/>
    <mergeCell ref="B12:I12"/>
    <mergeCell ref="C13:I15"/>
    <mergeCell ref="B17:B18"/>
    <mergeCell ref="J17:K18"/>
    <mergeCell ref="B28:B29"/>
    <mergeCell ref="B39:B40"/>
    <mergeCell ref="J28:K29"/>
    <mergeCell ref="B61:I61"/>
    <mergeCell ref="J57:K59"/>
    <mergeCell ref="B57:B59"/>
    <mergeCell ref="C57:I59"/>
    <mergeCell ref="B16:I16"/>
    <mergeCell ref="C46:I48"/>
    <mergeCell ref="B49:K49"/>
    <mergeCell ref="J24:K26"/>
    <mergeCell ref="J35:K37"/>
    <mergeCell ref="B27:K27"/>
    <mergeCell ref="J34:K34"/>
    <mergeCell ref="J46:K48"/>
    <mergeCell ref="B45:I45"/>
    <mergeCell ref="B38:K38"/>
    <mergeCell ref="B46:B48"/>
    <mergeCell ref="B23:I23"/>
    <mergeCell ref="B56:I56"/>
    <mergeCell ref="J56:K56"/>
    <mergeCell ref="B50:B51"/>
    <mergeCell ref="J50:K51"/>
    <mergeCell ref="B60:K60"/>
  </mergeCells>
  <conditionalFormatting sqref="A93:A97">
    <cfRule type="duplicateValues" dxfId="97" priority="66"/>
  </conditionalFormatting>
  <conditionalFormatting sqref="A98:A102">
    <cfRule type="duplicateValues" dxfId="96" priority="67"/>
  </conditionalFormatting>
  <conditionalFormatting sqref="A183:A190">
    <cfRule type="duplicateValues" dxfId="95" priority="68"/>
  </conditionalFormatting>
  <conditionalFormatting sqref="A199:A201">
    <cfRule type="duplicateValues" dxfId="94" priority="69"/>
  </conditionalFormatting>
  <conditionalFormatting sqref="A205:A207">
    <cfRule type="duplicateValues" dxfId="93" priority="70"/>
  </conditionalFormatting>
  <conditionalFormatting sqref="A176:A182">
    <cfRule type="duplicateValues" dxfId="92" priority="71"/>
  </conditionalFormatting>
  <conditionalFormatting sqref="A8:B9 A14:A17 A11:B13">
    <cfRule type="duplicateValues" dxfId="91" priority="72"/>
  </conditionalFormatting>
  <conditionalFormatting sqref="A41:B43 A49:B49 A45:B45 A44 A50">
    <cfRule type="duplicateValues" dxfId="90" priority="73"/>
  </conditionalFormatting>
  <conditionalFormatting sqref="A30:B32 A38:A39">
    <cfRule type="duplicateValues" dxfId="89" priority="74"/>
  </conditionalFormatting>
  <conditionalFormatting sqref="A19:B20 A27:A28 A22:B23">
    <cfRule type="duplicateValues" dxfId="88" priority="75"/>
  </conditionalFormatting>
  <conditionalFormatting sqref="A52:B54 A60">
    <cfRule type="duplicateValues" dxfId="87" priority="76"/>
  </conditionalFormatting>
  <conditionalFormatting sqref="A24:A26">
    <cfRule type="duplicateValues" dxfId="86" priority="58"/>
  </conditionalFormatting>
  <conditionalFormatting sqref="A35:A37">
    <cfRule type="duplicateValues" dxfId="85" priority="57"/>
  </conditionalFormatting>
  <conditionalFormatting sqref="A46:A48">
    <cfRule type="duplicateValues" dxfId="84" priority="56"/>
  </conditionalFormatting>
  <conditionalFormatting sqref="A57:A59">
    <cfRule type="duplicateValues" dxfId="83" priority="55"/>
  </conditionalFormatting>
  <conditionalFormatting sqref="B44">
    <cfRule type="duplicateValues" dxfId="82" priority="50"/>
  </conditionalFormatting>
  <conditionalFormatting sqref="A33:A34">
    <cfRule type="duplicateValues" dxfId="81" priority="48"/>
  </conditionalFormatting>
  <conditionalFormatting sqref="B33:B34">
    <cfRule type="duplicateValues" dxfId="80" priority="47"/>
  </conditionalFormatting>
  <conditionalFormatting sqref="A55:A56">
    <cfRule type="duplicateValues" dxfId="79" priority="45"/>
  </conditionalFormatting>
  <conditionalFormatting sqref="B55:B56">
    <cfRule type="duplicateValues" dxfId="78" priority="44"/>
  </conditionalFormatting>
  <conditionalFormatting sqref="A21:B21">
    <cfRule type="duplicateValues" dxfId="77" priority="42"/>
  </conditionalFormatting>
  <conditionalFormatting sqref="A10:B10">
    <cfRule type="duplicateValues" dxfId="76" priority="40"/>
  </conditionalFormatting>
  <conditionalFormatting sqref="K11">
    <cfRule type="colorScale" priority="33">
      <colorScale>
        <cfvo type="percent" val="16"/>
        <cfvo type="percent" val="22"/>
        <color rgb="FFFFFF00"/>
        <color rgb="FFFFEF9C"/>
      </colorScale>
    </cfRule>
  </conditionalFormatting>
  <conditionalFormatting sqref="K10">
    <cfRule type="colorScale" priority="34">
      <colorScale>
        <cfvo type="percent" val="16"/>
        <cfvo type="percent" val="22"/>
        <color rgb="FFFFFF00"/>
        <color rgb="FFFFEF9C"/>
      </colorScale>
    </cfRule>
  </conditionalFormatting>
  <conditionalFormatting sqref="K43">
    <cfRule type="colorScale" priority="30">
      <colorScale>
        <cfvo type="percent" val="16"/>
        <cfvo type="percent" val="22"/>
        <color rgb="FFFFFF00"/>
        <color rgb="FFFFEF9C"/>
      </colorScale>
    </cfRule>
  </conditionalFormatting>
  <conditionalFormatting sqref="B24">
    <cfRule type="duplicateValues" dxfId="75" priority="22"/>
  </conditionalFormatting>
  <conditionalFormatting sqref="B35">
    <cfRule type="duplicateValues" dxfId="74" priority="21"/>
  </conditionalFormatting>
  <conditionalFormatting sqref="B46">
    <cfRule type="duplicateValues" dxfId="73" priority="20"/>
  </conditionalFormatting>
  <conditionalFormatting sqref="B57">
    <cfRule type="duplicateValues" dxfId="72" priority="19"/>
  </conditionalFormatting>
  <conditionalFormatting sqref="K21">
    <cfRule type="colorScale" priority="18">
      <colorScale>
        <cfvo type="percent" val="16"/>
        <cfvo type="percent" val="22"/>
        <color rgb="FFFFFF00"/>
        <color rgb="FFFFEF9C"/>
      </colorScale>
    </cfRule>
  </conditionalFormatting>
  <conditionalFormatting sqref="K32">
    <cfRule type="colorScale" priority="17">
      <colorScale>
        <cfvo type="percent" val="16"/>
        <cfvo type="percent" val="22"/>
        <color rgb="FFFFFF00"/>
        <color rgb="FFFFEF9C"/>
      </colorScale>
    </cfRule>
  </conditionalFormatting>
  <conditionalFormatting sqref="K22">
    <cfRule type="colorScale" priority="15">
      <colorScale>
        <cfvo type="percent" val="16"/>
        <cfvo type="percent" val="22"/>
        <color rgb="FFFFFF00"/>
        <color rgb="FFFFEF9C"/>
      </colorScale>
    </cfRule>
  </conditionalFormatting>
  <conditionalFormatting sqref="K33">
    <cfRule type="colorScale" priority="14">
      <colorScale>
        <cfvo type="percent" val="16"/>
        <cfvo type="percent" val="22"/>
        <color rgb="FFFFFF00"/>
        <color rgb="FFFFEF9C"/>
      </colorScale>
    </cfRule>
  </conditionalFormatting>
  <conditionalFormatting sqref="K44">
    <cfRule type="colorScale" priority="13">
      <colorScale>
        <cfvo type="percent" val="16"/>
        <cfvo type="percent" val="22"/>
        <color rgb="FFFFFF00"/>
        <color rgb="FFFFEF9C"/>
      </colorScale>
    </cfRule>
  </conditionalFormatting>
  <conditionalFormatting sqref="K55">
    <cfRule type="colorScale" priority="12">
      <colorScale>
        <cfvo type="percent" val="16"/>
        <cfvo type="percent" val="22"/>
        <color rgb="FFFFFF00"/>
        <color rgb="FFFFEF9C"/>
      </colorScale>
    </cfRule>
  </conditionalFormatting>
  <conditionalFormatting sqref="K54">
    <cfRule type="colorScale" priority="1">
      <colorScale>
        <cfvo type="percent" val="16"/>
        <cfvo type="percent" val="22"/>
        <color rgb="FFFFFF00"/>
        <color rgb="FFFFEF9C"/>
      </colorScale>
    </cfRule>
  </conditionalFormatting>
  <printOptions horizontalCentered="1" verticalCentered="1"/>
  <pageMargins left="0.39370078740157483" right="0.39370078740157483" top="0" bottom="0" header="0.31496062992125984" footer="0.31496062992125984"/>
  <pageSetup paperSize="9" scale="63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4'!C52:I52</xm:f>
              <xm:sqref>C57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4'!C19:I19</xm:f>
              <xm:sqref>C24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4'!C41:I41</xm:f>
              <xm:sqref>C46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4'!C30:I30</xm:f>
              <xm:sqref>C35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4'!C8:I8</xm:f>
              <xm:sqref>C13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0"/>
  <sheetViews>
    <sheetView showGridLines="0" topLeftCell="A34" zoomScale="80" zoomScaleNormal="80" workbookViewId="0">
      <selection activeCell="E53" sqref="E53"/>
    </sheetView>
  </sheetViews>
  <sheetFormatPr defaultColWidth="9.140625" defaultRowHeight="15" outlineLevelRow="1" x14ac:dyDescent="0.25"/>
  <cols>
    <col min="1" max="1" width="4.28515625" style="20" customWidth="1"/>
    <col min="2" max="2" width="35.5703125" style="105" customWidth="1"/>
    <col min="3" max="3" width="14.5703125" style="101" customWidth="1"/>
    <col min="4" max="4" width="13.42578125" style="101" customWidth="1"/>
    <col min="5" max="8" width="13.42578125" style="102" customWidth="1"/>
    <col min="9" max="9" width="13.42578125" style="103" customWidth="1"/>
    <col min="10" max="12" width="13.42578125" style="103" hidden="1" customWidth="1"/>
    <col min="13" max="13" width="22.42578125" style="11" customWidth="1"/>
    <col min="14" max="14" width="14.5703125" style="11" customWidth="1"/>
    <col min="15" max="16384" width="9.140625" style="11"/>
  </cols>
  <sheetData>
    <row r="1" spans="1:14" x14ac:dyDescent="0.25">
      <c r="A1" s="143"/>
      <c r="B1" s="567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9"/>
    </row>
    <row r="2" spans="1:14" x14ac:dyDescent="0.25">
      <c r="A2" s="147"/>
      <c r="B2" s="570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2"/>
    </row>
    <row r="3" spans="1:14" x14ac:dyDescent="0.25">
      <c r="A3" s="147"/>
      <c r="B3" s="570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572"/>
    </row>
    <row r="4" spans="1:14" ht="15.75" thickBot="1" x14ac:dyDescent="0.3">
      <c r="A4" s="147"/>
      <c r="B4" s="573"/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  <c r="N4" s="575"/>
    </row>
    <row r="5" spans="1:14" s="115" customFormat="1" ht="15.75" thickBot="1" x14ac:dyDescent="0.3">
      <c r="A5" s="79"/>
      <c r="B5" s="592" t="s">
        <v>698</v>
      </c>
      <c r="C5" s="708" t="s">
        <v>740</v>
      </c>
      <c r="D5" s="709"/>
      <c r="E5" s="709"/>
      <c r="F5" s="709"/>
      <c r="G5" s="709"/>
      <c r="H5" s="709"/>
      <c r="I5" s="709"/>
      <c r="J5" s="709"/>
      <c r="K5" s="710"/>
      <c r="L5" s="458"/>
      <c r="M5" s="584" t="s">
        <v>696</v>
      </c>
      <c r="N5" s="562"/>
    </row>
    <row r="6" spans="1:14" ht="15.75" thickBot="1" x14ac:dyDescent="0.3">
      <c r="A6" s="147"/>
      <c r="B6" s="593"/>
      <c r="C6" s="259" t="s">
        <v>684</v>
      </c>
      <c r="D6" s="470" t="s">
        <v>685</v>
      </c>
      <c r="E6" s="470" t="s">
        <v>686</v>
      </c>
      <c r="F6" s="470" t="s">
        <v>687</v>
      </c>
      <c r="G6" s="470" t="s">
        <v>688</v>
      </c>
      <c r="H6" s="470" t="s">
        <v>689</v>
      </c>
      <c r="I6" s="470" t="s">
        <v>690</v>
      </c>
      <c r="J6" s="138" t="s">
        <v>688</v>
      </c>
      <c r="K6" s="138" t="s">
        <v>689</v>
      </c>
      <c r="L6" s="138" t="s">
        <v>690</v>
      </c>
      <c r="M6" s="585"/>
      <c r="N6" s="586"/>
    </row>
    <row r="7" spans="1:14" ht="15.75" thickBot="1" x14ac:dyDescent="0.3">
      <c r="A7" s="147"/>
      <c r="B7" s="479" t="s">
        <v>771</v>
      </c>
      <c r="C7" s="164">
        <v>43094</v>
      </c>
      <c r="D7" s="164">
        <v>43095</v>
      </c>
      <c r="E7" s="164">
        <v>43096</v>
      </c>
      <c r="F7" s="164">
        <v>43097</v>
      </c>
      <c r="G7" s="164">
        <v>43098</v>
      </c>
      <c r="H7" s="164">
        <v>43099</v>
      </c>
      <c r="I7" s="164">
        <v>43100</v>
      </c>
      <c r="J7" s="164">
        <v>43070</v>
      </c>
      <c r="K7" s="164">
        <v>43071</v>
      </c>
      <c r="L7" s="164">
        <v>43072</v>
      </c>
      <c r="M7" s="587"/>
      <c r="N7" s="564"/>
    </row>
    <row r="8" spans="1:14" s="18" customFormat="1" outlineLevel="1" x14ac:dyDescent="0.25">
      <c r="A8" s="147"/>
      <c r="B8" s="181" t="s">
        <v>683</v>
      </c>
      <c r="C8" s="104">
        <v>0</v>
      </c>
      <c r="D8" s="104">
        <v>7295.2</v>
      </c>
      <c r="E8" s="104">
        <v>5259.9</v>
      </c>
      <c r="F8" s="104"/>
      <c r="G8" s="104"/>
      <c r="H8" s="104"/>
      <c r="I8" s="104"/>
      <c r="J8" s="182"/>
      <c r="K8" s="182"/>
      <c r="L8" s="182"/>
      <c r="M8" s="229" t="s">
        <v>695</v>
      </c>
      <c r="N8" s="134">
        <f>SUM(C8:L8)</f>
        <v>12555.099999999999</v>
      </c>
    </row>
    <row r="9" spans="1:14" s="18" customFormat="1" outlineLevel="1" x14ac:dyDescent="0.25">
      <c r="A9" s="147"/>
      <c r="B9" s="181" t="s">
        <v>681</v>
      </c>
      <c r="C9" s="104">
        <v>0</v>
      </c>
      <c r="D9" s="104">
        <v>7295.2</v>
      </c>
      <c r="E9" s="104">
        <v>5259.9</v>
      </c>
      <c r="F9" s="104"/>
      <c r="G9" s="104"/>
      <c r="H9" s="104"/>
      <c r="I9" s="104"/>
      <c r="J9" s="182"/>
      <c r="K9" s="182"/>
      <c r="L9" s="182"/>
      <c r="M9" s="230" t="s">
        <v>694</v>
      </c>
      <c r="N9" s="258">
        <f>INDICADORES!AD9/INDICADORES!AC9</f>
        <v>0.58227848101265822</v>
      </c>
    </row>
    <row r="10" spans="1:14" s="18" customFormat="1" outlineLevel="1" x14ac:dyDescent="0.25">
      <c r="A10" s="147"/>
      <c r="B10" s="112" t="s">
        <v>701</v>
      </c>
      <c r="C10" s="104"/>
      <c r="D10" s="104"/>
      <c r="E10" s="104"/>
      <c r="F10" s="104"/>
      <c r="G10" s="104"/>
      <c r="H10" s="104"/>
      <c r="I10" s="104"/>
      <c r="J10" s="314"/>
      <c r="K10" s="314"/>
      <c r="L10" s="314"/>
      <c r="M10" s="230" t="s">
        <v>693</v>
      </c>
      <c r="N10" s="130">
        <f>N8/INDICADORES!AD9</f>
        <v>272.93695652173909</v>
      </c>
    </row>
    <row r="11" spans="1:14" s="18" customFormat="1" ht="15.75" outlineLevel="1" thickBot="1" x14ac:dyDescent="0.3">
      <c r="A11" s="147"/>
      <c r="B11" s="231" t="s">
        <v>682</v>
      </c>
      <c r="C11" s="175">
        <f>C8-C9</f>
        <v>0</v>
      </c>
      <c r="D11" s="175">
        <f t="shared" ref="D11:I11" si="0">D8-D9</f>
        <v>0</v>
      </c>
      <c r="E11" s="175">
        <f t="shared" si="0"/>
        <v>0</v>
      </c>
      <c r="F11" s="175">
        <f t="shared" si="0"/>
        <v>0</v>
      </c>
      <c r="G11" s="175">
        <f t="shared" si="0"/>
        <v>0</v>
      </c>
      <c r="H11" s="175">
        <f t="shared" si="0"/>
        <v>0</v>
      </c>
      <c r="I11" s="175">
        <f t="shared" si="0"/>
        <v>0</v>
      </c>
      <c r="J11" s="175">
        <f t="shared" ref="J11:L11" si="1">J8-J9</f>
        <v>0</v>
      </c>
      <c r="K11" s="175">
        <f t="shared" si="1"/>
        <v>0</v>
      </c>
      <c r="L11" s="175">
        <f t="shared" si="1"/>
        <v>0</v>
      </c>
      <c r="M11" s="168" t="s">
        <v>692</v>
      </c>
      <c r="N11" s="131"/>
    </row>
    <row r="12" spans="1:14" s="18" customFormat="1" ht="15.75" outlineLevel="1" thickBot="1" x14ac:dyDescent="0.3">
      <c r="A12" s="147"/>
      <c r="B12" s="589"/>
      <c r="C12" s="590"/>
      <c r="D12" s="590"/>
      <c r="E12" s="590"/>
      <c r="F12" s="590"/>
      <c r="G12" s="590"/>
      <c r="H12" s="590"/>
      <c r="I12" s="590"/>
      <c r="J12" s="271"/>
      <c r="K12" s="271"/>
      <c r="L12" s="454"/>
      <c r="M12" s="545" t="s">
        <v>715</v>
      </c>
      <c r="N12" s="547"/>
    </row>
    <row r="13" spans="1:14" s="18" customFormat="1" ht="15.75" customHeight="1" outlineLevel="1" x14ac:dyDescent="0.25">
      <c r="A13" s="147"/>
      <c r="B13" s="578" t="s">
        <v>697</v>
      </c>
      <c r="C13" s="555"/>
      <c r="D13" s="558"/>
      <c r="E13" s="558"/>
      <c r="F13" s="558"/>
      <c r="G13" s="558"/>
      <c r="H13" s="558"/>
      <c r="I13" s="558"/>
      <c r="J13" s="269"/>
      <c r="K13" s="269"/>
      <c r="L13" s="456"/>
      <c r="M13" s="576">
        <f>SUM(C11:L11)</f>
        <v>0</v>
      </c>
      <c r="N13" s="552"/>
    </row>
    <row r="14" spans="1:14" s="18" customFormat="1" ht="15.75" customHeight="1" outlineLevel="1" x14ac:dyDescent="0.25">
      <c r="A14" s="147"/>
      <c r="B14" s="579"/>
      <c r="C14" s="556"/>
      <c r="D14" s="559"/>
      <c r="E14" s="559"/>
      <c r="F14" s="559"/>
      <c r="G14" s="559"/>
      <c r="H14" s="559"/>
      <c r="I14" s="559"/>
      <c r="J14" s="269"/>
      <c r="K14" s="269"/>
      <c r="L14" s="456"/>
      <c r="M14" s="576"/>
      <c r="N14" s="552"/>
    </row>
    <row r="15" spans="1:14" s="18" customFormat="1" ht="15.75" customHeight="1" outlineLevel="1" thickBot="1" x14ac:dyDescent="0.3">
      <c r="A15" s="147"/>
      <c r="B15" s="580"/>
      <c r="C15" s="557"/>
      <c r="D15" s="560"/>
      <c r="E15" s="560"/>
      <c r="F15" s="560"/>
      <c r="G15" s="560"/>
      <c r="H15" s="560"/>
      <c r="I15" s="560"/>
      <c r="J15" s="270"/>
      <c r="K15" s="270"/>
      <c r="L15" s="457"/>
      <c r="M15" s="577"/>
      <c r="N15" s="554"/>
    </row>
    <row r="16" spans="1:14" s="18" customFormat="1" ht="15.75" customHeight="1" outlineLevel="1" thickBot="1" x14ac:dyDescent="0.3">
      <c r="A16" s="147"/>
      <c r="B16" s="589"/>
      <c r="C16" s="590"/>
      <c r="D16" s="590"/>
      <c r="E16" s="590"/>
      <c r="F16" s="590"/>
      <c r="G16" s="590"/>
      <c r="H16" s="590"/>
      <c r="I16" s="590"/>
      <c r="J16" s="273"/>
      <c r="K16" s="273"/>
      <c r="L16" s="455"/>
      <c r="M16" s="215"/>
      <c r="N16" s="260"/>
    </row>
    <row r="17" spans="1:14" s="18" customFormat="1" ht="15.75" customHeight="1" outlineLevel="1" thickBot="1" x14ac:dyDescent="0.3">
      <c r="A17" s="147"/>
      <c r="B17" s="565" t="s">
        <v>770</v>
      </c>
      <c r="C17" s="470" t="s">
        <v>684</v>
      </c>
      <c r="D17" s="470" t="s">
        <v>685</v>
      </c>
      <c r="E17" s="470" t="s">
        <v>686</v>
      </c>
      <c r="F17" s="470" t="s">
        <v>687</v>
      </c>
      <c r="G17" s="470" t="s">
        <v>688</v>
      </c>
      <c r="H17" s="470" t="s">
        <v>689</v>
      </c>
      <c r="I17" s="470" t="s">
        <v>690</v>
      </c>
      <c r="J17" s="472"/>
      <c r="K17" s="472"/>
      <c r="L17" s="472"/>
      <c r="M17" s="561" t="s">
        <v>696</v>
      </c>
      <c r="N17" s="562"/>
    </row>
    <row r="18" spans="1:14" s="18" customFormat="1" ht="15.75" thickBot="1" x14ac:dyDescent="0.3">
      <c r="A18" s="147"/>
      <c r="B18" s="596"/>
      <c r="C18" s="164">
        <v>43094</v>
      </c>
      <c r="D18" s="164">
        <v>43095</v>
      </c>
      <c r="E18" s="164">
        <v>43096</v>
      </c>
      <c r="F18" s="164">
        <v>43097</v>
      </c>
      <c r="G18" s="164">
        <v>43098</v>
      </c>
      <c r="H18" s="164">
        <v>43099</v>
      </c>
      <c r="I18" s="164">
        <v>43100</v>
      </c>
      <c r="J18" s="164">
        <v>43070</v>
      </c>
      <c r="K18" s="164">
        <v>43071</v>
      </c>
      <c r="L18" s="164">
        <v>43072</v>
      </c>
      <c r="M18" s="563"/>
      <c r="N18" s="564"/>
    </row>
    <row r="19" spans="1:14" s="18" customFormat="1" outlineLevel="1" x14ac:dyDescent="0.25">
      <c r="A19" s="147"/>
      <c r="B19" s="111" t="s">
        <v>683</v>
      </c>
      <c r="C19" s="180">
        <v>0</v>
      </c>
      <c r="D19" s="104">
        <v>5913.95</v>
      </c>
      <c r="E19" s="104">
        <v>5433.8</v>
      </c>
      <c r="F19" s="104"/>
      <c r="G19" s="104"/>
      <c r="H19" s="104"/>
      <c r="I19" s="104"/>
      <c r="J19" s="314"/>
      <c r="K19" s="314"/>
      <c r="L19" s="182"/>
      <c r="M19" s="229" t="s">
        <v>695</v>
      </c>
      <c r="N19" s="134">
        <f>SUM(C19:L19)</f>
        <v>11347.75</v>
      </c>
    </row>
    <row r="20" spans="1:14" s="18" customFormat="1" outlineLevel="1" x14ac:dyDescent="0.25">
      <c r="A20" s="147"/>
      <c r="B20" s="112" t="s">
        <v>681</v>
      </c>
      <c r="C20" s="180">
        <v>0</v>
      </c>
      <c r="D20" s="104">
        <v>5913.95</v>
      </c>
      <c r="E20" s="104">
        <v>5433.8</v>
      </c>
      <c r="F20" s="104"/>
      <c r="G20" s="104"/>
      <c r="H20" s="104"/>
      <c r="I20" s="104"/>
      <c r="J20" s="314"/>
      <c r="K20" s="314"/>
      <c r="L20" s="314"/>
      <c r="M20" s="230" t="s">
        <v>694</v>
      </c>
      <c r="N20" s="258">
        <f>INDICADORES!AD19/INDICADORES!AC19</f>
        <v>0.64383561643835618</v>
      </c>
    </row>
    <row r="21" spans="1:14" s="18" customFormat="1" outlineLevel="1" x14ac:dyDescent="0.25">
      <c r="A21" s="147"/>
      <c r="B21" s="112" t="s">
        <v>701</v>
      </c>
      <c r="C21" s="180"/>
      <c r="D21" s="104"/>
      <c r="E21" s="104"/>
      <c r="F21" s="104"/>
      <c r="G21" s="104"/>
      <c r="H21" s="104"/>
      <c r="I21" s="104"/>
      <c r="J21" s="314"/>
      <c r="K21" s="314"/>
      <c r="L21" s="314"/>
      <c r="M21" s="230" t="s">
        <v>693</v>
      </c>
      <c r="N21" s="130">
        <f>N19/INDICADORES!AD19</f>
        <v>241.44148936170214</v>
      </c>
    </row>
    <row r="22" spans="1:14" s="18" customFormat="1" ht="15.75" outlineLevel="1" thickBot="1" x14ac:dyDescent="0.3">
      <c r="A22" s="147"/>
      <c r="B22" s="113" t="s">
        <v>682</v>
      </c>
      <c r="C22" s="175">
        <f t="shared" ref="C22:L22" si="2">C19-C20</f>
        <v>0</v>
      </c>
      <c r="D22" s="175">
        <f t="shared" si="2"/>
        <v>0</v>
      </c>
      <c r="E22" s="175">
        <f t="shared" si="2"/>
        <v>0</v>
      </c>
      <c r="F22" s="175">
        <f t="shared" si="2"/>
        <v>0</v>
      </c>
      <c r="G22" s="175">
        <f t="shared" si="2"/>
        <v>0</v>
      </c>
      <c r="H22" s="175">
        <f t="shared" si="2"/>
        <v>0</v>
      </c>
      <c r="I22" s="175">
        <f t="shared" si="2"/>
        <v>0</v>
      </c>
      <c r="J22" s="175">
        <f t="shared" si="2"/>
        <v>0</v>
      </c>
      <c r="K22" s="175">
        <f t="shared" si="2"/>
        <v>0</v>
      </c>
      <c r="L22" s="175">
        <f t="shared" si="2"/>
        <v>0</v>
      </c>
      <c r="M22" s="168" t="s">
        <v>692</v>
      </c>
      <c r="N22" s="131"/>
    </row>
    <row r="23" spans="1:14" s="18" customFormat="1" ht="15.75" outlineLevel="1" thickBot="1" x14ac:dyDescent="0.3">
      <c r="A23" s="147"/>
      <c r="B23" s="589"/>
      <c r="C23" s="590"/>
      <c r="D23" s="590"/>
      <c r="E23" s="590"/>
      <c r="F23" s="590"/>
      <c r="G23" s="590"/>
      <c r="H23" s="590"/>
      <c r="I23" s="590"/>
      <c r="J23" s="271"/>
      <c r="K23" s="271"/>
      <c r="L23" s="454"/>
      <c r="M23" s="545" t="s">
        <v>715</v>
      </c>
      <c r="N23" s="547"/>
    </row>
    <row r="24" spans="1:14" s="18" customFormat="1" ht="15.75" customHeight="1" outlineLevel="1" x14ac:dyDescent="0.25">
      <c r="A24" s="147"/>
      <c r="B24" s="578" t="s">
        <v>697</v>
      </c>
      <c r="C24" s="555"/>
      <c r="D24" s="558"/>
      <c r="E24" s="558"/>
      <c r="F24" s="558"/>
      <c r="G24" s="558"/>
      <c r="H24" s="558"/>
      <c r="I24" s="558"/>
      <c r="J24" s="269"/>
      <c r="K24" s="269"/>
      <c r="L24" s="456"/>
      <c r="M24" s="576">
        <f>SUM(C22:L22)</f>
        <v>0</v>
      </c>
      <c r="N24" s="552"/>
    </row>
    <row r="25" spans="1:14" s="18" customFormat="1" ht="15.75" customHeight="1" outlineLevel="1" x14ac:dyDescent="0.25">
      <c r="A25" s="147"/>
      <c r="B25" s="579"/>
      <c r="C25" s="556"/>
      <c r="D25" s="559"/>
      <c r="E25" s="559"/>
      <c r="F25" s="559"/>
      <c r="G25" s="559"/>
      <c r="H25" s="559"/>
      <c r="I25" s="559"/>
      <c r="J25" s="269"/>
      <c r="K25" s="269"/>
      <c r="L25" s="456"/>
      <c r="M25" s="576"/>
      <c r="N25" s="552"/>
    </row>
    <row r="26" spans="1:14" s="18" customFormat="1" ht="15.75" customHeight="1" outlineLevel="1" thickBot="1" x14ac:dyDescent="0.3">
      <c r="A26" s="147"/>
      <c r="B26" s="580"/>
      <c r="C26" s="557"/>
      <c r="D26" s="560"/>
      <c r="E26" s="560"/>
      <c r="F26" s="560"/>
      <c r="G26" s="560"/>
      <c r="H26" s="560"/>
      <c r="I26" s="560"/>
      <c r="J26" s="270"/>
      <c r="K26" s="270"/>
      <c r="L26" s="457"/>
      <c r="M26" s="577"/>
      <c r="N26" s="554"/>
    </row>
    <row r="27" spans="1:14" s="18" customFormat="1" ht="15.75" outlineLevel="1" thickBot="1" x14ac:dyDescent="0.3">
      <c r="A27" s="147"/>
      <c r="B27" s="545"/>
      <c r="C27" s="546"/>
      <c r="D27" s="546"/>
      <c r="E27" s="546"/>
      <c r="F27" s="546"/>
      <c r="G27" s="546"/>
      <c r="H27" s="546"/>
      <c r="I27" s="546"/>
      <c r="J27" s="546"/>
      <c r="K27" s="546"/>
      <c r="L27" s="546"/>
      <c r="M27" s="546"/>
      <c r="N27" s="547"/>
    </row>
    <row r="28" spans="1:14" s="18" customFormat="1" ht="15.75" outlineLevel="1" thickBot="1" x14ac:dyDescent="0.3">
      <c r="A28" s="147"/>
      <c r="B28" s="594" t="s">
        <v>750</v>
      </c>
      <c r="C28" s="470" t="s">
        <v>684</v>
      </c>
      <c r="D28" s="470" t="s">
        <v>685</v>
      </c>
      <c r="E28" s="470" t="s">
        <v>686</v>
      </c>
      <c r="F28" s="470" t="s">
        <v>687</v>
      </c>
      <c r="G28" s="470" t="s">
        <v>688</v>
      </c>
      <c r="H28" s="470" t="s">
        <v>689</v>
      </c>
      <c r="I28" s="470" t="s">
        <v>690</v>
      </c>
      <c r="J28" s="473"/>
      <c r="K28" s="473"/>
      <c r="L28" s="473"/>
      <c r="M28" s="598" t="s">
        <v>696</v>
      </c>
      <c r="N28" s="562"/>
    </row>
    <row r="29" spans="1:14" s="18" customFormat="1" ht="15.75" thickBot="1" x14ac:dyDescent="0.3">
      <c r="A29" s="147"/>
      <c r="B29" s="707"/>
      <c r="C29" s="164">
        <v>43094</v>
      </c>
      <c r="D29" s="164">
        <v>43095</v>
      </c>
      <c r="E29" s="164">
        <v>43096</v>
      </c>
      <c r="F29" s="164">
        <v>43097</v>
      </c>
      <c r="G29" s="164">
        <v>43098</v>
      </c>
      <c r="H29" s="164">
        <v>43099</v>
      </c>
      <c r="I29" s="164">
        <v>43100</v>
      </c>
      <c r="J29" s="164">
        <v>43070</v>
      </c>
      <c r="K29" s="164">
        <v>43071</v>
      </c>
      <c r="L29" s="164">
        <v>43072</v>
      </c>
      <c r="M29" s="599"/>
      <c r="N29" s="564"/>
    </row>
    <row r="30" spans="1:14" s="18" customFormat="1" ht="15.75" outlineLevel="1" thickBot="1" x14ac:dyDescent="0.3">
      <c r="A30" s="147"/>
      <c r="B30" s="111" t="s">
        <v>683</v>
      </c>
      <c r="C30" s="180">
        <v>0</v>
      </c>
      <c r="D30" s="178">
        <v>7752.27</v>
      </c>
      <c r="E30" s="114">
        <v>11578.85</v>
      </c>
      <c r="F30" s="114"/>
      <c r="G30" s="114"/>
      <c r="H30" s="114"/>
      <c r="I30" s="104"/>
      <c r="J30" s="314"/>
      <c r="K30" s="314"/>
      <c r="L30" s="182"/>
      <c r="M30" s="229" t="s">
        <v>695</v>
      </c>
      <c r="N30" s="134">
        <f>SUM(C30:L30)</f>
        <v>19331.120000000003</v>
      </c>
    </row>
    <row r="31" spans="1:14" s="18" customFormat="1" outlineLevel="1" x14ac:dyDescent="0.25">
      <c r="A31" s="147"/>
      <c r="B31" s="112" t="s">
        <v>681</v>
      </c>
      <c r="C31" s="180">
        <v>0</v>
      </c>
      <c r="D31" s="178">
        <v>7752.27</v>
      </c>
      <c r="E31" s="114">
        <v>11578.85</v>
      </c>
      <c r="F31" s="114"/>
      <c r="G31" s="114"/>
      <c r="H31" s="114"/>
      <c r="I31" s="104"/>
      <c r="J31" s="314"/>
      <c r="K31" s="314"/>
      <c r="L31" s="314"/>
      <c r="M31" s="230" t="s">
        <v>694</v>
      </c>
      <c r="N31" s="258">
        <f>INDICADORES!AD29/INDICADORES!AC29</f>
        <v>0.73195876288659789</v>
      </c>
    </row>
    <row r="32" spans="1:14" s="18" customFormat="1" outlineLevel="1" x14ac:dyDescent="0.25">
      <c r="A32" s="147"/>
      <c r="B32" s="112" t="s">
        <v>701</v>
      </c>
      <c r="C32" s="180"/>
      <c r="D32" s="104"/>
      <c r="E32" s="104"/>
      <c r="F32" s="104"/>
      <c r="G32" s="104"/>
      <c r="H32" s="104"/>
      <c r="I32" s="104"/>
      <c r="J32" s="314"/>
      <c r="K32" s="314"/>
      <c r="L32" s="314"/>
      <c r="M32" s="230" t="s">
        <v>693</v>
      </c>
      <c r="N32" s="130">
        <f>N30/INDICADORES!AD29</f>
        <v>272.2692957746479</v>
      </c>
    </row>
    <row r="33" spans="1:14" s="18" customFormat="1" ht="15.75" outlineLevel="1" thickBot="1" x14ac:dyDescent="0.3">
      <c r="A33" s="147"/>
      <c r="B33" s="113" t="s">
        <v>682</v>
      </c>
      <c r="C33" s="175">
        <f t="shared" ref="C33:L33" si="3">C30-C31</f>
        <v>0</v>
      </c>
      <c r="D33" s="175">
        <f t="shared" si="3"/>
        <v>0</v>
      </c>
      <c r="E33" s="175">
        <f t="shared" si="3"/>
        <v>0</v>
      </c>
      <c r="F33" s="175">
        <f t="shared" si="3"/>
        <v>0</v>
      </c>
      <c r="G33" s="175">
        <f t="shared" si="3"/>
        <v>0</v>
      </c>
      <c r="H33" s="175">
        <f t="shared" si="3"/>
        <v>0</v>
      </c>
      <c r="I33" s="175">
        <f t="shared" si="3"/>
        <v>0</v>
      </c>
      <c r="J33" s="175">
        <f t="shared" si="3"/>
        <v>0</v>
      </c>
      <c r="K33" s="175">
        <f t="shared" si="3"/>
        <v>0</v>
      </c>
      <c r="L33" s="175">
        <f t="shared" si="3"/>
        <v>0</v>
      </c>
      <c r="M33" s="168" t="s">
        <v>692</v>
      </c>
      <c r="N33" s="131"/>
    </row>
    <row r="34" spans="1:14" s="18" customFormat="1" ht="15.75" outlineLevel="1" thickBot="1" x14ac:dyDescent="0.3">
      <c r="A34" s="147"/>
      <c r="B34" s="589"/>
      <c r="C34" s="590"/>
      <c r="D34" s="590"/>
      <c r="E34" s="590"/>
      <c r="F34" s="590"/>
      <c r="G34" s="590"/>
      <c r="H34" s="590"/>
      <c r="I34" s="590"/>
      <c r="J34" s="271"/>
      <c r="K34" s="271"/>
      <c r="L34" s="454"/>
      <c r="M34" s="545" t="s">
        <v>715</v>
      </c>
      <c r="N34" s="547"/>
    </row>
    <row r="35" spans="1:14" s="18" customFormat="1" ht="15.75" customHeight="1" outlineLevel="1" x14ac:dyDescent="0.25">
      <c r="A35" s="147"/>
      <c r="B35" s="578" t="s">
        <v>697</v>
      </c>
      <c r="C35" s="555"/>
      <c r="D35" s="558"/>
      <c r="E35" s="558"/>
      <c r="F35" s="558"/>
      <c r="G35" s="558"/>
      <c r="H35" s="558"/>
      <c r="I35" s="558"/>
      <c r="J35" s="269"/>
      <c r="K35" s="269"/>
      <c r="L35" s="456"/>
      <c r="M35" s="576">
        <f>SUM(C33:L33)</f>
        <v>0</v>
      </c>
      <c r="N35" s="552"/>
    </row>
    <row r="36" spans="1:14" s="18" customFormat="1" ht="15.75" customHeight="1" outlineLevel="1" x14ac:dyDescent="0.25">
      <c r="A36" s="147"/>
      <c r="B36" s="579"/>
      <c r="C36" s="556"/>
      <c r="D36" s="559"/>
      <c r="E36" s="559"/>
      <c r="F36" s="559"/>
      <c r="G36" s="559"/>
      <c r="H36" s="559"/>
      <c r="I36" s="559"/>
      <c r="J36" s="269"/>
      <c r="K36" s="269"/>
      <c r="L36" s="456"/>
      <c r="M36" s="576"/>
      <c r="N36" s="552"/>
    </row>
    <row r="37" spans="1:14" s="18" customFormat="1" ht="15.75" customHeight="1" outlineLevel="1" thickBot="1" x14ac:dyDescent="0.3">
      <c r="A37" s="147"/>
      <c r="B37" s="580"/>
      <c r="C37" s="557"/>
      <c r="D37" s="560"/>
      <c r="E37" s="560"/>
      <c r="F37" s="560"/>
      <c r="G37" s="560"/>
      <c r="H37" s="560"/>
      <c r="I37" s="560"/>
      <c r="J37" s="270"/>
      <c r="K37" s="270"/>
      <c r="L37" s="457"/>
      <c r="M37" s="577"/>
      <c r="N37" s="554"/>
    </row>
    <row r="38" spans="1:14" s="18" customFormat="1" ht="15.75" outlineLevel="1" thickBot="1" x14ac:dyDescent="0.3">
      <c r="A38" s="147"/>
      <c r="B38" s="611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2"/>
    </row>
    <row r="39" spans="1:14" s="18" customFormat="1" ht="15.75" outlineLevel="1" thickBot="1" x14ac:dyDescent="0.3">
      <c r="A39" s="147"/>
      <c r="B39" s="706" t="s">
        <v>772</v>
      </c>
      <c r="C39" s="470" t="s">
        <v>684</v>
      </c>
      <c r="D39" s="470" t="s">
        <v>685</v>
      </c>
      <c r="E39" s="470" t="s">
        <v>686</v>
      </c>
      <c r="F39" s="470" t="s">
        <v>687</v>
      </c>
      <c r="G39" s="470" t="s">
        <v>688</v>
      </c>
      <c r="H39" s="470" t="s">
        <v>689</v>
      </c>
      <c r="I39" s="470" t="s">
        <v>690</v>
      </c>
      <c r="J39" s="473"/>
      <c r="K39" s="473"/>
      <c r="L39" s="473"/>
      <c r="M39" s="598" t="s">
        <v>696</v>
      </c>
      <c r="N39" s="562"/>
    </row>
    <row r="40" spans="1:14" s="18" customFormat="1" ht="15.75" thickBot="1" x14ac:dyDescent="0.3">
      <c r="A40" s="147"/>
      <c r="B40" s="707"/>
      <c r="C40" s="164">
        <v>43094</v>
      </c>
      <c r="D40" s="164">
        <v>43095</v>
      </c>
      <c r="E40" s="164">
        <v>43096</v>
      </c>
      <c r="F40" s="164">
        <v>43097</v>
      </c>
      <c r="G40" s="164">
        <v>43098</v>
      </c>
      <c r="H40" s="164">
        <v>43099</v>
      </c>
      <c r="I40" s="164">
        <v>43100</v>
      </c>
      <c r="J40" s="164">
        <v>43070</v>
      </c>
      <c r="K40" s="164">
        <v>43071</v>
      </c>
      <c r="L40" s="164">
        <v>43072</v>
      </c>
      <c r="M40" s="599"/>
      <c r="N40" s="564"/>
    </row>
    <row r="41" spans="1:14" s="18" customFormat="1" ht="15.75" outlineLevel="1" thickBot="1" x14ac:dyDescent="0.3">
      <c r="A41" s="147"/>
      <c r="B41" s="111" t="s">
        <v>683</v>
      </c>
      <c r="C41" s="177">
        <v>0</v>
      </c>
      <c r="D41" s="104">
        <v>39303</v>
      </c>
      <c r="E41" s="104">
        <v>57893</v>
      </c>
      <c r="F41" s="178"/>
      <c r="G41" s="178"/>
      <c r="H41" s="178"/>
      <c r="I41" s="178"/>
      <c r="J41" s="315"/>
      <c r="K41" s="314"/>
      <c r="L41" s="315"/>
      <c r="M41" s="229" t="s">
        <v>695</v>
      </c>
      <c r="N41" s="134">
        <f>SUM(C41:L41)</f>
        <v>97196</v>
      </c>
    </row>
    <row r="42" spans="1:14" s="18" customFormat="1" outlineLevel="1" x14ac:dyDescent="0.25">
      <c r="A42" s="147"/>
      <c r="B42" s="112" t="s">
        <v>681</v>
      </c>
      <c r="C42" s="177">
        <v>0</v>
      </c>
      <c r="D42" s="104">
        <v>39303</v>
      </c>
      <c r="E42" s="104">
        <v>57256.25</v>
      </c>
      <c r="F42" s="104"/>
      <c r="G42" s="104"/>
      <c r="H42" s="104"/>
      <c r="I42" s="104"/>
      <c r="J42" s="314"/>
      <c r="K42" s="314"/>
      <c r="L42" s="314"/>
      <c r="M42" s="230" t="s">
        <v>694</v>
      </c>
      <c r="N42" s="258">
        <f>INDICADORES!AD39/INDICADORES!AC39</f>
        <v>0.86312849162011174</v>
      </c>
    </row>
    <row r="43" spans="1:14" s="18" customFormat="1" outlineLevel="1" x14ac:dyDescent="0.25">
      <c r="A43" s="147"/>
      <c r="B43" s="112" t="s">
        <v>701</v>
      </c>
      <c r="C43" s="180"/>
      <c r="D43" s="104"/>
      <c r="E43" s="104"/>
      <c r="F43" s="104"/>
      <c r="G43" s="104"/>
      <c r="H43" s="104"/>
      <c r="I43" s="104"/>
      <c r="J43" s="314"/>
      <c r="K43" s="314"/>
      <c r="L43" s="314"/>
      <c r="M43" s="230" t="s">
        <v>693</v>
      </c>
      <c r="N43" s="130">
        <f>N41/INDICADORES!AD39</f>
        <v>157.27508090614887</v>
      </c>
    </row>
    <row r="44" spans="1:14" s="18" customFormat="1" ht="15.75" outlineLevel="1" thickBot="1" x14ac:dyDescent="0.3">
      <c r="A44" s="147"/>
      <c r="B44" s="113" t="s">
        <v>682</v>
      </c>
      <c r="C44" s="183">
        <f t="shared" ref="C44:L44" si="4">C41-C42</f>
        <v>0</v>
      </c>
      <c r="D44" s="183">
        <f t="shared" si="4"/>
        <v>0</v>
      </c>
      <c r="E44" s="183">
        <f t="shared" si="4"/>
        <v>636.75</v>
      </c>
      <c r="F44" s="183">
        <f t="shared" si="4"/>
        <v>0</v>
      </c>
      <c r="G44" s="183">
        <f t="shared" si="4"/>
        <v>0</v>
      </c>
      <c r="H44" s="183">
        <f t="shared" si="4"/>
        <v>0</v>
      </c>
      <c r="I44" s="183">
        <f t="shared" si="4"/>
        <v>0</v>
      </c>
      <c r="J44" s="183">
        <f t="shared" si="4"/>
        <v>0</v>
      </c>
      <c r="K44" s="183">
        <f t="shared" si="4"/>
        <v>0</v>
      </c>
      <c r="L44" s="183">
        <f t="shared" si="4"/>
        <v>0</v>
      </c>
      <c r="M44" s="168" t="s">
        <v>692</v>
      </c>
      <c r="N44" s="131"/>
    </row>
    <row r="45" spans="1:14" s="18" customFormat="1" ht="15.75" outlineLevel="1" thickBot="1" x14ac:dyDescent="0.3">
      <c r="A45" s="147"/>
      <c r="B45" s="589"/>
      <c r="C45" s="619"/>
      <c r="D45" s="619"/>
      <c r="E45" s="619"/>
      <c r="F45" s="619"/>
      <c r="G45" s="619"/>
      <c r="H45" s="619"/>
      <c r="I45" s="619"/>
      <c r="J45" s="273"/>
      <c r="K45" s="273"/>
      <c r="L45" s="455"/>
      <c r="M45" s="545" t="s">
        <v>715</v>
      </c>
      <c r="N45" s="547"/>
    </row>
    <row r="46" spans="1:14" s="18" customFormat="1" ht="15.75" customHeight="1" outlineLevel="1" x14ac:dyDescent="0.25">
      <c r="A46" s="147"/>
      <c r="B46" s="578" t="s">
        <v>697</v>
      </c>
      <c r="C46" s="555"/>
      <c r="D46" s="558"/>
      <c r="E46" s="558"/>
      <c r="F46" s="558"/>
      <c r="G46" s="558"/>
      <c r="H46" s="558"/>
      <c r="I46" s="558"/>
      <c r="J46" s="269"/>
      <c r="K46" s="269"/>
      <c r="L46" s="456"/>
      <c r="M46" s="576">
        <f>SUM(C44:L44)</f>
        <v>636.75</v>
      </c>
      <c r="N46" s="552"/>
    </row>
    <row r="47" spans="1:14" s="18" customFormat="1" ht="15.75" customHeight="1" outlineLevel="1" x14ac:dyDescent="0.25">
      <c r="A47" s="147"/>
      <c r="B47" s="579"/>
      <c r="C47" s="556"/>
      <c r="D47" s="559"/>
      <c r="E47" s="559"/>
      <c r="F47" s="559"/>
      <c r="G47" s="559"/>
      <c r="H47" s="559"/>
      <c r="I47" s="559"/>
      <c r="J47" s="269"/>
      <c r="K47" s="269"/>
      <c r="L47" s="456"/>
      <c r="M47" s="576"/>
      <c r="N47" s="552"/>
    </row>
    <row r="48" spans="1:14" s="18" customFormat="1" ht="15.75" customHeight="1" outlineLevel="1" thickBot="1" x14ac:dyDescent="0.3">
      <c r="A48" s="147"/>
      <c r="B48" s="580"/>
      <c r="C48" s="557"/>
      <c r="D48" s="560"/>
      <c r="E48" s="560"/>
      <c r="F48" s="560"/>
      <c r="G48" s="560"/>
      <c r="H48" s="560"/>
      <c r="I48" s="560"/>
      <c r="J48" s="270"/>
      <c r="K48" s="270"/>
      <c r="L48" s="457"/>
      <c r="M48" s="577"/>
      <c r="N48" s="554"/>
    </row>
    <row r="49" spans="1:14" s="18" customFormat="1" ht="15.75" outlineLevel="1" thickBot="1" x14ac:dyDescent="0.3">
      <c r="A49" s="147"/>
      <c r="B49" s="589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1"/>
    </row>
    <row r="50" spans="1:14" s="18" customFormat="1" ht="15.75" outlineLevel="1" thickBot="1" x14ac:dyDescent="0.3">
      <c r="A50" s="147"/>
      <c r="B50" s="565" t="s">
        <v>751</v>
      </c>
      <c r="C50" s="470" t="s">
        <v>684</v>
      </c>
      <c r="D50" s="470" t="s">
        <v>685</v>
      </c>
      <c r="E50" s="470" t="s">
        <v>686</v>
      </c>
      <c r="F50" s="470" t="s">
        <v>687</v>
      </c>
      <c r="G50" s="470" t="s">
        <v>688</v>
      </c>
      <c r="H50" s="470" t="s">
        <v>689</v>
      </c>
      <c r="I50" s="470" t="s">
        <v>690</v>
      </c>
      <c r="J50" s="471"/>
      <c r="K50" s="471"/>
      <c r="L50" s="471"/>
      <c r="M50" s="598" t="s">
        <v>696</v>
      </c>
      <c r="N50" s="562"/>
    </row>
    <row r="51" spans="1:14" s="18" customFormat="1" ht="15.75" thickBot="1" x14ac:dyDescent="0.3">
      <c r="A51" s="147"/>
      <c r="B51" s="705"/>
      <c r="C51" s="164">
        <v>43094</v>
      </c>
      <c r="D51" s="164">
        <v>43095</v>
      </c>
      <c r="E51" s="164">
        <v>43096</v>
      </c>
      <c r="F51" s="164">
        <v>43097</v>
      </c>
      <c r="G51" s="164">
        <v>43098</v>
      </c>
      <c r="H51" s="164">
        <v>43099</v>
      </c>
      <c r="I51" s="164">
        <v>43100</v>
      </c>
      <c r="J51" s="164">
        <v>43070</v>
      </c>
      <c r="K51" s="164">
        <v>43071</v>
      </c>
      <c r="L51" s="164">
        <v>43072</v>
      </c>
      <c r="M51" s="599"/>
      <c r="N51" s="564"/>
    </row>
    <row r="52" spans="1:14" s="18" customFormat="1" outlineLevel="1" x14ac:dyDescent="0.25">
      <c r="A52" s="147"/>
      <c r="B52" s="111" t="s">
        <v>683</v>
      </c>
      <c r="C52" s="180">
        <v>0</v>
      </c>
      <c r="D52" s="104">
        <v>37023.71</v>
      </c>
      <c r="E52" s="104">
        <v>37096.15</v>
      </c>
      <c r="F52" s="104"/>
      <c r="G52" s="104"/>
      <c r="H52" s="104"/>
      <c r="I52" s="104"/>
      <c r="J52" s="182"/>
      <c r="K52" s="182"/>
      <c r="L52" s="182"/>
      <c r="M52" s="229" t="s">
        <v>695</v>
      </c>
      <c r="N52" s="134">
        <f>SUM(C52:I52)</f>
        <v>74119.86</v>
      </c>
    </row>
    <row r="53" spans="1:14" s="18" customFormat="1" outlineLevel="1" x14ac:dyDescent="0.25">
      <c r="A53" s="147"/>
      <c r="B53" s="112" t="s">
        <v>681</v>
      </c>
      <c r="C53" s="180">
        <v>0</v>
      </c>
      <c r="D53" s="104">
        <v>36972.769999999997</v>
      </c>
      <c r="E53" s="104">
        <v>37096.15</v>
      </c>
      <c r="F53" s="104"/>
      <c r="G53" s="104"/>
      <c r="H53" s="104"/>
      <c r="I53" s="104"/>
      <c r="J53" s="314"/>
      <c r="K53" s="314"/>
      <c r="L53" s="314"/>
      <c r="M53" s="230" t="s">
        <v>694</v>
      </c>
      <c r="N53" s="258">
        <f>INDICADORES!AD49/INDICADORES!AC49</f>
        <v>0.82525951557093424</v>
      </c>
    </row>
    <row r="54" spans="1:14" s="18" customFormat="1" outlineLevel="1" x14ac:dyDescent="0.25">
      <c r="A54" s="147"/>
      <c r="B54" s="112" t="s">
        <v>701</v>
      </c>
      <c r="C54" s="180"/>
      <c r="D54" s="104"/>
      <c r="E54" s="104"/>
      <c r="F54" s="104"/>
      <c r="G54" s="104"/>
      <c r="H54" s="104"/>
      <c r="I54" s="104"/>
      <c r="J54" s="314"/>
      <c r="K54" s="314"/>
      <c r="L54" s="314"/>
      <c r="M54" s="230" t="s">
        <v>693</v>
      </c>
      <c r="N54" s="130">
        <f>N52/INDICADORES!AD49</f>
        <v>155.38754716981131</v>
      </c>
    </row>
    <row r="55" spans="1:14" s="18" customFormat="1" ht="15.75" outlineLevel="1" thickBot="1" x14ac:dyDescent="0.3">
      <c r="A55" s="147"/>
      <c r="B55" s="113" t="s">
        <v>682</v>
      </c>
      <c r="C55" s="183">
        <f t="shared" ref="C55:I55" si="5">C52-C53</f>
        <v>0</v>
      </c>
      <c r="D55" s="183">
        <f t="shared" si="5"/>
        <v>50.940000000002328</v>
      </c>
      <c r="E55" s="183">
        <f t="shared" si="5"/>
        <v>0</v>
      </c>
      <c r="F55" s="183">
        <f t="shared" si="5"/>
        <v>0</v>
      </c>
      <c r="G55" s="183">
        <f t="shared" si="5"/>
        <v>0</v>
      </c>
      <c r="H55" s="183">
        <f t="shared" si="5"/>
        <v>0</v>
      </c>
      <c r="I55" s="183">
        <f t="shared" si="5"/>
        <v>0</v>
      </c>
      <c r="J55" s="316"/>
      <c r="K55" s="316"/>
      <c r="L55" s="316"/>
      <c r="M55" s="168" t="s">
        <v>692</v>
      </c>
      <c r="N55" s="131"/>
    </row>
    <row r="56" spans="1:14" s="18" customFormat="1" ht="15.75" outlineLevel="1" thickBot="1" x14ac:dyDescent="0.3">
      <c r="A56" s="147"/>
      <c r="B56" s="589"/>
      <c r="C56" s="619"/>
      <c r="D56" s="619"/>
      <c r="E56" s="619"/>
      <c r="F56" s="619"/>
      <c r="G56" s="619"/>
      <c r="H56" s="619"/>
      <c r="I56" s="619"/>
      <c r="J56" s="273"/>
      <c r="K56" s="273"/>
      <c r="L56" s="455"/>
      <c r="M56" s="545" t="s">
        <v>715</v>
      </c>
      <c r="N56" s="547"/>
    </row>
    <row r="57" spans="1:14" s="18" customFormat="1" ht="15.75" customHeight="1" outlineLevel="1" x14ac:dyDescent="0.25">
      <c r="A57" s="147"/>
      <c r="B57" s="578" t="s">
        <v>697</v>
      </c>
      <c r="C57" s="555"/>
      <c r="D57" s="558"/>
      <c r="E57" s="558"/>
      <c r="F57" s="558"/>
      <c r="G57" s="558"/>
      <c r="H57" s="558"/>
      <c r="I57" s="558"/>
      <c r="J57" s="269"/>
      <c r="K57" s="269"/>
      <c r="L57" s="456"/>
      <c r="M57" s="576">
        <f>SUM(C55:I55)</f>
        <v>50.940000000002328</v>
      </c>
      <c r="N57" s="552"/>
    </row>
    <row r="58" spans="1:14" s="18" customFormat="1" ht="15.75" customHeight="1" outlineLevel="1" x14ac:dyDescent="0.25">
      <c r="A58" s="147"/>
      <c r="B58" s="579"/>
      <c r="C58" s="556"/>
      <c r="D58" s="559"/>
      <c r="E58" s="559"/>
      <c r="F58" s="559"/>
      <c r="G58" s="559"/>
      <c r="H58" s="559"/>
      <c r="I58" s="559"/>
      <c r="J58" s="269"/>
      <c r="K58" s="269"/>
      <c r="L58" s="456"/>
      <c r="M58" s="576"/>
      <c r="N58" s="552"/>
    </row>
    <row r="59" spans="1:14" s="18" customFormat="1" ht="15.75" customHeight="1" outlineLevel="1" thickBot="1" x14ac:dyDescent="0.3">
      <c r="A59" s="147"/>
      <c r="B59" s="580"/>
      <c r="C59" s="557"/>
      <c r="D59" s="560"/>
      <c r="E59" s="560"/>
      <c r="F59" s="560"/>
      <c r="G59" s="560"/>
      <c r="H59" s="560"/>
      <c r="I59" s="560"/>
      <c r="J59" s="270"/>
      <c r="K59" s="270"/>
      <c r="L59" s="457"/>
      <c r="M59" s="577"/>
      <c r="N59" s="554"/>
    </row>
    <row r="60" spans="1:14" s="18" customFormat="1" ht="15.75" outlineLevel="1" thickBot="1" x14ac:dyDescent="0.3">
      <c r="A60" s="147"/>
      <c r="B60" s="611"/>
      <c r="C60" s="611"/>
      <c r="D60" s="611"/>
      <c r="E60" s="611"/>
      <c r="F60" s="611"/>
      <c r="G60" s="611"/>
      <c r="H60" s="611"/>
      <c r="I60" s="611"/>
      <c r="J60" s="611"/>
      <c r="K60" s="611"/>
      <c r="L60" s="611"/>
      <c r="M60" s="611"/>
      <c r="N60" s="612"/>
    </row>
    <row r="61" spans="1:14" s="18" customFormat="1" x14ac:dyDescent="0.25">
      <c r="A61" s="147"/>
      <c r="B61" s="543"/>
      <c r="C61" s="544"/>
      <c r="D61" s="544"/>
      <c r="E61" s="544"/>
      <c r="F61" s="544"/>
      <c r="G61" s="544"/>
      <c r="H61" s="544"/>
      <c r="I61" s="544"/>
      <c r="J61" s="272"/>
      <c r="K61" s="272"/>
      <c r="L61" s="453"/>
      <c r="M61" s="254"/>
      <c r="N61" s="146"/>
    </row>
    <row r="62" spans="1:14" s="18" customFormat="1" outlineLevel="1" x14ac:dyDescent="0.25">
      <c r="A62" s="147"/>
      <c r="B62" s="220" t="s">
        <v>601</v>
      </c>
      <c r="C62" s="110">
        <f t="shared" ref="C62:I62" si="6">SUM(C8,C19,C30,C41,C52)</f>
        <v>0</v>
      </c>
      <c r="D62" s="110">
        <f t="shared" si="6"/>
        <v>97288.13</v>
      </c>
      <c r="E62" s="110">
        <f t="shared" si="6"/>
        <v>117261.70000000001</v>
      </c>
      <c r="F62" s="110"/>
      <c r="G62" s="110"/>
      <c r="H62" s="110"/>
      <c r="I62" s="110">
        <f t="shared" si="6"/>
        <v>0</v>
      </c>
      <c r="J62" s="110">
        <f t="shared" ref="J62:L62" si="7">SUM(J8,J19,J30,J41,J52)</f>
        <v>0</v>
      </c>
      <c r="K62" s="110">
        <f t="shared" si="7"/>
        <v>0</v>
      </c>
      <c r="L62" s="110">
        <f t="shared" si="7"/>
        <v>0</v>
      </c>
      <c r="M62" s="255">
        <f>SUM(C62:L62)</f>
        <v>214549.83000000002</v>
      </c>
      <c r="N62" s="150"/>
    </row>
    <row r="63" spans="1:14" s="18" customFormat="1" ht="15.75" outlineLevel="1" thickBot="1" x14ac:dyDescent="0.3">
      <c r="A63" s="147"/>
      <c r="B63" s="222" t="s">
        <v>735</v>
      </c>
      <c r="C63" s="159">
        <f>SUM(C9,C20,C31,C42,C53)</f>
        <v>0</v>
      </c>
      <c r="D63" s="159">
        <f t="shared" ref="D63:L63" si="8">SUM(D9,D20,D31,D42,D53)</f>
        <v>97237.19</v>
      </c>
      <c r="E63" s="159">
        <f t="shared" si="8"/>
        <v>116624.95000000001</v>
      </c>
      <c r="F63" s="159"/>
      <c r="G63" s="159"/>
      <c r="H63" s="159"/>
      <c r="I63" s="159">
        <f t="shared" si="8"/>
        <v>0</v>
      </c>
      <c r="J63" s="159">
        <f t="shared" si="8"/>
        <v>0</v>
      </c>
      <c r="K63" s="159">
        <f t="shared" si="8"/>
        <v>0</v>
      </c>
      <c r="L63" s="159">
        <f t="shared" si="8"/>
        <v>0</v>
      </c>
      <c r="M63" s="255">
        <f>SUM(C63:L63)</f>
        <v>213862.14</v>
      </c>
      <c r="N63" s="150"/>
    </row>
    <row r="64" spans="1:14" s="18" customFormat="1" ht="15.75" outlineLevel="1" thickBot="1" x14ac:dyDescent="0.3">
      <c r="A64" s="147"/>
      <c r="B64" s="156"/>
      <c r="C64" s="152"/>
      <c r="D64" s="152"/>
      <c r="E64" s="152"/>
      <c r="F64" s="152"/>
      <c r="G64" s="152"/>
      <c r="H64" s="152"/>
      <c r="I64" s="157"/>
      <c r="J64" s="157"/>
      <c r="K64" s="157"/>
      <c r="L64" s="157"/>
      <c r="M64" s="256"/>
      <c r="N64" s="150"/>
    </row>
    <row r="65" spans="1:14" s="18" customFormat="1" ht="15.75" outlineLevel="1" thickBot="1" x14ac:dyDescent="0.3">
      <c r="A65" s="158"/>
      <c r="B65" s="247" t="s">
        <v>691</v>
      </c>
      <c r="C65" s="248">
        <f>C62-C63</f>
        <v>0</v>
      </c>
      <c r="D65" s="248">
        <f t="shared" ref="D65:L65" si="9">D62-D63</f>
        <v>50.940000000002328</v>
      </c>
      <c r="E65" s="248">
        <f t="shared" si="9"/>
        <v>636.75</v>
      </c>
      <c r="F65" s="248"/>
      <c r="G65" s="248"/>
      <c r="H65" s="248"/>
      <c r="I65" s="248">
        <f t="shared" si="9"/>
        <v>0</v>
      </c>
      <c r="J65" s="248">
        <f t="shared" si="9"/>
        <v>0</v>
      </c>
      <c r="K65" s="248">
        <f t="shared" si="9"/>
        <v>0</v>
      </c>
      <c r="L65" s="248">
        <f t="shared" si="9"/>
        <v>0</v>
      </c>
      <c r="M65" s="257">
        <f>SUM(C65:L65)</f>
        <v>687.69000000000233</v>
      </c>
      <c r="N65" s="162">
        <f>M65/M62</f>
        <v>3.205269377281736E-3</v>
      </c>
    </row>
    <row r="66" spans="1:14" s="18" customFormat="1" outlineLevel="1" x14ac:dyDescent="0.25">
      <c r="A66" s="20"/>
      <c r="B66" s="108"/>
      <c r="C66" s="101"/>
      <c r="D66" s="101"/>
      <c r="E66" s="101"/>
      <c r="F66" s="101"/>
      <c r="G66" s="101"/>
      <c r="H66" s="101"/>
      <c r="I66" s="21"/>
      <c r="J66" s="21"/>
      <c r="K66" s="21"/>
      <c r="L66" s="21"/>
      <c r="M66" s="11"/>
      <c r="N66" s="11"/>
    </row>
    <row r="67" spans="1:14" s="18" customFormat="1" outlineLevel="1" x14ac:dyDescent="0.25">
      <c r="A67" s="20"/>
      <c r="B67" s="108"/>
      <c r="C67" s="101"/>
      <c r="D67" s="101"/>
      <c r="E67" s="101"/>
      <c r="F67" s="101"/>
      <c r="G67" s="101"/>
      <c r="H67" s="101"/>
      <c r="I67" s="21"/>
      <c r="J67" s="21"/>
      <c r="K67" s="21"/>
      <c r="L67" s="21"/>
      <c r="M67" s="122"/>
      <c r="N67" s="11"/>
    </row>
    <row r="68" spans="1:14" s="18" customFormat="1" outlineLevel="1" x14ac:dyDescent="0.25">
      <c r="A68" s="20"/>
      <c r="B68" s="108"/>
      <c r="C68" s="101"/>
      <c r="D68" s="101"/>
      <c r="E68" s="101"/>
      <c r="F68" s="101"/>
      <c r="G68" s="101"/>
      <c r="H68" s="101"/>
      <c r="I68" s="21"/>
      <c r="J68" s="21"/>
      <c r="K68" s="21"/>
      <c r="L68" s="21"/>
      <c r="M68" s="25"/>
      <c r="N68" s="11"/>
    </row>
    <row r="69" spans="1:14" s="18" customFormat="1" outlineLevel="1" x14ac:dyDescent="0.25">
      <c r="A69" s="20"/>
      <c r="B69" s="108"/>
      <c r="C69" s="101"/>
      <c r="D69" s="101"/>
      <c r="E69" s="101"/>
      <c r="F69" s="101"/>
      <c r="G69" s="101"/>
      <c r="H69" s="101"/>
      <c r="I69" s="21"/>
      <c r="J69" s="21"/>
      <c r="K69" s="21"/>
      <c r="L69" s="21"/>
      <c r="M69" s="25"/>
      <c r="N69" s="11"/>
    </row>
    <row r="70" spans="1:14" s="18" customFormat="1" outlineLevel="1" x14ac:dyDescent="0.25">
      <c r="A70" s="20"/>
      <c r="B70" s="105"/>
      <c r="C70" s="101"/>
      <c r="D70" s="101"/>
      <c r="E70" s="102"/>
      <c r="F70" s="102"/>
      <c r="G70" s="102"/>
      <c r="H70" s="102"/>
      <c r="I70" s="103"/>
      <c r="J70" s="103"/>
      <c r="K70" s="103"/>
      <c r="L70" s="103"/>
      <c r="M70" s="25"/>
      <c r="N70" s="11"/>
    </row>
    <row r="71" spans="1:14" s="18" customFormat="1" outlineLevel="1" x14ac:dyDescent="0.25">
      <c r="A71" s="20"/>
      <c r="B71" s="105"/>
      <c r="C71" s="101"/>
      <c r="D71" s="101"/>
      <c r="E71" s="102"/>
      <c r="F71" s="102"/>
      <c r="G71" s="102"/>
      <c r="H71" s="102"/>
      <c r="I71" s="103"/>
      <c r="J71" s="103"/>
      <c r="K71" s="103"/>
      <c r="L71" s="103"/>
      <c r="M71" s="25"/>
      <c r="N71" s="11"/>
    </row>
    <row r="72" spans="1:14" s="18" customFormat="1" outlineLevel="1" x14ac:dyDescent="0.25">
      <c r="A72" s="20"/>
      <c r="B72" s="105"/>
      <c r="C72" s="101"/>
      <c r="D72" s="101"/>
      <c r="E72" s="102"/>
      <c r="F72" s="102"/>
      <c r="G72" s="102"/>
      <c r="H72" s="102"/>
      <c r="I72" s="103"/>
      <c r="J72" s="103"/>
      <c r="K72" s="103"/>
      <c r="L72" s="103"/>
      <c r="M72" s="25"/>
      <c r="N72" s="11"/>
    </row>
    <row r="73" spans="1:14" s="18" customFormat="1" outlineLevel="1" x14ac:dyDescent="0.25">
      <c r="A73" s="20"/>
      <c r="B73" s="105"/>
      <c r="C73" s="101"/>
      <c r="D73" s="101"/>
      <c r="E73" s="102"/>
      <c r="F73" s="102"/>
      <c r="G73" s="102"/>
      <c r="H73" s="102"/>
      <c r="I73" s="103"/>
      <c r="J73" s="103"/>
      <c r="K73" s="103"/>
      <c r="L73" s="103"/>
      <c r="M73" s="25"/>
      <c r="N73" s="11"/>
    </row>
    <row r="74" spans="1:14" s="18" customFormat="1" x14ac:dyDescent="0.25">
      <c r="A74" s="20"/>
      <c r="B74" s="105"/>
      <c r="C74" s="101"/>
      <c r="D74" s="101"/>
      <c r="E74" s="102"/>
      <c r="F74" s="102"/>
      <c r="G74" s="102"/>
      <c r="H74" s="102"/>
      <c r="I74" s="103"/>
      <c r="J74" s="103"/>
      <c r="K74" s="103"/>
      <c r="L74" s="103"/>
      <c r="M74" s="25"/>
      <c r="N74" s="11"/>
    </row>
    <row r="75" spans="1:14" s="18" customFormat="1" outlineLevel="1" x14ac:dyDescent="0.25">
      <c r="A75" s="20"/>
      <c r="B75" s="105"/>
      <c r="C75" s="101"/>
      <c r="D75" s="101"/>
      <c r="E75" s="102"/>
      <c r="F75" s="102"/>
      <c r="G75" s="102"/>
      <c r="H75" s="102"/>
      <c r="I75" s="103"/>
      <c r="J75" s="103"/>
      <c r="K75" s="103"/>
      <c r="L75" s="103"/>
      <c r="M75" s="25"/>
      <c r="N75" s="11"/>
    </row>
    <row r="76" spans="1:14" s="18" customFormat="1" outlineLevel="1" x14ac:dyDescent="0.25">
      <c r="A76" s="20"/>
      <c r="B76" s="105"/>
      <c r="C76" s="101"/>
      <c r="D76" s="101"/>
      <c r="E76" s="102"/>
      <c r="F76" s="102"/>
      <c r="G76" s="102"/>
      <c r="H76" s="102"/>
      <c r="I76" s="103"/>
      <c r="J76" s="103"/>
      <c r="K76" s="103"/>
      <c r="L76" s="103"/>
      <c r="M76" s="25"/>
      <c r="N76" s="11"/>
    </row>
    <row r="77" spans="1:14" s="18" customFormat="1" outlineLevel="1" x14ac:dyDescent="0.25">
      <c r="A77" s="20"/>
      <c r="B77" s="105"/>
      <c r="C77" s="101"/>
      <c r="D77" s="101"/>
      <c r="E77" s="102"/>
      <c r="F77" s="102"/>
      <c r="G77" s="102"/>
      <c r="H77" s="102"/>
      <c r="I77" s="103"/>
      <c r="J77" s="103"/>
      <c r="K77" s="103"/>
      <c r="L77" s="103"/>
      <c r="M77" s="25"/>
      <c r="N77" s="11"/>
    </row>
    <row r="78" spans="1:14" s="18" customFormat="1" x14ac:dyDescent="0.25">
      <c r="A78" s="20"/>
      <c r="B78" s="105"/>
      <c r="C78" s="101"/>
      <c r="D78" s="101"/>
      <c r="E78" s="102"/>
      <c r="F78" s="102"/>
      <c r="G78" s="102"/>
      <c r="H78" s="102"/>
      <c r="I78" s="103"/>
      <c r="J78" s="103"/>
      <c r="K78" s="103"/>
      <c r="L78" s="103"/>
      <c r="M78" s="25"/>
      <c r="N78" s="11"/>
    </row>
    <row r="79" spans="1:14" s="18" customFormat="1" outlineLevel="1" x14ac:dyDescent="0.25">
      <c r="A79" s="20"/>
      <c r="B79" s="105"/>
      <c r="C79" s="101"/>
      <c r="D79" s="101"/>
      <c r="E79" s="102"/>
      <c r="F79" s="102"/>
      <c r="G79" s="102"/>
      <c r="H79" s="102"/>
      <c r="I79" s="103"/>
      <c r="J79" s="103"/>
      <c r="K79" s="103"/>
      <c r="L79" s="103"/>
      <c r="M79" s="25"/>
      <c r="N79" s="11"/>
    </row>
    <row r="80" spans="1:14" s="18" customFormat="1" outlineLevel="1" x14ac:dyDescent="0.25">
      <c r="A80" s="20"/>
      <c r="B80" s="105"/>
      <c r="C80" s="101"/>
      <c r="D80" s="101"/>
      <c r="E80" s="102"/>
      <c r="F80" s="102"/>
      <c r="G80" s="102"/>
      <c r="H80" s="102"/>
      <c r="I80" s="103"/>
      <c r="J80" s="103"/>
      <c r="K80" s="103"/>
      <c r="L80" s="103"/>
      <c r="M80" s="25"/>
      <c r="N80" s="11"/>
    </row>
    <row r="81" spans="1:14" s="18" customFormat="1" outlineLevel="1" x14ac:dyDescent="0.25">
      <c r="A81" s="20"/>
      <c r="B81" s="105"/>
      <c r="C81" s="101"/>
      <c r="D81" s="101"/>
      <c r="E81" s="102"/>
      <c r="F81" s="102"/>
      <c r="G81" s="102"/>
      <c r="H81" s="102"/>
      <c r="I81" s="103"/>
      <c r="J81" s="103"/>
      <c r="K81" s="103"/>
      <c r="L81" s="103"/>
      <c r="M81" s="25"/>
      <c r="N81" s="11"/>
    </row>
    <row r="82" spans="1:14" s="18" customFormat="1" x14ac:dyDescent="0.25">
      <c r="A82" s="20"/>
      <c r="B82" s="105"/>
      <c r="C82" s="101"/>
      <c r="D82" s="101"/>
      <c r="E82" s="102"/>
      <c r="F82" s="102"/>
      <c r="G82" s="102"/>
      <c r="H82" s="102"/>
      <c r="I82" s="103"/>
      <c r="J82" s="103"/>
      <c r="K82" s="103"/>
      <c r="L82" s="103"/>
      <c r="M82" s="25"/>
      <c r="N82" s="11"/>
    </row>
    <row r="83" spans="1:14" s="18" customFormat="1" outlineLevel="1" x14ac:dyDescent="0.25">
      <c r="A83" s="20"/>
      <c r="B83" s="105"/>
      <c r="C83" s="101"/>
      <c r="D83" s="101"/>
      <c r="E83" s="102"/>
      <c r="F83" s="102"/>
      <c r="G83" s="102"/>
      <c r="H83" s="102"/>
      <c r="I83" s="103"/>
      <c r="J83" s="103"/>
      <c r="K83" s="103"/>
      <c r="L83" s="103"/>
      <c r="M83" s="11"/>
      <c r="N83" s="11"/>
    </row>
    <row r="84" spans="1:14" s="18" customFormat="1" outlineLevel="1" x14ac:dyDescent="0.25">
      <c r="A84" s="20"/>
      <c r="B84" s="105"/>
      <c r="C84" s="101"/>
      <c r="D84" s="101"/>
      <c r="E84" s="102"/>
      <c r="F84" s="102"/>
      <c r="G84" s="102"/>
      <c r="H84" s="102"/>
      <c r="I84" s="103"/>
      <c r="J84" s="103"/>
      <c r="K84" s="103"/>
      <c r="L84" s="103"/>
      <c r="M84" s="11"/>
      <c r="N84" s="11"/>
    </row>
    <row r="85" spans="1:14" s="18" customFormat="1" x14ac:dyDescent="0.25">
      <c r="A85" s="20"/>
      <c r="B85" s="105"/>
      <c r="C85" s="101"/>
      <c r="D85" s="101"/>
      <c r="E85" s="102"/>
      <c r="F85" s="102"/>
      <c r="G85" s="102"/>
      <c r="H85" s="102"/>
      <c r="I85" s="103"/>
      <c r="J85" s="103"/>
      <c r="K85" s="103"/>
      <c r="L85" s="103"/>
      <c r="M85" s="11"/>
      <c r="N85" s="11"/>
    </row>
    <row r="86" spans="1:14" s="18" customFormat="1" outlineLevel="1" x14ac:dyDescent="0.25">
      <c r="A86" s="20"/>
      <c r="B86" s="105"/>
      <c r="C86" s="101"/>
      <c r="D86" s="101"/>
      <c r="E86" s="102"/>
      <c r="F86" s="102"/>
      <c r="G86" s="102"/>
      <c r="H86" s="102"/>
      <c r="I86" s="103"/>
      <c r="J86" s="103"/>
      <c r="K86" s="103"/>
      <c r="L86" s="103"/>
      <c r="M86" s="11"/>
      <c r="N86" s="11"/>
    </row>
    <row r="87" spans="1:14" s="18" customFormat="1" outlineLevel="1" x14ac:dyDescent="0.25">
      <c r="A87" s="20"/>
      <c r="B87" s="105"/>
      <c r="C87" s="101"/>
      <c r="D87" s="101"/>
      <c r="E87" s="102"/>
      <c r="F87" s="102"/>
      <c r="G87" s="102"/>
      <c r="H87" s="102"/>
      <c r="I87" s="103"/>
      <c r="J87" s="103"/>
      <c r="K87" s="103"/>
      <c r="L87" s="103"/>
      <c r="M87" s="11"/>
      <c r="N87" s="11"/>
    </row>
    <row r="88" spans="1:14" s="18" customFormat="1" outlineLevel="1" x14ac:dyDescent="0.25">
      <c r="A88" s="20"/>
      <c r="B88" s="105"/>
      <c r="C88" s="101"/>
      <c r="D88" s="101"/>
      <c r="E88" s="102"/>
      <c r="F88" s="102"/>
      <c r="G88" s="102"/>
      <c r="H88" s="102"/>
      <c r="I88" s="103"/>
      <c r="J88" s="103"/>
      <c r="K88" s="103"/>
      <c r="L88" s="103"/>
      <c r="M88" s="11"/>
      <c r="N88" s="11"/>
    </row>
    <row r="89" spans="1:14" outlineLevel="1" x14ac:dyDescent="0.25"/>
    <row r="90" spans="1:14" s="9" customFormat="1" outlineLevel="1" x14ac:dyDescent="0.25">
      <c r="A90" s="20"/>
      <c r="B90" s="105"/>
      <c r="C90" s="101"/>
      <c r="D90" s="101"/>
      <c r="E90" s="102"/>
      <c r="F90" s="102"/>
      <c r="G90" s="102"/>
      <c r="H90" s="102"/>
      <c r="I90" s="103"/>
      <c r="J90" s="103"/>
      <c r="K90" s="103"/>
      <c r="L90" s="103"/>
      <c r="M90" s="11"/>
      <c r="N90" s="11"/>
    </row>
    <row r="91" spans="1:14" s="9" customFormat="1" outlineLevel="1" x14ac:dyDescent="0.25">
      <c r="A91" s="20"/>
      <c r="B91" s="105"/>
      <c r="C91" s="101"/>
      <c r="D91" s="101"/>
      <c r="E91" s="102"/>
      <c r="F91" s="102"/>
      <c r="G91" s="102"/>
      <c r="H91" s="102"/>
      <c r="I91" s="103"/>
      <c r="J91" s="103"/>
      <c r="K91" s="103"/>
      <c r="L91" s="103"/>
      <c r="M91" s="11"/>
      <c r="N91" s="11"/>
    </row>
    <row r="92" spans="1:14" s="9" customFormat="1" x14ac:dyDescent="0.25">
      <c r="A92" s="20"/>
      <c r="B92" s="105"/>
      <c r="C92" s="101"/>
      <c r="D92" s="101"/>
      <c r="E92" s="102"/>
      <c r="F92" s="102"/>
      <c r="G92" s="102"/>
      <c r="H92" s="102"/>
      <c r="I92" s="103"/>
      <c r="J92" s="103"/>
      <c r="K92" s="103"/>
      <c r="L92" s="103"/>
      <c r="M92" s="11"/>
      <c r="N92" s="11"/>
    </row>
    <row r="93" spans="1:14" s="9" customFormat="1" outlineLevel="1" x14ac:dyDescent="0.25">
      <c r="A93" s="20"/>
      <c r="B93" s="105"/>
      <c r="C93" s="101"/>
      <c r="D93" s="101"/>
      <c r="E93" s="102"/>
      <c r="F93" s="102"/>
      <c r="G93" s="102"/>
      <c r="H93" s="102"/>
      <c r="I93" s="103"/>
      <c r="J93" s="103"/>
      <c r="K93" s="103"/>
      <c r="L93" s="103"/>
      <c r="M93" s="11"/>
      <c r="N93" s="11"/>
    </row>
    <row r="94" spans="1:14" s="9" customFormat="1" outlineLevel="1" x14ac:dyDescent="0.25">
      <c r="A94" s="20"/>
      <c r="B94" s="105"/>
      <c r="C94" s="101"/>
      <c r="D94" s="101"/>
      <c r="E94" s="102"/>
      <c r="F94" s="102"/>
      <c r="G94" s="102"/>
      <c r="H94" s="102"/>
      <c r="I94" s="103"/>
      <c r="J94" s="103"/>
      <c r="K94" s="103"/>
      <c r="L94" s="103"/>
      <c r="M94" s="11"/>
      <c r="N94" s="11"/>
    </row>
    <row r="95" spans="1:14" s="9" customFormat="1" outlineLevel="1" x14ac:dyDescent="0.25">
      <c r="A95" s="20"/>
      <c r="B95" s="105"/>
      <c r="C95" s="101"/>
      <c r="D95" s="101"/>
      <c r="E95" s="102"/>
      <c r="F95" s="102"/>
      <c r="G95" s="102"/>
      <c r="H95" s="102"/>
      <c r="I95" s="103"/>
      <c r="J95" s="103"/>
      <c r="K95" s="103"/>
      <c r="L95" s="103"/>
      <c r="M95" s="11"/>
      <c r="N95" s="11"/>
    </row>
    <row r="96" spans="1:14" s="9" customFormat="1" outlineLevel="1" x14ac:dyDescent="0.25">
      <c r="A96" s="20"/>
      <c r="B96" s="105"/>
      <c r="C96" s="101"/>
      <c r="D96" s="101"/>
      <c r="E96" s="102"/>
      <c r="F96" s="102"/>
      <c r="G96" s="102"/>
      <c r="H96" s="102"/>
      <c r="I96" s="103"/>
      <c r="J96" s="103"/>
      <c r="K96" s="103"/>
      <c r="L96" s="103"/>
      <c r="M96" s="11"/>
      <c r="N96" s="11"/>
    </row>
    <row r="97" spans="1:14" s="9" customFormat="1" x14ac:dyDescent="0.25">
      <c r="A97" s="20"/>
      <c r="B97" s="105"/>
      <c r="C97" s="101"/>
      <c r="D97" s="101"/>
      <c r="E97" s="102"/>
      <c r="F97" s="102"/>
      <c r="G97" s="102"/>
      <c r="H97" s="102"/>
      <c r="I97" s="103"/>
      <c r="J97" s="103"/>
      <c r="K97" s="103"/>
      <c r="L97" s="103"/>
      <c r="M97" s="11"/>
      <c r="N97" s="11"/>
    </row>
    <row r="98" spans="1:14" s="9" customFormat="1" outlineLevel="1" x14ac:dyDescent="0.25">
      <c r="A98" s="20"/>
      <c r="B98" s="105"/>
      <c r="C98" s="101"/>
      <c r="D98" s="101"/>
      <c r="E98" s="102"/>
      <c r="F98" s="102"/>
      <c r="G98" s="102"/>
      <c r="H98" s="102"/>
      <c r="I98" s="103"/>
      <c r="J98" s="103"/>
      <c r="K98" s="103"/>
      <c r="L98" s="103"/>
      <c r="M98" s="11"/>
      <c r="N98" s="11"/>
    </row>
    <row r="99" spans="1:14" s="9" customFormat="1" outlineLevel="1" x14ac:dyDescent="0.25">
      <c r="A99" s="20"/>
      <c r="B99" s="105"/>
      <c r="C99" s="101"/>
      <c r="D99" s="101"/>
      <c r="E99" s="102"/>
      <c r="F99" s="102"/>
      <c r="G99" s="102"/>
      <c r="H99" s="102"/>
      <c r="I99" s="103"/>
      <c r="J99" s="103"/>
      <c r="K99" s="103"/>
      <c r="L99" s="103"/>
      <c r="M99" s="11"/>
      <c r="N99" s="11"/>
    </row>
    <row r="100" spans="1:14" s="9" customFormat="1" outlineLevel="1" x14ac:dyDescent="0.25">
      <c r="A100" s="20"/>
      <c r="B100" s="105"/>
      <c r="C100" s="101"/>
      <c r="D100" s="101"/>
      <c r="E100" s="102"/>
      <c r="F100" s="102"/>
      <c r="G100" s="102"/>
      <c r="H100" s="102"/>
      <c r="I100" s="103"/>
      <c r="J100" s="103"/>
      <c r="K100" s="103"/>
      <c r="L100" s="103"/>
      <c r="M100" s="11"/>
      <c r="N100" s="11"/>
    </row>
    <row r="101" spans="1:14" s="9" customFormat="1" outlineLevel="1" x14ac:dyDescent="0.25">
      <c r="A101" s="20"/>
      <c r="B101" s="105"/>
      <c r="C101" s="101"/>
      <c r="D101" s="101"/>
      <c r="E101" s="102"/>
      <c r="F101" s="102"/>
      <c r="G101" s="102"/>
      <c r="H101" s="102"/>
      <c r="I101" s="103"/>
      <c r="J101" s="103"/>
      <c r="K101" s="103"/>
      <c r="L101" s="103"/>
      <c r="M101" s="11"/>
      <c r="N101" s="11"/>
    </row>
    <row r="102" spans="1:14" s="9" customFormat="1" outlineLevel="1" x14ac:dyDescent="0.25">
      <c r="A102" s="20"/>
      <c r="B102" s="105"/>
      <c r="C102" s="101"/>
      <c r="D102" s="101"/>
      <c r="E102" s="102"/>
      <c r="F102" s="102"/>
      <c r="G102" s="102"/>
      <c r="H102" s="102"/>
      <c r="I102" s="103"/>
      <c r="J102" s="103"/>
      <c r="K102" s="103"/>
      <c r="L102" s="103"/>
      <c r="M102" s="11"/>
      <c r="N102" s="11"/>
    </row>
    <row r="103" spans="1:14" s="9" customFormat="1" x14ac:dyDescent="0.25">
      <c r="A103" s="20"/>
      <c r="B103" s="105"/>
      <c r="C103" s="101"/>
      <c r="D103" s="101"/>
      <c r="E103" s="102"/>
      <c r="F103" s="102"/>
      <c r="G103" s="102"/>
      <c r="H103" s="102"/>
      <c r="I103" s="103"/>
      <c r="J103" s="103"/>
      <c r="K103" s="103"/>
      <c r="L103" s="103"/>
      <c r="M103" s="11"/>
      <c r="N103" s="11"/>
    </row>
    <row r="104" spans="1:14" s="9" customFormat="1" outlineLevel="1" x14ac:dyDescent="0.25">
      <c r="A104" s="20"/>
      <c r="B104" s="105"/>
      <c r="C104" s="101"/>
      <c r="D104" s="101"/>
      <c r="E104" s="102"/>
      <c r="F104" s="102"/>
      <c r="G104" s="102"/>
      <c r="H104" s="102"/>
      <c r="I104" s="103"/>
      <c r="J104" s="103"/>
      <c r="K104" s="103"/>
      <c r="L104" s="103"/>
      <c r="M104" s="11"/>
      <c r="N104" s="11"/>
    </row>
    <row r="105" spans="1:14" s="9" customFormat="1" outlineLevel="1" x14ac:dyDescent="0.25">
      <c r="A105" s="20"/>
      <c r="B105" s="105"/>
      <c r="C105" s="101"/>
      <c r="D105" s="101"/>
      <c r="E105" s="102"/>
      <c r="F105" s="102"/>
      <c r="G105" s="102"/>
      <c r="H105" s="102"/>
      <c r="I105" s="103"/>
      <c r="J105" s="103"/>
      <c r="K105" s="103"/>
      <c r="L105" s="103"/>
      <c r="M105" s="11"/>
      <c r="N105" s="11"/>
    </row>
    <row r="106" spans="1:14" s="9" customFormat="1" outlineLevel="1" x14ac:dyDescent="0.25">
      <c r="A106" s="20"/>
      <c r="B106" s="105"/>
      <c r="C106" s="101"/>
      <c r="D106" s="101"/>
      <c r="E106" s="102"/>
      <c r="F106" s="102"/>
      <c r="G106" s="102"/>
      <c r="H106" s="102"/>
      <c r="I106" s="103"/>
      <c r="J106" s="103"/>
      <c r="K106" s="103"/>
      <c r="L106" s="103"/>
      <c r="M106" s="11"/>
      <c r="N106" s="11"/>
    </row>
    <row r="107" spans="1:14" s="9" customFormat="1" outlineLevel="1" x14ac:dyDescent="0.25">
      <c r="A107" s="20"/>
      <c r="B107" s="105"/>
      <c r="C107" s="101"/>
      <c r="D107" s="101"/>
      <c r="E107" s="102"/>
      <c r="F107" s="102"/>
      <c r="G107" s="102"/>
      <c r="H107" s="102"/>
      <c r="I107" s="103"/>
      <c r="J107" s="103"/>
      <c r="K107" s="103"/>
      <c r="L107" s="103"/>
      <c r="M107" s="11"/>
      <c r="N107" s="11"/>
    </row>
    <row r="108" spans="1:14" s="9" customFormat="1" x14ac:dyDescent="0.25">
      <c r="A108" s="20"/>
      <c r="B108" s="105"/>
      <c r="C108" s="101"/>
      <c r="D108" s="101"/>
      <c r="E108" s="102"/>
      <c r="F108" s="102"/>
      <c r="G108" s="102"/>
      <c r="H108" s="102"/>
      <c r="I108" s="103"/>
      <c r="J108" s="103"/>
      <c r="K108" s="103"/>
      <c r="L108" s="103"/>
      <c r="M108" s="11"/>
      <c r="N108" s="11"/>
    </row>
    <row r="109" spans="1:14" s="9" customFormat="1" outlineLevel="1" x14ac:dyDescent="0.25">
      <c r="A109" s="20"/>
      <c r="B109" s="105"/>
      <c r="C109" s="101"/>
      <c r="D109" s="101"/>
      <c r="E109" s="102"/>
      <c r="F109" s="102"/>
      <c r="G109" s="102"/>
      <c r="H109" s="102"/>
      <c r="I109" s="103"/>
      <c r="J109" s="103"/>
      <c r="K109" s="103"/>
      <c r="L109" s="103"/>
      <c r="M109" s="11"/>
      <c r="N109" s="11"/>
    </row>
    <row r="110" spans="1:14" s="9" customFormat="1" outlineLevel="1" x14ac:dyDescent="0.25">
      <c r="A110" s="20"/>
      <c r="B110" s="105"/>
      <c r="C110" s="101"/>
      <c r="D110" s="101"/>
      <c r="E110" s="102"/>
      <c r="F110" s="102"/>
      <c r="G110" s="102"/>
      <c r="H110" s="102"/>
      <c r="I110" s="103"/>
      <c r="J110" s="103"/>
      <c r="K110" s="103"/>
      <c r="L110" s="103"/>
      <c r="M110" s="11"/>
      <c r="N110" s="11"/>
    </row>
    <row r="111" spans="1:14" s="9" customFormat="1" outlineLevel="1" x14ac:dyDescent="0.25">
      <c r="A111" s="20"/>
      <c r="B111" s="105"/>
      <c r="C111" s="101"/>
      <c r="D111" s="101"/>
      <c r="E111" s="102"/>
      <c r="F111" s="102"/>
      <c r="G111" s="102"/>
      <c r="H111" s="102"/>
      <c r="I111" s="103"/>
      <c r="J111" s="103"/>
      <c r="K111" s="103"/>
      <c r="L111" s="103"/>
      <c r="M111" s="11"/>
      <c r="N111" s="11"/>
    </row>
    <row r="112" spans="1:14" s="9" customFormat="1" outlineLevel="1" x14ac:dyDescent="0.25">
      <c r="A112" s="20"/>
      <c r="B112" s="105"/>
      <c r="C112" s="101"/>
      <c r="D112" s="101"/>
      <c r="E112" s="102"/>
      <c r="F112" s="102"/>
      <c r="G112" s="102"/>
      <c r="H112" s="102"/>
      <c r="I112" s="103"/>
      <c r="J112" s="103"/>
      <c r="K112" s="103"/>
      <c r="L112" s="103"/>
      <c r="M112" s="11"/>
      <c r="N112" s="11"/>
    </row>
    <row r="113" spans="1:14" s="9" customFormat="1" outlineLevel="1" x14ac:dyDescent="0.25">
      <c r="A113" s="20"/>
      <c r="B113" s="105"/>
      <c r="C113" s="101"/>
      <c r="D113" s="101"/>
      <c r="E113" s="102"/>
      <c r="F113" s="102"/>
      <c r="G113" s="102"/>
      <c r="H113" s="102"/>
      <c r="I113" s="103"/>
      <c r="J113" s="103"/>
      <c r="K113" s="103"/>
      <c r="L113" s="103"/>
      <c r="M113" s="11"/>
      <c r="N113" s="11"/>
    </row>
    <row r="114" spans="1:14" s="9" customFormat="1" x14ac:dyDescent="0.25">
      <c r="A114" s="20"/>
      <c r="B114" s="105"/>
      <c r="C114" s="101"/>
      <c r="D114" s="101"/>
      <c r="E114" s="102"/>
      <c r="F114" s="102"/>
      <c r="G114" s="102"/>
      <c r="H114" s="102"/>
      <c r="I114" s="103"/>
      <c r="J114" s="103"/>
      <c r="K114" s="103"/>
      <c r="L114" s="103"/>
      <c r="M114" s="11"/>
      <c r="N114" s="11"/>
    </row>
    <row r="115" spans="1:14" s="9" customFormat="1" outlineLevel="1" x14ac:dyDescent="0.25">
      <c r="A115" s="20"/>
      <c r="B115" s="105"/>
      <c r="C115" s="101"/>
      <c r="D115" s="101"/>
      <c r="E115" s="102"/>
      <c r="F115" s="102"/>
      <c r="G115" s="102"/>
      <c r="H115" s="102"/>
      <c r="I115" s="103"/>
      <c r="J115" s="103"/>
      <c r="K115" s="103"/>
      <c r="L115" s="103"/>
      <c r="M115" s="11"/>
      <c r="N115" s="11"/>
    </row>
    <row r="116" spans="1:14" s="9" customFormat="1" outlineLevel="1" x14ac:dyDescent="0.25">
      <c r="A116" s="20"/>
      <c r="B116" s="105"/>
      <c r="C116" s="101"/>
      <c r="D116" s="101"/>
      <c r="E116" s="102"/>
      <c r="F116" s="102"/>
      <c r="G116" s="102"/>
      <c r="H116" s="102"/>
      <c r="I116" s="103"/>
      <c r="J116" s="103"/>
      <c r="K116" s="103"/>
      <c r="L116" s="103"/>
      <c r="M116" s="11"/>
      <c r="N116" s="11"/>
    </row>
    <row r="117" spans="1:14" s="9" customFormat="1" outlineLevel="1" x14ac:dyDescent="0.25">
      <c r="A117" s="20"/>
      <c r="B117" s="105"/>
      <c r="C117" s="101"/>
      <c r="D117" s="101"/>
      <c r="E117" s="102"/>
      <c r="F117" s="102"/>
      <c r="G117" s="102"/>
      <c r="H117" s="102"/>
      <c r="I117" s="103"/>
      <c r="J117" s="103"/>
      <c r="K117" s="103"/>
      <c r="L117" s="103"/>
      <c r="M117" s="11"/>
      <c r="N117" s="11"/>
    </row>
    <row r="118" spans="1:14" s="9" customFormat="1" outlineLevel="1" x14ac:dyDescent="0.25">
      <c r="A118" s="20"/>
      <c r="B118" s="105"/>
      <c r="C118" s="101"/>
      <c r="D118" s="101"/>
      <c r="E118" s="102"/>
      <c r="F118" s="102"/>
      <c r="G118" s="102"/>
      <c r="H118" s="102"/>
      <c r="I118" s="103"/>
      <c r="J118" s="103"/>
      <c r="K118" s="103"/>
      <c r="L118" s="103"/>
      <c r="M118" s="11"/>
      <c r="N118" s="11"/>
    </row>
    <row r="119" spans="1:14" s="9" customFormat="1" outlineLevel="1" x14ac:dyDescent="0.25">
      <c r="A119" s="20"/>
      <c r="B119" s="105"/>
      <c r="C119" s="101"/>
      <c r="D119" s="101"/>
      <c r="E119" s="102"/>
      <c r="F119" s="102"/>
      <c r="G119" s="102"/>
      <c r="H119" s="102"/>
      <c r="I119" s="103"/>
      <c r="J119" s="103"/>
      <c r="K119" s="103"/>
      <c r="L119" s="103"/>
      <c r="M119" s="11"/>
      <c r="N119" s="11"/>
    </row>
    <row r="120" spans="1:14" s="9" customFormat="1" outlineLevel="1" x14ac:dyDescent="0.25">
      <c r="A120" s="20"/>
      <c r="B120" s="105"/>
      <c r="C120" s="101"/>
      <c r="D120" s="101"/>
      <c r="E120" s="102"/>
      <c r="F120" s="102"/>
      <c r="G120" s="102"/>
      <c r="H120" s="102"/>
      <c r="I120" s="103"/>
      <c r="J120" s="103"/>
      <c r="K120" s="103"/>
      <c r="L120" s="103"/>
      <c r="M120" s="11"/>
      <c r="N120" s="11"/>
    </row>
    <row r="121" spans="1:14" s="9" customFormat="1" outlineLevel="1" x14ac:dyDescent="0.25">
      <c r="A121" s="20"/>
      <c r="B121" s="105"/>
      <c r="C121" s="101"/>
      <c r="D121" s="101"/>
      <c r="E121" s="102"/>
      <c r="F121" s="102"/>
      <c r="G121" s="102"/>
      <c r="H121" s="102"/>
      <c r="I121" s="103"/>
      <c r="J121" s="103"/>
      <c r="K121" s="103"/>
      <c r="L121" s="103"/>
      <c r="M121" s="11"/>
      <c r="N121" s="11"/>
    </row>
    <row r="122" spans="1:14" s="9" customFormat="1" outlineLevel="1" x14ac:dyDescent="0.25">
      <c r="A122" s="20"/>
      <c r="B122" s="105"/>
      <c r="C122" s="101"/>
      <c r="D122" s="101"/>
      <c r="E122" s="102"/>
      <c r="F122" s="102"/>
      <c r="G122" s="102"/>
      <c r="H122" s="102"/>
      <c r="I122" s="103"/>
      <c r="J122" s="103"/>
      <c r="K122" s="103"/>
      <c r="L122" s="103"/>
      <c r="M122" s="11"/>
      <c r="N122" s="11"/>
    </row>
    <row r="123" spans="1:14" s="9" customFormat="1" outlineLevel="1" x14ac:dyDescent="0.25">
      <c r="A123" s="20"/>
      <c r="B123" s="105"/>
      <c r="C123" s="101"/>
      <c r="D123" s="101"/>
      <c r="E123" s="102"/>
      <c r="F123" s="102"/>
      <c r="G123" s="102"/>
      <c r="H123" s="102"/>
      <c r="I123" s="103"/>
      <c r="J123" s="103"/>
      <c r="K123" s="103"/>
      <c r="L123" s="103"/>
      <c r="M123" s="11"/>
      <c r="N123" s="11"/>
    </row>
    <row r="124" spans="1:14" s="9" customFormat="1" x14ac:dyDescent="0.25">
      <c r="A124" s="20"/>
      <c r="B124" s="105"/>
      <c r="C124" s="101"/>
      <c r="D124" s="101"/>
      <c r="E124" s="102"/>
      <c r="F124" s="102"/>
      <c r="G124" s="102"/>
      <c r="H124" s="102"/>
      <c r="I124" s="103"/>
      <c r="J124" s="103"/>
      <c r="K124" s="103"/>
      <c r="L124" s="103"/>
      <c r="M124" s="11"/>
      <c r="N124" s="11"/>
    </row>
    <row r="125" spans="1:14" s="9" customFormat="1" outlineLevel="1" x14ac:dyDescent="0.25">
      <c r="A125" s="20"/>
      <c r="B125" s="105"/>
      <c r="C125" s="101"/>
      <c r="D125" s="101"/>
      <c r="E125" s="102"/>
      <c r="F125" s="102"/>
      <c r="G125" s="102"/>
      <c r="H125" s="102"/>
      <c r="I125" s="103"/>
      <c r="J125" s="103"/>
      <c r="K125" s="103"/>
      <c r="L125" s="103"/>
      <c r="M125" s="11"/>
      <c r="N125" s="11"/>
    </row>
    <row r="126" spans="1:14" s="9" customFormat="1" outlineLevel="1" x14ac:dyDescent="0.25">
      <c r="A126" s="20"/>
      <c r="B126" s="105"/>
      <c r="C126" s="101"/>
      <c r="D126" s="101"/>
      <c r="E126" s="102"/>
      <c r="F126" s="102"/>
      <c r="G126" s="102"/>
      <c r="H126" s="102"/>
      <c r="I126" s="103"/>
      <c r="J126" s="103"/>
      <c r="K126" s="103"/>
      <c r="L126" s="103"/>
      <c r="M126" s="11"/>
      <c r="N126" s="11"/>
    </row>
    <row r="127" spans="1:14" s="9" customFormat="1" outlineLevel="1" x14ac:dyDescent="0.25">
      <c r="A127" s="20"/>
      <c r="B127" s="105"/>
      <c r="C127" s="101"/>
      <c r="D127" s="101"/>
      <c r="E127" s="102"/>
      <c r="F127" s="102"/>
      <c r="G127" s="102"/>
      <c r="H127" s="102"/>
      <c r="I127" s="103"/>
      <c r="J127" s="103"/>
      <c r="K127" s="103"/>
      <c r="L127" s="103"/>
      <c r="M127" s="11"/>
      <c r="N127" s="11"/>
    </row>
    <row r="128" spans="1:14" s="9" customFormat="1" outlineLevel="1" x14ac:dyDescent="0.25">
      <c r="A128" s="20"/>
      <c r="B128" s="105"/>
      <c r="C128" s="101"/>
      <c r="D128" s="101"/>
      <c r="E128" s="102"/>
      <c r="F128" s="102"/>
      <c r="G128" s="102"/>
      <c r="H128" s="102"/>
      <c r="I128" s="103"/>
      <c r="J128" s="103"/>
      <c r="K128" s="103"/>
      <c r="L128" s="103"/>
      <c r="M128" s="11"/>
      <c r="N128" s="11"/>
    </row>
    <row r="129" spans="1:14" s="9" customFormat="1" outlineLevel="1" x14ac:dyDescent="0.25">
      <c r="A129" s="20"/>
      <c r="B129" s="105"/>
      <c r="C129" s="101"/>
      <c r="D129" s="101"/>
      <c r="E129" s="102"/>
      <c r="F129" s="102"/>
      <c r="G129" s="102"/>
      <c r="H129" s="102"/>
      <c r="I129" s="103"/>
      <c r="J129" s="103"/>
      <c r="K129" s="103"/>
      <c r="L129" s="103"/>
      <c r="M129" s="11"/>
      <c r="N129" s="11"/>
    </row>
    <row r="130" spans="1:14" s="9" customFormat="1" outlineLevel="1" x14ac:dyDescent="0.25">
      <c r="A130" s="20"/>
      <c r="B130" s="105"/>
      <c r="C130" s="101"/>
      <c r="D130" s="101"/>
      <c r="E130" s="102"/>
      <c r="F130" s="102"/>
      <c r="G130" s="102"/>
      <c r="H130" s="102"/>
      <c r="I130" s="103"/>
      <c r="J130" s="103"/>
      <c r="K130" s="103"/>
      <c r="L130" s="103"/>
      <c r="M130" s="11"/>
      <c r="N130" s="11"/>
    </row>
    <row r="131" spans="1:14" s="9" customFormat="1" x14ac:dyDescent="0.25">
      <c r="A131" s="20"/>
      <c r="B131" s="105"/>
      <c r="C131" s="101"/>
      <c r="D131" s="101"/>
      <c r="E131" s="102"/>
      <c r="F131" s="102"/>
      <c r="G131" s="102"/>
      <c r="H131" s="102"/>
      <c r="I131" s="103"/>
      <c r="J131" s="103"/>
      <c r="K131" s="103"/>
      <c r="L131" s="103"/>
      <c r="M131" s="11"/>
      <c r="N131" s="11"/>
    </row>
    <row r="132" spans="1:14" s="9" customFormat="1" outlineLevel="1" x14ac:dyDescent="0.25">
      <c r="A132" s="20"/>
      <c r="B132" s="105"/>
      <c r="C132" s="101"/>
      <c r="D132" s="101"/>
      <c r="E132" s="102"/>
      <c r="F132" s="102"/>
      <c r="G132" s="102"/>
      <c r="H132" s="102"/>
      <c r="I132" s="103"/>
      <c r="J132" s="103"/>
      <c r="K132" s="103"/>
      <c r="L132" s="103"/>
      <c r="M132" s="11"/>
      <c r="N132" s="11"/>
    </row>
    <row r="133" spans="1:14" s="9" customFormat="1" outlineLevel="1" x14ac:dyDescent="0.25">
      <c r="A133" s="20"/>
      <c r="B133" s="105"/>
      <c r="C133" s="101"/>
      <c r="D133" s="101"/>
      <c r="E133" s="102"/>
      <c r="F133" s="102"/>
      <c r="G133" s="102"/>
      <c r="H133" s="102"/>
      <c r="I133" s="103"/>
      <c r="J133" s="103"/>
      <c r="K133" s="103"/>
      <c r="L133" s="103"/>
      <c r="M133" s="11"/>
      <c r="N133" s="11"/>
    </row>
    <row r="134" spans="1:14" s="9" customFormat="1" outlineLevel="1" x14ac:dyDescent="0.25">
      <c r="A134" s="20"/>
      <c r="B134" s="105"/>
      <c r="C134" s="101"/>
      <c r="D134" s="101"/>
      <c r="E134" s="102"/>
      <c r="F134" s="102"/>
      <c r="G134" s="102"/>
      <c r="H134" s="102"/>
      <c r="I134" s="103"/>
      <c r="J134" s="103"/>
      <c r="K134" s="103"/>
      <c r="L134" s="103"/>
      <c r="M134" s="11"/>
      <c r="N134" s="11"/>
    </row>
    <row r="135" spans="1:14" s="9" customFormat="1" outlineLevel="1" x14ac:dyDescent="0.25">
      <c r="A135" s="20"/>
      <c r="B135" s="105"/>
      <c r="C135" s="101"/>
      <c r="D135" s="101"/>
      <c r="E135" s="102"/>
      <c r="F135" s="102"/>
      <c r="G135" s="102"/>
      <c r="H135" s="102"/>
      <c r="I135" s="103"/>
      <c r="J135" s="103"/>
      <c r="K135" s="103"/>
      <c r="L135" s="103"/>
      <c r="M135" s="11"/>
      <c r="N135" s="11"/>
    </row>
    <row r="136" spans="1:14" s="9" customFormat="1" outlineLevel="1" x14ac:dyDescent="0.25">
      <c r="A136" s="20"/>
      <c r="B136" s="105"/>
      <c r="C136" s="101"/>
      <c r="D136" s="101"/>
      <c r="E136" s="102"/>
      <c r="F136" s="102"/>
      <c r="G136" s="102"/>
      <c r="H136" s="102"/>
      <c r="I136" s="103"/>
      <c r="J136" s="103"/>
      <c r="K136" s="103"/>
      <c r="L136" s="103"/>
      <c r="M136" s="11"/>
      <c r="N136" s="11"/>
    </row>
    <row r="137" spans="1:14" s="9" customFormat="1" outlineLevel="1" x14ac:dyDescent="0.25">
      <c r="A137" s="20"/>
      <c r="B137" s="105"/>
      <c r="C137" s="101"/>
      <c r="D137" s="101"/>
      <c r="E137" s="102"/>
      <c r="F137" s="102"/>
      <c r="G137" s="102"/>
      <c r="H137" s="102"/>
      <c r="I137" s="103"/>
      <c r="J137" s="103"/>
      <c r="K137" s="103"/>
      <c r="L137" s="103"/>
      <c r="M137" s="11"/>
      <c r="N137" s="11"/>
    </row>
    <row r="138" spans="1:14" s="9" customFormat="1" x14ac:dyDescent="0.25">
      <c r="A138" s="20"/>
      <c r="B138" s="105"/>
      <c r="C138" s="101"/>
      <c r="D138" s="101"/>
      <c r="E138" s="102"/>
      <c r="F138" s="102"/>
      <c r="G138" s="102"/>
      <c r="H138" s="102"/>
      <c r="I138" s="103"/>
      <c r="J138" s="103"/>
      <c r="K138" s="103"/>
      <c r="L138" s="103"/>
      <c r="M138" s="11"/>
      <c r="N138" s="11"/>
    </row>
    <row r="139" spans="1:14" s="9" customFormat="1" outlineLevel="1" x14ac:dyDescent="0.25">
      <c r="A139" s="20"/>
      <c r="B139" s="105"/>
      <c r="C139" s="101"/>
      <c r="D139" s="101"/>
      <c r="E139" s="102"/>
      <c r="F139" s="102"/>
      <c r="G139" s="102"/>
      <c r="H139" s="102"/>
      <c r="I139" s="103"/>
      <c r="J139" s="103"/>
      <c r="K139" s="103"/>
      <c r="L139" s="103"/>
      <c r="M139" s="11"/>
      <c r="N139" s="11"/>
    </row>
    <row r="140" spans="1:14" s="9" customFormat="1" outlineLevel="1" x14ac:dyDescent="0.25">
      <c r="A140" s="20"/>
      <c r="B140" s="105"/>
      <c r="C140" s="101"/>
      <c r="D140" s="101"/>
      <c r="E140" s="102"/>
      <c r="F140" s="102"/>
      <c r="G140" s="102"/>
      <c r="H140" s="102"/>
      <c r="I140" s="103"/>
      <c r="J140" s="103"/>
      <c r="K140" s="103"/>
      <c r="L140" s="103"/>
      <c r="M140" s="11"/>
      <c r="N140" s="11"/>
    </row>
    <row r="141" spans="1:14" s="9" customFormat="1" outlineLevel="1" x14ac:dyDescent="0.25">
      <c r="A141" s="20"/>
      <c r="B141" s="105"/>
      <c r="C141" s="101"/>
      <c r="D141" s="101"/>
      <c r="E141" s="102"/>
      <c r="F141" s="102"/>
      <c r="G141" s="102"/>
      <c r="H141" s="102"/>
      <c r="I141" s="103"/>
      <c r="J141" s="103"/>
      <c r="K141" s="103"/>
      <c r="L141" s="103"/>
      <c r="M141" s="11"/>
      <c r="N141" s="11"/>
    </row>
    <row r="142" spans="1:14" s="9" customFormat="1" outlineLevel="1" x14ac:dyDescent="0.25">
      <c r="A142" s="20"/>
      <c r="B142" s="105"/>
      <c r="C142" s="101"/>
      <c r="D142" s="101"/>
      <c r="E142" s="102"/>
      <c r="F142" s="102"/>
      <c r="G142" s="102"/>
      <c r="H142" s="102"/>
      <c r="I142" s="103"/>
      <c r="J142" s="103"/>
      <c r="K142" s="103"/>
      <c r="L142" s="103"/>
      <c r="M142" s="11"/>
      <c r="N142" s="11"/>
    </row>
    <row r="143" spans="1:14" s="9" customFormat="1" outlineLevel="1" x14ac:dyDescent="0.25">
      <c r="A143" s="20"/>
      <c r="B143" s="105"/>
      <c r="C143" s="101"/>
      <c r="D143" s="101"/>
      <c r="E143" s="102"/>
      <c r="F143" s="102"/>
      <c r="G143" s="102"/>
      <c r="H143" s="102"/>
      <c r="I143" s="103"/>
      <c r="J143" s="103"/>
      <c r="K143" s="103"/>
      <c r="L143" s="103"/>
      <c r="M143" s="11"/>
      <c r="N143" s="11"/>
    </row>
    <row r="144" spans="1:14" s="9" customFormat="1" outlineLevel="1" x14ac:dyDescent="0.25">
      <c r="A144" s="20"/>
      <c r="B144" s="105"/>
      <c r="C144" s="101"/>
      <c r="D144" s="101"/>
      <c r="E144" s="102"/>
      <c r="F144" s="102"/>
      <c r="G144" s="102"/>
      <c r="H144" s="102"/>
      <c r="I144" s="103"/>
      <c r="J144" s="103"/>
      <c r="K144" s="103"/>
      <c r="L144" s="103"/>
      <c r="M144" s="11"/>
      <c r="N144" s="11"/>
    </row>
    <row r="145" spans="1:14" s="9" customFormat="1" outlineLevel="1" x14ac:dyDescent="0.25">
      <c r="A145" s="20"/>
      <c r="B145" s="105"/>
      <c r="C145" s="101"/>
      <c r="D145" s="101"/>
      <c r="E145" s="102"/>
      <c r="F145" s="102"/>
      <c r="G145" s="102"/>
      <c r="H145" s="102"/>
      <c r="I145" s="103"/>
      <c r="J145" s="103"/>
      <c r="K145" s="103"/>
      <c r="L145" s="103"/>
      <c r="M145" s="11"/>
      <c r="N145" s="11"/>
    </row>
    <row r="146" spans="1:14" s="9" customFormat="1" outlineLevel="1" x14ac:dyDescent="0.25">
      <c r="A146" s="20"/>
      <c r="B146" s="105"/>
      <c r="C146" s="101"/>
      <c r="D146" s="101"/>
      <c r="E146" s="102"/>
      <c r="F146" s="102"/>
      <c r="G146" s="102"/>
      <c r="H146" s="102"/>
      <c r="I146" s="103"/>
      <c r="J146" s="103"/>
      <c r="K146" s="103"/>
      <c r="L146" s="103"/>
      <c r="M146" s="11"/>
      <c r="N146" s="11"/>
    </row>
    <row r="147" spans="1:14" s="9" customFormat="1" outlineLevel="1" x14ac:dyDescent="0.25">
      <c r="A147" s="20"/>
      <c r="B147" s="105"/>
      <c r="C147" s="101"/>
      <c r="D147" s="101"/>
      <c r="E147" s="102"/>
      <c r="F147" s="102"/>
      <c r="G147" s="102"/>
      <c r="H147" s="102"/>
      <c r="I147" s="103"/>
      <c r="J147" s="103"/>
      <c r="K147" s="103"/>
      <c r="L147" s="103"/>
      <c r="M147" s="11"/>
      <c r="N147" s="11"/>
    </row>
    <row r="148" spans="1:14" s="9" customFormat="1" outlineLevel="1" x14ac:dyDescent="0.25">
      <c r="A148" s="20"/>
      <c r="B148" s="105"/>
      <c r="C148" s="101"/>
      <c r="D148" s="101"/>
      <c r="E148" s="102"/>
      <c r="F148" s="102"/>
      <c r="G148" s="102"/>
      <c r="H148" s="102"/>
      <c r="I148" s="103"/>
      <c r="J148" s="103"/>
      <c r="K148" s="103"/>
      <c r="L148" s="103"/>
      <c r="M148" s="11"/>
      <c r="N148" s="11"/>
    </row>
    <row r="149" spans="1:14" s="9" customFormat="1" outlineLevel="1" x14ac:dyDescent="0.25">
      <c r="A149" s="20"/>
      <c r="B149" s="105"/>
      <c r="C149" s="101"/>
      <c r="D149" s="101"/>
      <c r="E149" s="102"/>
      <c r="F149" s="102"/>
      <c r="G149" s="102"/>
      <c r="H149" s="102"/>
      <c r="I149" s="103"/>
      <c r="J149" s="103"/>
      <c r="K149" s="103"/>
      <c r="L149" s="103"/>
      <c r="M149" s="11"/>
      <c r="N149" s="11"/>
    </row>
    <row r="150" spans="1:14" s="9" customFormat="1" outlineLevel="1" x14ac:dyDescent="0.25">
      <c r="A150" s="20"/>
      <c r="B150" s="105"/>
      <c r="C150" s="101"/>
      <c r="D150" s="101"/>
      <c r="E150" s="102"/>
      <c r="F150" s="102"/>
      <c r="G150" s="102"/>
      <c r="H150" s="102"/>
      <c r="I150" s="103"/>
      <c r="J150" s="103"/>
      <c r="K150" s="103"/>
      <c r="L150" s="103"/>
      <c r="M150" s="11"/>
      <c r="N150" s="11"/>
    </row>
    <row r="151" spans="1:14" s="9" customFormat="1" outlineLevel="1" x14ac:dyDescent="0.25">
      <c r="A151" s="20"/>
      <c r="B151" s="105"/>
      <c r="C151" s="101"/>
      <c r="D151" s="101"/>
      <c r="E151" s="102"/>
      <c r="F151" s="102"/>
      <c r="G151" s="102"/>
      <c r="H151" s="102"/>
      <c r="I151" s="103"/>
      <c r="J151" s="103"/>
      <c r="K151" s="103"/>
      <c r="L151" s="103"/>
      <c r="M151" s="11"/>
      <c r="N151" s="11"/>
    </row>
    <row r="152" spans="1:14" s="9" customFormat="1" outlineLevel="1" x14ac:dyDescent="0.25">
      <c r="A152" s="20"/>
      <c r="B152" s="105"/>
      <c r="C152" s="101"/>
      <c r="D152" s="101"/>
      <c r="E152" s="102"/>
      <c r="F152" s="102"/>
      <c r="G152" s="102"/>
      <c r="H152" s="102"/>
      <c r="I152" s="103"/>
      <c r="J152" s="103"/>
      <c r="K152" s="103"/>
      <c r="L152" s="103"/>
      <c r="M152" s="11"/>
      <c r="N152" s="11"/>
    </row>
    <row r="153" spans="1:14" s="9" customFormat="1" outlineLevel="1" x14ac:dyDescent="0.25">
      <c r="A153" s="20"/>
      <c r="B153" s="105"/>
      <c r="C153" s="101"/>
      <c r="D153" s="101"/>
      <c r="E153" s="102"/>
      <c r="F153" s="102"/>
      <c r="G153" s="102"/>
      <c r="H153" s="102"/>
      <c r="I153" s="103"/>
      <c r="J153" s="103"/>
      <c r="K153" s="103"/>
      <c r="L153" s="103"/>
      <c r="M153" s="11"/>
      <c r="N153" s="11"/>
    </row>
    <row r="154" spans="1:14" s="9" customFormat="1" outlineLevel="1" x14ac:dyDescent="0.25">
      <c r="A154" s="20"/>
      <c r="B154" s="105"/>
      <c r="C154" s="101"/>
      <c r="D154" s="101"/>
      <c r="E154" s="102"/>
      <c r="F154" s="102"/>
      <c r="G154" s="102"/>
      <c r="H154" s="102"/>
      <c r="I154" s="103"/>
      <c r="J154" s="103"/>
      <c r="K154" s="103"/>
      <c r="L154" s="103"/>
      <c r="M154" s="11"/>
      <c r="N154" s="11"/>
    </row>
    <row r="155" spans="1:14" s="9" customFormat="1" outlineLevel="1" x14ac:dyDescent="0.25">
      <c r="A155" s="20"/>
      <c r="B155" s="105"/>
      <c r="C155" s="101"/>
      <c r="D155" s="101"/>
      <c r="E155" s="102"/>
      <c r="F155" s="102"/>
      <c r="G155" s="102"/>
      <c r="H155" s="102"/>
      <c r="I155" s="103"/>
      <c r="J155" s="103"/>
      <c r="K155" s="103"/>
      <c r="L155" s="103"/>
      <c r="M155" s="11"/>
      <c r="N155" s="11"/>
    </row>
    <row r="156" spans="1:14" s="9" customFormat="1" outlineLevel="1" x14ac:dyDescent="0.25">
      <c r="A156" s="20"/>
      <c r="B156" s="105"/>
      <c r="C156" s="101"/>
      <c r="D156" s="101"/>
      <c r="E156" s="102"/>
      <c r="F156" s="102"/>
      <c r="G156" s="102"/>
      <c r="H156" s="102"/>
      <c r="I156" s="103"/>
      <c r="J156" s="103"/>
      <c r="K156" s="103"/>
      <c r="L156" s="103"/>
      <c r="M156" s="11"/>
      <c r="N156" s="11"/>
    </row>
    <row r="157" spans="1:14" s="9" customFormat="1" outlineLevel="1" x14ac:dyDescent="0.25">
      <c r="A157" s="20"/>
      <c r="B157" s="105"/>
      <c r="C157" s="101"/>
      <c r="D157" s="101"/>
      <c r="E157" s="102"/>
      <c r="F157" s="102"/>
      <c r="G157" s="102"/>
      <c r="H157" s="102"/>
      <c r="I157" s="103"/>
      <c r="J157" s="103"/>
      <c r="K157" s="103"/>
      <c r="L157" s="103"/>
      <c r="M157" s="11"/>
      <c r="N157" s="11"/>
    </row>
    <row r="158" spans="1:14" s="9" customFormat="1" outlineLevel="1" x14ac:dyDescent="0.25">
      <c r="A158" s="20"/>
      <c r="B158" s="105"/>
      <c r="C158" s="101"/>
      <c r="D158" s="101"/>
      <c r="E158" s="102"/>
      <c r="F158" s="102"/>
      <c r="G158" s="102"/>
      <c r="H158" s="102"/>
      <c r="I158" s="103"/>
      <c r="J158" s="103"/>
      <c r="K158" s="103"/>
      <c r="L158" s="103"/>
      <c r="M158" s="11"/>
      <c r="N158" s="11"/>
    </row>
    <row r="159" spans="1:14" s="9" customFormat="1" outlineLevel="1" x14ac:dyDescent="0.25">
      <c r="A159" s="20"/>
      <c r="B159" s="105"/>
      <c r="C159" s="101"/>
      <c r="D159" s="101"/>
      <c r="E159" s="102"/>
      <c r="F159" s="102"/>
      <c r="G159" s="102"/>
      <c r="H159" s="102"/>
      <c r="I159" s="103"/>
      <c r="J159" s="103"/>
      <c r="K159" s="103"/>
      <c r="L159" s="103"/>
      <c r="M159" s="11"/>
      <c r="N159" s="11"/>
    </row>
    <row r="160" spans="1:14" outlineLevel="1" x14ac:dyDescent="0.25"/>
    <row r="161" spans="1:1" outlineLevel="1" x14ac:dyDescent="0.25"/>
    <row r="162" spans="1:1" outlineLevel="1" x14ac:dyDescent="0.25"/>
    <row r="163" spans="1:1" outlineLevel="1" x14ac:dyDescent="0.25"/>
    <row r="164" spans="1:1" outlineLevel="1" x14ac:dyDescent="0.25"/>
    <row r="165" spans="1:1" collapsed="1" x14ac:dyDescent="0.25"/>
    <row r="166" spans="1:1" ht="9" customHeight="1" x14ac:dyDescent="0.25">
      <c r="A166" s="11"/>
    </row>
    <row r="168" spans="1:1" ht="8.25" customHeight="1" x14ac:dyDescent="0.25">
      <c r="A168" s="11"/>
    </row>
    <row r="169" spans="1:1" ht="8.25" customHeight="1" x14ac:dyDescent="0.25">
      <c r="A169" s="11"/>
    </row>
    <row r="170" spans="1:1" x14ac:dyDescent="0.25">
      <c r="A170" s="11"/>
    </row>
    <row r="171" spans="1:1" ht="8.25" customHeight="1" x14ac:dyDescent="0.25">
      <c r="A171" s="11"/>
    </row>
    <row r="172" spans="1:1" x14ac:dyDescent="0.25">
      <c r="A172" s="11"/>
    </row>
    <row r="173" spans="1:1" ht="8.25" customHeight="1" x14ac:dyDescent="0.25">
      <c r="A173" s="11"/>
    </row>
    <row r="176" spans="1:1" outlineLevel="1" x14ac:dyDescent="0.25"/>
    <row r="177" spans="1:14" outlineLevel="1" x14ac:dyDescent="0.25"/>
    <row r="178" spans="1:14" outlineLevel="1" x14ac:dyDescent="0.25"/>
    <row r="179" spans="1:14" outlineLevel="1" x14ac:dyDescent="0.25"/>
    <row r="180" spans="1:14" s="9" customFormat="1" outlineLevel="1" x14ac:dyDescent="0.25">
      <c r="A180" s="20"/>
      <c r="B180" s="105"/>
      <c r="C180" s="101"/>
      <c r="D180" s="101"/>
      <c r="E180" s="102"/>
      <c r="F180" s="102"/>
      <c r="G180" s="102"/>
      <c r="H180" s="102"/>
      <c r="I180" s="103"/>
      <c r="J180" s="103"/>
      <c r="K180" s="103"/>
      <c r="L180" s="103"/>
      <c r="M180" s="11"/>
      <c r="N180" s="11"/>
    </row>
    <row r="181" spans="1:14" s="9" customFormat="1" outlineLevel="1" x14ac:dyDescent="0.25">
      <c r="A181" s="20"/>
      <c r="B181" s="105"/>
      <c r="C181" s="101"/>
      <c r="D181" s="101"/>
      <c r="E181" s="102"/>
      <c r="F181" s="102"/>
      <c r="G181" s="102"/>
      <c r="H181" s="102"/>
      <c r="I181" s="103"/>
      <c r="J181" s="103"/>
      <c r="K181" s="103"/>
      <c r="L181" s="103"/>
      <c r="M181" s="11"/>
      <c r="N181" s="11"/>
    </row>
    <row r="182" spans="1:14" s="9" customFormat="1" outlineLevel="1" x14ac:dyDescent="0.25">
      <c r="A182" s="20"/>
      <c r="B182" s="105"/>
      <c r="C182" s="101"/>
      <c r="D182" s="101"/>
      <c r="E182" s="102"/>
      <c r="F182" s="102"/>
      <c r="G182" s="102"/>
      <c r="H182" s="102"/>
      <c r="I182" s="103"/>
      <c r="J182" s="103"/>
      <c r="K182" s="103"/>
      <c r="L182" s="103"/>
      <c r="M182" s="11"/>
      <c r="N182" s="11"/>
    </row>
    <row r="183" spans="1:14" s="9" customFormat="1" outlineLevel="1" x14ac:dyDescent="0.25">
      <c r="A183" s="20"/>
      <c r="B183" s="105"/>
      <c r="C183" s="101"/>
      <c r="D183" s="101"/>
      <c r="E183" s="102"/>
      <c r="F183" s="102"/>
      <c r="G183" s="102"/>
      <c r="H183" s="102"/>
      <c r="I183" s="103"/>
      <c r="J183" s="103"/>
      <c r="K183" s="103"/>
      <c r="L183" s="103"/>
      <c r="M183" s="11"/>
      <c r="N183" s="11"/>
    </row>
    <row r="184" spans="1:14" s="9" customFormat="1" collapsed="1" x14ac:dyDescent="0.25">
      <c r="A184" s="20"/>
      <c r="B184" s="105"/>
      <c r="C184" s="101"/>
      <c r="D184" s="101"/>
      <c r="E184" s="102"/>
      <c r="F184" s="102"/>
      <c r="G184" s="102"/>
      <c r="H184" s="102"/>
      <c r="I184" s="103"/>
      <c r="J184" s="103"/>
      <c r="K184" s="103"/>
      <c r="L184" s="103"/>
      <c r="M184" s="11"/>
      <c r="N184" s="11"/>
    </row>
    <row r="185" spans="1:14" s="9" customFormat="1" outlineLevel="1" x14ac:dyDescent="0.25">
      <c r="A185" s="20"/>
      <c r="B185" s="105"/>
      <c r="C185" s="101"/>
      <c r="D185" s="101"/>
      <c r="E185" s="102"/>
      <c r="F185" s="102"/>
      <c r="G185" s="102"/>
      <c r="H185" s="102"/>
      <c r="I185" s="103"/>
      <c r="J185" s="103"/>
      <c r="K185" s="103"/>
      <c r="L185" s="103"/>
      <c r="M185" s="11"/>
      <c r="N185" s="11"/>
    </row>
    <row r="186" spans="1:14" s="9" customFormat="1" outlineLevel="1" x14ac:dyDescent="0.25">
      <c r="A186" s="20"/>
      <c r="B186" s="105"/>
      <c r="C186" s="101"/>
      <c r="D186" s="101"/>
      <c r="E186" s="102"/>
      <c r="F186" s="102"/>
      <c r="G186" s="102"/>
      <c r="H186" s="102"/>
      <c r="I186" s="103"/>
      <c r="J186" s="103"/>
      <c r="K186" s="103"/>
      <c r="L186" s="103"/>
      <c r="M186" s="11"/>
      <c r="N186" s="11"/>
    </row>
    <row r="187" spans="1:14" s="9" customFormat="1" outlineLevel="1" x14ac:dyDescent="0.25">
      <c r="A187" s="20"/>
      <c r="B187" s="105"/>
      <c r="C187" s="101"/>
      <c r="D187" s="101"/>
      <c r="E187" s="102"/>
      <c r="F187" s="102"/>
      <c r="G187" s="102"/>
      <c r="H187" s="102"/>
      <c r="I187" s="103"/>
      <c r="J187" s="103"/>
      <c r="K187" s="103"/>
      <c r="L187" s="103"/>
      <c r="M187" s="11"/>
      <c r="N187" s="11"/>
    </row>
    <row r="188" spans="1:14" s="9" customFormat="1" outlineLevel="1" x14ac:dyDescent="0.25">
      <c r="A188" s="20"/>
      <c r="B188" s="105"/>
      <c r="C188" s="101"/>
      <c r="D188" s="101"/>
      <c r="E188" s="102"/>
      <c r="F188" s="102"/>
      <c r="G188" s="102"/>
      <c r="H188" s="102"/>
      <c r="I188" s="103"/>
      <c r="J188" s="103"/>
      <c r="K188" s="103"/>
      <c r="L188" s="103"/>
      <c r="M188" s="11"/>
      <c r="N188" s="11"/>
    </row>
    <row r="189" spans="1:14" s="9" customFormat="1" outlineLevel="1" x14ac:dyDescent="0.25">
      <c r="A189" s="20"/>
      <c r="B189" s="105"/>
      <c r="C189" s="101"/>
      <c r="D189" s="101"/>
      <c r="E189" s="102"/>
      <c r="F189" s="102"/>
      <c r="G189" s="102"/>
      <c r="H189" s="102"/>
      <c r="I189" s="103"/>
      <c r="J189" s="103"/>
      <c r="K189" s="103"/>
      <c r="L189" s="103"/>
      <c r="M189" s="11"/>
      <c r="N189" s="11"/>
    </row>
    <row r="190" spans="1:14" s="9" customFormat="1" outlineLevel="1" x14ac:dyDescent="0.25">
      <c r="A190" s="20"/>
      <c r="B190" s="105"/>
      <c r="C190" s="101"/>
      <c r="D190" s="101"/>
      <c r="E190" s="102"/>
      <c r="F190" s="102"/>
      <c r="G190" s="102"/>
      <c r="H190" s="102"/>
      <c r="I190" s="103"/>
      <c r="J190" s="103"/>
      <c r="K190" s="103"/>
      <c r="L190" s="103"/>
      <c r="M190" s="11"/>
      <c r="N190" s="11"/>
    </row>
    <row r="191" spans="1:14" s="9" customFormat="1" x14ac:dyDescent="0.25">
      <c r="A191" s="20"/>
      <c r="B191" s="105"/>
      <c r="C191" s="101"/>
      <c r="D191" s="101"/>
      <c r="E191" s="102"/>
      <c r="F191" s="102"/>
      <c r="G191" s="102"/>
      <c r="H191" s="102"/>
      <c r="I191" s="103"/>
      <c r="J191" s="103"/>
      <c r="K191" s="103"/>
      <c r="L191" s="103"/>
      <c r="M191" s="11"/>
      <c r="N191" s="11"/>
    </row>
    <row r="192" spans="1:14" s="9" customFormat="1" ht="15.75" customHeight="1" outlineLevel="1" x14ac:dyDescent="0.25">
      <c r="A192" s="20"/>
      <c r="B192" s="105"/>
      <c r="C192" s="101"/>
      <c r="D192" s="101"/>
      <c r="E192" s="102"/>
      <c r="F192" s="102"/>
      <c r="G192" s="102"/>
      <c r="H192" s="102"/>
      <c r="I192" s="103"/>
      <c r="J192" s="103"/>
      <c r="K192" s="103"/>
      <c r="L192" s="103"/>
      <c r="M192" s="11"/>
      <c r="N192" s="11"/>
    </row>
    <row r="193" spans="1:14" s="9" customFormat="1" ht="15.75" customHeight="1" outlineLevel="1" x14ac:dyDescent="0.25">
      <c r="A193" s="20"/>
      <c r="B193" s="105"/>
      <c r="C193" s="101"/>
      <c r="D193" s="101"/>
      <c r="E193" s="102"/>
      <c r="F193" s="102"/>
      <c r="G193" s="102"/>
      <c r="H193" s="102"/>
      <c r="I193" s="103"/>
      <c r="J193" s="103"/>
      <c r="K193" s="103"/>
      <c r="L193" s="103"/>
      <c r="M193" s="11"/>
      <c r="N193" s="11"/>
    </row>
    <row r="194" spans="1:14" s="9" customFormat="1" ht="15.75" customHeight="1" outlineLevel="1" x14ac:dyDescent="0.25">
      <c r="A194" s="20"/>
      <c r="B194" s="105"/>
      <c r="C194" s="101"/>
      <c r="D194" s="101"/>
      <c r="E194" s="102"/>
      <c r="F194" s="102"/>
      <c r="G194" s="102"/>
      <c r="H194" s="102"/>
      <c r="I194" s="103"/>
      <c r="J194" s="103"/>
      <c r="K194" s="103"/>
      <c r="L194" s="103"/>
      <c r="M194" s="11"/>
      <c r="N194" s="11"/>
    </row>
    <row r="195" spans="1:14" s="9" customFormat="1" collapsed="1" x14ac:dyDescent="0.25">
      <c r="A195" s="20"/>
      <c r="B195" s="105"/>
      <c r="C195" s="101"/>
      <c r="D195" s="101"/>
      <c r="E195" s="102"/>
      <c r="F195" s="102"/>
      <c r="G195" s="102"/>
      <c r="H195" s="102"/>
      <c r="I195" s="103"/>
      <c r="J195" s="103"/>
      <c r="K195" s="103"/>
      <c r="L195" s="103"/>
      <c r="M195" s="11"/>
      <c r="N195" s="11"/>
    </row>
    <row r="196" spans="1:14" s="9" customFormat="1" ht="15.75" customHeight="1" outlineLevel="1" x14ac:dyDescent="0.25">
      <c r="A196" s="20"/>
      <c r="B196" s="105"/>
      <c r="C196" s="101"/>
      <c r="D196" s="101"/>
      <c r="E196" s="102"/>
      <c r="F196" s="102"/>
      <c r="G196" s="102"/>
      <c r="H196" s="102"/>
      <c r="I196" s="103"/>
      <c r="J196" s="103"/>
      <c r="K196" s="103"/>
      <c r="L196" s="103"/>
      <c r="M196" s="11"/>
      <c r="N196" s="11"/>
    </row>
    <row r="197" spans="1:14" s="9" customFormat="1" ht="15.75" customHeight="1" outlineLevel="1" x14ac:dyDescent="0.25">
      <c r="A197" s="20"/>
      <c r="B197" s="105"/>
      <c r="C197" s="101"/>
      <c r="D197" s="101"/>
      <c r="E197" s="102"/>
      <c r="F197" s="102"/>
      <c r="G197" s="102"/>
      <c r="H197" s="102"/>
      <c r="I197" s="103"/>
      <c r="J197" s="103"/>
      <c r="K197" s="103"/>
      <c r="L197" s="103"/>
      <c r="M197" s="11"/>
      <c r="N197" s="11"/>
    </row>
    <row r="198" spans="1:14" s="9" customFormat="1" collapsed="1" x14ac:dyDescent="0.25">
      <c r="A198" s="20"/>
      <c r="B198" s="105"/>
      <c r="C198" s="101"/>
      <c r="D198" s="101"/>
      <c r="E198" s="102"/>
      <c r="F198" s="102"/>
      <c r="G198" s="102"/>
      <c r="H198" s="102"/>
      <c r="I198" s="103"/>
      <c r="J198" s="103"/>
      <c r="K198" s="103"/>
      <c r="L198" s="103"/>
      <c r="M198" s="11"/>
      <c r="N198" s="11"/>
    </row>
    <row r="199" spans="1:14" s="9" customFormat="1" ht="15.75" customHeight="1" outlineLevel="1" x14ac:dyDescent="0.25">
      <c r="A199" s="20"/>
      <c r="B199" s="105"/>
      <c r="C199" s="101"/>
      <c r="D199" s="101"/>
      <c r="E199" s="102"/>
      <c r="F199" s="102"/>
      <c r="G199" s="102"/>
      <c r="H199" s="102"/>
      <c r="I199" s="103"/>
      <c r="J199" s="103"/>
      <c r="K199" s="103"/>
      <c r="L199" s="103"/>
      <c r="M199" s="11"/>
      <c r="N199" s="11"/>
    </row>
    <row r="200" spans="1:14" s="9" customFormat="1" ht="15.75" customHeight="1" outlineLevel="1" x14ac:dyDescent="0.25">
      <c r="A200" s="20"/>
      <c r="B200" s="105"/>
      <c r="C200" s="101"/>
      <c r="D200" s="101"/>
      <c r="E200" s="102"/>
      <c r="F200" s="102"/>
      <c r="G200" s="102"/>
      <c r="H200" s="102"/>
      <c r="I200" s="103"/>
      <c r="J200" s="103"/>
      <c r="K200" s="103"/>
      <c r="L200" s="103"/>
      <c r="M200" s="11"/>
      <c r="N200" s="11"/>
    </row>
    <row r="201" spans="1:14" s="9" customFormat="1" collapsed="1" x14ac:dyDescent="0.25">
      <c r="A201" s="20"/>
      <c r="B201" s="105"/>
      <c r="C201" s="101"/>
      <c r="D201" s="101"/>
      <c r="E201" s="102"/>
      <c r="F201" s="102"/>
      <c r="G201" s="102"/>
      <c r="H201" s="102"/>
      <c r="I201" s="103"/>
      <c r="J201" s="103"/>
      <c r="K201" s="103"/>
      <c r="L201" s="103"/>
      <c r="M201" s="11"/>
      <c r="N201" s="11"/>
    </row>
    <row r="202" spans="1:14" s="9" customFormat="1" ht="15.75" hidden="1" customHeight="1" outlineLevel="1" x14ac:dyDescent="0.25">
      <c r="A202" s="20"/>
      <c r="B202" s="105"/>
      <c r="C202" s="101"/>
      <c r="D202" s="101"/>
      <c r="E202" s="102"/>
      <c r="F202" s="102"/>
      <c r="G202" s="102"/>
      <c r="H202" s="102"/>
      <c r="I202" s="103"/>
      <c r="J202" s="103"/>
      <c r="K202" s="103"/>
      <c r="L202" s="103"/>
      <c r="M202" s="11"/>
      <c r="N202" s="11"/>
    </row>
    <row r="203" spans="1:14" s="9" customFormat="1" ht="15.75" hidden="1" customHeight="1" outlineLevel="1" x14ac:dyDescent="0.25">
      <c r="A203" s="20"/>
      <c r="B203" s="105"/>
      <c r="C203" s="101"/>
      <c r="D203" s="101"/>
      <c r="E203" s="102"/>
      <c r="F203" s="102"/>
      <c r="G203" s="102"/>
      <c r="H203" s="102"/>
      <c r="I203" s="103"/>
      <c r="J203" s="103"/>
      <c r="K203" s="103"/>
      <c r="L203" s="103"/>
      <c r="M203" s="11"/>
      <c r="N203" s="11"/>
    </row>
    <row r="204" spans="1:14" s="9" customFormat="1" collapsed="1" x14ac:dyDescent="0.25">
      <c r="A204" s="20"/>
      <c r="B204" s="105"/>
      <c r="C204" s="101"/>
      <c r="D204" s="101"/>
      <c r="E204" s="102"/>
      <c r="F204" s="102"/>
      <c r="G204" s="102"/>
      <c r="H204" s="102"/>
      <c r="I204" s="103"/>
      <c r="J204" s="103"/>
      <c r="K204" s="103"/>
      <c r="L204" s="103"/>
      <c r="M204" s="11"/>
      <c r="N204" s="11"/>
    </row>
    <row r="205" spans="1:14" s="9" customFormat="1" ht="15.75" hidden="1" customHeight="1" outlineLevel="1" x14ac:dyDescent="0.25">
      <c r="A205" s="20"/>
      <c r="B205" s="105"/>
      <c r="C205" s="101"/>
      <c r="D205" s="101"/>
      <c r="E205" s="102"/>
      <c r="F205" s="102"/>
      <c r="G205" s="102"/>
      <c r="H205" s="102"/>
      <c r="I205" s="103"/>
      <c r="J205" s="103"/>
      <c r="K205" s="103"/>
      <c r="L205" s="103"/>
      <c r="M205" s="11"/>
      <c r="N205" s="11"/>
    </row>
    <row r="206" spans="1:14" ht="15.75" hidden="1" customHeight="1" outlineLevel="1" x14ac:dyDescent="0.25"/>
    <row r="207" spans="1:14" ht="15.75" hidden="1" customHeight="1" outlineLevel="1" x14ac:dyDescent="0.25"/>
    <row r="208" spans="1:14" collapsed="1" x14ac:dyDescent="0.25"/>
    <row r="209" spans="1:14" ht="15.75" hidden="1" customHeight="1" outlineLevel="1" x14ac:dyDescent="0.25"/>
    <row r="210" spans="1:14" ht="18" customHeight="1" collapsed="1" x14ac:dyDescent="0.25"/>
    <row r="211" spans="1:14" ht="9" customHeight="1" x14ac:dyDescent="0.25">
      <c r="A211" s="11"/>
    </row>
    <row r="215" spans="1:14" s="210" customFormat="1" x14ac:dyDescent="0.25">
      <c r="A215" s="44"/>
      <c r="B215" s="105"/>
      <c r="C215" s="101"/>
      <c r="D215" s="101"/>
      <c r="E215" s="102"/>
      <c r="F215" s="102"/>
      <c r="G215" s="102"/>
      <c r="H215" s="102"/>
      <c r="I215" s="103"/>
      <c r="J215" s="103"/>
      <c r="K215" s="103"/>
      <c r="L215" s="103"/>
    </row>
    <row r="216" spans="1:14" ht="31.5" customHeight="1" x14ac:dyDescent="0.25"/>
    <row r="220" spans="1:14" s="9" customFormat="1" x14ac:dyDescent="0.25">
      <c r="A220" s="20"/>
      <c r="B220" s="105"/>
      <c r="C220" s="101"/>
      <c r="D220" s="101"/>
      <c r="E220" s="102"/>
      <c r="F220" s="102"/>
      <c r="G220" s="102"/>
      <c r="H220" s="102"/>
      <c r="I220" s="103"/>
      <c r="J220" s="103"/>
      <c r="K220" s="103"/>
      <c r="L220" s="103"/>
      <c r="M220" s="11"/>
      <c r="N220" s="11"/>
    </row>
  </sheetData>
  <mergeCells count="43">
    <mergeCell ref="M28:N29"/>
    <mergeCell ref="M39:N40"/>
    <mergeCell ref="B34:I34"/>
    <mergeCell ref="M34:N34"/>
    <mergeCell ref="B24:B26"/>
    <mergeCell ref="C24:I26"/>
    <mergeCell ref="M24:N26"/>
    <mergeCell ref="B27:N27"/>
    <mergeCell ref="B28:B29"/>
    <mergeCell ref="B1:N4"/>
    <mergeCell ref="B5:B6"/>
    <mergeCell ref="M5:N7"/>
    <mergeCell ref="B12:I12"/>
    <mergeCell ref="M12:N12"/>
    <mergeCell ref="C5:K5"/>
    <mergeCell ref="B13:B15"/>
    <mergeCell ref="C13:I15"/>
    <mergeCell ref="M13:N15"/>
    <mergeCell ref="B16:I16"/>
    <mergeCell ref="B23:I23"/>
    <mergeCell ref="M23:N23"/>
    <mergeCell ref="B17:B18"/>
    <mergeCell ref="M17:N18"/>
    <mergeCell ref="B56:I56"/>
    <mergeCell ref="M56:N56"/>
    <mergeCell ref="B35:B37"/>
    <mergeCell ref="C35:I37"/>
    <mergeCell ref="M35:N37"/>
    <mergeCell ref="B38:N38"/>
    <mergeCell ref="B45:I45"/>
    <mergeCell ref="M45:N45"/>
    <mergeCell ref="B46:B48"/>
    <mergeCell ref="C46:I48"/>
    <mergeCell ref="M46:N48"/>
    <mergeCell ref="B49:N49"/>
    <mergeCell ref="B50:B51"/>
    <mergeCell ref="M50:N51"/>
    <mergeCell ref="B39:B40"/>
    <mergeCell ref="B57:B59"/>
    <mergeCell ref="C57:I59"/>
    <mergeCell ref="M57:N59"/>
    <mergeCell ref="B60:N60"/>
    <mergeCell ref="B61:I61"/>
  </mergeCells>
  <conditionalFormatting sqref="A93:A97">
    <cfRule type="duplicateValues" dxfId="71" priority="27"/>
  </conditionalFormatting>
  <conditionalFormatting sqref="A98:A102">
    <cfRule type="duplicateValues" dxfId="70" priority="28"/>
  </conditionalFormatting>
  <conditionalFormatting sqref="A183:A190">
    <cfRule type="duplicateValues" dxfId="69" priority="29"/>
  </conditionalFormatting>
  <conditionalFormatting sqref="A199:A201">
    <cfRule type="duplicateValues" dxfId="68" priority="30"/>
  </conditionalFormatting>
  <conditionalFormatting sqref="A205:A207">
    <cfRule type="duplicateValues" dxfId="67" priority="31"/>
  </conditionalFormatting>
  <conditionalFormatting sqref="A176:A182">
    <cfRule type="duplicateValues" dxfId="66" priority="32"/>
  </conditionalFormatting>
  <conditionalFormatting sqref="A8:B9 A14:A17 A11:B13">
    <cfRule type="duplicateValues" dxfId="65" priority="33"/>
  </conditionalFormatting>
  <conditionalFormatting sqref="A41:B43 A49:B49 A45:B45 A44 A50">
    <cfRule type="duplicateValues" dxfId="64" priority="34"/>
  </conditionalFormatting>
  <conditionalFormatting sqref="A30:B32 A38:A39">
    <cfRule type="duplicateValues" dxfId="63" priority="35"/>
  </conditionalFormatting>
  <conditionalFormatting sqref="A19:B20 A27:A28 A22:B23">
    <cfRule type="duplicateValues" dxfId="62" priority="36"/>
  </conditionalFormatting>
  <conditionalFormatting sqref="A52:B54 A60">
    <cfRule type="duplicateValues" dxfId="61" priority="37"/>
  </conditionalFormatting>
  <conditionalFormatting sqref="A24:A26">
    <cfRule type="duplicateValues" dxfId="60" priority="26"/>
  </conditionalFormatting>
  <conditionalFormatting sqref="A35:A37">
    <cfRule type="duplicateValues" dxfId="59" priority="25"/>
  </conditionalFormatting>
  <conditionalFormatting sqref="A46:A48">
    <cfRule type="duplicateValues" dxfId="58" priority="24"/>
  </conditionalFormatting>
  <conditionalFormatting sqref="A57:A59">
    <cfRule type="duplicateValues" dxfId="57" priority="23"/>
  </conditionalFormatting>
  <conditionalFormatting sqref="B44">
    <cfRule type="duplicateValues" dxfId="56" priority="22"/>
  </conditionalFormatting>
  <conditionalFormatting sqref="A33:A34">
    <cfRule type="duplicateValues" dxfId="55" priority="21"/>
  </conditionalFormatting>
  <conditionalFormatting sqref="B33:B34">
    <cfRule type="duplicateValues" dxfId="54" priority="20"/>
  </conditionalFormatting>
  <conditionalFormatting sqref="A55:A56">
    <cfRule type="duplicateValues" dxfId="53" priority="19"/>
  </conditionalFormatting>
  <conditionalFormatting sqref="B55:B56">
    <cfRule type="duplicateValues" dxfId="52" priority="18"/>
  </conditionalFormatting>
  <conditionalFormatting sqref="A21:B21">
    <cfRule type="duplicateValues" dxfId="51" priority="17"/>
  </conditionalFormatting>
  <conditionalFormatting sqref="A10:B10">
    <cfRule type="duplicateValues" dxfId="50" priority="16"/>
  </conditionalFormatting>
  <conditionalFormatting sqref="N11">
    <cfRule type="colorScale" priority="14">
      <colorScale>
        <cfvo type="percent" val="16"/>
        <cfvo type="percent" val="22"/>
        <color rgb="FFFFFF00"/>
        <color rgb="FFFFEF9C"/>
      </colorScale>
    </cfRule>
  </conditionalFormatting>
  <conditionalFormatting sqref="N10">
    <cfRule type="colorScale" priority="15">
      <colorScale>
        <cfvo type="percent" val="16"/>
        <cfvo type="percent" val="22"/>
        <color rgb="FFFFFF00"/>
        <color rgb="FFFFEF9C"/>
      </colorScale>
    </cfRule>
  </conditionalFormatting>
  <conditionalFormatting sqref="N43">
    <cfRule type="colorScale" priority="13">
      <colorScale>
        <cfvo type="percent" val="16"/>
        <cfvo type="percent" val="22"/>
        <color rgb="FFFFFF00"/>
        <color rgb="FFFFEF9C"/>
      </colorScale>
    </cfRule>
  </conditionalFormatting>
  <conditionalFormatting sqref="B24">
    <cfRule type="duplicateValues" dxfId="49" priority="12"/>
  </conditionalFormatting>
  <conditionalFormatting sqref="B35">
    <cfRule type="duplicateValues" dxfId="48" priority="11"/>
  </conditionalFormatting>
  <conditionalFormatting sqref="B46">
    <cfRule type="duplicateValues" dxfId="47" priority="10"/>
  </conditionalFormatting>
  <conditionalFormatting sqref="B57">
    <cfRule type="duplicateValues" dxfId="46" priority="9"/>
  </conditionalFormatting>
  <conditionalFormatting sqref="N21">
    <cfRule type="colorScale" priority="8">
      <colorScale>
        <cfvo type="percent" val="16"/>
        <cfvo type="percent" val="22"/>
        <color rgb="FFFFFF00"/>
        <color rgb="FFFFEF9C"/>
      </colorScale>
    </cfRule>
  </conditionalFormatting>
  <conditionalFormatting sqref="N32">
    <cfRule type="colorScale" priority="7">
      <colorScale>
        <cfvo type="percent" val="16"/>
        <cfvo type="percent" val="22"/>
        <color rgb="FFFFFF00"/>
        <color rgb="FFFFEF9C"/>
      </colorScale>
    </cfRule>
  </conditionalFormatting>
  <conditionalFormatting sqref="N22">
    <cfRule type="colorScale" priority="5">
      <colorScale>
        <cfvo type="percent" val="16"/>
        <cfvo type="percent" val="22"/>
        <color rgb="FFFFFF00"/>
        <color rgb="FFFFEF9C"/>
      </colorScale>
    </cfRule>
  </conditionalFormatting>
  <conditionalFormatting sqref="N33">
    <cfRule type="colorScale" priority="4">
      <colorScale>
        <cfvo type="percent" val="16"/>
        <cfvo type="percent" val="22"/>
        <color rgb="FFFFFF00"/>
        <color rgb="FFFFEF9C"/>
      </colorScale>
    </cfRule>
  </conditionalFormatting>
  <conditionalFormatting sqref="N44">
    <cfRule type="colorScale" priority="3">
      <colorScale>
        <cfvo type="percent" val="16"/>
        <cfvo type="percent" val="22"/>
        <color rgb="FFFFFF00"/>
        <color rgb="FFFFEF9C"/>
      </colorScale>
    </cfRule>
  </conditionalFormatting>
  <conditionalFormatting sqref="N55">
    <cfRule type="colorScale" priority="2">
      <colorScale>
        <cfvo type="percent" val="16"/>
        <cfvo type="percent" val="22"/>
        <color rgb="FFFFFF00"/>
        <color rgb="FFFFEF9C"/>
      </colorScale>
    </cfRule>
  </conditionalFormatting>
  <conditionalFormatting sqref="N54">
    <cfRule type="colorScale" priority="1">
      <colorScale>
        <cfvo type="percent" val="16"/>
        <cfvo type="percent" val="22"/>
        <color rgb="FFFFFF00"/>
        <color rgb="FFFFEF9C"/>
      </colorScale>
    </cfRule>
  </conditionalFormatting>
  <printOptions horizontalCentered="1" verticalCentered="1"/>
  <pageMargins left="0.39370078740157483" right="0.39370078740157483" top="0" bottom="0" header="0.31496062992125984" footer="0.31496062992125984"/>
  <pageSetup paperSize="9" scale="63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5'!C8:I8</xm:f>
              <xm:sqref>C13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5'!C30:I30</xm:f>
              <xm:sqref>C35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5'!C41:I41</xm:f>
              <xm:sqref>C46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5'!C19:I19</xm:f>
              <xm:sqref>C24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5'!C52:I52</xm:f>
              <xm:sqref>C57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"/>
  <sheetViews>
    <sheetView workbookViewId="0">
      <selection activeCell="E4" sqref="E4"/>
    </sheetView>
  </sheetViews>
  <sheetFormatPr defaultRowHeight="15" x14ac:dyDescent="0.25"/>
  <cols>
    <col min="1" max="1" width="10.7109375" style="210" customWidth="1"/>
    <col min="2" max="3" width="14.28515625" style="210" customWidth="1"/>
    <col min="4" max="4" width="14.28515625" style="210" bestFit="1" customWidth="1"/>
    <col min="5" max="5" width="14.28515625" style="15" customWidth="1"/>
    <col min="6" max="6" width="9.140625" style="210"/>
    <col min="7" max="7" width="10.7109375" style="210" customWidth="1"/>
    <col min="8" max="9" width="14.28515625" style="210" customWidth="1"/>
    <col min="10" max="10" width="14.28515625" style="210" bestFit="1" customWidth="1"/>
    <col min="11" max="11" width="14.28515625" style="210" customWidth="1"/>
    <col min="12" max="12" width="9.140625" style="210"/>
    <col min="13" max="13" width="10.7109375" style="210" customWidth="1"/>
    <col min="14" max="15" width="14.28515625" style="210" customWidth="1"/>
    <col min="16" max="16" width="13.28515625" style="210" bestFit="1" customWidth="1"/>
    <col min="17" max="17" width="14.28515625" style="210" customWidth="1"/>
    <col min="18" max="16384" width="9.140625" style="210"/>
  </cols>
  <sheetData>
    <row r="2" spans="1:17" x14ac:dyDescent="0.25">
      <c r="B2" s="711" t="s">
        <v>726</v>
      </c>
      <c r="C2" s="711"/>
      <c r="D2" s="711"/>
      <c r="E2" s="711"/>
      <c r="H2" s="711" t="s">
        <v>727</v>
      </c>
      <c r="I2" s="711"/>
      <c r="J2" s="711"/>
      <c r="K2" s="711"/>
      <c r="N2" s="711" t="s">
        <v>728</v>
      </c>
      <c r="O2" s="711"/>
      <c r="P2" s="711"/>
      <c r="Q2" s="711"/>
    </row>
    <row r="3" spans="1:17" x14ac:dyDescent="0.25">
      <c r="B3" s="210" t="s">
        <v>683</v>
      </c>
      <c r="C3" s="210" t="s">
        <v>731</v>
      </c>
      <c r="D3" s="210" t="s">
        <v>732</v>
      </c>
      <c r="E3" s="15" t="s">
        <v>733</v>
      </c>
      <c r="H3" s="210" t="s">
        <v>683</v>
      </c>
      <c r="I3" s="210" t="s">
        <v>731</v>
      </c>
      <c r="J3" s="210" t="s">
        <v>732</v>
      </c>
      <c r="K3" s="15" t="s">
        <v>733</v>
      </c>
      <c r="N3" s="210" t="s">
        <v>683</v>
      </c>
      <c r="O3" s="210" t="s">
        <v>731</v>
      </c>
      <c r="P3" s="210" t="s">
        <v>732</v>
      </c>
      <c r="Q3" s="15" t="s">
        <v>733</v>
      </c>
    </row>
    <row r="4" spans="1:17" x14ac:dyDescent="0.25">
      <c r="A4" s="261">
        <v>42887</v>
      </c>
      <c r="B4" s="15">
        <v>2102</v>
      </c>
      <c r="C4" s="15">
        <v>2653</v>
      </c>
      <c r="E4" s="15">
        <f>LARGE(B4:D4,1)</f>
        <v>2653</v>
      </c>
      <c r="G4" s="261">
        <v>42887</v>
      </c>
      <c r="H4" s="9">
        <v>4004.87</v>
      </c>
      <c r="I4" s="9">
        <v>3070.27</v>
      </c>
      <c r="K4" s="15">
        <f>LARGE(H4:J4,1)</f>
        <v>4004.87</v>
      </c>
      <c r="M4" s="261">
        <v>42887</v>
      </c>
      <c r="N4" s="9">
        <v>1736.3000000000002</v>
      </c>
      <c r="O4" s="9">
        <v>1375.65</v>
      </c>
      <c r="Q4" s="15">
        <f>LARGE(N4:P4,1)</f>
        <v>1736.3000000000002</v>
      </c>
    </row>
    <row r="5" spans="1:17" x14ac:dyDescent="0.25">
      <c r="A5" s="261">
        <v>42888</v>
      </c>
      <c r="B5" s="15">
        <v>1583</v>
      </c>
      <c r="C5" s="15">
        <v>2536</v>
      </c>
      <c r="E5" s="15">
        <f t="shared" ref="E5:E32" si="0">LARGE(B5:D5,1)</f>
        <v>2536</v>
      </c>
      <c r="G5" s="261">
        <v>42888</v>
      </c>
      <c r="H5" s="9">
        <v>3159.3800000000006</v>
      </c>
      <c r="I5" s="9">
        <v>2908.08</v>
      </c>
      <c r="K5" s="15">
        <f t="shared" ref="K5:K33" si="1">LARGE(H5:J5,1)</f>
        <v>3159.3800000000006</v>
      </c>
      <c r="M5" s="261">
        <v>42888</v>
      </c>
      <c r="N5" s="9">
        <v>477.79999999999995</v>
      </c>
      <c r="O5" s="9">
        <v>777.67</v>
      </c>
      <c r="Q5" s="15">
        <f t="shared" ref="Q5:Q33" si="2">LARGE(N5:P5,1)</f>
        <v>777.67</v>
      </c>
    </row>
    <row r="6" spans="1:17" x14ac:dyDescent="0.25">
      <c r="A6" s="261">
        <v>42889</v>
      </c>
      <c r="B6" s="15">
        <v>3966</v>
      </c>
      <c r="C6" s="15">
        <v>4804</v>
      </c>
      <c r="E6" s="15">
        <f t="shared" si="0"/>
        <v>4804</v>
      </c>
      <c r="G6" s="261">
        <v>42889</v>
      </c>
      <c r="H6" s="9">
        <v>10199.969999999998</v>
      </c>
      <c r="I6" s="9">
        <v>10199.44</v>
      </c>
      <c r="K6" s="15">
        <f t="shared" si="1"/>
        <v>10199.969999999998</v>
      </c>
      <c r="M6" s="261">
        <v>42889</v>
      </c>
      <c r="N6" s="9">
        <v>2012.9</v>
      </c>
      <c r="O6" s="9">
        <v>2012.9</v>
      </c>
      <c r="Q6" s="15">
        <f t="shared" si="2"/>
        <v>2012.9</v>
      </c>
    </row>
    <row r="7" spans="1:17" x14ac:dyDescent="0.25">
      <c r="A7" s="261">
        <v>42890</v>
      </c>
      <c r="B7" s="15">
        <v>4488</v>
      </c>
      <c r="C7" s="15">
        <v>4081</v>
      </c>
      <c r="E7" s="15">
        <f t="shared" si="0"/>
        <v>4488</v>
      </c>
      <c r="G7" s="261">
        <v>42890</v>
      </c>
      <c r="H7" s="9">
        <v>7339.9799999999959</v>
      </c>
      <c r="I7" s="9">
        <v>8354.69</v>
      </c>
      <c r="K7" s="15">
        <f t="shared" si="1"/>
        <v>8354.69</v>
      </c>
      <c r="M7" s="261">
        <v>42890</v>
      </c>
      <c r="N7" s="9">
        <v>3223.55</v>
      </c>
      <c r="O7" s="9"/>
      <c r="Q7" s="15">
        <f t="shared" si="2"/>
        <v>3223.55</v>
      </c>
    </row>
    <row r="8" spans="1:17" x14ac:dyDescent="0.25">
      <c r="A8" s="261">
        <v>42891</v>
      </c>
      <c r="B8" s="15">
        <v>481</v>
      </c>
      <c r="C8" s="15">
        <v>402</v>
      </c>
      <c r="E8" s="15">
        <f t="shared" si="0"/>
        <v>481</v>
      </c>
      <c r="G8" s="261">
        <v>42891</v>
      </c>
      <c r="H8" s="9">
        <v>2309.4899999999998</v>
      </c>
      <c r="I8" s="9">
        <v>2497.1799999999998</v>
      </c>
      <c r="K8" s="15">
        <f t="shared" si="1"/>
        <v>2497.1799999999998</v>
      </c>
      <c r="M8" s="261">
        <v>42891</v>
      </c>
      <c r="N8" s="9">
        <v>1019.9200000000001</v>
      </c>
      <c r="O8" s="9"/>
      <c r="Q8" s="15">
        <f t="shared" si="2"/>
        <v>1019.9200000000001</v>
      </c>
    </row>
    <row r="9" spans="1:17" x14ac:dyDescent="0.25">
      <c r="A9" s="261">
        <v>42892</v>
      </c>
      <c r="B9" s="15">
        <v>1188</v>
      </c>
      <c r="C9" s="15">
        <v>1188</v>
      </c>
      <c r="E9" s="15">
        <f t="shared" si="0"/>
        <v>1188</v>
      </c>
      <c r="G9" s="261">
        <v>42892</v>
      </c>
      <c r="H9" s="9">
        <v>2971.45</v>
      </c>
      <c r="I9" s="9">
        <v>2861.22</v>
      </c>
      <c r="K9" s="15">
        <f t="shared" si="1"/>
        <v>2971.45</v>
      </c>
      <c r="M9" s="261">
        <v>42892</v>
      </c>
      <c r="N9" s="9">
        <v>1507.25</v>
      </c>
      <c r="O9" s="9"/>
      <c r="Q9" s="15">
        <f t="shared" si="2"/>
        <v>1507.25</v>
      </c>
    </row>
    <row r="10" spans="1:17" x14ac:dyDescent="0.25">
      <c r="A10" s="261">
        <v>42893</v>
      </c>
      <c r="B10" s="15">
        <v>1608</v>
      </c>
      <c r="C10" s="15">
        <v>1697</v>
      </c>
      <c r="E10" s="15">
        <f t="shared" si="0"/>
        <v>1697</v>
      </c>
      <c r="G10" s="261">
        <v>42893</v>
      </c>
      <c r="H10" s="9">
        <v>2790.3</v>
      </c>
      <c r="I10" s="9">
        <v>2413.1</v>
      </c>
      <c r="K10" s="15">
        <f t="shared" si="1"/>
        <v>2790.3</v>
      </c>
      <c r="M10" s="261">
        <v>42893</v>
      </c>
      <c r="N10" s="9">
        <v>1896.9000000000003</v>
      </c>
      <c r="O10" s="9"/>
      <c r="Q10" s="15">
        <f t="shared" si="2"/>
        <v>1896.9000000000003</v>
      </c>
    </row>
    <row r="11" spans="1:17" x14ac:dyDescent="0.25">
      <c r="A11" s="261">
        <v>42894</v>
      </c>
      <c r="B11" s="15">
        <v>5908</v>
      </c>
      <c r="C11" s="15">
        <v>5056</v>
      </c>
      <c r="E11" s="15">
        <f t="shared" si="0"/>
        <v>5908</v>
      </c>
      <c r="G11" s="261">
        <v>42894</v>
      </c>
      <c r="H11" s="9">
        <v>4381.1000000000004</v>
      </c>
      <c r="I11" s="9">
        <v>4559.99</v>
      </c>
      <c r="K11" s="15">
        <f t="shared" si="1"/>
        <v>4559.99</v>
      </c>
      <c r="M11" s="261">
        <v>42894</v>
      </c>
      <c r="N11" s="9">
        <v>970.6</v>
      </c>
      <c r="O11" s="9"/>
      <c r="Q11" s="15">
        <f t="shared" si="2"/>
        <v>970.6</v>
      </c>
    </row>
    <row r="12" spans="1:17" x14ac:dyDescent="0.25">
      <c r="A12" s="261">
        <v>42895</v>
      </c>
      <c r="B12" s="15">
        <v>1228</v>
      </c>
      <c r="C12" s="15">
        <v>944</v>
      </c>
      <c r="E12" s="15">
        <f t="shared" si="0"/>
        <v>1228</v>
      </c>
      <c r="G12" s="261">
        <v>42895</v>
      </c>
      <c r="H12" s="9">
        <v>4545.7000000000007</v>
      </c>
      <c r="I12" s="9">
        <v>4415.3999999999996</v>
      </c>
      <c r="K12" s="15">
        <f t="shared" si="1"/>
        <v>4545.7000000000007</v>
      </c>
      <c r="M12" s="261">
        <v>42895</v>
      </c>
      <c r="N12" s="9">
        <v>1845.3500000000001</v>
      </c>
      <c r="O12" s="9">
        <v>1849.35</v>
      </c>
      <c r="Q12" s="15">
        <f t="shared" si="2"/>
        <v>1849.35</v>
      </c>
    </row>
    <row r="13" spans="1:17" x14ac:dyDescent="0.25">
      <c r="A13" s="261">
        <v>42896</v>
      </c>
      <c r="B13" s="15">
        <v>2310</v>
      </c>
      <c r="C13" s="15">
        <v>6224</v>
      </c>
      <c r="E13" s="15">
        <f t="shared" si="0"/>
        <v>6224</v>
      </c>
      <c r="G13" s="261">
        <v>42896</v>
      </c>
      <c r="H13" s="9">
        <v>12286.999999999995</v>
      </c>
      <c r="I13" s="9">
        <v>12067.9</v>
      </c>
      <c r="K13" s="15">
        <f t="shared" si="1"/>
        <v>12286.999999999995</v>
      </c>
      <c r="M13" s="261">
        <v>42896</v>
      </c>
      <c r="N13" s="9">
        <v>5320.7999999999984</v>
      </c>
      <c r="O13" s="9">
        <v>5470.75</v>
      </c>
      <c r="Q13" s="15">
        <f t="shared" si="2"/>
        <v>5470.75</v>
      </c>
    </row>
    <row r="14" spans="1:17" x14ac:dyDescent="0.25">
      <c r="A14" s="261">
        <v>42897</v>
      </c>
      <c r="B14" s="15">
        <v>3042</v>
      </c>
      <c r="C14" s="15">
        <v>3292</v>
      </c>
      <c r="E14" s="15">
        <f t="shared" si="0"/>
        <v>3292</v>
      </c>
      <c r="G14" s="261">
        <v>42897</v>
      </c>
      <c r="H14" s="9">
        <v>13519.049999999996</v>
      </c>
      <c r="I14" s="9">
        <v>13506.33</v>
      </c>
      <c r="K14" s="15">
        <f t="shared" si="1"/>
        <v>13519.049999999996</v>
      </c>
      <c r="M14" s="261">
        <v>42897</v>
      </c>
      <c r="N14" s="9">
        <v>2596.0300000000002</v>
      </c>
      <c r="O14" s="9">
        <v>2418.9499999999998</v>
      </c>
      <c r="Q14" s="15">
        <f t="shared" si="2"/>
        <v>2596.0300000000002</v>
      </c>
    </row>
    <row r="15" spans="1:17" x14ac:dyDescent="0.25">
      <c r="A15" s="261">
        <v>42898</v>
      </c>
      <c r="B15" s="15">
        <v>5525</v>
      </c>
      <c r="C15" s="15">
        <v>5471</v>
      </c>
      <c r="E15" s="15">
        <f t="shared" si="0"/>
        <v>5525</v>
      </c>
      <c r="G15" s="261">
        <v>42898</v>
      </c>
      <c r="H15" s="9">
        <v>3969.0000000000005</v>
      </c>
      <c r="I15" s="9">
        <v>2583.29</v>
      </c>
      <c r="K15" s="15">
        <f t="shared" si="1"/>
        <v>3969.0000000000005</v>
      </c>
      <c r="M15" s="261">
        <v>42898</v>
      </c>
      <c r="N15" s="9">
        <v>2501.2499999999995</v>
      </c>
      <c r="O15" s="9">
        <v>2412.1</v>
      </c>
      <c r="Q15" s="15">
        <f t="shared" si="2"/>
        <v>2501.2499999999995</v>
      </c>
    </row>
    <row r="16" spans="1:17" x14ac:dyDescent="0.25">
      <c r="A16" s="261">
        <v>42899</v>
      </c>
      <c r="B16" s="15">
        <v>1459</v>
      </c>
      <c r="C16" s="15">
        <v>2290</v>
      </c>
      <c r="E16" s="15">
        <f t="shared" si="0"/>
        <v>2290</v>
      </c>
      <c r="G16" s="261">
        <v>42899</v>
      </c>
      <c r="H16" s="9">
        <v>3526.15</v>
      </c>
      <c r="I16" s="9">
        <v>2905</v>
      </c>
      <c r="K16" s="15">
        <f t="shared" si="1"/>
        <v>3526.15</v>
      </c>
      <c r="M16" s="261">
        <v>42899</v>
      </c>
      <c r="N16" s="9">
        <v>1615.0500000000002</v>
      </c>
      <c r="O16" s="9">
        <v>1615.9</v>
      </c>
      <c r="Q16" s="15">
        <f t="shared" si="2"/>
        <v>1615.9</v>
      </c>
    </row>
    <row r="17" spans="1:17" x14ac:dyDescent="0.25">
      <c r="A17" s="261">
        <v>42900</v>
      </c>
      <c r="B17" s="15">
        <v>5273</v>
      </c>
      <c r="C17" s="15">
        <v>5195</v>
      </c>
      <c r="E17" s="15">
        <f t="shared" si="0"/>
        <v>5273</v>
      </c>
      <c r="G17" s="261">
        <v>42900</v>
      </c>
      <c r="H17" s="9">
        <v>4635.2500000000009</v>
      </c>
      <c r="I17" s="9">
        <v>4259.6499999999996</v>
      </c>
      <c r="K17" s="15">
        <f t="shared" si="1"/>
        <v>4635.2500000000009</v>
      </c>
      <c r="M17" s="261">
        <v>42900</v>
      </c>
      <c r="N17" s="9">
        <v>1694.7700000000002</v>
      </c>
      <c r="O17" s="9">
        <v>1394.32</v>
      </c>
      <c r="Q17" s="15">
        <f t="shared" si="2"/>
        <v>1694.7700000000002</v>
      </c>
    </row>
    <row r="18" spans="1:17" x14ac:dyDescent="0.25">
      <c r="A18" s="261">
        <v>42901</v>
      </c>
      <c r="B18" s="15">
        <v>5709</v>
      </c>
      <c r="C18" s="15">
        <v>4720</v>
      </c>
      <c r="E18" s="15">
        <f t="shared" si="0"/>
        <v>5709</v>
      </c>
      <c r="G18" s="261">
        <v>42901</v>
      </c>
      <c r="H18" s="9">
        <v>14583.799999999997</v>
      </c>
      <c r="I18" s="9">
        <v>14004.54</v>
      </c>
      <c r="K18" s="15">
        <f t="shared" si="1"/>
        <v>14583.799999999997</v>
      </c>
      <c r="M18" s="261">
        <v>42901</v>
      </c>
      <c r="N18" s="9">
        <v>3501.110000000001</v>
      </c>
      <c r="O18" s="9">
        <v>3451.03</v>
      </c>
      <c r="Q18" s="15">
        <f t="shared" si="2"/>
        <v>3501.110000000001</v>
      </c>
    </row>
    <row r="19" spans="1:17" x14ac:dyDescent="0.25">
      <c r="A19" s="261">
        <v>42902</v>
      </c>
      <c r="B19" s="15">
        <v>2420</v>
      </c>
      <c r="C19" s="15">
        <v>2410.9899999999998</v>
      </c>
      <c r="E19" s="15">
        <f t="shared" si="0"/>
        <v>2420</v>
      </c>
      <c r="G19" s="261">
        <v>42902</v>
      </c>
      <c r="H19" s="9">
        <v>10863.299999999997</v>
      </c>
      <c r="I19" s="9">
        <v>9127.43</v>
      </c>
      <c r="K19" s="15">
        <f t="shared" si="1"/>
        <v>10863.299999999997</v>
      </c>
      <c r="M19" s="261">
        <v>42902</v>
      </c>
      <c r="N19" s="9">
        <v>516.85</v>
      </c>
      <c r="O19" s="9">
        <v>2046.33</v>
      </c>
      <c r="Q19" s="15">
        <f t="shared" si="2"/>
        <v>2046.33</v>
      </c>
    </row>
    <row r="20" spans="1:17" x14ac:dyDescent="0.25">
      <c r="A20" s="261">
        <v>42903</v>
      </c>
      <c r="B20" s="15">
        <v>10122</v>
      </c>
      <c r="C20" s="15">
        <v>9107.99</v>
      </c>
      <c r="E20" s="15">
        <f t="shared" si="0"/>
        <v>10122</v>
      </c>
      <c r="G20" s="261">
        <v>42903</v>
      </c>
      <c r="H20" s="9">
        <v>9901.9</v>
      </c>
      <c r="I20" s="9">
        <v>9091.7900000000009</v>
      </c>
      <c r="K20" s="15">
        <f t="shared" si="1"/>
        <v>9901.9</v>
      </c>
      <c r="M20" s="261">
        <v>42903</v>
      </c>
      <c r="N20" s="9">
        <v>0</v>
      </c>
      <c r="O20" s="9">
        <v>2557.87</v>
      </c>
      <c r="Q20" s="15">
        <f t="shared" si="2"/>
        <v>2557.87</v>
      </c>
    </row>
    <row r="21" spans="1:17" x14ac:dyDescent="0.25">
      <c r="A21" s="261">
        <v>42904</v>
      </c>
      <c r="B21" s="15">
        <v>4722</v>
      </c>
      <c r="C21" s="15">
        <v>3425</v>
      </c>
      <c r="E21" s="15">
        <f t="shared" si="0"/>
        <v>4722</v>
      </c>
      <c r="G21" s="261">
        <v>42904</v>
      </c>
      <c r="H21" s="9">
        <v>7576.5399999999991</v>
      </c>
      <c r="I21" s="9">
        <v>7438.49</v>
      </c>
      <c r="K21" s="15">
        <f t="shared" si="1"/>
        <v>7576.5399999999991</v>
      </c>
      <c r="M21" s="261">
        <v>42904</v>
      </c>
      <c r="N21" s="9">
        <v>1477.12</v>
      </c>
      <c r="O21" s="9">
        <v>1120.17</v>
      </c>
      <c r="Q21" s="15">
        <f t="shared" si="2"/>
        <v>1477.12</v>
      </c>
    </row>
    <row r="22" spans="1:17" x14ac:dyDescent="0.25">
      <c r="A22" s="261">
        <v>42905</v>
      </c>
      <c r="B22" s="15">
        <v>1038</v>
      </c>
      <c r="C22" s="15">
        <v>1037.99</v>
      </c>
      <c r="E22" s="15">
        <f t="shared" si="0"/>
        <v>1038</v>
      </c>
      <c r="G22" s="261">
        <v>42905</v>
      </c>
      <c r="H22" s="9">
        <v>2318.3000000000002</v>
      </c>
      <c r="I22" s="9">
        <v>1742.49</v>
      </c>
      <c r="K22" s="15">
        <f t="shared" si="1"/>
        <v>2318.3000000000002</v>
      </c>
      <c r="M22" s="261">
        <v>42905</v>
      </c>
      <c r="N22" s="9">
        <v>1140.3</v>
      </c>
      <c r="O22" s="9">
        <v>1127.1500000000001</v>
      </c>
      <c r="Q22" s="15">
        <f t="shared" si="2"/>
        <v>1140.3</v>
      </c>
    </row>
    <row r="23" spans="1:17" x14ac:dyDescent="0.25">
      <c r="A23" s="261">
        <v>42906</v>
      </c>
      <c r="B23" s="15">
        <v>899</v>
      </c>
      <c r="C23" s="15">
        <v>899</v>
      </c>
      <c r="E23" s="15">
        <f t="shared" si="0"/>
        <v>899</v>
      </c>
      <c r="G23" s="261">
        <v>42906</v>
      </c>
      <c r="H23" s="9">
        <v>3039.78</v>
      </c>
      <c r="I23" s="9">
        <v>2964.38</v>
      </c>
      <c r="K23" s="15">
        <f t="shared" si="1"/>
        <v>3039.78</v>
      </c>
      <c r="M23" s="261">
        <v>42906</v>
      </c>
      <c r="N23" s="9">
        <v>1100.8200000000002</v>
      </c>
      <c r="O23" s="9">
        <v>1029.6199999999999</v>
      </c>
      <c r="Q23" s="15">
        <f t="shared" si="2"/>
        <v>1100.8200000000002</v>
      </c>
    </row>
    <row r="24" spans="1:17" x14ac:dyDescent="0.25">
      <c r="A24" s="261">
        <v>42907</v>
      </c>
      <c r="B24" s="15">
        <v>786</v>
      </c>
      <c r="C24" s="15">
        <v>786</v>
      </c>
      <c r="E24" s="15">
        <f t="shared" si="0"/>
        <v>786</v>
      </c>
      <c r="G24" s="261">
        <v>42907</v>
      </c>
      <c r="H24" s="9">
        <v>2621.69</v>
      </c>
      <c r="I24" s="9">
        <v>2618.48</v>
      </c>
      <c r="K24" s="15">
        <f t="shared" si="1"/>
        <v>2621.69</v>
      </c>
      <c r="M24" s="261">
        <v>42907</v>
      </c>
      <c r="N24" s="9">
        <v>1097.8</v>
      </c>
      <c r="O24" s="9">
        <v>799.75</v>
      </c>
      <c r="Q24" s="15">
        <f t="shared" si="2"/>
        <v>1097.8</v>
      </c>
    </row>
    <row r="25" spans="1:17" x14ac:dyDescent="0.25">
      <c r="A25" s="261">
        <v>42908</v>
      </c>
      <c r="B25" s="15">
        <v>3505</v>
      </c>
      <c r="C25" s="15">
        <v>1672.01</v>
      </c>
      <c r="E25" s="15">
        <f t="shared" si="0"/>
        <v>3505</v>
      </c>
      <c r="G25" s="261">
        <v>42908</v>
      </c>
      <c r="H25" s="9">
        <v>4039.14</v>
      </c>
      <c r="I25" s="9">
        <v>3955.16</v>
      </c>
      <c r="K25" s="15">
        <f t="shared" si="1"/>
        <v>4039.14</v>
      </c>
      <c r="M25" s="261">
        <v>42908</v>
      </c>
      <c r="N25" s="9">
        <v>0</v>
      </c>
      <c r="O25" s="9">
        <v>0</v>
      </c>
      <c r="Q25" s="15">
        <f t="shared" si="2"/>
        <v>0</v>
      </c>
    </row>
    <row r="26" spans="1:17" x14ac:dyDescent="0.25">
      <c r="A26" s="261">
        <v>42909</v>
      </c>
      <c r="B26" s="15">
        <v>1029</v>
      </c>
      <c r="C26" s="15">
        <v>1029.02</v>
      </c>
      <c r="E26" s="15">
        <f t="shared" si="0"/>
        <v>1029.02</v>
      </c>
      <c r="G26" s="261">
        <v>42909</v>
      </c>
      <c r="H26" s="9">
        <v>3358.8199999999997</v>
      </c>
      <c r="I26" s="9">
        <v>3317.77</v>
      </c>
      <c r="K26" s="15">
        <f t="shared" si="1"/>
        <v>3358.8199999999997</v>
      </c>
      <c r="M26" s="261">
        <v>42909</v>
      </c>
      <c r="N26" s="9">
        <v>698.95</v>
      </c>
      <c r="O26" s="9">
        <v>1472.6</v>
      </c>
      <c r="Q26" s="15">
        <f t="shared" si="2"/>
        <v>1472.6</v>
      </c>
    </row>
    <row r="27" spans="1:17" x14ac:dyDescent="0.25">
      <c r="A27" s="261">
        <v>42910</v>
      </c>
      <c r="B27" s="15">
        <v>6293</v>
      </c>
      <c r="C27" s="15">
        <v>6252.03</v>
      </c>
      <c r="E27" s="15">
        <f t="shared" si="0"/>
        <v>6293</v>
      </c>
      <c r="G27" s="261">
        <v>42910</v>
      </c>
      <c r="H27" s="9">
        <v>11306.439999999997</v>
      </c>
      <c r="I27" s="9">
        <v>11090.77</v>
      </c>
      <c r="K27" s="15">
        <f t="shared" si="1"/>
        <v>11306.439999999997</v>
      </c>
      <c r="M27" s="261">
        <v>42910</v>
      </c>
      <c r="N27" s="9">
        <v>0</v>
      </c>
      <c r="O27" s="9">
        <v>1322.14</v>
      </c>
      <c r="Q27" s="15">
        <f t="shared" si="2"/>
        <v>1322.14</v>
      </c>
    </row>
    <row r="28" spans="1:17" x14ac:dyDescent="0.25">
      <c r="A28" s="261">
        <v>42911</v>
      </c>
      <c r="B28" s="15">
        <v>3701</v>
      </c>
      <c r="C28" s="15">
        <v>3699.98</v>
      </c>
      <c r="E28" s="15">
        <f t="shared" si="0"/>
        <v>3701</v>
      </c>
      <c r="G28" s="261">
        <v>42911</v>
      </c>
      <c r="H28" s="9">
        <v>4684.1000000000004</v>
      </c>
      <c r="I28" s="9">
        <v>4600.93</v>
      </c>
      <c r="K28" s="15">
        <f t="shared" si="1"/>
        <v>4684.1000000000004</v>
      </c>
      <c r="M28" s="261">
        <v>42911</v>
      </c>
      <c r="N28" s="9">
        <v>1288.9000000000001</v>
      </c>
      <c r="O28" s="9">
        <v>2811.65</v>
      </c>
      <c r="Q28" s="15">
        <f t="shared" si="2"/>
        <v>2811.65</v>
      </c>
    </row>
    <row r="29" spans="1:17" x14ac:dyDescent="0.25">
      <c r="A29" s="261">
        <v>42912</v>
      </c>
      <c r="B29" s="15">
        <v>2569</v>
      </c>
      <c r="C29" s="15">
        <v>2569.02</v>
      </c>
      <c r="E29" s="15">
        <f t="shared" si="0"/>
        <v>2569.02</v>
      </c>
      <c r="G29" s="261">
        <v>42912</v>
      </c>
      <c r="H29" s="9">
        <v>3429.18</v>
      </c>
      <c r="I29" s="9">
        <v>2917.38</v>
      </c>
      <c r="K29" s="15">
        <f t="shared" si="1"/>
        <v>3429.18</v>
      </c>
      <c r="M29" s="261">
        <v>42912</v>
      </c>
      <c r="N29" s="9">
        <v>1602.55</v>
      </c>
      <c r="O29" s="9">
        <v>2482.27</v>
      </c>
      <c r="Q29" s="15">
        <f t="shared" si="2"/>
        <v>2482.27</v>
      </c>
    </row>
    <row r="30" spans="1:17" x14ac:dyDescent="0.25">
      <c r="A30" s="261">
        <v>42913</v>
      </c>
      <c r="B30" s="15">
        <v>2194</v>
      </c>
      <c r="C30" s="15">
        <v>2194.02</v>
      </c>
      <c r="E30" s="15">
        <f t="shared" si="0"/>
        <v>2194.02</v>
      </c>
      <c r="G30" s="261">
        <v>42913</v>
      </c>
      <c r="H30" s="9">
        <v>2192.0300000000002</v>
      </c>
      <c r="I30" s="9">
        <v>2188.04</v>
      </c>
      <c r="K30" s="15">
        <f t="shared" si="1"/>
        <v>2192.0300000000002</v>
      </c>
      <c r="M30" s="261">
        <v>42913</v>
      </c>
      <c r="N30" s="9">
        <v>458.9</v>
      </c>
      <c r="O30" s="9">
        <v>581.9</v>
      </c>
      <c r="Q30" s="15">
        <f t="shared" si="2"/>
        <v>581.9</v>
      </c>
    </row>
    <row r="31" spans="1:17" x14ac:dyDescent="0.25">
      <c r="A31" s="261">
        <v>42914</v>
      </c>
      <c r="B31" s="15">
        <v>2402</v>
      </c>
      <c r="C31" s="15">
        <v>2399.9899999999998</v>
      </c>
      <c r="E31" s="15">
        <f t="shared" si="0"/>
        <v>2402</v>
      </c>
      <c r="G31" s="261">
        <v>42914</v>
      </c>
      <c r="H31" s="9">
        <v>1789.5</v>
      </c>
      <c r="I31" s="9">
        <v>1727.6</v>
      </c>
      <c r="K31" s="15">
        <f t="shared" si="1"/>
        <v>1789.5</v>
      </c>
      <c r="M31" s="261">
        <v>42914</v>
      </c>
      <c r="N31" s="9">
        <v>1103.6499999999999</v>
      </c>
      <c r="O31" s="9">
        <v>1188.8</v>
      </c>
      <c r="Q31" s="15">
        <f t="shared" si="2"/>
        <v>1188.8</v>
      </c>
    </row>
    <row r="32" spans="1:17" x14ac:dyDescent="0.25">
      <c r="A32" s="261">
        <v>42915</v>
      </c>
      <c r="B32" s="15">
        <v>2225</v>
      </c>
      <c r="C32" s="15">
        <v>2222.02</v>
      </c>
      <c r="E32" s="15">
        <f t="shared" si="0"/>
        <v>2225</v>
      </c>
      <c r="G32" s="261">
        <v>42915</v>
      </c>
      <c r="H32" s="9">
        <v>2220.21</v>
      </c>
      <c r="I32" s="9">
        <v>2220.67</v>
      </c>
      <c r="K32" s="15">
        <f t="shared" si="1"/>
        <v>2220.67</v>
      </c>
      <c r="M32" s="261">
        <v>42915</v>
      </c>
      <c r="N32" s="9">
        <v>192</v>
      </c>
      <c r="O32" s="9">
        <v>1513.2</v>
      </c>
      <c r="Q32" s="15">
        <f t="shared" si="2"/>
        <v>1513.2</v>
      </c>
    </row>
    <row r="33" spans="1:17" x14ac:dyDescent="0.25">
      <c r="A33" s="261">
        <v>42916</v>
      </c>
      <c r="B33" s="15">
        <v>981</v>
      </c>
      <c r="C33" s="15">
        <v>981</v>
      </c>
      <c r="E33" s="15">
        <f>LARGE(B33:D33,1)</f>
        <v>981</v>
      </c>
      <c r="G33" s="261">
        <v>42916</v>
      </c>
      <c r="H33" s="9">
        <v>5216.4000000000005</v>
      </c>
      <c r="I33" s="9">
        <v>5148.8900000000003</v>
      </c>
      <c r="K33" s="15">
        <f t="shared" si="1"/>
        <v>5216.4000000000005</v>
      </c>
      <c r="M33" s="261">
        <v>42916</v>
      </c>
      <c r="N33" s="9">
        <v>775.67000000000007</v>
      </c>
      <c r="O33" s="9">
        <v>768.8</v>
      </c>
      <c r="Q33" s="15">
        <f t="shared" si="2"/>
        <v>775.67000000000007</v>
      </c>
    </row>
    <row r="34" spans="1:17" x14ac:dyDescent="0.25">
      <c r="A34" s="210" t="s">
        <v>734</v>
      </c>
      <c r="B34" s="262">
        <f>SUM(B4:B33)</f>
        <v>90756</v>
      </c>
      <c r="C34" s="262">
        <f>SUM(C4:C33)</f>
        <v>91239.060000000012</v>
      </c>
      <c r="D34" s="15">
        <v>63279.41</v>
      </c>
      <c r="E34" s="15">
        <f>SUM(E4:E33)</f>
        <v>98182.060000000012</v>
      </c>
      <c r="G34" s="210" t="s">
        <v>734</v>
      </c>
      <c r="H34" s="262">
        <f>SUM(H4:H33)</f>
        <v>168779.81999999998</v>
      </c>
      <c r="I34" s="262">
        <f>SUM(I4:I33)</f>
        <v>160756.35000000003</v>
      </c>
      <c r="J34" s="15">
        <v>148595.82999999999</v>
      </c>
      <c r="K34" s="262">
        <f>SUM(K4:K33)</f>
        <v>170161.57</v>
      </c>
      <c r="M34" s="210" t="s">
        <v>734</v>
      </c>
      <c r="N34" s="262">
        <f>SUM(N4:N33)</f>
        <v>43373.090000000004</v>
      </c>
      <c r="O34" s="262">
        <f>SUM(O4:O33)</f>
        <v>43600.87</v>
      </c>
      <c r="P34" s="15">
        <v>94579.989999999991</v>
      </c>
      <c r="Q34" s="262">
        <f>SUM(Q4:Q33)</f>
        <v>53942.720000000008</v>
      </c>
    </row>
    <row r="36" spans="1:17" x14ac:dyDescent="0.25">
      <c r="C36" s="262"/>
      <c r="H36" s="262"/>
      <c r="I36" s="15"/>
      <c r="K36" s="262"/>
      <c r="O36" s="15"/>
    </row>
    <row r="37" spans="1:17" x14ac:dyDescent="0.25">
      <c r="J37" s="262"/>
      <c r="O37" s="262"/>
    </row>
    <row r="38" spans="1:17" x14ac:dyDescent="0.25">
      <c r="B38" s="711" t="s">
        <v>729</v>
      </c>
      <c r="C38" s="711"/>
      <c r="D38" s="711"/>
      <c r="E38" s="711"/>
      <c r="H38" s="711" t="s">
        <v>730</v>
      </c>
      <c r="I38" s="711"/>
      <c r="J38" s="711"/>
      <c r="K38" s="711"/>
    </row>
    <row r="39" spans="1:17" x14ac:dyDescent="0.25">
      <c r="B39" s="210" t="s">
        <v>683</v>
      </c>
      <c r="C39" s="210" t="s">
        <v>731</v>
      </c>
      <c r="D39" s="210" t="s">
        <v>732</v>
      </c>
      <c r="E39" s="15" t="s">
        <v>733</v>
      </c>
      <c r="H39" s="210" t="s">
        <v>683</v>
      </c>
      <c r="I39" s="210" t="s">
        <v>731</v>
      </c>
      <c r="J39" s="210" t="s">
        <v>732</v>
      </c>
      <c r="K39" s="15" t="s">
        <v>733</v>
      </c>
    </row>
    <row r="40" spans="1:17" x14ac:dyDescent="0.25">
      <c r="A40" s="261">
        <v>42887</v>
      </c>
      <c r="B40" s="9">
        <v>1024.96</v>
      </c>
      <c r="C40" s="9">
        <v>1004.6</v>
      </c>
      <c r="E40" s="15">
        <f>LARGE(B40:D40,1)</f>
        <v>1024.96</v>
      </c>
      <c r="G40" s="261">
        <v>42887</v>
      </c>
      <c r="H40" s="9">
        <v>4031</v>
      </c>
      <c r="I40" s="9">
        <v>4136</v>
      </c>
      <c r="K40" s="15">
        <f>LARGE(H40:J40,1)</f>
        <v>4136</v>
      </c>
    </row>
    <row r="41" spans="1:17" x14ac:dyDescent="0.25">
      <c r="A41" s="261">
        <v>42888</v>
      </c>
      <c r="B41" s="9">
        <v>2661.91</v>
      </c>
      <c r="C41" s="9">
        <v>2621.2800000000002</v>
      </c>
      <c r="E41" s="15">
        <f t="shared" ref="E41:E68" si="3">LARGE(B41:D41,1)</f>
        <v>2661.91</v>
      </c>
      <c r="G41" s="261">
        <v>42888</v>
      </c>
      <c r="H41" s="9">
        <v>1488.4</v>
      </c>
      <c r="I41" s="9">
        <v>1487.5</v>
      </c>
      <c r="K41" s="15">
        <f t="shared" ref="K41:K68" si="4">LARGE(H41:J41,1)</f>
        <v>1488.4</v>
      </c>
    </row>
    <row r="42" spans="1:17" x14ac:dyDescent="0.25">
      <c r="A42" s="261">
        <v>42889</v>
      </c>
      <c r="B42" s="9">
        <v>4721.8799999999992</v>
      </c>
      <c r="C42" s="9">
        <v>4720.75</v>
      </c>
      <c r="E42" s="15">
        <f t="shared" si="3"/>
        <v>4721.8799999999992</v>
      </c>
      <c r="G42" s="261">
        <v>42889</v>
      </c>
      <c r="H42" s="9">
        <v>9489</v>
      </c>
      <c r="I42" s="9">
        <v>8764.5</v>
      </c>
      <c r="K42" s="15">
        <f t="shared" si="4"/>
        <v>9489</v>
      </c>
    </row>
    <row r="43" spans="1:17" x14ac:dyDescent="0.25">
      <c r="A43" s="261">
        <v>42890</v>
      </c>
      <c r="B43" s="9">
        <v>3080</v>
      </c>
      <c r="C43" s="9">
        <v>2848</v>
      </c>
      <c r="E43" s="15">
        <f t="shared" si="3"/>
        <v>3080</v>
      </c>
      <c r="G43" s="261">
        <v>42890</v>
      </c>
      <c r="H43" s="9">
        <v>3749</v>
      </c>
      <c r="I43" s="9">
        <v>7967.5</v>
      </c>
      <c r="K43" s="15">
        <f t="shared" si="4"/>
        <v>7967.5</v>
      </c>
    </row>
    <row r="44" spans="1:17" x14ac:dyDescent="0.25">
      <c r="A44" s="261">
        <v>42891</v>
      </c>
      <c r="B44" s="9">
        <v>1720.0700000000002</v>
      </c>
      <c r="C44" s="9">
        <v>1719.69</v>
      </c>
      <c r="E44" s="15">
        <f t="shared" si="3"/>
        <v>1720.0700000000002</v>
      </c>
      <c r="G44" s="261">
        <v>42891</v>
      </c>
      <c r="H44" s="9">
        <v>0</v>
      </c>
      <c r="I44" s="9">
        <v>0</v>
      </c>
      <c r="K44" s="15">
        <f t="shared" si="4"/>
        <v>0</v>
      </c>
    </row>
    <row r="45" spans="1:17" x14ac:dyDescent="0.25">
      <c r="A45" s="261">
        <v>42892</v>
      </c>
      <c r="B45" s="9">
        <v>3073.0399999999991</v>
      </c>
      <c r="C45" s="9">
        <v>2763.14</v>
      </c>
      <c r="E45" s="15">
        <f t="shared" si="3"/>
        <v>3073.0399999999991</v>
      </c>
      <c r="G45" s="261">
        <v>42892</v>
      </c>
      <c r="H45" s="9">
        <v>2079</v>
      </c>
      <c r="I45" s="9">
        <v>1988.5</v>
      </c>
      <c r="K45" s="15">
        <f t="shared" si="4"/>
        <v>2079</v>
      </c>
    </row>
    <row r="46" spans="1:17" x14ac:dyDescent="0.25">
      <c r="A46" s="261">
        <v>42893</v>
      </c>
      <c r="B46" s="9">
        <v>1705</v>
      </c>
      <c r="C46" s="9">
        <v>1724.42</v>
      </c>
      <c r="E46" s="15">
        <f t="shared" si="3"/>
        <v>1724.42</v>
      </c>
      <c r="G46" s="261">
        <v>42893</v>
      </c>
      <c r="H46" s="9">
        <v>1532.5</v>
      </c>
      <c r="I46" s="9">
        <v>1512.5</v>
      </c>
      <c r="K46" s="15">
        <f t="shared" si="4"/>
        <v>1532.5</v>
      </c>
    </row>
    <row r="47" spans="1:17" x14ac:dyDescent="0.25">
      <c r="A47" s="261">
        <v>42894</v>
      </c>
      <c r="B47" s="9">
        <v>8907.73</v>
      </c>
      <c r="C47" s="9">
        <v>6796.34</v>
      </c>
      <c r="E47" s="15">
        <f t="shared" si="3"/>
        <v>8907.73</v>
      </c>
      <c r="G47" s="261">
        <v>42894</v>
      </c>
      <c r="H47" s="9">
        <v>1279.4000000000001</v>
      </c>
      <c r="I47" s="9">
        <v>1824.4</v>
      </c>
      <c r="K47" s="15">
        <f t="shared" si="4"/>
        <v>1824.4</v>
      </c>
    </row>
    <row r="48" spans="1:17" x14ac:dyDescent="0.25">
      <c r="A48" s="261">
        <v>42895</v>
      </c>
      <c r="B48" s="9">
        <v>3843.8200000000006</v>
      </c>
      <c r="C48" s="9">
        <v>3782.96</v>
      </c>
      <c r="E48" s="15">
        <f t="shared" si="3"/>
        <v>3843.8200000000006</v>
      </c>
      <c r="G48" s="261">
        <v>42895</v>
      </c>
      <c r="H48" s="9">
        <v>3341.5</v>
      </c>
      <c r="I48" s="9">
        <v>3326.5</v>
      </c>
      <c r="K48" s="15">
        <f t="shared" si="4"/>
        <v>3341.5</v>
      </c>
    </row>
    <row r="49" spans="1:11" x14ac:dyDescent="0.25">
      <c r="A49" s="261">
        <v>42896</v>
      </c>
      <c r="B49" s="9">
        <v>10218.49</v>
      </c>
      <c r="C49" s="9">
        <v>8397.9500000000007</v>
      </c>
      <c r="E49" s="15">
        <f t="shared" si="3"/>
        <v>10218.49</v>
      </c>
      <c r="G49" s="261">
        <v>42896</v>
      </c>
      <c r="H49" s="9">
        <v>7420</v>
      </c>
      <c r="I49" s="9">
        <v>16375.5</v>
      </c>
      <c r="K49" s="15">
        <f t="shared" si="4"/>
        <v>16375.5</v>
      </c>
    </row>
    <row r="50" spans="1:11" x14ac:dyDescent="0.25">
      <c r="A50" s="261">
        <v>42897</v>
      </c>
      <c r="B50" s="9">
        <v>3985.559999999999</v>
      </c>
      <c r="C50" s="9">
        <v>3971.89</v>
      </c>
      <c r="E50" s="15">
        <f t="shared" si="3"/>
        <v>3985.559999999999</v>
      </c>
      <c r="G50" s="261">
        <v>42897</v>
      </c>
      <c r="H50" s="9">
        <v>10935.3</v>
      </c>
      <c r="I50" s="9">
        <v>10044.9</v>
      </c>
      <c r="K50" s="15">
        <f t="shared" si="4"/>
        <v>10935.3</v>
      </c>
    </row>
    <row r="51" spans="1:11" x14ac:dyDescent="0.25">
      <c r="A51" s="261">
        <v>42898</v>
      </c>
      <c r="B51" s="9">
        <v>2146.75</v>
      </c>
      <c r="C51" s="9">
        <v>2109.5300000000002</v>
      </c>
      <c r="E51" s="15">
        <f t="shared" si="3"/>
        <v>2146.75</v>
      </c>
      <c r="G51" s="261">
        <v>42898</v>
      </c>
      <c r="H51" s="9">
        <v>1498</v>
      </c>
      <c r="I51" s="9">
        <v>1369</v>
      </c>
      <c r="K51" s="15">
        <f t="shared" si="4"/>
        <v>1498</v>
      </c>
    </row>
    <row r="52" spans="1:11" x14ac:dyDescent="0.25">
      <c r="A52" s="261">
        <v>42899</v>
      </c>
      <c r="B52" s="9">
        <v>3005.99</v>
      </c>
      <c r="C52" s="9">
        <v>2807.47</v>
      </c>
      <c r="E52" s="15">
        <f t="shared" si="3"/>
        <v>3005.99</v>
      </c>
      <c r="G52" s="261">
        <v>42899</v>
      </c>
      <c r="H52" s="9">
        <v>3928.5</v>
      </c>
      <c r="I52" s="9">
        <v>3878.5</v>
      </c>
      <c r="K52" s="15">
        <f t="shared" si="4"/>
        <v>3928.5</v>
      </c>
    </row>
    <row r="53" spans="1:11" x14ac:dyDescent="0.25">
      <c r="A53" s="261">
        <v>42900</v>
      </c>
      <c r="B53" s="9">
        <v>4961.93</v>
      </c>
      <c r="C53" s="9">
        <v>4739.59</v>
      </c>
      <c r="E53" s="15">
        <f t="shared" si="3"/>
        <v>4961.93</v>
      </c>
      <c r="G53" s="261">
        <v>42900</v>
      </c>
      <c r="H53" s="9">
        <v>5154</v>
      </c>
      <c r="I53" s="9">
        <v>5154</v>
      </c>
      <c r="K53" s="15">
        <f t="shared" si="4"/>
        <v>5154</v>
      </c>
    </row>
    <row r="54" spans="1:11" x14ac:dyDescent="0.25">
      <c r="A54" s="261">
        <v>42901</v>
      </c>
      <c r="B54" s="9">
        <v>8350.76</v>
      </c>
      <c r="C54" s="9">
        <v>8214.2000000000007</v>
      </c>
      <c r="E54" s="15">
        <f t="shared" si="3"/>
        <v>8350.76</v>
      </c>
      <c r="G54" s="261">
        <v>42901</v>
      </c>
      <c r="H54" s="9">
        <v>14276.5</v>
      </c>
      <c r="I54" s="9">
        <v>14032.5</v>
      </c>
      <c r="K54" s="15">
        <f t="shared" si="4"/>
        <v>14276.5</v>
      </c>
    </row>
    <row r="55" spans="1:11" x14ac:dyDescent="0.25">
      <c r="A55" s="261">
        <v>42902</v>
      </c>
      <c r="B55" s="9">
        <v>4313.2900000000009</v>
      </c>
      <c r="C55" s="9">
        <v>4142.7</v>
      </c>
      <c r="E55" s="15">
        <f t="shared" si="3"/>
        <v>4313.2900000000009</v>
      </c>
      <c r="G55" s="261">
        <v>42902</v>
      </c>
      <c r="H55" s="9">
        <v>6357.9</v>
      </c>
      <c r="I55" s="9">
        <v>6357.9</v>
      </c>
      <c r="K55" s="15">
        <f t="shared" si="4"/>
        <v>6357.9</v>
      </c>
    </row>
    <row r="56" spans="1:11" x14ac:dyDescent="0.25">
      <c r="A56" s="261">
        <v>42903</v>
      </c>
      <c r="B56" s="9">
        <v>7614.98</v>
      </c>
      <c r="C56" s="9">
        <v>7548.24</v>
      </c>
      <c r="E56" s="15">
        <f t="shared" si="3"/>
        <v>7614.98</v>
      </c>
      <c r="G56" s="261">
        <v>42903</v>
      </c>
      <c r="H56" s="9">
        <v>8117.5</v>
      </c>
      <c r="I56" s="9">
        <v>8067.5</v>
      </c>
      <c r="K56" s="15">
        <f t="shared" si="4"/>
        <v>8117.5</v>
      </c>
    </row>
    <row r="57" spans="1:11" x14ac:dyDescent="0.25">
      <c r="A57" s="261">
        <v>42904</v>
      </c>
      <c r="B57" s="9">
        <v>5990.8199999999979</v>
      </c>
      <c r="C57" s="9">
        <v>5630.79</v>
      </c>
      <c r="E57" s="15">
        <f t="shared" si="3"/>
        <v>5990.8199999999979</v>
      </c>
      <c r="G57" s="261">
        <v>42904</v>
      </c>
      <c r="H57" s="9">
        <v>8788.49</v>
      </c>
      <c r="I57" s="9">
        <v>8588.4</v>
      </c>
      <c r="K57" s="15">
        <f t="shared" si="4"/>
        <v>8788.49</v>
      </c>
    </row>
    <row r="58" spans="1:11" x14ac:dyDescent="0.25">
      <c r="A58" s="261">
        <v>42905</v>
      </c>
      <c r="B58" s="9">
        <v>2869.94</v>
      </c>
      <c r="C58" s="9">
        <v>2839.53</v>
      </c>
      <c r="E58" s="15">
        <f t="shared" si="3"/>
        <v>2869.94</v>
      </c>
      <c r="G58" s="261">
        <v>42905</v>
      </c>
      <c r="H58" s="9">
        <v>2460.1</v>
      </c>
      <c r="I58" s="9">
        <v>2205.4</v>
      </c>
      <c r="K58" s="15">
        <f t="shared" si="4"/>
        <v>2460.1</v>
      </c>
    </row>
    <row r="59" spans="1:11" x14ac:dyDescent="0.25">
      <c r="A59" s="261">
        <v>42906</v>
      </c>
      <c r="B59" s="9">
        <v>1950</v>
      </c>
      <c r="C59" s="9">
        <v>1709.64</v>
      </c>
      <c r="E59" s="15">
        <f t="shared" si="3"/>
        <v>1950</v>
      </c>
      <c r="G59" s="261">
        <v>42906</v>
      </c>
      <c r="H59" s="9">
        <v>6164.5</v>
      </c>
      <c r="I59" s="9">
        <v>6153</v>
      </c>
      <c r="K59" s="15">
        <f t="shared" si="4"/>
        <v>6164.5</v>
      </c>
    </row>
    <row r="60" spans="1:11" x14ac:dyDescent="0.25">
      <c r="A60" s="261">
        <v>42907</v>
      </c>
      <c r="B60" s="9">
        <v>775</v>
      </c>
      <c r="C60" s="9">
        <v>764.69</v>
      </c>
      <c r="E60" s="15">
        <f t="shared" si="3"/>
        <v>775</v>
      </c>
      <c r="G60" s="261">
        <v>42907</v>
      </c>
      <c r="H60" s="9">
        <v>6785.5</v>
      </c>
      <c r="I60" s="9">
        <v>6441.2</v>
      </c>
      <c r="K60" s="15">
        <f t="shared" si="4"/>
        <v>6785.5</v>
      </c>
    </row>
    <row r="61" spans="1:11" x14ac:dyDescent="0.25">
      <c r="A61" s="261">
        <v>42908</v>
      </c>
      <c r="B61" s="9">
        <v>1642.94</v>
      </c>
      <c r="C61" s="9">
        <v>1642.72</v>
      </c>
      <c r="E61" s="15">
        <f t="shared" si="3"/>
        <v>1642.94</v>
      </c>
      <c r="G61" s="261">
        <v>42908</v>
      </c>
      <c r="H61" s="9">
        <v>2499</v>
      </c>
      <c r="I61" s="9">
        <v>2499</v>
      </c>
      <c r="K61" s="15">
        <f t="shared" si="4"/>
        <v>2499</v>
      </c>
    </row>
    <row r="62" spans="1:11" x14ac:dyDescent="0.25">
      <c r="A62" s="261">
        <v>42909</v>
      </c>
      <c r="B62" s="9">
        <v>4384</v>
      </c>
      <c r="C62" s="9">
        <v>4343.28</v>
      </c>
      <c r="E62" s="15">
        <f t="shared" si="3"/>
        <v>4384</v>
      </c>
      <c r="G62" s="261">
        <v>42909</v>
      </c>
      <c r="H62" s="9">
        <v>5082.8099999999995</v>
      </c>
      <c r="I62" s="9">
        <v>5040.75</v>
      </c>
      <c r="K62" s="15">
        <f t="shared" si="4"/>
        <v>5082.8099999999995</v>
      </c>
    </row>
    <row r="63" spans="1:11" x14ac:dyDescent="0.25">
      <c r="A63" s="261">
        <v>42910</v>
      </c>
      <c r="B63" s="9">
        <v>3693.95</v>
      </c>
      <c r="C63" s="9">
        <v>7021.49</v>
      </c>
      <c r="E63" s="15">
        <f t="shared" si="3"/>
        <v>7021.49</v>
      </c>
      <c r="G63" s="261">
        <v>42910</v>
      </c>
      <c r="H63" s="9">
        <v>9825.7999999999993</v>
      </c>
      <c r="I63" s="9">
        <v>9427.5</v>
      </c>
      <c r="K63" s="15">
        <f t="shared" si="4"/>
        <v>9825.7999999999993</v>
      </c>
    </row>
    <row r="64" spans="1:11" x14ac:dyDescent="0.25">
      <c r="A64" s="261">
        <v>42911</v>
      </c>
      <c r="B64" s="9">
        <v>3006</v>
      </c>
      <c r="C64" s="9">
        <v>3005.24</v>
      </c>
      <c r="E64" s="15">
        <f t="shared" si="3"/>
        <v>3006</v>
      </c>
      <c r="G64" s="261">
        <v>42911</v>
      </c>
      <c r="H64" s="9">
        <v>5691</v>
      </c>
      <c r="I64" s="9">
        <v>5691</v>
      </c>
      <c r="K64" s="15">
        <f t="shared" si="4"/>
        <v>5691</v>
      </c>
    </row>
    <row r="65" spans="1:11" x14ac:dyDescent="0.25">
      <c r="A65" s="261">
        <v>42912</v>
      </c>
      <c r="B65" s="9">
        <v>1534.9</v>
      </c>
      <c r="C65" s="9">
        <v>1514.64</v>
      </c>
      <c r="E65" s="15">
        <f t="shared" si="3"/>
        <v>1534.9</v>
      </c>
      <c r="G65" s="261">
        <v>42912</v>
      </c>
      <c r="H65" s="9">
        <v>1811.5</v>
      </c>
      <c r="I65" s="9">
        <v>1808.5</v>
      </c>
      <c r="K65" s="15">
        <f t="shared" si="4"/>
        <v>1811.5</v>
      </c>
    </row>
    <row r="66" spans="1:11" x14ac:dyDescent="0.25">
      <c r="A66" s="261">
        <v>42913</v>
      </c>
      <c r="B66" s="9">
        <v>1683.94</v>
      </c>
      <c r="C66" s="9">
        <v>1843.68</v>
      </c>
      <c r="E66" s="15">
        <f t="shared" si="3"/>
        <v>1843.68</v>
      </c>
      <c r="G66" s="261">
        <v>42913</v>
      </c>
      <c r="H66" s="9">
        <v>2269</v>
      </c>
      <c r="I66" s="9">
        <v>2269</v>
      </c>
      <c r="K66" s="15">
        <f t="shared" si="4"/>
        <v>2269</v>
      </c>
    </row>
    <row r="67" spans="1:11" x14ac:dyDescent="0.25">
      <c r="A67" s="261">
        <v>42914</v>
      </c>
      <c r="B67" s="9">
        <v>1227.5</v>
      </c>
      <c r="C67" s="9">
        <v>1277.92</v>
      </c>
      <c r="E67" s="15">
        <f t="shared" si="3"/>
        <v>1277.92</v>
      </c>
      <c r="G67" s="261">
        <v>42914</v>
      </c>
      <c r="H67" s="9">
        <v>3527.5</v>
      </c>
      <c r="I67" s="9">
        <v>3454.5</v>
      </c>
      <c r="K67" s="15">
        <f t="shared" si="4"/>
        <v>3527.5</v>
      </c>
    </row>
    <row r="68" spans="1:11" x14ac:dyDescent="0.25">
      <c r="A68" s="261">
        <v>42915</v>
      </c>
      <c r="B68" s="9">
        <v>1027</v>
      </c>
      <c r="C68" s="9">
        <v>975.78</v>
      </c>
      <c r="E68" s="15">
        <f t="shared" si="3"/>
        <v>1027</v>
      </c>
      <c r="G68" s="261">
        <v>42915</v>
      </c>
      <c r="H68" s="9">
        <v>4355</v>
      </c>
      <c r="I68" s="9">
        <v>4355</v>
      </c>
      <c r="K68" s="15">
        <f t="shared" si="4"/>
        <v>4355</v>
      </c>
    </row>
    <row r="69" spans="1:11" x14ac:dyDescent="0.25">
      <c r="A69" s="261">
        <v>42916</v>
      </c>
      <c r="B69" s="9">
        <v>4539.96</v>
      </c>
      <c r="C69" s="9">
        <v>3979.32</v>
      </c>
      <c r="E69" s="15">
        <f>LARGE(B69:D69,1)</f>
        <v>4539.96</v>
      </c>
      <c r="G69" s="261">
        <v>42916</v>
      </c>
      <c r="H69" s="9">
        <v>6386</v>
      </c>
      <c r="I69" s="9">
        <v>6386</v>
      </c>
      <c r="K69" s="15">
        <f>LARGE(H69:J69,1)</f>
        <v>6386</v>
      </c>
    </row>
    <row r="70" spans="1:11" x14ac:dyDescent="0.25">
      <c r="A70" s="210" t="s">
        <v>734</v>
      </c>
      <c r="B70" s="262">
        <f>SUM(B40:B69)</f>
        <v>109662.10999999999</v>
      </c>
      <c r="C70" s="262">
        <f>SUM(C40:C69)</f>
        <v>106461.47</v>
      </c>
      <c r="D70" s="15">
        <v>100866.15999999999</v>
      </c>
      <c r="E70" s="15">
        <f>SUM(E40:E69)</f>
        <v>113219.23</v>
      </c>
      <c r="G70" s="210" t="s">
        <v>734</v>
      </c>
      <c r="H70" s="262">
        <f>SUM(H40:H69)</f>
        <v>150323.70000000001</v>
      </c>
      <c r="I70" s="262">
        <f>SUM(I40:I69)</f>
        <v>160606.44999999998</v>
      </c>
      <c r="J70" s="15">
        <v>97864.3</v>
      </c>
      <c r="K70" s="15">
        <f>SUM(K40:K69)</f>
        <v>164147.70000000001</v>
      </c>
    </row>
  </sheetData>
  <mergeCells count="5">
    <mergeCell ref="B2:E2"/>
    <mergeCell ref="H2:K2"/>
    <mergeCell ref="N2:Q2"/>
    <mergeCell ref="B38:E38"/>
    <mergeCell ref="H38:K38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showGridLines="0" topLeftCell="A4" zoomScale="80" zoomScaleNormal="80" workbookViewId="0">
      <selection activeCell="H38" sqref="H38"/>
    </sheetView>
  </sheetViews>
  <sheetFormatPr defaultColWidth="9.140625" defaultRowHeight="15" outlineLevelRow="1" x14ac:dyDescent="0.25"/>
  <cols>
    <col min="1" max="1" width="4.28515625" style="44" customWidth="1"/>
    <col min="2" max="2" width="35.5703125" style="313" customWidth="1"/>
    <col min="3" max="4" width="35.5703125" style="211" customWidth="1"/>
    <col min="5" max="5" width="22.42578125" style="210" customWidth="1"/>
    <col min="6" max="6" width="14.5703125" style="210" customWidth="1"/>
    <col min="7" max="16384" width="9.140625" style="210"/>
  </cols>
  <sheetData>
    <row r="1" spans="1:6" x14ac:dyDescent="0.25">
      <c r="A1" s="274"/>
      <c r="B1" s="567"/>
      <c r="C1" s="568"/>
      <c r="D1" s="568"/>
      <c r="E1" s="568"/>
      <c r="F1" s="569"/>
    </row>
    <row r="2" spans="1:6" x14ac:dyDescent="0.25">
      <c r="A2" s="275"/>
      <c r="B2" s="570"/>
      <c r="C2" s="571"/>
      <c r="D2" s="571"/>
      <c r="E2" s="571"/>
      <c r="F2" s="572"/>
    </row>
    <row r="3" spans="1:6" x14ac:dyDescent="0.25">
      <c r="A3" s="275"/>
      <c r="B3" s="570"/>
      <c r="C3" s="571"/>
      <c r="D3" s="571"/>
      <c r="E3" s="571"/>
      <c r="F3" s="572"/>
    </row>
    <row r="4" spans="1:6" ht="15.75" thickBot="1" x14ac:dyDescent="0.3">
      <c r="A4" s="275"/>
      <c r="B4" s="573"/>
      <c r="C4" s="574"/>
      <c r="D4" s="574"/>
      <c r="E4" s="574"/>
      <c r="F4" s="575"/>
    </row>
    <row r="5" spans="1:6" s="276" customFormat="1" ht="15.75" thickBot="1" x14ac:dyDescent="0.3">
      <c r="A5" s="263"/>
      <c r="B5" s="728" t="s">
        <v>698</v>
      </c>
      <c r="C5" s="708" t="s">
        <v>739</v>
      </c>
      <c r="D5" s="709"/>
      <c r="E5" s="584" t="s">
        <v>696</v>
      </c>
      <c r="F5" s="562"/>
    </row>
    <row r="6" spans="1:6" ht="15.75" thickBot="1" x14ac:dyDescent="0.3">
      <c r="A6" s="275"/>
      <c r="B6" s="729"/>
      <c r="C6" s="138" t="s">
        <v>748</v>
      </c>
      <c r="D6" s="138" t="s">
        <v>749</v>
      </c>
      <c r="E6" s="585"/>
      <c r="F6" s="586"/>
    </row>
    <row r="7" spans="1:6" ht="15.75" thickBot="1" x14ac:dyDescent="0.25">
      <c r="A7" s="275"/>
      <c r="B7" s="128" t="s">
        <v>736</v>
      </c>
      <c r="C7" s="277">
        <v>43038</v>
      </c>
      <c r="D7" s="277">
        <v>43039</v>
      </c>
      <c r="E7" s="587"/>
      <c r="F7" s="564"/>
    </row>
    <row r="8" spans="1:6" s="24" customFormat="1" outlineLevel="1" x14ac:dyDescent="0.2">
      <c r="A8" s="275"/>
      <c r="B8" s="302" t="s">
        <v>683</v>
      </c>
      <c r="C8" s="104"/>
      <c r="D8" s="104"/>
      <c r="E8" s="279" t="s">
        <v>695</v>
      </c>
      <c r="F8" s="280">
        <f>SUM(C8:D8)</f>
        <v>0</v>
      </c>
    </row>
    <row r="9" spans="1:6" s="24" customFormat="1" outlineLevel="1" x14ac:dyDescent="0.2">
      <c r="A9" s="275"/>
      <c r="B9" s="302" t="s">
        <v>681</v>
      </c>
      <c r="C9" s="104"/>
      <c r="D9" s="104"/>
      <c r="E9" s="281" t="s">
        <v>694</v>
      </c>
      <c r="F9" s="258" t="e">
        <f>INDICADORES!AF9/INDICADORES!AE9</f>
        <v>#DIV/0!</v>
      </c>
    </row>
    <row r="10" spans="1:6" s="24" customFormat="1" outlineLevel="1" x14ac:dyDescent="0.2">
      <c r="A10" s="275"/>
      <c r="B10" s="303" t="s">
        <v>701</v>
      </c>
      <c r="C10" s="104"/>
      <c r="D10" s="104"/>
      <c r="E10" s="281" t="s">
        <v>693</v>
      </c>
      <c r="F10" s="282" t="e">
        <f>F8/INDICADORES!AF9</f>
        <v>#DIV/0!</v>
      </c>
    </row>
    <row r="11" spans="1:6" s="24" customFormat="1" ht="15.75" outlineLevel="1" thickBot="1" x14ac:dyDescent="0.25">
      <c r="A11" s="275"/>
      <c r="B11" s="304" t="s">
        <v>682</v>
      </c>
      <c r="C11" s="104">
        <f>C8-C9</f>
        <v>0</v>
      </c>
      <c r="D11" s="104">
        <f>D8-D9</f>
        <v>0</v>
      </c>
      <c r="E11" s="284" t="s">
        <v>692</v>
      </c>
      <c r="F11" s="285"/>
    </row>
    <row r="12" spans="1:6" s="24" customFormat="1" ht="15.75" outlineLevel="1" thickBot="1" x14ac:dyDescent="0.3">
      <c r="A12" s="275"/>
      <c r="B12" s="718"/>
      <c r="C12" s="719"/>
      <c r="D12" s="719"/>
      <c r="E12" s="720" t="s">
        <v>715</v>
      </c>
      <c r="F12" s="721"/>
    </row>
    <row r="13" spans="1:6" s="24" customFormat="1" ht="15.75" customHeight="1" outlineLevel="1" x14ac:dyDescent="0.25">
      <c r="A13" s="275"/>
      <c r="B13" s="713" t="s">
        <v>697</v>
      </c>
      <c r="C13" s="555"/>
      <c r="D13" s="731"/>
      <c r="E13" s="576">
        <f>SUM(C11:D11)</f>
        <v>0</v>
      </c>
      <c r="F13" s="552"/>
    </row>
    <row r="14" spans="1:6" s="24" customFormat="1" ht="15.75" customHeight="1" outlineLevel="1" x14ac:dyDescent="0.25">
      <c r="A14" s="275"/>
      <c r="B14" s="714"/>
      <c r="C14" s="556"/>
      <c r="D14" s="732"/>
      <c r="E14" s="576"/>
      <c r="F14" s="552"/>
    </row>
    <row r="15" spans="1:6" s="24" customFormat="1" ht="15.75" customHeight="1" outlineLevel="1" thickBot="1" x14ac:dyDescent="0.3">
      <c r="A15" s="275"/>
      <c r="B15" s="715"/>
      <c r="C15" s="557"/>
      <c r="D15" s="733"/>
      <c r="E15" s="577"/>
      <c r="F15" s="554"/>
    </row>
    <row r="16" spans="1:6" s="24" customFormat="1" ht="15.75" customHeight="1" outlineLevel="1" thickBot="1" x14ac:dyDescent="0.3">
      <c r="A16" s="275"/>
      <c r="B16" s="718"/>
      <c r="C16" s="719"/>
      <c r="D16" s="719"/>
      <c r="E16" s="286"/>
      <c r="F16" s="287"/>
    </row>
    <row r="17" spans="1:6" s="24" customFormat="1" ht="15.75" thickBot="1" x14ac:dyDescent="0.25">
      <c r="A17" s="275"/>
      <c r="B17" s="132" t="s">
        <v>81</v>
      </c>
      <c r="C17" s="320">
        <f>C7</f>
        <v>43038</v>
      </c>
      <c r="D17" s="320">
        <f>D7</f>
        <v>43039</v>
      </c>
      <c r="E17" s="730" t="s">
        <v>696</v>
      </c>
      <c r="F17" s="726"/>
    </row>
    <row r="18" spans="1:6" s="24" customFormat="1" outlineLevel="1" x14ac:dyDescent="0.2">
      <c r="A18" s="275"/>
      <c r="B18" s="305" t="s">
        <v>683</v>
      </c>
      <c r="C18" s="104"/>
      <c r="D18" s="104"/>
      <c r="E18" s="279" t="s">
        <v>695</v>
      </c>
      <c r="F18" s="280">
        <f>SUM(C18:D18)</f>
        <v>0</v>
      </c>
    </row>
    <row r="19" spans="1:6" s="24" customFormat="1" outlineLevel="1" x14ac:dyDescent="0.2">
      <c r="A19" s="275"/>
      <c r="B19" s="303" t="s">
        <v>681</v>
      </c>
      <c r="C19" s="104"/>
      <c r="D19" s="104"/>
      <c r="E19" s="281" t="s">
        <v>694</v>
      </c>
      <c r="F19" s="258" t="e">
        <f>INDICADORES!AF19/INDICADORES!AE19</f>
        <v>#DIV/0!</v>
      </c>
    </row>
    <row r="20" spans="1:6" s="24" customFormat="1" outlineLevel="1" x14ac:dyDescent="0.2">
      <c r="A20" s="275"/>
      <c r="B20" s="303" t="s">
        <v>701</v>
      </c>
      <c r="C20" s="104"/>
      <c r="D20" s="104"/>
      <c r="E20" s="281" t="s">
        <v>693</v>
      </c>
      <c r="F20" s="282" t="e">
        <f>F18/INDICADORES!AF19</f>
        <v>#DIV/0!</v>
      </c>
    </row>
    <row r="21" spans="1:6" s="24" customFormat="1" ht="15.75" outlineLevel="1" thickBot="1" x14ac:dyDescent="0.25">
      <c r="A21" s="275"/>
      <c r="B21" s="306" t="s">
        <v>682</v>
      </c>
      <c r="C21" s="104">
        <f>C18-C19</f>
        <v>0</v>
      </c>
      <c r="D21" s="104">
        <f>D18-D19</f>
        <v>0</v>
      </c>
      <c r="E21" s="284" t="s">
        <v>692</v>
      </c>
      <c r="F21" s="285"/>
    </row>
    <row r="22" spans="1:6" s="24" customFormat="1" ht="15.75" outlineLevel="1" thickBot="1" x14ac:dyDescent="0.3">
      <c r="A22" s="275"/>
      <c r="B22" s="718"/>
      <c r="C22" s="719"/>
      <c r="D22" s="719"/>
      <c r="E22" s="720" t="s">
        <v>715</v>
      </c>
      <c r="F22" s="721"/>
    </row>
    <row r="23" spans="1:6" s="24" customFormat="1" ht="15.75" customHeight="1" outlineLevel="1" x14ac:dyDescent="0.25">
      <c r="A23" s="275"/>
      <c r="B23" s="713" t="s">
        <v>697</v>
      </c>
      <c r="C23" s="555"/>
      <c r="D23" s="731"/>
      <c r="E23" s="576">
        <f>SUM(C21:D21)</f>
        <v>0</v>
      </c>
      <c r="F23" s="552"/>
    </row>
    <row r="24" spans="1:6" s="24" customFormat="1" ht="15.75" customHeight="1" outlineLevel="1" x14ac:dyDescent="0.25">
      <c r="A24" s="275"/>
      <c r="B24" s="714"/>
      <c r="C24" s="556"/>
      <c r="D24" s="732"/>
      <c r="E24" s="576"/>
      <c r="F24" s="552"/>
    </row>
    <row r="25" spans="1:6" s="24" customFormat="1" ht="15.75" customHeight="1" outlineLevel="1" thickBot="1" x14ac:dyDescent="0.3">
      <c r="A25" s="275"/>
      <c r="B25" s="715"/>
      <c r="C25" s="557"/>
      <c r="D25" s="733"/>
      <c r="E25" s="577"/>
      <c r="F25" s="554"/>
    </row>
    <row r="26" spans="1:6" s="24" customFormat="1" ht="15.75" outlineLevel="1" thickBot="1" x14ac:dyDescent="0.3">
      <c r="A26" s="275"/>
      <c r="B26" s="720"/>
      <c r="C26" s="727"/>
      <c r="D26" s="727"/>
      <c r="E26" s="727"/>
      <c r="F26" s="721"/>
    </row>
    <row r="27" spans="1:6" s="24" customFormat="1" ht="15.75" thickBot="1" x14ac:dyDescent="0.25">
      <c r="A27" s="275"/>
      <c r="B27" s="332" t="s">
        <v>737</v>
      </c>
      <c r="C27" s="320">
        <f>C7</f>
        <v>43038</v>
      </c>
      <c r="D27" s="320">
        <f>D7</f>
        <v>43039</v>
      </c>
      <c r="E27" s="725" t="s">
        <v>696</v>
      </c>
      <c r="F27" s="726"/>
    </row>
    <row r="28" spans="1:6" s="24" customFormat="1" outlineLevel="1" x14ac:dyDescent="0.2">
      <c r="A28" s="275"/>
      <c r="B28" s="333" t="s">
        <v>683</v>
      </c>
      <c r="C28" s="104"/>
      <c r="D28" s="104"/>
      <c r="E28" s="279" t="s">
        <v>695</v>
      </c>
      <c r="F28" s="280">
        <f>SUM(C28:D28)</f>
        <v>0</v>
      </c>
    </row>
    <row r="29" spans="1:6" s="24" customFormat="1" outlineLevel="1" x14ac:dyDescent="0.2">
      <c r="A29" s="275"/>
      <c r="B29" s="333" t="s">
        <v>681</v>
      </c>
      <c r="C29" s="104"/>
      <c r="D29" s="104"/>
      <c r="E29" s="281" t="s">
        <v>694</v>
      </c>
      <c r="F29" s="258" t="e">
        <f>INDICADORES!AF29/INDICADORES!AE29</f>
        <v>#DIV/0!</v>
      </c>
    </row>
    <row r="30" spans="1:6" s="24" customFormat="1" outlineLevel="1" x14ac:dyDescent="0.25">
      <c r="A30" s="275"/>
      <c r="B30" s="333" t="s">
        <v>701</v>
      </c>
      <c r="C30" s="334"/>
      <c r="D30" s="334"/>
      <c r="E30" s="281" t="s">
        <v>693</v>
      </c>
      <c r="F30" s="282" t="e">
        <f>F28/INDICADORES!AF29</f>
        <v>#DIV/0!</v>
      </c>
    </row>
    <row r="31" spans="1:6" s="24" customFormat="1" ht="15.75" outlineLevel="1" thickBot="1" x14ac:dyDescent="0.25">
      <c r="A31" s="275"/>
      <c r="B31" s="333" t="s">
        <v>682</v>
      </c>
      <c r="C31" s="104">
        <f>C28-C29</f>
        <v>0</v>
      </c>
      <c r="D31" s="104">
        <f>D28-D29</f>
        <v>0</v>
      </c>
      <c r="E31" s="284" t="s">
        <v>692</v>
      </c>
      <c r="F31" s="285"/>
    </row>
    <row r="32" spans="1:6" s="24" customFormat="1" ht="15.75" outlineLevel="1" thickBot="1" x14ac:dyDescent="0.3">
      <c r="A32" s="283"/>
      <c r="B32" s="723"/>
      <c r="C32" s="724"/>
      <c r="D32" s="724"/>
      <c r="E32" s="720" t="s">
        <v>715</v>
      </c>
      <c r="F32" s="721"/>
    </row>
    <row r="33" spans="1:6" s="24" customFormat="1" ht="15.75" customHeight="1" outlineLevel="1" x14ac:dyDescent="0.25">
      <c r="A33" s="275"/>
      <c r="B33" s="713" t="s">
        <v>697</v>
      </c>
      <c r="C33" s="555"/>
      <c r="D33" s="731"/>
      <c r="E33" s="576">
        <f>SUM(C31:D31)</f>
        <v>0</v>
      </c>
      <c r="F33" s="552"/>
    </row>
    <row r="34" spans="1:6" s="24" customFormat="1" ht="15.75" customHeight="1" outlineLevel="1" x14ac:dyDescent="0.25">
      <c r="A34" s="275"/>
      <c r="B34" s="714"/>
      <c r="C34" s="556"/>
      <c r="D34" s="732"/>
      <c r="E34" s="576"/>
      <c r="F34" s="552"/>
    </row>
    <row r="35" spans="1:6" s="24" customFormat="1" ht="15.75" customHeight="1" outlineLevel="1" thickBot="1" x14ac:dyDescent="0.3">
      <c r="A35" s="275"/>
      <c r="B35" s="715"/>
      <c r="C35" s="557"/>
      <c r="D35" s="733"/>
      <c r="E35" s="577"/>
      <c r="F35" s="554"/>
    </row>
    <row r="36" spans="1:6" s="24" customFormat="1" ht="15.75" outlineLevel="1" thickBot="1" x14ac:dyDescent="0.3">
      <c r="A36" s="275"/>
      <c r="B36" s="716"/>
      <c r="C36" s="716"/>
      <c r="D36" s="716"/>
      <c r="E36" s="716"/>
      <c r="F36" s="717"/>
    </row>
    <row r="37" spans="1:6" s="24" customFormat="1" ht="15.75" thickBot="1" x14ac:dyDescent="0.25">
      <c r="A37" s="275"/>
      <c r="B37" s="332" t="s">
        <v>738</v>
      </c>
      <c r="C37" s="320">
        <f>C17</f>
        <v>43038</v>
      </c>
      <c r="D37" s="320">
        <f>D17</f>
        <v>43039</v>
      </c>
      <c r="E37" s="725" t="s">
        <v>696</v>
      </c>
      <c r="F37" s="726"/>
    </row>
    <row r="38" spans="1:6" s="24" customFormat="1" outlineLevel="1" x14ac:dyDescent="0.2">
      <c r="A38" s="275"/>
      <c r="B38" s="333" t="s">
        <v>683</v>
      </c>
      <c r="C38" s="104"/>
      <c r="D38" s="104"/>
      <c r="E38" s="279" t="s">
        <v>695</v>
      </c>
      <c r="F38" s="280">
        <f>SUM(C38:D38)</f>
        <v>0</v>
      </c>
    </row>
    <row r="39" spans="1:6" s="24" customFormat="1" outlineLevel="1" x14ac:dyDescent="0.2">
      <c r="A39" s="275"/>
      <c r="B39" s="333" t="s">
        <v>681</v>
      </c>
      <c r="C39" s="104"/>
      <c r="D39" s="104"/>
      <c r="E39" s="281" t="s">
        <v>694</v>
      </c>
      <c r="F39" s="258" t="e">
        <f>INDICADORES!AF39/INDICADORES!AE39</f>
        <v>#DIV/0!</v>
      </c>
    </row>
    <row r="40" spans="1:6" s="24" customFormat="1" outlineLevel="1" x14ac:dyDescent="0.25">
      <c r="A40" s="275"/>
      <c r="B40" s="333" t="s">
        <v>701</v>
      </c>
      <c r="C40" s="334"/>
      <c r="D40" s="334"/>
      <c r="E40" s="281" t="s">
        <v>693</v>
      </c>
      <c r="F40" s="282" t="e">
        <f>F38/INDICADORES!AF39</f>
        <v>#DIV/0!</v>
      </c>
    </row>
    <row r="41" spans="1:6" s="24" customFormat="1" ht="15.75" outlineLevel="1" thickBot="1" x14ac:dyDescent="0.25">
      <c r="A41" s="275"/>
      <c r="B41" s="333" t="s">
        <v>682</v>
      </c>
      <c r="C41" s="104">
        <f>C38-C39</f>
        <v>0</v>
      </c>
      <c r="D41" s="104">
        <f>D38-D39</f>
        <v>0</v>
      </c>
      <c r="E41" s="284" t="s">
        <v>692</v>
      </c>
      <c r="F41" s="285"/>
    </row>
    <row r="42" spans="1:6" s="24" customFormat="1" ht="15.75" outlineLevel="1" thickBot="1" x14ac:dyDescent="0.3">
      <c r="A42" s="275"/>
      <c r="B42" s="723"/>
      <c r="C42" s="724"/>
      <c r="D42" s="724"/>
      <c r="E42" s="720" t="s">
        <v>715</v>
      </c>
      <c r="F42" s="721"/>
    </row>
    <row r="43" spans="1:6" s="24" customFormat="1" ht="15.75" customHeight="1" outlineLevel="1" x14ac:dyDescent="0.25">
      <c r="A43" s="275"/>
      <c r="B43" s="713" t="s">
        <v>697</v>
      </c>
      <c r="C43" s="555"/>
      <c r="D43" s="731"/>
      <c r="E43" s="576">
        <f>SUM(C41:D41)</f>
        <v>0</v>
      </c>
      <c r="F43" s="552"/>
    </row>
    <row r="44" spans="1:6" s="24" customFormat="1" ht="27" customHeight="1" outlineLevel="1" thickBot="1" x14ac:dyDescent="0.3">
      <c r="A44" s="275"/>
      <c r="B44" s="714"/>
      <c r="C44" s="556"/>
      <c r="D44" s="732"/>
      <c r="E44" s="576"/>
      <c r="F44" s="552"/>
    </row>
    <row r="45" spans="1:6" s="24" customFormat="1" ht="15.75" hidden="1" customHeight="1" outlineLevel="1" thickBot="1" x14ac:dyDescent="0.3">
      <c r="A45" s="275"/>
      <c r="B45" s="715"/>
      <c r="C45" s="267"/>
      <c r="D45" s="267"/>
      <c r="E45" s="577"/>
      <c r="F45" s="554"/>
    </row>
    <row r="46" spans="1:6" s="24" customFormat="1" ht="15.75" hidden="1" outlineLevel="1" thickBot="1" x14ac:dyDescent="0.3">
      <c r="A46" s="275"/>
      <c r="B46" s="718"/>
      <c r="C46" s="719"/>
      <c r="D46" s="719"/>
      <c r="E46" s="719"/>
      <c r="F46" s="722"/>
    </row>
    <row r="47" spans="1:6" s="24" customFormat="1" ht="15.75" hidden="1" thickBot="1" x14ac:dyDescent="0.3">
      <c r="A47" s="275"/>
      <c r="B47" s="307" t="s">
        <v>35</v>
      </c>
      <c r="C47" s="290"/>
      <c r="D47" s="290"/>
      <c r="E47" s="599" t="s">
        <v>696</v>
      </c>
      <c r="F47" s="564"/>
    </row>
    <row r="48" spans="1:6" s="24" customFormat="1" hidden="1" outlineLevel="1" x14ac:dyDescent="0.25">
      <c r="A48" s="275"/>
      <c r="B48" s="305" t="s">
        <v>683</v>
      </c>
      <c r="C48" s="288"/>
      <c r="D48" s="288"/>
      <c r="E48" s="279" t="s">
        <v>695</v>
      </c>
      <c r="F48" s="280">
        <f>SUM(C48:D48)</f>
        <v>0</v>
      </c>
    </row>
    <row r="49" spans="1:6" s="24" customFormat="1" hidden="1" outlineLevel="1" x14ac:dyDescent="0.25">
      <c r="A49" s="275"/>
      <c r="B49" s="303" t="s">
        <v>681</v>
      </c>
      <c r="C49" s="278"/>
      <c r="D49" s="278"/>
      <c r="E49" s="281" t="s">
        <v>694</v>
      </c>
      <c r="F49" s="258"/>
    </row>
    <row r="50" spans="1:6" s="24" customFormat="1" hidden="1" outlineLevel="1" x14ac:dyDescent="0.25">
      <c r="A50" s="275"/>
      <c r="B50" s="303" t="s">
        <v>701</v>
      </c>
      <c r="C50" s="278"/>
      <c r="D50" s="278"/>
      <c r="E50" s="281" t="s">
        <v>693</v>
      </c>
      <c r="F50" s="282"/>
    </row>
    <row r="51" spans="1:6" s="24" customFormat="1" ht="15.75" hidden="1" outlineLevel="1" thickBot="1" x14ac:dyDescent="0.3">
      <c r="A51" s="275"/>
      <c r="B51" s="306" t="s">
        <v>682</v>
      </c>
      <c r="C51" s="289"/>
      <c r="D51" s="289"/>
      <c r="E51" s="284" t="s">
        <v>692</v>
      </c>
      <c r="F51" s="285"/>
    </row>
    <row r="52" spans="1:6" s="24" customFormat="1" ht="15.75" hidden="1" outlineLevel="1" thickBot="1" x14ac:dyDescent="0.3">
      <c r="A52" s="275"/>
      <c r="B52" s="718"/>
      <c r="C52" s="719"/>
      <c r="D52" s="719"/>
      <c r="E52" s="720" t="s">
        <v>715</v>
      </c>
      <c r="F52" s="721"/>
    </row>
    <row r="53" spans="1:6" s="24" customFormat="1" ht="15.75" hidden="1" customHeight="1" outlineLevel="1" x14ac:dyDescent="0.25">
      <c r="A53" s="275"/>
      <c r="B53" s="713" t="s">
        <v>697</v>
      </c>
      <c r="C53" s="265"/>
      <c r="D53" s="265"/>
      <c r="E53" s="576" t="e">
        <f>SUM(#REF!)</f>
        <v>#REF!</v>
      </c>
      <c r="F53" s="552"/>
    </row>
    <row r="54" spans="1:6" s="24" customFormat="1" ht="15.75" hidden="1" customHeight="1" outlineLevel="1" x14ac:dyDescent="0.25">
      <c r="A54" s="275"/>
      <c r="B54" s="714"/>
      <c r="C54" s="266"/>
      <c r="D54" s="266"/>
      <c r="E54" s="576"/>
      <c r="F54" s="552"/>
    </row>
    <row r="55" spans="1:6" s="24" customFormat="1" ht="15.75" hidden="1" customHeight="1" outlineLevel="1" thickBot="1" x14ac:dyDescent="0.3">
      <c r="A55" s="275"/>
      <c r="B55" s="715"/>
      <c r="C55" s="267"/>
      <c r="D55" s="267"/>
      <c r="E55" s="577"/>
      <c r="F55" s="554"/>
    </row>
    <row r="56" spans="1:6" s="24" customFormat="1" ht="15.75" outlineLevel="1" thickBot="1" x14ac:dyDescent="0.3">
      <c r="A56" s="275"/>
      <c r="B56" s="716"/>
      <c r="C56" s="716"/>
      <c r="D56" s="716"/>
      <c r="E56" s="716"/>
      <c r="F56" s="717"/>
    </row>
    <row r="57" spans="1:6" s="24" customFormat="1" x14ac:dyDescent="0.25">
      <c r="A57" s="275"/>
      <c r="B57" s="565"/>
      <c r="C57" s="712"/>
      <c r="D57" s="712"/>
      <c r="E57" s="291"/>
      <c r="F57" s="292"/>
    </row>
    <row r="58" spans="1:6" s="24" customFormat="1" outlineLevel="1" x14ac:dyDescent="0.25">
      <c r="A58" s="275"/>
      <c r="B58" s="308" t="s">
        <v>601</v>
      </c>
      <c r="C58" s="329">
        <f>SUM(C8,C18,C28,C38)</f>
        <v>0</v>
      </c>
      <c r="D58" s="329">
        <f>SUM(D8,D18,D28,D38)</f>
        <v>0</v>
      </c>
      <c r="E58" s="293">
        <f>SUM(C58:D58)</f>
        <v>0</v>
      </c>
      <c r="F58" s="294"/>
    </row>
    <row r="59" spans="1:6" s="24" customFormat="1" ht="15.75" outlineLevel="1" thickBot="1" x14ac:dyDescent="0.3">
      <c r="A59" s="275"/>
      <c r="B59" s="309" t="s">
        <v>735</v>
      </c>
      <c r="C59" s="330">
        <f>SUM(C9,C19,C29,C39)</f>
        <v>0</v>
      </c>
      <c r="D59" s="330">
        <f>SUM(D9,D19,D29,D39)</f>
        <v>0</v>
      </c>
      <c r="E59" s="293">
        <f>SUM(C59:D59)</f>
        <v>0</v>
      </c>
      <c r="F59" s="294"/>
    </row>
    <row r="60" spans="1:6" s="24" customFormat="1" ht="15.75" outlineLevel="1" thickBot="1" x14ac:dyDescent="0.3">
      <c r="A60" s="275"/>
      <c r="B60" s="310"/>
      <c r="C60" s="295"/>
      <c r="D60" s="295"/>
      <c r="E60" s="296"/>
      <c r="F60" s="294"/>
    </row>
    <row r="61" spans="1:6" s="24" customFormat="1" ht="15.75" outlineLevel="1" thickBot="1" x14ac:dyDescent="0.3">
      <c r="A61" s="297"/>
      <c r="B61" s="311" t="s">
        <v>691</v>
      </c>
      <c r="C61" s="331">
        <f>C58-C59</f>
        <v>0</v>
      </c>
      <c r="D61" s="331">
        <f>D58-D59</f>
        <v>0</v>
      </c>
      <c r="E61" s="298">
        <f>SUM(C61:D61)</f>
        <v>0</v>
      </c>
      <c r="F61" s="299" t="e">
        <f>E61/E58</f>
        <v>#DIV/0!</v>
      </c>
    </row>
    <row r="62" spans="1:6" s="24" customFormat="1" outlineLevel="1" x14ac:dyDescent="0.25">
      <c r="A62" s="44"/>
      <c r="B62" s="312"/>
      <c r="C62" s="268"/>
      <c r="D62" s="268"/>
      <c r="E62" s="210"/>
      <c r="F62" s="210"/>
    </row>
    <row r="63" spans="1:6" s="24" customFormat="1" outlineLevel="1" x14ac:dyDescent="0.25">
      <c r="A63" s="44"/>
      <c r="B63" s="312"/>
      <c r="C63" s="268"/>
      <c r="D63" s="268"/>
      <c r="E63" s="300"/>
      <c r="F63" s="210"/>
    </row>
    <row r="64" spans="1:6" s="24" customFormat="1" outlineLevel="1" x14ac:dyDescent="0.25">
      <c r="A64" s="44"/>
      <c r="B64" s="312"/>
      <c r="C64" s="268"/>
      <c r="D64" s="268"/>
      <c r="E64" s="301"/>
      <c r="F64" s="210"/>
    </row>
    <row r="65" spans="1:6" s="24" customFormat="1" outlineLevel="1" x14ac:dyDescent="0.25">
      <c r="A65" s="44"/>
      <c r="B65" s="312" t="s">
        <v>744</v>
      </c>
      <c r="C65" s="339">
        <f>SUM('VENDAS DIÁRIAS SEMANA 1'!F63,'VENDAS DIÁRIAS SEMANA 2'!J64,'VENDAS DIÁRIAS SEMANAS 3'!J62,'VENDAS DIÁRIAS SEMANA 4'!J62,'VENDAS DIÁRIAS SEMANA 5'!M62,'VENDAS DIÁRIAS SEMANA 6'!E58)</f>
        <v>3028832.54</v>
      </c>
      <c r="D65" s="268"/>
      <c r="E65" s="301"/>
      <c r="F65" s="210"/>
    </row>
    <row r="66" spans="1:6" s="24" customFormat="1" outlineLevel="1" x14ac:dyDescent="0.25">
      <c r="A66" s="44"/>
      <c r="B66" s="313" t="s">
        <v>745</v>
      </c>
      <c r="C66" s="340">
        <f>SUM('VENDAS DIÁRIAS SEMANA 1'!F64,'VENDAS DIÁRIAS SEMANA 2'!J65,'VENDAS DIÁRIAS SEMANAS 3'!J63,'VENDAS DIÁRIAS SEMANA 4'!J63,'VENDAS DIÁRIAS SEMANA 5'!M63,'VENDAS DIÁRIAS SEMANA 6'!E59)</f>
        <v>3016761.4200000004</v>
      </c>
      <c r="D66" s="211"/>
      <c r="E66" s="301"/>
      <c r="F66" s="210"/>
    </row>
    <row r="67" spans="1:6" s="24" customFormat="1" outlineLevel="1" x14ac:dyDescent="0.25">
      <c r="A67" s="44"/>
      <c r="B67" s="313"/>
      <c r="C67" s="211"/>
      <c r="D67" s="211"/>
      <c r="E67" s="301"/>
      <c r="F67" s="210"/>
    </row>
    <row r="68" spans="1:6" s="24" customFormat="1" outlineLevel="1" x14ac:dyDescent="0.25">
      <c r="A68" s="44"/>
      <c r="B68" s="313"/>
      <c r="C68" s="211"/>
      <c r="D68" s="211"/>
      <c r="E68" s="301"/>
      <c r="F68" s="210"/>
    </row>
    <row r="69" spans="1:6" s="24" customFormat="1" outlineLevel="1" x14ac:dyDescent="0.25">
      <c r="A69" s="44"/>
      <c r="B69" s="313"/>
      <c r="C69" s="211"/>
      <c r="D69" s="211"/>
      <c r="E69" s="301"/>
      <c r="F69" s="210"/>
    </row>
    <row r="70" spans="1:6" s="24" customFormat="1" x14ac:dyDescent="0.25">
      <c r="A70" s="44"/>
      <c r="B70" s="313"/>
      <c r="C70" s="211"/>
      <c r="D70" s="211"/>
      <c r="E70" s="301"/>
      <c r="F70" s="210"/>
    </row>
    <row r="71" spans="1:6" s="24" customFormat="1" outlineLevel="1" x14ac:dyDescent="0.25">
      <c r="A71" s="44"/>
      <c r="B71" s="313"/>
      <c r="C71" s="211"/>
      <c r="D71" s="211"/>
      <c r="E71" s="301"/>
      <c r="F71" s="210"/>
    </row>
    <row r="72" spans="1:6" s="24" customFormat="1" outlineLevel="1" x14ac:dyDescent="0.25">
      <c r="A72" s="44"/>
      <c r="B72" s="313"/>
      <c r="C72" s="211"/>
      <c r="D72" s="211"/>
      <c r="E72" s="301"/>
      <c r="F72" s="210"/>
    </row>
    <row r="73" spans="1:6" s="24" customFormat="1" outlineLevel="1" x14ac:dyDescent="0.25">
      <c r="A73" s="44"/>
      <c r="B73" s="313"/>
      <c r="C73" s="211"/>
      <c r="D73" s="211"/>
      <c r="E73" s="301"/>
      <c r="F73" s="210"/>
    </row>
    <row r="74" spans="1:6" s="24" customFormat="1" x14ac:dyDescent="0.25">
      <c r="A74" s="44"/>
      <c r="B74" s="313"/>
      <c r="C74" s="211"/>
      <c r="D74" s="211"/>
      <c r="E74" s="301"/>
      <c r="F74" s="210"/>
    </row>
    <row r="75" spans="1:6" s="24" customFormat="1" outlineLevel="1" x14ac:dyDescent="0.25">
      <c r="A75" s="44"/>
      <c r="B75" s="313"/>
      <c r="C75" s="211"/>
      <c r="D75" s="211"/>
      <c r="E75" s="301"/>
      <c r="F75" s="210"/>
    </row>
    <row r="76" spans="1:6" s="24" customFormat="1" outlineLevel="1" x14ac:dyDescent="0.25">
      <c r="A76" s="44"/>
      <c r="B76" s="313"/>
      <c r="C76" s="211"/>
      <c r="D76" s="211"/>
      <c r="E76" s="301"/>
      <c r="F76" s="210"/>
    </row>
    <row r="77" spans="1:6" s="24" customFormat="1" outlineLevel="1" x14ac:dyDescent="0.25">
      <c r="A77" s="44"/>
      <c r="B77" s="313"/>
      <c r="C77" s="211"/>
      <c r="D77" s="211"/>
      <c r="E77" s="301"/>
      <c r="F77" s="210"/>
    </row>
    <row r="78" spans="1:6" s="24" customFormat="1" x14ac:dyDescent="0.25">
      <c r="A78" s="44"/>
      <c r="B78" s="313"/>
      <c r="C78" s="211"/>
      <c r="D78" s="211"/>
      <c r="E78" s="301"/>
      <c r="F78" s="210"/>
    </row>
    <row r="79" spans="1:6" s="24" customFormat="1" outlineLevel="1" x14ac:dyDescent="0.25">
      <c r="A79" s="44"/>
      <c r="B79" s="313"/>
      <c r="C79" s="211"/>
      <c r="D79" s="211"/>
      <c r="E79" s="210"/>
      <c r="F79" s="210"/>
    </row>
    <row r="80" spans="1:6" s="24" customFormat="1" outlineLevel="1" x14ac:dyDescent="0.25">
      <c r="A80" s="44"/>
      <c r="B80" s="313"/>
      <c r="C80" s="211"/>
      <c r="D80" s="211"/>
      <c r="E80" s="210"/>
      <c r="F80" s="210"/>
    </row>
    <row r="81" spans="1:6" s="24" customFormat="1" x14ac:dyDescent="0.25">
      <c r="A81" s="44"/>
      <c r="B81" s="313"/>
      <c r="C81" s="211"/>
      <c r="D81" s="211"/>
      <c r="E81" s="210"/>
      <c r="F81" s="210"/>
    </row>
    <row r="82" spans="1:6" s="24" customFormat="1" outlineLevel="1" x14ac:dyDescent="0.25">
      <c r="A82" s="44"/>
      <c r="B82" s="313"/>
      <c r="C82" s="211"/>
      <c r="D82" s="211"/>
      <c r="E82" s="210"/>
      <c r="F82" s="210"/>
    </row>
    <row r="83" spans="1:6" s="24" customFormat="1" outlineLevel="1" x14ac:dyDescent="0.25">
      <c r="A83" s="44"/>
      <c r="B83" s="313"/>
      <c r="C83" s="211"/>
      <c r="D83" s="211"/>
      <c r="E83" s="210"/>
      <c r="F83" s="210"/>
    </row>
    <row r="84" spans="1:6" s="24" customFormat="1" outlineLevel="1" x14ac:dyDescent="0.25">
      <c r="A84" s="44"/>
      <c r="B84" s="313"/>
      <c r="C84" s="211"/>
      <c r="D84" s="211"/>
      <c r="E84" s="210"/>
      <c r="F84" s="210"/>
    </row>
    <row r="85" spans="1:6" outlineLevel="1" x14ac:dyDescent="0.25"/>
    <row r="86" spans="1:6" s="15" customFormat="1" outlineLevel="1" x14ac:dyDescent="0.25">
      <c r="A86" s="44"/>
      <c r="B86" s="313"/>
      <c r="C86" s="211"/>
      <c r="D86" s="211"/>
      <c r="E86" s="210"/>
      <c r="F86" s="210"/>
    </row>
    <row r="87" spans="1:6" s="15" customFormat="1" outlineLevel="1" x14ac:dyDescent="0.25">
      <c r="A87" s="44"/>
      <c r="B87" s="313"/>
      <c r="C87" s="211"/>
      <c r="D87" s="211"/>
      <c r="E87" s="210"/>
      <c r="F87" s="210"/>
    </row>
    <row r="88" spans="1:6" s="15" customFormat="1" x14ac:dyDescent="0.25">
      <c r="A88" s="44"/>
      <c r="B88" s="313"/>
      <c r="C88" s="211"/>
      <c r="D88" s="211"/>
      <c r="E88" s="210"/>
      <c r="F88" s="210"/>
    </row>
    <row r="89" spans="1:6" s="15" customFormat="1" outlineLevel="1" x14ac:dyDescent="0.25">
      <c r="A89" s="44"/>
      <c r="B89" s="313"/>
      <c r="C89" s="211"/>
      <c r="D89" s="211"/>
      <c r="E89" s="210"/>
      <c r="F89" s="210"/>
    </row>
    <row r="90" spans="1:6" s="15" customFormat="1" outlineLevel="1" x14ac:dyDescent="0.25">
      <c r="A90" s="44"/>
      <c r="B90" s="313"/>
      <c r="C90" s="211"/>
      <c r="D90" s="211"/>
      <c r="E90" s="210"/>
      <c r="F90" s="210"/>
    </row>
    <row r="91" spans="1:6" s="15" customFormat="1" outlineLevel="1" x14ac:dyDescent="0.25">
      <c r="A91" s="44"/>
      <c r="B91" s="313"/>
      <c r="C91" s="211"/>
      <c r="D91" s="211"/>
      <c r="E91" s="210"/>
      <c r="F91" s="210"/>
    </row>
    <row r="92" spans="1:6" s="15" customFormat="1" outlineLevel="1" x14ac:dyDescent="0.25">
      <c r="A92" s="44"/>
      <c r="B92" s="313"/>
      <c r="C92" s="211"/>
      <c r="D92" s="211"/>
      <c r="E92" s="210"/>
      <c r="F92" s="210"/>
    </row>
    <row r="93" spans="1:6" s="15" customFormat="1" x14ac:dyDescent="0.25">
      <c r="A93" s="44"/>
      <c r="B93" s="313"/>
      <c r="C93" s="211"/>
      <c r="D93" s="211"/>
      <c r="E93" s="210"/>
      <c r="F93" s="210"/>
    </row>
    <row r="94" spans="1:6" s="15" customFormat="1" outlineLevel="1" x14ac:dyDescent="0.25">
      <c r="A94" s="44"/>
      <c r="B94" s="313"/>
      <c r="C94" s="211"/>
      <c r="D94" s="211"/>
      <c r="E94" s="210"/>
      <c r="F94" s="210"/>
    </row>
    <row r="95" spans="1:6" s="15" customFormat="1" outlineLevel="1" x14ac:dyDescent="0.25">
      <c r="A95" s="44"/>
      <c r="B95" s="313"/>
      <c r="C95" s="211"/>
      <c r="D95" s="211"/>
      <c r="E95" s="210"/>
      <c r="F95" s="210"/>
    </row>
    <row r="96" spans="1:6" s="15" customFormat="1" outlineLevel="1" x14ac:dyDescent="0.25">
      <c r="A96" s="44"/>
      <c r="B96" s="313"/>
      <c r="C96" s="211"/>
      <c r="D96" s="211"/>
      <c r="E96" s="210"/>
      <c r="F96" s="210"/>
    </row>
    <row r="97" spans="1:6" s="15" customFormat="1" outlineLevel="1" x14ac:dyDescent="0.25">
      <c r="A97" s="44"/>
      <c r="B97" s="313"/>
      <c r="C97" s="211"/>
      <c r="D97" s="211"/>
      <c r="E97" s="210"/>
      <c r="F97" s="210"/>
    </row>
    <row r="98" spans="1:6" s="15" customFormat="1" outlineLevel="1" x14ac:dyDescent="0.25">
      <c r="A98" s="44"/>
      <c r="B98" s="313"/>
      <c r="C98" s="211"/>
      <c r="D98" s="211"/>
      <c r="E98" s="210"/>
      <c r="F98" s="210"/>
    </row>
    <row r="99" spans="1:6" s="15" customFormat="1" x14ac:dyDescent="0.25">
      <c r="A99" s="44"/>
      <c r="B99" s="313"/>
      <c r="C99" s="211"/>
      <c r="D99" s="211"/>
      <c r="E99" s="210"/>
      <c r="F99" s="210"/>
    </row>
    <row r="100" spans="1:6" s="15" customFormat="1" outlineLevel="1" x14ac:dyDescent="0.25">
      <c r="A100" s="44"/>
      <c r="B100" s="313"/>
      <c r="C100" s="211"/>
      <c r="D100" s="211"/>
      <c r="E100" s="210"/>
      <c r="F100" s="210"/>
    </row>
    <row r="101" spans="1:6" s="15" customFormat="1" outlineLevel="1" x14ac:dyDescent="0.25">
      <c r="A101" s="44"/>
      <c r="B101" s="313"/>
      <c r="C101" s="211"/>
      <c r="D101" s="211"/>
      <c r="E101" s="210"/>
      <c r="F101" s="210"/>
    </row>
    <row r="102" spans="1:6" s="15" customFormat="1" outlineLevel="1" x14ac:dyDescent="0.25">
      <c r="A102" s="44"/>
      <c r="B102" s="313"/>
      <c r="C102" s="211"/>
      <c r="D102" s="211"/>
      <c r="E102" s="210"/>
      <c r="F102" s="210"/>
    </row>
    <row r="103" spans="1:6" s="15" customFormat="1" outlineLevel="1" x14ac:dyDescent="0.25">
      <c r="A103" s="44"/>
      <c r="B103" s="313"/>
      <c r="C103" s="211"/>
      <c r="D103" s="211"/>
      <c r="E103" s="210"/>
      <c r="F103" s="210"/>
    </row>
    <row r="104" spans="1:6" s="15" customFormat="1" x14ac:dyDescent="0.25">
      <c r="A104" s="44"/>
      <c r="B104" s="313"/>
      <c r="C104" s="211"/>
      <c r="D104" s="211"/>
      <c r="E104" s="210"/>
      <c r="F104" s="210"/>
    </row>
    <row r="105" spans="1:6" s="15" customFormat="1" outlineLevel="1" x14ac:dyDescent="0.25">
      <c r="A105" s="44"/>
      <c r="B105" s="313"/>
      <c r="C105" s="211"/>
      <c r="D105" s="211"/>
      <c r="E105" s="210"/>
      <c r="F105" s="210"/>
    </row>
    <row r="106" spans="1:6" s="15" customFormat="1" outlineLevel="1" x14ac:dyDescent="0.25">
      <c r="A106" s="44"/>
      <c r="B106" s="313"/>
      <c r="C106" s="211"/>
      <c r="D106" s="211"/>
      <c r="E106" s="210"/>
      <c r="F106" s="210"/>
    </row>
    <row r="107" spans="1:6" s="15" customFormat="1" outlineLevel="1" x14ac:dyDescent="0.25">
      <c r="A107" s="44"/>
      <c r="B107" s="313"/>
      <c r="C107" s="211"/>
      <c r="D107" s="211"/>
      <c r="E107" s="210"/>
      <c r="F107" s="210"/>
    </row>
    <row r="108" spans="1:6" s="15" customFormat="1" outlineLevel="1" x14ac:dyDescent="0.25">
      <c r="A108" s="44"/>
      <c r="B108" s="313"/>
      <c r="C108" s="211"/>
      <c r="D108" s="211"/>
      <c r="E108" s="210"/>
      <c r="F108" s="210"/>
    </row>
    <row r="109" spans="1:6" s="15" customFormat="1" outlineLevel="1" x14ac:dyDescent="0.25">
      <c r="A109" s="44"/>
      <c r="B109" s="313"/>
      <c r="C109" s="211"/>
      <c r="D109" s="211"/>
      <c r="E109" s="210"/>
      <c r="F109" s="210"/>
    </row>
    <row r="110" spans="1:6" s="15" customFormat="1" x14ac:dyDescent="0.25">
      <c r="A110" s="44"/>
      <c r="B110" s="313"/>
      <c r="C110" s="211"/>
      <c r="D110" s="211"/>
      <c r="E110" s="210"/>
      <c r="F110" s="210"/>
    </row>
    <row r="111" spans="1:6" s="15" customFormat="1" outlineLevel="1" x14ac:dyDescent="0.25">
      <c r="A111" s="44"/>
      <c r="B111" s="313"/>
      <c r="C111" s="211"/>
      <c r="D111" s="211"/>
      <c r="E111" s="210"/>
      <c r="F111" s="210"/>
    </row>
    <row r="112" spans="1:6" s="15" customFormat="1" outlineLevel="1" x14ac:dyDescent="0.25">
      <c r="A112" s="44"/>
      <c r="B112" s="313"/>
      <c r="C112" s="211"/>
      <c r="D112" s="211"/>
      <c r="E112" s="210"/>
      <c r="F112" s="210"/>
    </row>
    <row r="113" spans="1:6" s="15" customFormat="1" outlineLevel="1" x14ac:dyDescent="0.25">
      <c r="A113" s="44"/>
      <c r="B113" s="313"/>
      <c r="C113" s="211"/>
      <c r="D113" s="211"/>
      <c r="E113" s="210"/>
      <c r="F113" s="210"/>
    </row>
    <row r="114" spans="1:6" s="15" customFormat="1" outlineLevel="1" x14ac:dyDescent="0.25">
      <c r="A114" s="44"/>
      <c r="B114" s="313"/>
      <c r="C114" s="211"/>
      <c r="D114" s="211"/>
      <c r="E114" s="210"/>
      <c r="F114" s="210"/>
    </row>
    <row r="115" spans="1:6" s="15" customFormat="1" outlineLevel="1" x14ac:dyDescent="0.25">
      <c r="A115" s="44"/>
      <c r="B115" s="313"/>
      <c r="C115" s="211"/>
      <c r="D115" s="211"/>
      <c r="E115" s="210"/>
      <c r="F115" s="210"/>
    </row>
    <row r="116" spans="1:6" s="15" customFormat="1" outlineLevel="1" x14ac:dyDescent="0.25">
      <c r="A116" s="44"/>
      <c r="B116" s="313"/>
      <c r="C116" s="211"/>
      <c r="D116" s="211"/>
      <c r="E116" s="210"/>
      <c r="F116" s="210"/>
    </row>
    <row r="117" spans="1:6" s="15" customFormat="1" outlineLevel="1" x14ac:dyDescent="0.25">
      <c r="A117" s="44"/>
      <c r="B117" s="313"/>
      <c r="C117" s="211"/>
      <c r="D117" s="211"/>
      <c r="E117" s="210"/>
      <c r="F117" s="210"/>
    </row>
    <row r="118" spans="1:6" s="15" customFormat="1" outlineLevel="1" x14ac:dyDescent="0.25">
      <c r="A118" s="44"/>
      <c r="B118" s="313"/>
      <c r="C118" s="211"/>
      <c r="D118" s="211"/>
      <c r="E118" s="210"/>
      <c r="F118" s="210"/>
    </row>
    <row r="119" spans="1:6" s="15" customFormat="1" outlineLevel="1" x14ac:dyDescent="0.25">
      <c r="A119" s="44"/>
      <c r="B119" s="313"/>
      <c r="C119" s="211"/>
      <c r="D119" s="211"/>
      <c r="E119" s="210"/>
      <c r="F119" s="210"/>
    </row>
    <row r="120" spans="1:6" s="15" customFormat="1" x14ac:dyDescent="0.25">
      <c r="A120" s="44"/>
      <c r="B120" s="313"/>
      <c r="C120" s="211"/>
      <c r="D120" s="211"/>
      <c r="E120" s="210"/>
      <c r="F120" s="210"/>
    </row>
    <row r="121" spans="1:6" s="15" customFormat="1" outlineLevel="1" x14ac:dyDescent="0.25">
      <c r="A121" s="44"/>
      <c r="B121" s="313"/>
      <c r="C121" s="211"/>
      <c r="D121" s="211"/>
      <c r="E121" s="210"/>
      <c r="F121" s="210"/>
    </row>
    <row r="122" spans="1:6" s="15" customFormat="1" outlineLevel="1" x14ac:dyDescent="0.25">
      <c r="A122" s="44"/>
      <c r="B122" s="313"/>
      <c r="C122" s="211"/>
      <c r="D122" s="211"/>
      <c r="E122" s="210"/>
      <c r="F122" s="210"/>
    </row>
    <row r="123" spans="1:6" s="15" customFormat="1" outlineLevel="1" x14ac:dyDescent="0.25">
      <c r="A123" s="44"/>
      <c r="B123" s="313"/>
      <c r="C123" s="211"/>
      <c r="D123" s="211"/>
      <c r="E123" s="210"/>
      <c r="F123" s="210"/>
    </row>
    <row r="124" spans="1:6" s="15" customFormat="1" outlineLevel="1" x14ac:dyDescent="0.25">
      <c r="A124" s="44"/>
      <c r="B124" s="313"/>
      <c r="C124" s="211"/>
      <c r="D124" s="211"/>
      <c r="E124" s="210"/>
      <c r="F124" s="210"/>
    </row>
    <row r="125" spans="1:6" s="15" customFormat="1" outlineLevel="1" x14ac:dyDescent="0.25">
      <c r="A125" s="44"/>
      <c r="B125" s="313"/>
      <c r="C125" s="211"/>
      <c r="D125" s="211"/>
      <c r="E125" s="210"/>
      <c r="F125" s="210"/>
    </row>
    <row r="126" spans="1:6" s="15" customFormat="1" outlineLevel="1" x14ac:dyDescent="0.25">
      <c r="A126" s="44"/>
      <c r="B126" s="313"/>
      <c r="C126" s="211"/>
      <c r="D126" s="211"/>
      <c r="E126" s="210"/>
      <c r="F126" s="210"/>
    </row>
    <row r="127" spans="1:6" s="15" customFormat="1" collapsed="1" x14ac:dyDescent="0.25">
      <c r="A127" s="44"/>
      <c r="B127" s="313"/>
      <c r="C127" s="211"/>
      <c r="D127" s="211"/>
      <c r="E127" s="210"/>
      <c r="F127" s="210"/>
    </row>
    <row r="128" spans="1:6" s="15" customFormat="1" outlineLevel="1" x14ac:dyDescent="0.25">
      <c r="A128" s="44"/>
      <c r="B128" s="313"/>
      <c r="C128" s="211"/>
      <c r="D128" s="211"/>
      <c r="E128" s="210"/>
      <c r="F128" s="210"/>
    </row>
    <row r="129" spans="1:6" s="15" customFormat="1" outlineLevel="1" x14ac:dyDescent="0.25">
      <c r="A129" s="44"/>
      <c r="B129" s="313"/>
      <c r="C129" s="211"/>
      <c r="D129" s="211"/>
      <c r="E129" s="210"/>
      <c r="F129" s="210"/>
    </row>
    <row r="130" spans="1:6" s="15" customFormat="1" outlineLevel="1" x14ac:dyDescent="0.25">
      <c r="A130" s="44"/>
      <c r="B130" s="313"/>
      <c r="C130" s="211"/>
      <c r="D130" s="211"/>
      <c r="E130" s="210"/>
      <c r="F130" s="210"/>
    </row>
    <row r="131" spans="1:6" s="15" customFormat="1" outlineLevel="1" x14ac:dyDescent="0.25">
      <c r="A131" s="44"/>
      <c r="B131" s="313"/>
      <c r="C131" s="211"/>
      <c r="D131" s="211"/>
      <c r="E131" s="210"/>
      <c r="F131" s="210"/>
    </row>
    <row r="132" spans="1:6" s="15" customFormat="1" outlineLevel="1" x14ac:dyDescent="0.25">
      <c r="A132" s="44"/>
      <c r="B132" s="313"/>
      <c r="C132" s="211"/>
      <c r="D132" s="211"/>
      <c r="E132" s="210"/>
      <c r="F132" s="210"/>
    </row>
    <row r="133" spans="1:6" s="15" customFormat="1" outlineLevel="1" x14ac:dyDescent="0.25">
      <c r="A133" s="44"/>
      <c r="B133" s="313"/>
      <c r="C133" s="211"/>
      <c r="D133" s="211"/>
      <c r="E133" s="210"/>
      <c r="F133" s="210"/>
    </row>
    <row r="134" spans="1:6" s="15" customFormat="1" collapsed="1" x14ac:dyDescent="0.25">
      <c r="A134" s="44"/>
      <c r="B134" s="313"/>
      <c r="C134" s="211"/>
      <c r="D134" s="211"/>
      <c r="E134" s="210"/>
      <c r="F134" s="210"/>
    </row>
    <row r="135" spans="1:6" s="15" customFormat="1" outlineLevel="1" x14ac:dyDescent="0.25">
      <c r="A135" s="44"/>
      <c r="B135" s="313"/>
      <c r="C135" s="211"/>
      <c r="D135" s="211"/>
      <c r="E135" s="210"/>
      <c r="F135" s="210"/>
    </row>
    <row r="136" spans="1:6" s="15" customFormat="1" outlineLevel="1" x14ac:dyDescent="0.25">
      <c r="A136" s="44"/>
      <c r="B136" s="313"/>
      <c r="C136" s="211"/>
      <c r="D136" s="211"/>
      <c r="E136" s="210"/>
      <c r="F136" s="210"/>
    </row>
    <row r="137" spans="1:6" s="15" customFormat="1" outlineLevel="1" x14ac:dyDescent="0.25">
      <c r="A137" s="44"/>
      <c r="B137" s="313"/>
      <c r="C137" s="211"/>
      <c r="D137" s="211"/>
      <c r="E137" s="210"/>
      <c r="F137" s="210"/>
    </row>
    <row r="138" spans="1:6" s="15" customFormat="1" outlineLevel="1" x14ac:dyDescent="0.25">
      <c r="A138" s="44"/>
      <c r="B138" s="313"/>
      <c r="C138" s="211"/>
      <c r="D138" s="211"/>
      <c r="E138" s="210"/>
      <c r="F138" s="210"/>
    </row>
    <row r="139" spans="1:6" s="15" customFormat="1" outlineLevel="1" x14ac:dyDescent="0.25">
      <c r="A139" s="44"/>
      <c r="B139" s="313"/>
      <c r="C139" s="211"/>
      <c r="D139" s="211"/>
      <c r="E139" s="210"/>
      <c r="F139" s="210"/>
    </row>
    <row r="140" spans="1:6" s="15" customFormat="1" outlineLevel="1" x14ac:dyDescent="0.25">
      <c r="A140" s="44"/>
      <c r="B140" s="313"/>
      <c r="C140" s="211"/>
      <c r="D140" s="211"/>
      <c r="E140" s="210"/>
      <c r="F140" s="210"/>
    </row>
    <row r="141" spans="1:6" s="15" customFormat="1" outlineLevel="1" x14ac:dyDescent="0.25">
      <c r="A141" s="44"/>
      <c r="B141" s="313"/>
      <c r="C141" s="211"/>
      <c r="D141" s="211"/>
      <c r="E141" s="210"/>
      <c r="F141" s="210"/>
    </row>
    <row r="142" spans="1:6" s="15" customFormat="1" outlineLevel="1" x14ac:dyDescent="0.25">
      <c r="A142" s="44"/>
      <c r="B142" s="313"/>
      <c r="C142" s="211"/>
      <c r="D142" s="211"/>
      <c r="E142" s="210"/>
      <c r="F142" s="210"/>
    </row>
    <row r="143" spans="1:6" s="15" customFormat="1" outlineLevel="1" x14ac:dyDescent="0.25">
      <c r="A143" s="44"/>
      <c r="B143" s="313"/>
      <c r="C143" s="211"/>
      <c r="D143" s="211"/>
      <c r="E143" s="210"/>
      <c r="F143" s="210"/>
    </row>
    <row r="144" spans="1:6" s="15" customFormat="1" outlineLevel="1" x14ac:dyDescent="0.25">
      <c r="A144" s="44"/>
      <c r="B144" s="313"/>
      <c r="C144" s="211"/>
      <c r="D144" s="211"/>
      <c r="E144" s="210"/>
      <c r="F144" s="210"/>
    </row>
    <row r="145" spans="1:6" s="15" customFormat="1" outlineLevel="1" x14ac:dyDescent="0.25">
      <c r="A145" s="44"/>
      <c r="B145" s="313"/>
      <c r="C145" s="211"/>
      <c r="D145" s="211"/>
      <c r="E145" s="210"/>
      <c r="F145" s="210"/>
    </row>
    <row r="146" spans="1:6" s="15" customFormat="1" outlineLevel="1" x14ac:dyDescent="0.25">
      <c r="A146" s="44"/>
      <c r="B146" s="313"/>
      <c r="C146" s="211"/>
      <c r="D146" s="211"/>
      <c r="E146" s="210"/>
      <c r="F146" s="210"/>
    </row>
    <row r="147" spans="1:6" s="15" customFormat="1" outlineLevel="1" x14ac:dyDescent="0.25">
      <c r="A147" s="44"/>
      <c r="B147" s="313"/>
      <c r="C147" s="211"/>
      <c r="D147" s="211"/>
      <c r="E147" s="210"/>
      <c r="F147" s="210"/>
    </row>
    <row r="148" spans="1:6" s="15" customFormat="1" outlineLevel="1" x14ac:dyDescent="0.25">
      <c r="A148" s="44"/>
      <c r="B148" s="313"/>
      <c r="C148" s="211"/>
      <c r="D148" s="211"/>
      <c r="E148" s="210"/>
      <c r="F148" s="210"/>
    </row>
    <row r="149" spans="1:6" s="15" customFormat="1" outlineLevel="1" x14ac:dyDescent="0.25">
      <c r="A149" s="44"/>
      <c r="B149" s="313"/>
      <c r="C149" s="211"/>
      <c r="D149" s="211"/>
      <c r="E149" s="210"/>
      <c r="F149" s="210"/>
    </row>
    <row r="150" spans="1:6" s="15" customFormat="1" outlineLevel="1" x14ac:dyDescent="0.25">
      <c r="A150" s="44"/>
      <c r="B150" s="313"/>
      <c r="C150" s="211"/>
      <c r="D150" s="211"/>
      <c r="E150" s="210"/>
      <c r="F150" s="210"/>
    </row>
    <row r="151" spans="1:6" s="15" customFormat="1" outlineLevel="1" x14ac:dyDescent="0.25">
      <c r="A151" s="44"/>
      <c r="B151" s="313"/>
      <c r="C151" s="211"/>
      <c r="D151" s="211"/>
      <c r="E151" s="210"/>
      <c r="F151" s="210"/>
    </row>
    <row r="152" spans="1:6" s="15" customFormat="1" outlineLevel="1" x14ac:dyDescent="0.25">
      <c r="A152" s="44"/>
      <c r="B152" s="313"/>
      <c r="C152" s="211"/>
      <c r="D152" s="211"/>
      <c r="E152" s="210"/>
      <c r="F152" s="210"/>
    </row>
    <row r="153" spans="1:6" s="15" customFormat="1" outlineLevel="1" x14ac:dyDescent="0.25">
      <c r="A153" s="44"/>
      <c r="B153" s="313"/>
      <c r="C153" s="211"/>
      <c r="D153" s="211"/>
      <c r="E153" s="210"/>
      <c r="F153" s="210"/>
    </row>
    <row r="154" spans="1:6" s="15" customFormat="1" outlineLevel="1" x14ac:dyDescent="0.25">
      <c r="A154" s="44"/>
      <c r="B154" s="313"/>
      <c r="C154" s="211"/>
      <c r="D154" s="211"/>
      <c r="E154" s="210"/>
      <c r="F154" s="210"/>
    </row>
    <row r="155" spans="1:6" s="15" customFormat="1" outlineLevel="1" x14ac:dyDescent="0.25">
      <c r="A155" s="44"/>
      <c r="B155" s="313"/>
      <c r="C155" s="211"/>
      <c r="D155" s="211"/>
      <c r="E155" s="210"/>
      <c r="F155" s="210"/>
    </row>
    <row r="156" spans="1:6" outlineLevel="1" x14ac:dyDescent="0.25"/>
    <row r="157" spans="1:6" outlineLevel="1" x14ac:dyDescent="0.25"/>
    <row r="158" spans="1:6" outlineLevel="1" x14ac:dyDescent="0.25"/>
    <row r="159" spans="1:6" outlineLevel="1" x14ac:dyDescent="0.25"/>
    <row r="160" spans="1:6" outlineLevel="1" x14ac:dyDescent="0.25"/>
    <row r="161" spans="1:6" collapsed="1" x14ac:dyDescent="0.25"/>
    <row r="162" spans="1:6" ht="9" customHeight="1" x14ac:dyDescent="0.25">
      <c r="A162" s="210"/>
    </row>
    <row r="164" spans="1:6" ht="8.25" customHeight="1" x14ac:dyDescent="0.25">
      <c r="A164" s="210"/>
    </row>
    <row r="165" spans="1:6" ht="8.25" customHeight="1" x14ac:dyDescent="0.25">
      <c r="A165" s="210"/>
    </row>
    <row r="166" spans="1:6" x14ac:dyDescent="0.25">
      <c r="A166" s="210"/>
    </row>
    <row r="167" spans="1:6" ht="8.25" customHeight="1" x14ac:dyDescent="0.25">
      <c r="A167" s="210"/>
    </row>
    <row r="168" spans="1:6" x14ac:dyDescent="0.25">
      <c r="A168" s="210"/>
    </row>
    <row r="169" spans="1:6" ht="8.25" customHeight="1" x14ac:dyDescent="0.25">
      <c r="A169" s="210"/>
    </row>
    <row r="172" spans="1:6" outlineLevel="1" x14ac:dyDescent="0.25"/>
    <row r="173" spans="1:6" outlineLevel="1" x14ac:dyDescent="0.25"/>
    <row r="174" spans="1:6" outlineLevel="1" x14ac:dyDescent="0.25"/>
    <row r="175" spans="1:6" outlineLevel="1" x14ac:dyDescent="0.25"/>
    <row r="176" spans="1:6" s="15" customFormat="1" outlineLevel="1" x14ac:dyDescent="0.25">
      <c r="A176" s="44"/>
      <c r="B176" s="313"/>
      <c r="C176" s="211"/>
      <c r="D176" s="211"/>
      <c r="E176" s="210"/>
      <c r="F176" s="210"/>
    </row>
    <row r="177" spans="1:6" s="15" customFormat="1" outlineLevel="1" x14ac:dyDescent="0.25">
      <c r="A177" s="44"/>
      <c r="B177" s="313"/>
      <c r="C177" s="211"/>
      <c r="D177" s="211"/>
      <c r="E177" s="210"/>
      <c r="F177" s="210"/>
    </row>
    <row r="178" spans="1:6" s="15" customFormat="1" outlineLevel="1" x14ac:dyDescent="0.25">
      <c r="A178" s="44"/>
      <c r="B178" s="313"/>
      <c r="C178" s="211"/>
      <c r="D178" s="211"/>
      <c r="E178" s="210"/>
      <c r="F178" s="210"/>
    </row>
    <row r="179" spans="1:6" s="15" customFormat="1" outlineLevel="1" x14ac:dyDescent="0.25">
      <c r="A179" s="44"/>
      <c r="B179" s="313"/>
      <c r="C179" s="211"/>
      <c r="D179" s="211"/>
      <c r="E179" s="210"/>
      <c r="F179" s="210"/>
    </row>
    <row r="180" spans="1:6" s="15" customFormat="1" collapsed="1" x14ac:dyDescent="0.25">
      <c r="A180" s="44"/>
      <c r="B180" s="313"/>
      <c r="C180" s="211"/>
      <c r="D180" s="211"/>
      <c r="E180" s="210"/>
      <c r="F180" s="210"/>
    </row>
    <row r="181" spans="1:6" s="15" customFormat="1" outlineLevel="1" x14ac:dyDescent="0.25">
      <c r="A181" s="44"/>
      <c r="B181" s="313"/>
      <c r="C181" s="211"/>
      <c r="D181" s="211"/>
      <c r="E181" s="210"/>
      <c r="F181" s="210"/>
    </row>
    <row r="182" spans="1:6" s="15" customFormat="1" outlineLevel="1" x14ac:dyDescent="0.25">
      <c r="A182" s="44"/>
      <c r="B182" s="313"/>
      <c r="C182" s="211"/>
      <c r="D182" s="211"/>
      <c r="E182" s="210"/>
      <c r="F182" s="210"/>
    </row>
    <row r="183" spans="1:6" s="15" customFormat="1" outlineLevel="1" x14ac:dyDescent="0.25">
      <c r="A183" s="44"/>
      <c r="B183" s="313"/>
      <c r="C183" s="211"/>
      <c r="D183" s="211"/>
      <c r="E183" s="210"/>
      <c r="F183" s="210"/>
    </row>
    <row r="184" spans="1:6" s="15" customFormat="1" outlineLevel="1" x14ac:dyDescent="0.25">
      <c r="A184" s="44"/>
      <c r="B184" s="313"/>
      <c r="C184" s="211"/>
      <c r="D184" s="211"/>
      <c r="E184" s="210"/>
      <c r="F184" s="210"/>
    </row>
    <row r="185" spans="1:6" s="15" customFormat="1" outlineLevel="1" x14ac:dyDescent="0.25">
      <c r="A185" s="44"/>
      <c r="B185" s="313"/>
      <c r="C185" s="211"/>
      <c r="D185" s="211"/>
      <c r="E185" s="210"/>
      <c r="F185" s="210"/>
    </row>
    <row r="186" spans="1:6" s="15" customFormat="1" outlineLevel="1" x14ac:dyDescent="0.25">
      <c r="A186" s="44"/>
      <c r="B186" s="313"/>
      <c r="C186" s="211"/>
      <c r="D186" s="211"/>
      <c r="E186" s="210"/>
      <c r="F186" s="210"/>
    </row>
    <row r="187" spans="1:6" s="15" customFormat="1" x14ac:dyDescent="0.25">
      <c r="A187" s="44"/>
      <c r="B187" s="313"/>
      <c r="C187" s="211"/>
      <c r="D187" s="211"/>
      <c r="E187" s="210"/>
      <c r="F187" s="210"/>
    </row>
    <row r="188" spans="1:6" s="15" customFormat="1" ht="15.75" customHeight="1" outlineLevel="1" x14ac:dyDescent="0.25">
      <c r="A188" s="44"/>
      <c r="B188" s="313"/>
      <c r="C188" s="211"/>
      <c r="D188" s="211"/>
      <c r="E188" s="210"/>
      <c r="F188" s="210"/>
    </row>
    <row r="189" spans="1:6" s="15" customFormat="1" ht="15.75" customHeight="1" outlineLevel="1" x14ac:dyDescent="0.25">
      <c r="A189" s="44"/>
      <c r="B189" s="313"/>
      <c r="C189" s="211"/>
      <c r="D189" s="211"/>
      <c r="E189" s="210"/>
      <c r="F189" s="210"/>
    </row>
    <row r="190" spans="1:6" s="15" customFormat="1" ht="15.75" customHeight="1" outlineLevel="1" x14ac:dyDescent="0.25">
      <c r="A190" s="44"/>
      <c r="B190" s="313"/>
      <c r="C190" s="211"/>
      <c r="D190" s="211"/>
      <c r="E190" s="210"/>
      <c r="F190" s="210"/>
    </row>
    <row r="191" spans="1:6" s="15" customFormat="1" collapsed="1" x14ac:dyDescent="0.25">
      <c r="A191" s="44"/>
      <c r="B191" s="313"/>
      <c r="C191" s="211"/>
      <c r="D191" s="211"/>
      <c r="E191" s="210"/>
      <c r="F191" s="210"/>
    </row>
    <row r="192" spans="1:6" s="15" customFormat="1" ht="15.75" customHeight="1" outlineLevel="1" x14ac:dyDescent="0.25">
      <c r="A192" s="44"/>
      <c r="B192" s="313"/>
      <c r="C192" s="211"/>
      <c r="D192" s="211"/>
      <c r="E192" s="210"/>
      <c r="F192" s="210"/>
    </row>
    <row r="193" spans="1:6" s="15" customFormat="1" ht="15.75" customHeight="1" outlineLevel="1" x14ac:dyDescent="0.25">
      <c r="A193" s="44"/>
      <c r="B193" s="313"/>
      <c r="C193" s="211"/>
      <c r="D193" s="211"/>
      <c r="E193" s="210"/>
      <c r="F193" s="210"/>
    </row>
    <row r="194" spans="1:6" s="15" customFormat="1" collapsed="1" x14ac:dyDescent="0.25">
      <c r="A194" s="44"/>
      <c r="B194" s="313"/>
      <c r="C194" s="211"/>
      <c r="D194" s="211"/>
      <c r="E194" s="210"/>
      <c r="F194" s="210"/>
    </row>
    <row r="195" spans="1:6" s="15" customFormat="1" ht="15.75" customHeight="1" outlineLevel="1" x14ac:dyDescent="0.25">
      <c r="A195" s="44"/>
      <c r="B195" s="313"/>
      <c r="C195" s="211"/>
      <c r="D195" s="211"/>
      <c r="E195" s="210"/>
      <c r="F195" s="210"/>
    </row>
    <row r="196" spans="1:6" s="15" customFormat="1" ht="15.75" customHeight="1" outlineLevel="1" x14ac:dyDescent="0.25">
      <c r="A196" s="44"/>
      <c r="B196" s="313"/>
      <c r="C196" s="211"/>
      <c r="D196" s="211"/>
      <c r="E196" s="210"/>
      <c r="F196" s="210"/>
    </row>
    <row r="197" spans="1:6" s="15" customFormat="1" collapsed="1" x14ac:dyDescent="0.25">
      <c r="A197" s="44"/>
      <c r="B197" s="313"/>
      <c r="C197" s="211"/>
      <c r="D197" s="211"/>
      <c r="E197" s="210"/>
      <c r="F197" s="210"/>
    </row>
    <row r="198" spans="1:6" s="15" customFormat="1" ht="15.75" hidden="1" customHeight="1" outlineLevel="1" x14ac:dyDescent="0.25">
      <c r="A198" s="44"/>
      <c r="B198" s="313"/>
      <c r="C198" s="211"/>
      <c r="D198" s="211"/>
      <c r="E198" s="210"/>
      <c r="F198" s="210"/>
    </row>
    <row r="199" spans="1:6" s="15" customFormat="1" ht="15.75" hidden="1" customHeight="1" outlineLevel="1" x14ac:dyDescent="0.25">
      <c r="A199" s="44"/>
      <c r="B199" s="313"/>
      <c r="C199" s="211"/>
      <c r="D199" s="211"/>
      <c r="E199" s="210"/>
      <c r="F199" s="210"/>
    </row>
    <row r="200" spans="1:6" s="15" customFormat="1" collapsed="1" x14ac:dyDescent="0.25">
      <c r="A200" s="44"/>
      <c r="B200" s="313"/>
      <c r="C200" s="211"/>
      <c r="D200" s="211"/>
      <c r="E200" s="210"/>
      <c r="F200" s="210"/>
    </row>
    <row r="201" spans="1:6" s="15" customFormat="1" ht="15.75" hidden="1" customHeight="1" outlineLevel="1" x14ac:dyDescent="0.25">
      <c r="A201" s="44"/>
      <c r="B201" s="313"/>
      <c r="C201" s="211"/>
      <c r="D201" s="211"/>
      <c r="E201" s="210"/>
      <c r="F201" s="210"/>
    </row>
    <row r="202" spans="1:6" ht="15.75" hidden="1" customHeight="1" outlineLevel="1" x14ac:dyDescent="0.25"/>
    <row r="203" spans="1:6" ht="15.75" hidden="1" customHeight="1" outlineLevel="1" x14ac:dyDescent="0.25"/>
    <row r="204" spans="1:6" collapsed="1" x14ac:dyDescent="0.25"/>
    <row r="205" spans="1:6" ht="15.75" hidden="1" customHeight="1" outlineLevel="1" x14ac:dyDescent="0.25"/>
    <row r="206" spans="1:6" ht="18" customHeight="1" collapsed="1" x14ac:dyDescent="0.25"/>
    <row r="207" spans="1:6" ht="9" customHeight="1" x14ac:dyDescent="0.25">
      <c r="A207" s="210"/>
    </row>
    <row r="212" spans="1:6" ht="31.5" customHeight="1" x14ac:dyDescent="0.25"/>
    <row r="216" spans="1:6" s="15" customFormat="1" x14ac:dyDescent="0.25">
      <c r="A216" s="44"/>
      <c r="B216" s="313"/>
      <c r="C216" s="211"/>
      <c r="D216" s="211"/>
      <c r="E216" s="210"/>
      <c r="F216" s="210"/>
    </row>
  </sheetData>
  <mergeCells count="38">
    <mergeCell ref="C23:D25"/>
    <mergeCell ref="C33:D35"/>
    <mergeCell ref="C43:D44"/>
    <mergeCell ref="B23:B25"/>
    <mergeCell ref="B43:B45"/>
    <mergeCell ref="E23:F25"/>
    <mergeCell ref="B26:F26"/>
    <mergeCell ref="E27:F27"/>
    <mergeCell ref="B1:F4"/>
    <mergeCell ref="B5:B6"/>
    <mergeCell ref="E5:F7"/>
    <mergeCell ref="B12:D12"/>
    <mergeCell ref="E12:F12"/>
    <mergeCell ref="C5:D5"/>
    <mergeCell ref="B13:B15"/>
    <mergeCell ref="E13:F15"/>
    <mergeCell ref="B16:D16"/>
    <mergeCell ref="E17:F17"/>
    <mergeCell ref="B22:D22"/>
    <mergeCell ref="E22:F22"/>
    <mergeCell ref="C13:D15"/>
    <mergeCell ref="E43:F45"/>
    <mergeCell ref="B46:F46"/>
    <mergeCell ref="E47:F47"/>
    <mergeCell ref="B32:D32"/>
    <mergeCell ref="E32:F32"/>
    <mergeCell ref="B33:B35"/>
    <mergeCell ref="E33:F35"/>
    <mergeCell ref="B36:F36"/>
    <mergeCell ref="E37:F37"/>
    <mergeCell ref="B42:D42"/>
    <mergeCell ref="E42:F42"/>
    <mergeCell ref="B57:D57"/>
    <mergeCell ref="B53:B55"/>
    <mergeCell ref="E53:F55"/>
    <mergeCell ref="B56:F56"/>
    <mergeCell ref="B52:D52"/>
    <mergeCell ref="E52:F52"/>
  </mergeCells>
  <conditionalFormatting sqref="A89:A93">
    <cfRule type="duplicateValues" dxfId="45" priority="33"/>
  </conditionalFormatting>
  <conditionalFormatting sqref="A94:A98">
    <cfRule type="duplicateValues" dxfId="44" priority="34"/>
  </conditionalFormatting>
  <conditionalFormatting sqref="A179:A186">
    <cfRule type="duplicateValues" dxfId="43" priority="35"/>
  </conditionalFormatting>
  <conditionalFormatting sqref="A195:A197">
    <cfRule type="duplicateValues" dxfId="42" priority="36"/>
  </conditionalFormatting>
  <conditionalFormatting sqref="A201:A203">
    <cfRule type="duplicateValues" dxfId="41" priority="37"/>
  </conditionalFormatting>
  <conditionalFormatting sqref="A172:A178">
    <cfRule type="duplicateValues" dxfId="40" priority="38"/>
  </conditionalFormatting>
  <conditionalFormatting sqref="A8:B9 A14:A16 A12:D12 A11:B11 A13:C13">
    <cfRule type="duplicateValues" dxfId="39" priority="39"/>
  </conditionalFormatting>
  <conditionalFormatting sqref="A40:D40 A46:D46 A42:D42 A41 A38:B39">
    <cfRule type="duplicateValues" dxfId="38" priority="40"/>
  </conditionalFormatting>
  <conditionalFormatting sqref="A30:D30 A36 A28:B29">
    <cfRule type="duplicateValues" dxfId="37" priority="41"/>
  </conditionalFormatting>
  <conditionalFormatting sqref="A26 A22:D22 A18:B19 A21:B21">
    <cfRule type="duplicateValues" dxfId="36" priority="42"/>
  </conditionalFormatting>
  <conditionalFormatting sqref="A48:D50 A56">
    <cfRule type="duplicateValues" dxfId="35" priority="43"/>
  </conditionalFormatting>
  <conditionalFormatting sqref="A23:A25">
    <cfRule type="duplicateValues" dxfId="34" priority="32"/>
  </conditionalFormatting>
  <conditionalFormatting sqref="A33:A35">
    <cfRule type="duplicateValues" dxfId="33" priority="31"/>
  </conditionalFormatting>
  <conditionalFormatting sqref="A43:A45">
    <cfRule type="duplicateValues" dxfId="32" priority="30"/>
  </conditionalFormatting>
  <conditionalFormatting sqref="A53:A55">
    <cfRule type="duplicateValues" dxfId="31" priority="29"/>
  </conditionalFormatting>
  <conditionalFormatting sqref="B41">
    <cfRule type="duplicateValues" dxfId="30" priority="28"/>
  </conditionalFormatting>
  <conditionalFormatting sqref="A31">
    <cfRule type="duplicateValues" dxfId="29" priority="27"/>
  </conditionalFormatting>
  <conditionalFormatting sqref="B32:D32 B31">
    <cfRule type="duplicateValues" dxfId="28" priority="26"/>
  </conditionalFormatting>
  <conditionalFormatting sqref="A51:A52">
    <cfRule type="duplicateValues" dxfId="27" priority="25"/>
  </conditionalFormatting>
  <conditionalFormatting sqref="B51:D52">
    <cfRule type="duplicateValues" dxfId="26" priority="24"/>
  </conditionalFormatting>
  <conditionalFormatting sqref="A20:B20">
    <cfRule type="duplicateValues" dxfId="25" priority="23"/>
  </conditionalFormatting>
  <conditionalFormatting sqref="A10:B10">
    <cfRule type="duplicateValues" dxfId="24" priority="22"/>
  </conditionalFormatting>
  <conditionalFormatting sqref="F11">
    <cfRule type="colorScale" priority="20">
      <colorScale>
        <cfvo type="percent" val="16"/>
        <cfvo type="percent" val="22"/>
        <color rgb="FFFFFF00"/>
        <color rgb="FFFFEF9C"/>
      </colorScale>
    </cfRule>
  </conditionalFormatting>
  <conditionalFormatting sqref="F10">
    <cfRule type="colorScale" priority="21">
      <colorScale>
        <cfvo type="percent" val="16"/>
        <cfvo type="percent" val="22"/>
        <color rgb="FFFFFF00"/>
        <color rgb="FFFFEF9C"/>
      </colorScale>
    </cfRule>
  </conditionalFormatting>
  <conditionalFormatting sqref="F40">
    <cfRule type="colorScale" priority="19">
      <colorScale>
        <cfvo type="percent" val="16"/>
        <cfvo type="percent" val="22"/>
        <color rgb="FFFFFF00"/>
        <color rgb="FFFFEF9C"/>
      </colorScale>
    </cfRule>
  </conditionalFormatting>
  <conditionalFormatting sqref="B23:C23">
    <cfRule type="duplicateValues" dxfId="23" priority="18"/>
  </conditionalFormatting>
  <conditionalFormatting sqref="B33:C33">
    <cfRule type="duplicateValues" dxfId="22" priority="17"/>
  </conditionalFormatting>
  <conditionalFormatting sqref="B43:C43">
    <cfRule type="duplicateValues" dxfId="21" priority="16"/>
  </conditionalFormatting>
  <conditionalFormatting sqref="B53:D53">
    <cfRule type="duplicateValues" dxfId="20" priority="15"/>
  </conditionalFormatting>
  <conditionalFormatting sqref="F20">
    <cfRule type="colorScale" priority="14">
      <colorScale>
        <cfvo type="percent" val="16"/>
        <cfvo type="percent" val="22"/>
        <color rgb="FFFFFF00"/>
        <color rgb="FFFFEF9C"/>
      </colorScale>
    </cfRule>
  </conditionalFormatting>
  <conditionalFormatting sqref="F30">
    <cfRule type="colorScale" priority="13">
      <colorScale>
        <cfvo type="percent" val="16"/>
        <cfvo type="percent" val="22"/>
        <color rgb="FFFFFF00"/>
        <color rgb="FFFFEF9C"/>
      </colorScale>
    </cfRule>
  </conditionalFormatting>
  <conditionalFormatting sqref="F50">
    <cfRule type="colorScale" priority="12">
      <colorScale>
        <cfvo type="percent" val="16"/>
        <cfvo type="percent" val="22"/>
        <color rgb="FFFFFF00"/>
        <color rgb="FFFFEF9C"/>
      </colorScale>
    </cfRule>
  </conditionalFormatting>
  <conditionalFormatting sqref="F21">
    <cfRule type="colorScale" priority="11">
      <colorScale>
        <cfvo type="percent" val="16"/>
        <cfvo type="percent" val="22"/>
        <color rgb="FFFFFF00"/>
        <color rgb="FFFFEF9C"/>
      </colorScale>
    </cfRule>
  </conditionalFormatting>
  <conditionalFormatting sqref="F31">
    <cfRule type="colorScale" priority="10">
      <colorScale>
        <cfvo type="percent" val="16"/>
        <cfvo type="percent" val="22"/>
        <color rgb="FFFFFF00"/>
        <color rgb="FFFFEF9C"/>
      </colorScale>
    </cfRule>
  </conditionalFormatting>
  <conditionalFormatting sqref="F41">
    <cfRule type="colorScale" priority="9">
      <colorScale>
        <cfvo type="percent" val="16"/>
        <cfvo type="percent" val="22"/>
        <color rgb="FFFFFF00"/>
        <color rgb="FFFFEF9C"/>
      </colorScale>
    </cfRule>
  </conditionalFormatting>
  <conditionalFormatting sqref="F51">
    <cfRule type="colorScale" priority="8">
      <colorScale>
        <cfvo type="percent" val="16"/>
        <cfvo type="percent" val="22"/>
        <color rgb="FFFFFF00"/>
        <color rgb="FFFFEF9C"/>
      </colorScale>
    </cfRule>
  </conditionalFormatting>
  <conditionalFormatting sqref="A32">
    <cfRule type="duplicateValues" dxfId="19" priority="3"/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6'!C38:D38</xm:f>
              <xm:sqref>C43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6'!C28:D28</xm:f>
              <xm:sqref>C33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6'!C18:D18</xm:f>
              <xm:sqref>C23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6'!C8:D8</xm:f>
              <xm:sqref>C13</xm:sqref>
            </x14:sparkline>
          </x14:sparklines>
        </x14:sparklineGroup>
      </x14:sparklineGroup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5"/>
  <sheetViews>
    <sheetView showGridLines="0" zoomScale="80" zoomScaleNormal="80" workbookViewId="0">
      <pane xSplit="1" ySplit="5" topLeftCell="B6" activePane="bottomRight" state="frozen"/>
      <selection activeCell="C8" sqref="C8:I8"/>
      <selection pane="topRight" activeCell="C8" sqref="C8:I8"/>
      <selection pane="bottomLeft" activeCell="C8" sqref="C8:I8"/>
      <selection pane="bottomRight" activeCell="J21" sqref="J21"/>
    </sheetView>
  </sheetViews>
  <sheetFormatPr defaultColWidth="9.140625" defaultRowHeight="15" outlineLevelRow="1" x14ac:dyDescent="0.25"/>
  <cols>
    <col min="1" max="1" width="4.28515625" style="20" customWidth="1"/>
    <col min="2" max="2" width="9.140625" style="11"/>
    <col min="3" max="3" width="5.85546875" style="18" customWidth="1"/>
    <col min="4" max="4" width="1.5703125" style="18" customWidth="1"/>
    <col min="5" max="6" width="13.85546875" style="11" bestFit="1" customWidth="1"/>
    <col min="7" max="7" width="9.140625" style="11"/>
    <col min="8" max="11" width="14.28515625" style="11" bestFit="1" customWidth="1"/>
    <col min="12" max="12" width="9.140625" style="11"/>
    <col min="13" max="13" width="15.28515625" style="11" bestFit="1" customWidth="1"/>
    <col min="14" max="14" width="9.140625" style="11"/>
    <col min="15" max="15" width="14.28515625" style="11" bestFit="1" customWidth="1"/>
    <col min="16" max="16384" width="9.140625" style="11"/>
  </cols>
  <sheetData>
    <row r="1" spans="1:12" x14ac:dyDescent="0.25">
      <c r="A1" s="143"/>
      <c r="C1" s="19"/>
      <c r="D1" s="19"/>
    </row>
    <row r="2" spans="1:12" x14ac:dyDescent="0.25">
      <c r="A2" s="147"/>
      <c r="C2" s="19"/>
      <c r="D2" s="19"/>
    </row>
    <row r="3" spans="1:12" x14ac:dyDescent="0.25">
      <c r="A3" s="147"/>
      <c r="C3" s="19"/>
      <c r="D3" s="19"/>
    </row>
    <row r="4" spans="1:12" x14ac:dyDescent="0.25">
      <c r="A4" s="147"/>
      <c r="C4" s="19"/>
      <c r="D4" s="19"/>
    </row>
    <row r="5" spans="1:12" s="115" customFormat="1" ht="15.75" customHeight="1" x14ac:dyDescent="0.25">
      <c r="A5" s="79"/>
      <c r="B5" s="169"/>
      <c r="C5" s="169"/>
      <c r="D5" s="170"/>
    </row>
    <row r="6" spans="1:12" ht="15.75" customHeight="1" x14ac:dyDescent="0.25">
      <c r="A6" s="147"/>
      <c r="C6" s="19"/>
    </row>
    <row r="7" spans="1:12" x14ac:dyDescent="0.25">
      <c r="A7" s="147"/>
      <c r="C7" s="19"/>
      <c r="E7" s="125">
        <v>12868.46</v>
      </c>
      <c r="F7" s="126"/>
      <c r="H7" s="11" t="s">
        <v>699</v>
      </c>
    </row>
    <row r="8" spans="1:12" s="18" customFormat="1" outlineLevel="1" x14ac:dyDescent="0.25">
      <c r="A8" s="147"/>
      <c r="B8" s="11"/>
      <c r="C8" s="19"/>
      <c r="E8" s="18" t="e">
        <f>#REF!</f>
        <v>#REF!</v>
      </c>
      <c r="H8" s="126">
        <f>E7/30*30</f>
        <v>12868.46</v>
      </c>
    </row>
    <row r="9" spans="1:12" s="18" customFormat="1" outlineLevel="1" x14ac:dyDescent="0.25">
      <c r="A9" s="147"/>
      <c r="B9" s="11"/>
      <c r="C9" s="19"/>
    </row>
    <row r="10" spans="1:12" s="18" customFormat="1" outlineLevel="1" x14ac:dyDescent="0.25">
      <c r="A10" s="147"/>
      <c r="B10" s="11"/>
      <c r="C10" s="19"/>
      <c r="E10" s="124">
        <v>649</v>
      </c>
      <c r="H10" s="126">
        <f>E7/30*7</f>
        <v>3002.6406666666662</v>
      </c>
      <c r="I10" s="126">
        <f>E7/30*14</f>
        <v>6005.2813333333324</v>
      </c>
      <c r="J10" s="126">
        <f>E7/30*21</f>
        <v>9007.9219999999987</v>
      </c>
      <c r="K10" s="126">
        <f>H8/30*30</f>
        <v>12868.46</v>
      </c>
      <c r="L10" s="126"/>
    </row>
    <row r="11" spans="1:12" s="18" customFormat="1" outlineLevel="1" x14ac:dyDescent="0.25">
      <c r="A11" s="147"/>
      <c r="B11" s="11"/>
      <c r="C11" s="19"/>
      <c r="E11" s="163">
        <f>E10*25%</f>
        <v>162.25</v>
      </c>
      <c r="F11" s="126"/>
    </row>
    <row r="12" spans="1:12" s="18" customFormat="1" outlineLevel="1" x14ac:dyDescent="0.25">
      <c r="A12" s="147"/>
      <c r="B12" s="11"/>
      <c r="C12" s="19"/>
      <c r="E12" s="163"/>
      <c r="F12" s="126"/>
    </row>
    <row r="13" spans="1:12" s="18" customFormat="1" ht="15.75" customHeight="1" outlineLevel="1" x14ac:dyDescent="0.25">
      <c r="A13" s="147"/>
      <c r="B13" s="11"/>
      <c r="C13" s="19"/>
      <c r="E13" s="125"/>
      <c r="F13" s="126"/>
    </row>
    <row r="14" spans="1:12" s="18" customFormat="1" ht="15.75" customHeight="1" outlineLevel="1" x14ac:dyDescent="0.25">
      <c r="A14" s="147"/>
      <c r="B14" s="11"/>
      <c r="C14" s="19"/>
      <c r="E14" s="125"/>
      <c r="F14" s="126"/>
    </row>
    <row r="15" spans="1:12" s="18" customFormat="1" ht="15.75" customHeight="1" outlineLevel="1" x14ac:dyDescent="0.25">
      <c r="A15" s="147"/>
      <c r="B15" s="11"/>
      <c r="C15" s="19"/>
      <c r="E15" s="125"/>
      <c r="F15" s="126"/>
    </row>
    <row r="16" spans="1:12" s="18" customFormat="1" ht="15.75" customHeight="1" outlineLevel="1" x14ac:dyDescent="0.25">
      <c r="A16" s="147"/>
      <c r="B16" s="11"/>
      <c r="C16" s="19"/>
      <c r="E16" s="125"/>
      <c r="F16" s="126"/>
    </row>
    <row r="17" spans="1:15" s="18" customFormat="1" x14ac:dyDescent="0.25">
      <c r="A17" s="147"/>
      <c r="B17" s="11"/>
      <c r="C17" s="19"/>
    </row>
    <row r="18" spans="1:15" s="18" customFormat="1" outlineLevel="1" x14ac:dyDescent="0.25">
      <c r="A18" s="147"/>
      <c r="B18" s="11"/>
      <c r="C18" s="19"/>
      <c r="E18" s="125">
        <v>18285.849999999999</v>
      </c>
      <c r="F18" s="126"/>
    </row>
    <row r="19" spans="1:15" s="18" customFormat="1" outlineLevel="1" x14ac:dyDescent="0.25">
      <c r="A19" s="147"/>
      <c r="B19" s="11"/>
      <c r="C19" s="19"/>
    </row>
    <row r="20" spans="1:15" s="18" customFormat="1" outlineLevel="1" x14ac:dyDescent="0.25">
      <c r="A20" s="147"/>
      <c r="B20" s="11"/>
      <c r="C20" s="19"/>
      <c r="E20" s="124">
        <v>1206</v>
      </c>
      <c r="H20" s="126">
        <f>E18/30*7</f>
        <v>4266.6983333333328</v>
      </c>
      <c r="I20" s="126">
        <f>E18/30*14</f>
        <v>8533.3966666666656</v>
      </c>
      <c r="J20" s="126">
        <f>E18/30*21</f>
        <v>12800.094999999999</v>
      </c>
      <c r="K20" s="126">
        <f>E18/30*30</f>
        <v>18285.849999999999</v>
      </c>
      <c r="M20" s="126">
        <f>SUM('VENDAS DIÁRIAS SEMANA 1'!F63+'VENDAS DIÁRIAS SEMANA 2'!J64+'VENDAS DIÁRIAS SEMANAS 3'!J62+'VENDAS DIÁRIAS SEMANA 4'!J62)</f>
        <v>2814282.71</v>
      </c>
    </row>
    <row r="21" spans="1:15" s="18" customFormat="1" outlineLevel="1" x14ac:dyDescent="0.25">
      <c r="A21" s="147"/>
      <c r="B21" s="11"/>
      <c r="C21" s="19"/>
      <c r="E21" s="124">
        <v>800</v>
      </c>
      <c r="F21" s="127"/>
      <c r="H21" s="126"/>
      <c r="M21" s="126">
        <f>SUM('VENDAS DIÁRIAS SEMANA 1'!F64+'VENDAS DIÁRIAS SEMANA 2'!J65+'VENDAS DIÁRIAS SEMANAS 3'!J63+'VENDAS DIÁRIAS SEMANA 4'!J63)</f>
        <v>2802899.2800000003</v>
      </c>
    </row>
    <row r="22" spans="1:15" s="18" customFormat="1" outlineLevel="1" x14ac:dyDescent="0.25">
      <c r="A22" s="147"/>
      <c r="B22" s="11"/>
      <c r="C22" s="19"/>
      <c r="F22" s="127"/>
      <c r="H22" s="126"/>
      <c r="O22" s="126">
        <f>M20-M21</f>
        <v>11383.429999999702</v>
      </c>
    </row>
    <row r="23" spans="1:15" s="18" customFormat="1" ht="15.75" customHeight="1" outlineLevel="1" x14ac:dyDescent="0.25">
      <c r="A23" s="147"/>
      <c r="B23" s="11"/>
      <c r="C23" s="19"/>
      <c r="E23" s="125"/>
      <c r="F23" s="126"/>
    </row>
    <row r="24" spans="1:15" s="18" customFormat="1" ht="15.75" customHeight="1" outlineLevel="1" x14ac:dyDescent="0.25">
      <c r="A24" s="147"/>
      <c r="B24" s="11"/>
      <c r="C24" s="19"/>
      <c r="E24" s="125"/>
      <c r="F24" s="126"/>
    </row>
    <row r="25" spans="1:15" s="18" customFormat="1" ht="15.75" customHeight="1" outlineLevel="1" x14ac:dyDescent="0.25">
      <c r="A25" s="147"/>
      <c r="B25" s="11"/>
      <c r="C25" s="19"/>
      <c r="E25" s="125"/>
      <c r="F25" s="126"/>
    </row>
    <row r="26" spans="1:15" s="18" customFormat="1" outlineLevel="1" x14ac:dyDescent="0.25">
      <c r="A26" s="147"/>
      <c r="B26" s="11"/>
      <c r="C26" s="19"/>
      <c r="E26" s="124">
        <v>334</v>
      </c>
      <c r="F26" s="127"/>
    </row>
    <row r="27" spans="1:15" s="18" customFormat="1" x14ac:dyDescent="0.25">
      <c r="A27" s="147"/>
      <c r="B27" s="11"/>
      <c r="C27" s="19"/>
    </row>
    <row r="28" spans="1:15" s="18" customFormat="1" outlineLevel="1" x14ac:dyDescent="0.25">
      <c r="A28" s="147"/>
      <c r="B28" s="11"/>
      <c r="C28" s="19"/>
      <c r="E28" s="125">
        <v>14300.87</v>
      </c>
      <c r="F28" s="126"/>
    </row>
    <row r="29" spans="1:15" s="18" customFormat="1" outlineLevel="1" x14ac:dyDescent="0.25">
      <c r="A29" s="147"/>
      <c r="B29" s="11"/>
      <c r="C29" s="19"/>
    </row>
    <row r="30" spans="1:15" s="18" customFormat="1" outlineLevel="1" x14ac:dyDescent="0.25">
      <c r="A30" s="147"/>
      <c r="B30" s="11"/>
      <c r="C30" s="19"/>
      <c r="E30" s="124">
        <v>951</v>
      </c>
      <c r="H30" s="126">
        <f>E28/30*7</f>
        <v>3336.8696666666669</v>
      </c>
      <c r="I30" s="126">
        <f>E28/30*14</f>
        <v>6673.7393333333339</v>
      </c>
      <c r="J30" s="126">
        <f>E28/30*21</f>
        <v>10010.609</v>
      </c>
      <c r="K30" s="126">
        <f>E28/30*30</f>
        <v>14300.87</v>
      </c>
    </row>
    <row r="31" spans="1:15" s="18" customFormat="1" outlineLevel="1" x14ac:dyDescent="0.25">
      <c r="A31" s="147"/>
      <c r="B31" s="11"/>
      <c r="C31" s="19"/>
      <c r="E31" s="124">
        <v>427</v>
      </c>
      <c r="H31" s="126"/>
    </row>
    <row r="32" spans="1:15" s="18" customFormat="1" outlineLevel="1" x14ac:dyDescent="0.25">
      <c r="A32" s="147"/>
      <c r="B32" s="11"/>
      <c r="C32" s="19"/>
      <c r="E32" s="124"/>
      <c r="H32" s="126"/>
    </row>
    <row r="33" spans="1:11" s="18" customFormat="1" ht="15.75" customHeight="1" outlineLevel="1" x14ac:dyDescent="0.25">
      <c r="A33" s="147"/>
      <c r="B33" s="11"/>
      <c r="C33" s="19"/>
      <c r="E33" s="125"/>
      <c r="F33" s="126"/>
    </row>
    <row r="34" spans="1:11" s="18" customFormat="1" ht="15.75" customHeight="1" outlineLevel="1" x14ac:dyDescent="0.25">
      <c r="A34" s="147"/>
      <c r="B34" s="11"/>
      <c r="C34" s="19"/>
      <c r="E34" s="125"/>
      <c r="F34" s="126"/>
    </row>
    <row r="35" spans="1:11" s="18" customFormat="1" ht="15.75" customHeight="1" outlineLevel="1" x14ac:dyDescent="0.25">
      <c r="A35" s="147"/>
      <c r="B35" s="11"/>
      <c r="C35" s="19"/>
      <c r="E35" s="125"/>
      <c r="F35" s="126"/>
    </row>
    <row r="36" spans="1:11" s="18" customFormat="1" outlineLevel="1" x14ac:dyDescent="0.25">
      <c r="A36" s="147"/>
      <c r="B36" s="11"/>
      <c r="C36" s="19" t="s">
        <v>589</v>
      </c>
      <c r="E36" s="124"/>
    </row>
    <row r="37" spans="1:11" s="18" customFormat="1" x14ac:dyDescent="0.25">
      <c r="A37" s="147"/>
      <c r="B37" s="11"/>
      <c r="C37" s="19"/>
    </row>
    <row r="38" spans="1:11" s="18" customFormat="1" outlineLevel="1" x14ac:dyDescent="0.25">
      <c r="A38" s="147"/>
      <c r="B38" s="11"/>
      <c r="C38" s="19"/>
      <c r="E38" s="125">
        <v>45757.91</v>
      </c>
      <c r="F38" s="126"/>
    </row>
    <row r="39" spans="1:11" s="18" customFormat="1" outlineLevel="1" x14ac:dyDescent="0.25">
      <c r="A39" s="147"/>
      <c r="B39" s="11"/>
      <c r="C39" s="19"/>
    </row>
    <row r="40" spans="1:11" s="18" customFormat="1" outlineLevel="1" x14ac:dyDescent="0.25">
      <c r="A40" s="147"/>
      <c r="B40" s="11"/>
      <c r="C40" s="19"/>
      <c r="E40" s="124">
        <v>2505</v>
      </c>
      <c r="H40" s="126">
        <f>E38/30*7</f>
        <v>10676.845666666668</v>
      </c>
      <c r="I40" s="126">
        <f>E38/30*14</f>
        <v>21353.691333333336</v>
      </c>
      <c r="J40" s="126">
        <f>E38/30*21</f>
        <v>32030.537</v>
      </c>
      <c r="K40" s="126">
        <f>E38/30*30</f>
        <v>45757.91</v>
      </c>
    </row>
    <row r="41" spans="1:11" s="18" customFormat="1" outlineLevel="1" x14ac:dyDescent="0.25">
      <c r="A41" s="147"/>
      <c r="B41" s="11"/>
      <c r="C41" s="19"/>
      <c r="E41" s="124">
        <v>1952</v>
      </c>
      <c r="H41" s="126"/>
    </row>
    <row r="42" spans="1:11" s="18" customFormat="1" outlineLevel="1" x14ac:dyDescent="0.25">
      <c r="A42" s="147"/>
      <c r="B42" s="11"/>
      <c r="C42" s="19"/>
      <c r="E42" s="124"/>
      <c r="H42" s="126"/>
    </row>
    <row r="43" spans="1:11" s="18" customFormat="1" ht="15.75" customHeight="1" outlineLevel="1" x14ac:dyDescent="0.25">
      <c r="A43" s="147"/>
      <c r="B43" s="11"/>
      <c r="C43" s="19"/>
      <c r="E43" s="125"/>
      <c r="F43" s="126"/>
    </row>
    <row r="44" spans="1:11" s="18" customFormat="1" ht="15.75" customHeight="1" outlineLevel="1" x14ac:dyDescent="0.25">
      <c r="A44" s="147"/>
      <c r="B44" s="11"/>
      <c r="C44" s="19"/>
      <c r="E44" s="125"/>
      <c r="F44" s="126"/>
    </row>
    <row r="45" spans="1:11" s="18" customFormat="1" ht="15.75" customHeight="1" outlineLevel="1" x14ac:dyDescent="0.25">
      <c r="A45" s="147"/>
      <c r="B45" s="11"/>
      <c r="C45" s="19"/>
      <c r="E45" s="125"/>
      <c r="F45" s="126"/>
    </row>
    <row r="46" spans="1:11" s="18" customFormat="1" outlineLevel="1" x14ac:dyDescent="0.25">
      <c r="A46" s="147"/>
      <c r="B46" s="11"/>
      <c r="C46" s="19"/>
      <c r="E46" s="124"/>
    </row>
    <row r="47" spans="1:11" s="18" customFormat="1" x14ac:dyDescent="0.25">
      <c r="A47" s="147"/>
      <c r="B47" s="11"/>
      <c r="C47" s="19"/>
    </row>
    <row r="48" spans="1:11" s="18" customFormat="1" outlineLevel="1" x14ac:dyDescent="0.25">
      <c r="A48" s="147"/>
      <c r="B48" s="11"/>
      <c r="C48" s="19"/>
      <c r="E48" s="125">
        <v>12658.47</v>
      </c>
      <c r="F48" s="126"/>
    </row>
    <row r="49" spans="1:11" s="18" customFormat="1" outlineLevel="1" x14ac:dyDescent="0.25">
      <c r="A49" s="147"/>
      <c r="B49" s="11"/>
      <c r="C49" s="19"/>
    </row>
    <row r="50" spans="1:11" s="18" customFormat="1" outlineLevel="1" x14ac:dyDescent="0.25">
      <c r="A50" s="147"/>
      <c r="B50" s="11"/>
      <c r="C50" s="19"/>
      <c r="E50" s="124">
        <v>531</v>
      </c>
      <c r="H50" s="126">
        <f>E48/30*7</f>
        <v>2953.6429999999996</v>
      </c>
      <c r="I50" s="126">
        <f>E48/30*14</f>
        <v>5907.2859999999991</v>
      </c>
      <c r="J50" s="126">
        <f>E48/30*21</f>
        <v>8860.9289999999983</v>
      </c>
      <c r="K50" s="126">
        <f>E48/30*30</f>
        <v>12658.47</v>
      </c>
    </row>
    <row r="51" spans="1:11" s="18" customFormat="1" outlineLevel="1" x14ac:dyDescent="0.25">
      <c r="A51" s="147"/>
      <c r="B51" s="11"/>
      <c r="C51" s="19"/>
      <c r="E51" s="124">
        <v>287</v>
      </c>
      <c r="H51" s="126"/>
    </row>
    <row r="52" spans="1:11" s="18" customFormat="1" outlineLevel="1" x14ac:dyDescent="0.25">
      <c r="A52" s="147"/>
      <c r="B52" s="11"/>
      <c r="C52" s="19"/>
      <c r="E52" s="124"/>
      <c r="H52" s="126"/>
    </row>
    <row r="53" spans="1:11" s="18" customFormat="1" ht="15.75" customHeight="1" outlineLevel="1" x14ac:dyDescent="0.25">
      <c r="A53" s="147"/>
      <c r="B53" s="11"/>
      <c r="C53" s="19"/>
      <c r="E53" s="125"/>
      <c r="F53" s="126"/>
    </row>
    <row r="54" spans="1:11" s="18" customFormat="1" ht="15.75" customHeight="1" outlineLevel="1" x14ac:dyDescent="0.25">
      <c r="A54" s="147"/>
      <c r="B54" s="11"/>
      <c r="C54" s="19"/>
      <c r="E54" s="125"/>
      <c r="F54" s="126"/>
    </row>
    <row r="55" spans="1:11" s="18" customFormat="1" ht="15.75" customHeight="1" outlineLevel="1" x14ac:dyDescent="0.25">
      <c r="A55" s="147"/>
      <c r="B55" s="11"/>
      <c r="C55" s="19"/>
      <c r="E55" s="125"/>
      <c r="F55" s="126"/>
    </row>
    <row r="56" spans="1:11" s="18" customFormat="1" outlineLevel="1" x14ac:dyDescent="0.25">
      <c r="A56" s="147"/>
      <c r="B56" s="11"/>
      <c r="C56" s="19"/>
      <c r="E56" s="124"/>
    </row>
    <row r="57" spans="1:11" s="18" customFormat="1" x14ac:dyDescent="0.25">
      <c r="A57" s="147"/>
      <c r="B57" s="11"/>
      <c r="C57" s="19"/>
    </row>
    <row r="58" spans="1:11" s="18" customFormat="1" outlineLevel="1" x14ac:dyDescent="0.25">
      <c r="A58" s="147"/>
      <c r="B58" s="11"/>
      <c r="C58" s="19"/>
    </row>
    <row r="59" spans="1:11" s="18" customFormat="1" outlineLevel="1" x14ac:dyDescent="0.25">
      <c r="A59" s="147"/>
      <c r="B59" s="11"/>
      <c r="C59" s="19"/>
    </row>
    <row r="60" spans="1:11" s="18" customFormat="1" ht="15.75" outlineLevel="1" thickBot="1" x14ac:dyDescent="0.3">
      <c r="A60" s="158"/>
      <c r="B60" s="11"/>
      <c r="C60" s="19"/>
    </row>
    <row r="61" spans="1:11" s="18" customFormat="1" outlineLevel="1" x14ac:dyDescent="0.25">
      <c r="A61" s="20"/>
      <c r="B61" s="11"/>
      <c r="C61" s="19"/>
    </row>
    <row r="62" spans="1:11" s="18" customFormat="1" outlineLevel="1" x14ac:dyDescent="0.25">
      <c r="A62" s="20"/>
      <c r="B62" s="11"/>
      <c r="C62" s="19"/>
    </row>
    <row r="63" spans="1:11" s="18" customFormat="1" outlineLevel="1" x14ac:dyDescent="0.25">
      <c r="A63" s="20"/>
      <c r="B63" s="11"/>
      <c r="C63" s="19"/>
    </row>
    <row r="64" spans="1:11" s="18" customFormat="1" outlineLevel="1" x14ac:dyDescent="0.25">
      <c r="A64" s="20"/>
      <c r="B64" s="11"/>
      <c r="C64" s="19"/>
    </row>
    <row r="65" spans="1:3" s="18" customFormat="1" outlineLevel="1" x14ac:dyDescent="0.25">
      <c r="A65" s="20"/>
      <c r="B65" s="11"/>
      <c r="C65" s="19"/>
    </row>
    <row r="66" spans="1:3" s="18" customFormat="1" outlineLevel="1" x14ac:dyDescent="0.25">
      <c r="A66" s="20"/>
      <c r="B66" s="11"/>
      <c r="C66" s="19"/>
    </row>
    <row r="67" spans="1:3" s="18" customFormat="1" outlineLevel="1" x14ac:dyDescent="0.25">
      <c r="A67" s="20"/>
      <c r="B67" s="11"/>
      <c r="C67" s="19"/>
    </row>
    <row r="68" spans="1:3" s="18" customFormat="1" outlineLevel="1" x14ac:dyDescent="0.25">
      <c r="A68" s="20"/>
      <c r="B68" s="11"/>
      <c r="C68" s="19"/>
    </row>
    <row r="69" spans="1:3" s="18" customFormat="1" x14ac:dyDescent="0.25">
      <c r="A69" s="20"/>
      <c r="B69" s="11"/>
    </row>
    <row r="70" spans="1:3" s="18" customFormat="1" hidden="1" outlineLevel="1" x14ac:dyDescent="0.25">
      <c r="A70" s="20"/>
      <c r="B70" s="11"/>
    </row>
    <row r="71" spans="1:3" s="18" customFormat="1" hidden="1" outlineLevel="1" x14ac:dyDescent="0.25">
      <c r="A71" s="20"/>
      <c r="B71" s="11"/>
    </row>
    <row r="72" spans="1:3" s="18" customFormat="1" hidden="1" outlineLevel="1" x14ac:dyDescent="0.25">
      <c r="A72" s="20"/>
      <c r="B72" s="11"/>
    </row>
    <row r="73" spans="1:3" s="18" customFormat="1" collapsed="1" x14ac:dyDescent="0.25">
      <c r="A73" s="20"/>
      <c r="B73" s="11"/>
    </row>
    <row r="74" spans="1:3" s="18" customFormat="1" hidden="1" outlineLevel="1" x14ac:dyDescent="0.25">
      <c r="A74" s="20"/>
      <c r="B74" s="11"/>
    </row>
    <row r="75" spans="1:3" s="18" customFormat="1" hidden="1" outlineLevel="1" x14ac:dyDescent="0.25">
      <c r="A75" s="20"/>
      <c r="B75" s="11"/>
    </row>
    <row r="76" spans="1:3" s="18" customFormat="1" hidden="1" outlineLevel="1" x14ac:dyDescent="0.25">
      <c r="A76" s="20"/>
      <c r="B76" s="11"/>
    </row>
    <row r="77" spans="1:3" s="18" customFormat="1" collapsed="1" x14ac:dyDescent="0.25">
      <c r="A77" s="20"/>
      <c r="B77" s="11"/>
    </row>
    <row r="78" spans="1:3" s="18" customFormat="1" hidden="1" outlineLevel="1" x14ac:dyDescent="0.25">
      <c r="A78" s="20"/>
      <c r="B78" s="11"/>
    </row>
    <row r="79" spans="1:3" s="18" customFormat="1" hidden="1" outlineLevel="1" x14ac:dyDescent="0.25">
      <c r="A79" s="20"/>
      <c r="B79" s="11"/>
    </row>
    <row r="80" spans="1:3" s="18" customFormat="1" collapsed="1" x14ac:dyDescent="0.25">
      <c r="A80" s="20"/>
      <c r="B80" s="11"/>
    </row>
    <row r="81" spans="1:4" s="18" customFormat="1" hidden="1" outlineLevel="1" x14ac:dyDescent="0.25">
      <c r="A81" s="20"/>
      <c r="B81" s="11"/>
    </row>
    <row r="82" spans="1:4" s="18" customFormat="1" hidden="1" outlineLevel="1" x14ac:dyDescent="0.25">
      <c r="A82" s="20"/>
      <c r="B82" s="11"/>
    </row>
    <row r="83" spans="1:4" s="18" customFormat="1" hidden="1" outlineLevel="1" x14ac:dyDescent="0.25">
      <c r="A83" s="20"/>
      <c r="B83" s="11"/>
    </row>
    <row r="84" spans="1:4" hidden="1" outlineLevel="1" x14ac:dyDescent="0.25"/>
    <row r="85" spans="1:4" s="9" customFormat="1" hidden="1" outlineLevel="1" x14ac:dyDescent="0.25">
      <c r="A85" s="20"/>
      <c r="B85" s="11"/>
      <c r="C85" s="18"/>
      <c r="D85" s="18"/>
    </row>
    <row r="86" spans="1:4" s="9" customFormat="1" hidden="1" outlineLevel="1" x14ac:dyDescent="0.25">
      <c r="A86" s="20"/>
      <c r="B86" s="11"/>
      <c r="C86" s="18"/>
      <c r="D86" s="18"/>
    </row>
    <row r="87" spans="1:4" s="9" customFormat="1" collapsed="1" x14ac:dyDescent="0.25">
      <c r="A87" s="20"/>
      <c r="B87" s="11"/>
      <c r="C87" s="18"/>
      <c r="D87" s="18"/>
    </row>
    <row r="88" spans="1:4" s="9" customFormat="1" hidden="1" outlineLevel="1" x14ac:dyDescent="0.25">
      <c r="A88" s="20"/>
      <c r="B88" s="11"/>
      <c r="C88" s="18"/>
      <c r="D88" s="18"/>
    </row>
    <row r="89" spans="1:4" s="9" customFormat="1" hidden="1" outlineLevel="1" x14ac:dyDescent="0.25">
      <c r="A89" s="20"/>
      <c r="B89" s="11"/>
      <c r="C89" s="18"/>
      <c r="D89" s="18"/>
    </row>
    <row r="90" spans="1:4" s="9" customFormat="1" hidden="1" outlineLevel="1" x14ac:dyDescent="0.25">
      <c r="A90" s="20"/>
      <c r="B90" s="11"/>
      <c r="C90" s="18"/>
      <c r="D90" s="18"/>
    </row>
    <row r="91" spans="1:4" s="9" customFormat="1" hidden="1" outlineLevel="1" x14ac:dyDescent="0.25">
      <c r="A91" s="20"/>
      <c r="B91" s="11"/>
      <c r="C91" s="18"/>
      <c r="D91" s="18"/>
    </row>
    <row r="92" spans="1:4" s="9" customFormat="1" collapsed="1" x14ac:dyDescent="0.25">
      <c r="A92" s="20"/>
      <c r="B92" s="11"/>
      <c r="C92" s="18"/>
      <c r="D92" s="18"/>
    </row>
    <row r="93" spans="1:4" s="9" customFormat="1" hidden="1" outlineLevel="1" x14ac:dyDescent="0.25">
      <c r="A93" s="20"/>
      <c r="B93" s="11"/>
      <c r="C93" s="18"/>
      <c r="D93" s="18"/>
    </row>
    <row r="94" spans="1:4" s="9" customFormat="1" hidden="1" outlineLevel="1" x14ac:dyDescent="0.25">
      <c r="A94" s="20"/>
      <c r="B94" s="11"/>
      <c r="C94" s="18"/>
      <c r="D94" s="18"/>
    </row>
    <row r="95" spans="1:4" s="9" customFormat="1" hidden="1" outlineLevel="1" x14ac:dyDescent="0.25">
      <c r="A95" s="20"/>
      <c r="B95" s="11"/>
      <c r="C95" s="18"/>
      <c r="D95" s="18"/>
    </row>
    <row r="96" spans="1:4" s="9" customFormat="1" hidden="1" outlineLevel="1" x14ac:dyDescent="0.25">
      <c r="A96" s="20"/>
      <c r="B96" s="11"/>
      <c r="C96" s="18"/>
      <c r="D96" s="18"/>
    </row>
    <row r="97" spans="1:4" s="9" customFormat="1" hidden="1" outlineLevel="1" x14ac:dyDescent="0.25">
      <c r="A97" s="20"/>
      <c r="B97" s="11"/>
      <c r="C97" s="18"/>
      <c r="D97" s="18"/>
    </row>
    <row r="98" spans="1:4" s="9" customFormat="1" collapsed="1" x14ac:dyDescent="0.25">
      <c r="A98" s="20"/>
      <c r="B98" s="11"/>
      <c r="C98" s="18"/>
      <c r="D98" s="18"/>
    </row>
    <row r="99" spans="1:4" s="9" customFormat="1" hidden="1" outlineLevel="1" x14ac:dyDescent="0.25">
      <c r="A99" s="20"/>
      <c r="B99" s="11"/>
      <c r="C99" s="18"/>
      <c r="D99" s="18"/>
    </row>
    <row r="100" spans="1:4" s="9" customFormat="1" hidden="1" outlineLevel="1" x14ac:dyDescent="0.25">
      <c r="A100" s="20"/>
      <c r="B100" s="11"/>
      <c r="C100" s="18"/>
      <c r="D100" s="18"/>
    </row>
    <row r="101" spans="1:4" s="9" customFormat="1" hidden="1" outlineLevel="1" x14ac:dyDescent="0.25">
      <c r="A101" s="20"/>
      <c r="B101" s="11"/>
      <c r="C101" s="18"/>
      <c r="D101" s="18"/>
    </row>
    <row r="102" spans="1:4" s="9" customFormat="1" hidden="1" outlineLevel="1" x14ac:dyDescent="0.25">
      <c r="A102" s="20"/>
      <c r="B102" s="11"/>
      <c r="C102" s="18"/>
      <c r="D102" s="18"/>
    </row>
    <row r="103" spans="1:4" s="9" customFormat="1" collapsed="1" x14ac:dyDescent="0.25">
      <c r="A103" s="20"/>
      <c r="B103" s="11"/>
      <c r="C103" s="18"/>
      <c r="D103" s="18"/>
    </row>
    <row r="104" spans="1:4" s="9" customFormat="1" hidden="1" outlineLevel="1" x14ac:dyDescent="0.25">
      <c r="A104" s="20"/>
      <c r="B104" s="11"/>
      <c r="C104" s="18"/>
      <c r="D104" s="18"/>
    </row>
    <row r="105" spans="1:4" s="9" customFormat="1" hidden="1" outlineLevel="1" x14ac:dyDescent="0.25">
      <c r="A105" s="20"/>
      <c r="B105" s="11"/>
      <c r="C105" s="18"/>
      <c r="D105" s="18"/>
    </row>
    <row r="106" spans="1:4" s="9" customFormat="1" hidden="1" outlineLevel="1" x14ac:dyDescent="0.25">
      <c r="A106" s="20"/>
      <c r="B106" s="11"/>
      <c r="C106" s="18"/>
      <c r="D106" s="18"/>
    </row>
    <row r="107" spans="1:4" s="9" customFormat="1" hidden="1" outlineLevel="1" x14ac:dyDescent="0.25">
      <c r="A107" s="20"/>
      <c r="B107" s="11"/>
      <c r="C107" s="18"/>
      <c r="D107" s="18"/>
    </row>
    <row r="108" spans="1:4" s="9" customFormat="1" hidden="1" outlineLevel="1" x14ac:dyDescent="0.25">
      <c r="A108" s="20"/>
      <c r="B108" s="11"/>
      <c r="C108" s="18"/>
      <c r="D108" s="18"/>
    </row>
    <row r="109" spans="1:4" s="9" customFormat="1" collapsed="1" x14ac:dyDescent="0.25">
      <c r="A109" s="20"/>
      <c r="B109" s="11"/>
      <c r="C109" s="18"/>
      <c r="D109" s="18"/>
    </row>
    <row r="110" spans="1:4" s="9" customFormat="1" hidden="1" outlineLevel="1" x14ac:dyDescent="0.25">
      <c r="A110" s="20"/>
      <c r="B110" s="11"/>
      <c r="C110" s="18"/>
      <c r="D110" s="18"/>
    </row>
    <row r="111" spans="1:4" s="9" customFormat="1" hidden="1" outlineLevel="1" x14ac:dyDescent="0.25">
      <c r="A111" s="20"/>
      <c r="B111" s="11"/>
      <c r="C111" s="18"/>
      <c r="D111" s="18"/>
    </row>
    <row r="112" spans="1:4" s="9" customFormat="1" hidden="1" outlineLevel="1" x14ac:dyDescent="0.25">
      <c r="A112" s="20"/>
      <c r="B112" s="11"/>
      <c r="C112" s="18"/>
      <c r="D112" s="18"/>
    </row>
    <row r="113" spans="1:4" s="9" customFormat="1" hidden="1" outlineLevel="1" x14ac:dyDescent="0.25">
      <c r="A113" s="20"/>
      <c r="B113" s="11"/>
      <c r="C113" s="18"/>
      <c r="D113" s="18"/>
    </row>
    <row r="114" spans="1:4" s="9" customFormat="1" hidden="1" outlineLevel="1" x14ac:dyDescent="0.25">
      <c r="A114" s="20"/>
      <c r="B114" s="11"/>
      <c r="C114" s="18"/>
      <c r="D114" s="18"/>
    </row>
    <row r="115" spans="1:4" s="9" customFormat="1" hidden="1" outlineLevel="1" x14ac:dyDescent="0.25">
      <c r="A115" s="20"/>
      <c r="B115" s="11"/>
      <c r="C115" s="18"/>
      <c r="D115" s="18"/>
    </row>
    <row r="116" spans="1:4" s="9" customFormat="1" hidden="1" outlineLevel="1" x14ac:dyDescent="0.25">
      <c r="A116" s="20"/>
      <c r="B116" s="11"/>
      <c r="C116" s="18"/>
      <c r="D116" s="18"/>
    </row>
    <row r="117" spans="1:4" s="9" customFormat="1" hidden="1" outlineLevel="1" x14ac:dyDescent="0.25">
      <c r="A117" s="20"/>
      <c r="B117" s="11"/>
      <c r="C117" s="18"/>
      <c r="D117" s="18"/>
    </row>
    <row r="118" spans="1:4" s="9" customFormat="1" hidden="1" outlineLevel="1" x14ac:dyDescent="0.25">
      <c r="A118" s="20"/>
      <c r="B118" s="11"/>
      <c r="C118" s="18"/>
      <c r="D118" s="18"/>
    </row>
    <row r="119" spans="1:4" s="9" customFormat="1" collapsed="1" x14ac:dyDescent="0.25">
      <c r="A119" s="20"/>
      <c r="B119" s="11"/>
      <c r="C119" s="18"/>
      <c r="D119" s="18"/>
    </row>
    <row r="120" spans="1:4" s="9" customFormat="1" hidden="1" outlineLevel="1" x14ac:dyDescent="0.25">
      <c r="A120" s="20"/>
      <c r="B120" s="11"/>
      <c r="C120" s="18"/>
      <c r="D120" s="18"/>
    </row>
    <row r="121" spans="1:4" s="9" customFormat="1" hidden="1" outlineLevel="1" x14ac:dyDescent="0.25">
      <c r="A121" s="20"/>
      <c r="B121" s="11"/>
      <c r="C121" s="18"/>
      <c r="D121" s="18"/>
    </row>
    <row r="122" spans="1:4" s="9" customFormat="1" hidden="1" outlineLevel="1" x14ac:dyDescent="0.25">
      <c r="A122" s="20"/>
      <c r="B122" s="11"/>
      <c r="C122" s="18"/>
      <c r="D122" s="18"/>
    </row>
    <row r="123" spans="1:4" s="9" customFormat="1" hidden="1" outlineLevel="1" x14ac:dyDescent="0.25">
      <c r="A123" s="20"/>
      <c r="B123" s="11"/>
      <c r="C123" s="18"/>
      <c r="D123" s="18"/>
    </row>
    <row r="124" spans="1:4" s="9" customFormat="1" hidden="1" outlineLevel="1" x14ac:dyDescent="0.25">
      <c r="A124" s="20"/>
      <c r="B124" s="11"/>
      <c r="C124" s="18"/>
      <c r="D124" s="18"/>
    </row>
    <row r="125" spans="1:4" s="9" customFormat="1" hidden="1" outlineLevel="1" x14ac:dyDescent="0.25">
      <c r="A125" s="20"/>
      <c r="B125" s="11"/>
      <c r="C125" s="18"/>
      <c r="D125" s="18"/>
    </row>
    <row r="126" spans="1:4" s="9" customFormat="1" collapsed="1" x14ac:dyDescent="0.25">
      <c r="A126" s="20"/>
      <c r="B126" s="11"/>
      <c r="C126" s="18"/>
      <c r="D126" s="18"/>
    </row>
    <row r="127" spans="1:4" s="9" customFormat="1" hidden="1" outlineLevel="1" x14ac:dyDescent="0.25">
      <c r="A127" s="20"/>
      <c r="B127" s="11"/>
      <c r="C127" s="18"/>
      <c r="D127" s="18"/>
    </row>
    <row r="128" spans="1:4" s="9" customFormat="1" hidden="1" outlineLevel="1" x14ac:dyDescent="0.25">
      <c r="A128" s="20"/>
      <c r="B128" s="11"/>
      <c r="C128" s="18"/>
      <c r="D128" s="18"/>
    </row>
    <row r="129" spans="1:4" s="9" customFormat="1" hidden="1" outlineLevel="1" x14ac:dyDescent="0.25">
      <c r="A129" s="20"/>
      <c r="B129" s="11"/>
      <c r="C129" s="18"/>
      <c r="D129" s="18"/>
    </row>
    <row r="130" spans="1:4" s="9" customFormat="1" hidden="1" outlineLevel="1" x14ac:dyDescent="0.25">
      <c r="A130" s="20"/>
      <c r="B130" s="11"/>
      <c r="C130" s="18"/>
      <c r="D130" s="18"/>
    </row>
    <row r="131" spans="1:4" s="9" customFormat="1" hidden="1" outlineLevel="1" x14ac:dyDescent="0.25">
      <c r="A131" s="20"/>
      <c r="B131" s="11"/>
      <c r="C131" s="18"/>
      <c r="D131" s="18"/>
    </row>
    <row r="132" spans="1:4" s="9" customFormat="1" hidden="1" outlineLevel="1" x14ac:dyDescent="0.25">
      <c r="A132" s="20"/>
      <c r="B132" s="11"/>
      <c r="C132" s="18"/>
      <c r="D132" s="18"/>
    </row>
    <row r="133" spans="1:4" s="9" customFormat="1" collapsed="1" x14ac:dyDescent="0.25">
      <c r="A133" s="20"/>
      <c r="B133" s="11"/>
      <c r="C133" s="18"/>
      <c r="D133" s="18"/>
    </row>
    <row r="134" spans="1:4" s="9" customFormat="1" hidden="1" outlineLevel="1" x14ac:dyDescent="0.25">
      <c r="A134" s="20"/>
      <c r="B134" s="11"/>
      <c r="C134" s="18"/>
      <c r="D134" s="18"/>
    </row>
    <row r="135" spans="1:4" s="9" customFormat="1" hidden="1" outlineLevel="1" x14ac:dyDescent="0.25">
      <c r="A135" s="20"/>
      <c r="B135" s="11"/>
      <c r="C135" s="18"/>
      <c r="D135" s="18"/>
    </row>
    <row r="136" spans="1:4" s="9" customFormat="1" hidden="1" outlineLevel="1" x14ac:dyDescent="0.25">
      <c r="A136" s="20"/>
      <c r="B136" s="11"/>
      <c r="C136" s="18"/>
      <c r="D136" s="18"/>
    </row>
    <row r="137" spans="1:4" s="9" customFormat="1" hidden="1" outlineLevel="1" x14ac:dyDescent="0.25">
      <c r="A137" s="20"/>
      <c r="B137" s="11"/>
      <c r="C137" s="18"/>
      <c r="D137" s="18"/>
    </row>
    <row r="138" spans="1:4" s="9" customFormat="1" hidden="1" outlineLevel="1" x14ac:dyDescent="0.25">
      <c r="A138" s="20"/>
      <c r="B138" s="11"/>
      <c r="C138" s="18"/>
      <c r="D138" s="18"/>
    </row>
    <row r="139" spans="1:4" s="9" customFormat="1" hidden="1" outlineLevel="1" x14ac:dyDescent="0.25">
      <c r="A139" s="20"/>
      <c r="B139" s="11"/>
      <c r="C139" s="18"/>
      <c r="D139" s="18"/>
    </row>
    <row r="140" spans="1:4" s="9" customFormat="1" hidden="1" outlineLevel="1" x14ac:dyDescent="0.25">
      <c r="A140" s="20"/>
      <c r="B140" s="11"/>
      <c r="C140" s="18"/>
      <c r="D140" s="18"/>
    </row>
    <row r="141" spans="1:4" s="9" customFormat="1" hidden="1" outlineLevel="1" x14ac:dyDescent="0.25">
      <c r="A141" s="20"/>
      <c r="B141" s="11"/>
      <c r="C141" s="18"/>
      <c r="D141" s="18"/>
    </row>
    <row r="142" spans="1:4" s="9" customFormat="1" hidden="1" outlineLevel="1" x14ac:dyDescent="0.25">
      <c r="A142" s="20"/>
      <c r="B142" s="11"/>
      <c r="C142" s="18"/>
      <c r="D142" s="18"/>
    </row>
    <row r="143" spans="1:4" s="9" customFormat="1" hidden="1" outlineLevel="1" x14ac:dyDescent="0.25">
      <c r="A143" s="20"/>
      <c r="B143" s="11"/>
      <c r="C143" s="18"/>
      <c r="D143" s="18"/>
    </row>
    <row r="144" spans="1:4" s="9" customFormat="1" hidden="1" outlineLevel="1" x14ac:dyDescent="0.25">
      <c r="A144" s="20"/>
      <c r="B144" s="11"/>
      <c r="C144" s="18"/>
      <c r="D144" s="18"/>
    </row>
    <row r="145" spans="1:4" s="9" customFormat="1" hidden="1" outlineLevel="1" x14ac:dyDescent="0.25">
      <c r="A145" s="20"/>
      <c r="B145" s="11"/>
      <c r="C145" s="18"/>
      <c r="D145" s="18"/>
    </row>
    <row r="146" spans="1:4" s="9" customFormat="1" hidden="1" outlineLevel="1" x14ac:dyDescent="0.25">
      <c r="A146" s="20"/>
      <c r="B146" s="11"/>
      <c r="C146" s="18"/>
      <c r="D146" s="18"/>
    </row>
    <row r="147" spans="1:4" s="9" customFormat="1" hidden="1" outlineLevel="1" x14ac:dyDescent="0.25">
      <c r="A147" s="20"/>
      <c r="B147" s="11"/>
      <c r="C147" s="18"/>
      <c r="D147" s="18"/>
    </row>
    <row r="148" spans="1:4" s="9" customFormat="1" hidden="1" outlineLevel="1" x14ac:dyDescent="0.25">
      <c r="A148" s="20"/>
      <c r="B148" s="11"/>
      <c r="C148" s="18"/>
      <c r="D148" s="18"/>
    </row>
    <row r="149" spans="1:4" s="9" customFormat="1" hidden="1" outlineLevel="1" x14ac:dyDescent="0.25">
      <c r="A149" s="20"/>
      <c r="B149" s="11"/>
      <c r="C149" s="18"/>
      <c r="D149" s="18"/>
    </row>
    <row r="150" spans="1:4" s="9" customFormat="1" hidden="1" outlineLevel="1" x14ac:dyDescent="0.25">
      <c r="A150" s="20"/>
      <c r="B150" s="11"/>
      <c r="C150" s="18"/>
      <c r="D150" s="18"/>
    </row>
    <row r="151" spans="1:4" s="9" customFormat="1" hidden="1" outlineLevel="1" x14ac:dyDescent="0.25">
      <c r="A151" s="20"/>
      <c r="B151" s="11"/>
      <c r="C151" s="18"/>
      <c r="D151" s="18"/>
    </row>
    <row r="152" spans="1:4" s="9" customFormat="1" hidden="1" outlineLevel="1" x14ac:dyDescent="0.25">
      <c r="A152" s="20"/>
      <c r="B152" s="11"/>
      <c r="C152" s="18"/>
      <c r="D152" s="18"/>
    </row>
    <row r="153" spans="1:4" s="9" customFormat="1" hidden="1" outlineLevel="1" x14ac:dyDescent="0.25">
      <c r="A153" s="20"/>
      <c r="B153" s="11"/>
      <c r="C153" s="18"/>
      <c r="D153" s="18"/>
    </row>
    <row r="154" spans="1:4" s="9" customFormat="1" hidden="1" outlineLevel="1" x14ac:dyDescent="0.25">
      <c r="A154" s="20"/>
      <c r="B154" s="11"/>
      <c r="C154" s="18"/>
      <c r="D154" s="18"/>
    </row>
    <row r="155" spans="1:4" hidden="1" outlineLevel="1" x14ac:dyDescent="0.25"/>
    <row r="156" spans="1:4" hidden="1" outlineLevel="1" x14ac:dyDescent="0.25"/>
    <row r="157" spans="1:4" hidden="1" outlineLevel="1" x14ac:dyDescent="0.25"/>
    <row r="158" spans="1:4" hidden="1" outlineLevel="1" x14ac:dyDescent="0.25"/>
    <row r="159" spans="1:4" hidden="1" outlineLevel="1" x14ac:dyDescent="0.25"/>
    <row r="160" spans="1:4" collapsed="1" x14ac:dyDescent="0.25"/>
    <row r="161" spans="1:4" ht="9" customHeight="1" x14ac:dyDescent="0.25">
      <c r="A161" s="11"/>
      <c r="C161" s="11"/>
      <c r="D161" s="11"/>
    </row>
    <row r="163" spans="1:4" ht="8.25" customHeight="1" x14ac:dyDescent="0.25">
      <c r="A163" s="11"/>
      <c r="C163" s="11"/>
      <c r="D163" s="11"/>
    </row>
    <row r="164" spans="1:4" ht="8.25" customHeight="1" x14ac:dyDescent="0.25">
      <c r="A164" s="11"/>
      <c r="C164" s="11"/>
      <c r="D164" s="11"/>
    </row>
    <row r="165" spans="1:4" x14ac:dyDescent="0.25">
      <c r="A165" s="11"/>
      <c r="C165" s="11"/>
      <c r="D165" s="11"/>
    </row>
    <row r="166" spans="1:4" ht="8.25" customHeight="1" x14ac:dyDescent="0.25">
      <c r="A166" s="11"/>
      <c r="C166" s="11"/>
      <c r="D166" s="11"/>
    </row>
    <row r="167" spans="1:4" x14ac:dyDescent="0.25">
      <c r="A167" s="11"/>
      <c r="C167" s="11"/>
      <c r="D167" s="11"/>
    </row>
    <row r="168" spans="1:4" ht="8.25" customHeight="1" x14ac:dyDescent="0.25">
      <c r="A168" s="11"/>
      <c r="C168" s="11"/>
      <c r="D168" s="11"/>
    </row>
    <row r="171" spans="1:4" hidden="1" outlineLevel="1" x14ac:dyDescent="0.25"/>
    <row r="172" spans="1:4" hidden="1" outlineLevel="1" x14ac:dyDescent="0.25"/>
    <row r="173" spans="1:4" hidden="1" outlineLevel="1" x14ac:dyDescent="0.25"/>
    <row r="174" spans="1:4" hidden="1" outlineLevel="1" x14ac:dyDescent="0.25"/>
    <row r="175" spans="1:4" s="9" customFormat="1" hidden="1" outlineLevel="1" x14ac:dyDescent="0.25">
      <c r="A175" s="20"/>
      <c r="B175" s="11"/>
      <c r="C175" s="18"/>
      <c r="D175" s="18"/>
    </row>
    <row r="176" spans="1:4" s="9" customFormat="1" hidden="1" outlineLevel="1" x14ac:dyDescent="0.25">
      <c r="A176" s="20"/>
      <c r="B176" s="11"/>
      <c r="C176" s="18"/>
      <c r="D176" s="18"/>
    </row>
    <row r="177" spans="1:4" s="9" customFormat="1" hidden="1" outlineLevel="1" x14ac:dyDescent="0.25">
      <c r="A177" s="20"/>
      <c r="B177" s="11"/>
      <c r="C177" s="18"/>
      <c r="D177" s="18"/>
    </row>
    <row r="178" spans="1:4" s="9" customFormat="1" hidden="1" outlineLevel="1" x14ac:dyDescent="0.25">
      <c r="A178" s="20"/>
      <c r="B178" s="11"/>
      <c r="C178" s="18"/>
      <c r="D178" s="18"/>
    </row>
    <row r="179" spans="1:4" s="9" customFormat="1" collapsed="1" x14ac:dyDescent="0.25">
      <c r="A179" s="20"/>
      <c r="B179" s="11"/>
      <c r="C179" s="18"/>
      <c r="D179" s="18"/>
    </row>
    <row r="180" spans="1:4" s="9" customFormat="1" outlineLevel="1" x14ac:dyDescent="0.25">
      <c r="A180" s="20"/>
      <c r="B180" s="11"/>
      <c r="C180" s="18"/>
      <c r="D180" s="18"/>
    </row>
    <row r="181" spans="1:4" s="9" customFormat="1" outlineLevel="1" x14ac:dyDescent="0.25">
      <c r="A181" s="20"/>
      <c r="B181" s="11"/>
      <c r="C181" s="18"/>
      <c r="D181" s="18"/>
    </row>
    <row r="182" spans="1:4" s="9" customFormat="1" outlineLevel="1" x14ac:dyDescent="0.25">
      <c r="A182" s="20"/>
      <c r="B182" s="11"/>
      <c r="C182" s="18"/>
      <c r="D182" s="18"/>
    </row>
    <row r="183" spans="1:4" s="9" customFormat="1" outlineLevel="1" x14ac:dyDescent="0.25">
      <c r="A183" s="20"/>
      <c r="B183" s="11"/>
      <c r="C183" s="18"/>
      <c r="D183" s="18"/>
    </row>
    <row r="184" spans="1:4" s="9" customFormat="1" outlineLevel="1" x14ac:dyDescent="0.25">
      <c r="A184" s="20"/>
      <c r="B184" s="11"/>
      <c r="C184" s="18"/>
      <c r="D184" s="18"/>
    </row>
    <row r="185" spans="1:4" s="9" customFormat="1" outlineLevel="1" x14ac:dyDescent="0.25">
      <c r="A185" s="20"/>
      <c r="B185" s="11"/>
      <c r="C185" s="18"/>
      <c r="D185" s="18"/>
    </row>
    <row r="186" spans="1:4" s="9" customFormat="1" x14ac:dyDescent="0.25">
      <c r="A186" s="20"/>
      <c r="B186" s="11"/>
      <c r="C186" s="18"/>
      <c r="D186" s="18"/>
    </row>
    <row r="187" spans="1:4" s="9" customFormat="1" ht="15.75" hidden="1" customHeight="1" outlineLevel="1" x14ac:dyDescent="0.25">
      <c r="A187" s="20"/>
      <c r="B187" s="11"/>
      <c r="C187" s="18"/>
      <c r="D187" s="18"/>
    </row>
    <row r="188" spans="1:4" s="9" customFormat="1" ht="15.75" hidden="1" customHeight="1" outlineLevel="1" x14ac:dyDescent="0.25">
      <c r="A188" s="20"/>
      <c r="B188" s="11"/>
      <c r="C188" s="18"/>
      <c r="D188" s="18"/>
    </row>
    <row r="189" spans="1:4" s="9" customFormat="1" ht="15.75" hidden="1" customHeight="1" outlineLevel="1" x14ac:dyDescent="0.25">
      <c r="A189" s="20"/>
      <c r="B189" s="11"/>
      <c r="C189" s="18"/>
      <c r="D189" s="18"/>
    </row>
    <row r="190" spans="1:4" s="9" customFormat="1" collapsed="1" x14ac:dyDescent="0.25">
      <c r="A190" s="20"/>
      <c r="B190" s="11"/>
      <c r="C190" s="18"/>
      <c r="D190" s="18"/>
    </row>
    <row r="191" spans="1:4" s="9" customFormat="1" ht="15.75" hidden="1" customHeight="1" outlineLevel="1" x14ac:dyDescent="0.25">
      <c r="A191" s="20"/>
      <c r="B191" s="11"/>
      <c r="C191" s="18"/>
      <c r="D191" s="18"/>
    </row>
    <row r="192" spans="1:4" s="9" customFormat="1" ht="15.75" hidden="1" customHeight="1" outlineLevel="1" x14ac:dyDescent="0.25">
      <c r="A192" s="20"/>
      <c r="B192" s="11"/>
      <c r="C192" s="18"/>
      <c r="D192" s="18"/>
    </row>
    <row r="193" spans="1:4" s="9" customFormat="1" collapsed="1" x14ac:dyDescent="0.25">
      <c r="A193" s="20"/>
      <c r="B193" s="11"/>
      <c r="C193" s="18"/>
      <c r="D193" s="18"/>
    </row>
    <row r="194" spans="1:4" s="9" customFormat="1" ht="15.75" hidden="1" customHeight="1" outlineLevel="1" x14ac:dyDescent="0.25">
      <c r="A194" s="20"/>
      <c r="B194" s="11"/>
      <c r="C194" s="18"/>
      <c r="D194" s="18"/>
    </row>
    <row r="195" spans="1:4" s="9" customFormat="1" ht="15.75" hidden="1" customHeight="1" outlineLevel="1" x14ac:dyDescent="0.25">
      <c r="A195" s="20"/>
      <c r="B195" s="11"/>
      <c r="C195" s="18"/>
      <c r="D195" s="18"/>
    </row>
    <row r="196" spans="1:4" s="9" customFormat="1" collapsed="1" x14ac:dyDescent="0.25">
      <c r="A196" s="20"/>
      <c r="B196" s="11"/>
      <c r="C196" s="18"/>
      <c r="D196" s="18"/>
    </row>
    <row r="197" spans="1:4" s="9" customFormat="1" ht="15.75" hidden="1" customHeight="1" outlineLevel="1" x14ac:dyDescent="0.25">
      <c r="A197" s="20"/>
      <c r="B197" s="11"/>
      <c r="C197" s="18"/>
      <c r="D197" s="18"/>
    </row>
    <row r="198" spans="1:4" s="9" customFormat="1" ht="15.75" hidden="1" customHeight="1" outlineLevel="1" x14ac:dyDescent="0.25">
      <c r="A198" s="20"/>
      <c r="B198" s="11"/>
      <c r="C198" s="18"/>
      <c r="D198" s="18"/>
    </row>
    <row r="199" spans="1:4" s="9" customFormat="1" collapsed="1" x14ac:dyDescent="0.25">
      <c r="A199" s="20"/>
      <c r="B199" s="11"/>
      <c r="C199" s="18"/>
      <c r="D199" s="18"/>
    </row>
    <row r="200" spans="1:4" s="9" customFormat="1" ht="15.75" hidden="1" customHeight="1" outlineLevel="1" x14ac:dyDescent="0.25">
      <c r="A200" s="20"/>
      <c r="B200" s="11"/>
      <c r="C200" s="18"/>
      <c r="D200" s="18"/>
    </row>
    <row r="201" spans="1:4" ht="15.75" hidden="1" customHeight="1" outlineLevel="1" x14ac:dyDescent="0.25"/>
    <row r="202" spans="1:4" ht="15.75" hidden="1" customHeight="1" outlineLevel="1" x14ac:dyDescent="0.25"/>
    <row r="203" spans="1:4" collapsed="1" x14ac:dyDescent="0.25"/>
    <row r="204" spans="1:4" ht="15.75" hidden="1" customHeight="1" outlineLevel="1" x14ac:dyDescent="0.25"/>
    <row r="205" spans="1:4" ht="18" customHeight="1" collapsed="1" x14ac:dyDescent="0.25"/>
    <row r="206" spans="1:4" ht="9" customHeight="1" x14ac:dyDescent="0.25">
      <c r="A206" s="11"/>
      <c r="C206" s="11"/>
      <c r="D206" s="11"/>
    </row>
    <row r="210" spans="1:4" s="197" customFormat="1" x14ac:dyDescent="0.25">
      <c r="A210" s="44"/>
      <c r="C210" s="24"/>
      <c r="D210" s="24"/>
    </row>
    <row r="211" spans="1:4" ht="31.5" customHeight="1" x14ac:dyDescent="0.25"/>
    <row r="215" spans="1:4" s="9" customFormat="1" x14ac:dyDescent="0.25">
      <c r="A215" s="20"/>
      <c r="B215" s="11"/>
      <c r="C215" s="18"/>
      <c r="D215" s="18"/>
    </row>
  </sheetData>
  <conditionalFormatting sqref="A88:A92">
    <cfRule type="duplicateValues" dxfId="18" priority="30"/>
  </conditionalFormatting>
  <conditionalFormatting sqref="A93:A97">
    <cfRule type="duplicateValues" dxfId="17" priority="31"/>
  </conditionalFormatting>
  <conditionalFormatting sqref="A178:A185">
    <cfRule type="duplicateValues" dxfId="16" priority="32"/>
  </conditionalFormatting>
  <conditionalFormatting sqref="A194:A196">
    <cfRule type="duplicateValues" dxfId="15" priority="33"/>
  </conditionalFormatting>
  <conditionalFormatting sqref="A200:A202">
    <cfRule type="duplicateValues" dxfId="14" priority="34"/>
  </conditionalFormatting>
  <conditionalFormatting sqref="A171:A177">
    <cfRule type="duplicateValues" dxfId="13" priority="35"/>
  </conditionalFormatting>
  <conditionalFormatting sqref="A23:A25">
    <cfRule type="duplicateValues" dxfId="12" priority="22"/>
  </conditionalFormatting>
  <conditionalFormatting sqref="A33:A35">
    <cfRule type="duplicateValues" dxfId="11" priority="21"/>
  </conditionalFormatting>
  <conditionalFormatting sqref="A43:A45">
    <cfRule type="duplicateValues" dxfId="10" priority="20"/>
  </conditionalFormatting>
  <conditionalFormatting sqref="A53:A55">
    <cfRule type="duplicateValues" dxfId="9" priority="19"/>
  </conditionalFormatting>
  <conditionalFormatting sqref="A31:A32">
    <cfRule type="duplicateValues" dxfId="8" priority="12"/>
  </conditionalFormatting>
  <conditionalFormatting sqref="A51:A52">
    <cfRule type="duplicateValues" dxfId="7" priority="9"/>
  </conditionalFormatting>
  <conditionalFormatting sqref="A8:A9 A11:A16">
    <cfRule type="duplicateValues" dxfId="6" priority="5222"/>
  </conditionalFormatting>
  <conditionalFormatting sqref="A46 A38:A42">
    <cfRule type="duplicateValues" dxfId="5" priority="5225"/>
  </conditionalFormatting>
  <conditionalFormatting sqref="A28:A30 A36">
    <cfRule type="duplicateValues" dxfId="4" priority="5229"/>
  </conditionalFormatting>
  <conditionalFormatting sqref="A18:A19 A26 A21:A22">
    <cfRule type="duplicateValues" dxfId="3" priority="5231"/>
  </conditionalFormatting>
  <conditionalFormatting sqref="A48:A50 A56">
    <cfRule type="duplicateValues" dxfId="2" priority="5234"/>
  </conditionalFormatting>
  <conditionalFormatting sqref="A20">
    <cfRule type="duplicateValues" dxfId="1" priority="5236"/>
  </conditionalFormatting>
  <conditionalFormatting sqref="A10">
    <cfRule type="duplicateValues" dxfId="0" priority="5237"/>
  </conditionalFormatting>
  <printOptions horizontalCentered="1" verticalCentered="1"/>
  <pageMargins left="0.39370078740157483" right="0.39370078740157483" top="0" bottom="0" header="0.31496062992125984" footer="0.31496062992125984"/>
  <pageSetup paperSize="9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81"/>
  <sheetViews>
    <sheetView topLeftCell="A58" zoomScale="66" zoomScaleNormal="66" workbookViewId="0">
      <pane xSplit="1" topLeftCell="B1" activePane="topRight" state="frozen"/>
      <selection activeCell="K15" sqref="K15"/>
      <selection pane="topRight" activeCell="AA78" sqref="AA78"/>
    </sheetView>
  </sheetViews>
  <sheetFormatPr defaultRowHeight="15" x14ac:dyDescent="0.25"/>
  <cols>
    <col min="1" max="1" width="29.5703125" style="445" bestFit="1" customWidth="1"/>
    <col min="2" max="2" width="22.28515625" style="445" bestFit="1" customWidth="1"/>
    <col min="3" max="10" width="8.42578125" style="445" bestFit="1" customWidth="1"/>
    <col min="11" max="11" width="8" style="445" bestFit="1" customWidth="1"/>
    <col min="12" max="12" width="7.5703125" style="445" bestFit="1" customWidth="1"/>
    <col min="13" max="20" width="8" style="445" bestFit="1" customWidth="1"/>
    <col min="21" max="21" width="8.42578125" style="445" bestFit="1" customWidth="1"/>
    <col min="22" max="22" width="8" style="445" bestFit="1" customWidth="1"/>
    <col min="23" max="30" width="8.42578125" style="445" bestFit="1" customWidth="1"/>
    <col min="31" max="31" width="8.42578125" style="445" customWidth="1"/>
    <col min="32" max="32" width="8.42578125" style="445" bestFit="1" customWidth="1"/>
    <col min="33" max="33" width="14" style="445" bestFit="1" customWidth="1"/>
    <col min="34" max="35" width="9.140625" style="445"/>
    <col min="36" max="36" width="29.5703125" style="445" bestFit="1" customWidth="1"/>
    <col min="37" max="37" width="12.7109375" style="445" bestFit="1" customWidth="1"/>
    <col min="38" max="42" width="11.5703125" style="445" bestFit="1" customWidth="1"/>
    <col min="43" max="16384" width="9.140625" style="445"/>
  </cols>
  <sheetData>
    <row r="3" spans="1:42" x14ac:dyDescent="0.25">
      <c r="B3" s="446" t="s">
        <v>771</v>
      </c>
    </row>
    <row r="4" spans="1:42" x14ac:dyDescent="0.25">
      <c r="B4" s="484"/>
      <c r="C4" s="484"/>
    </row>
    <row r="6" spans="1:42" x14ac:dyDescent="0.25">
      <c r="B6" s="447">
        <v>43070</v>
      </c>
      <c r="C6" s="447">
        <v>43071</v>
      </c>
      <c r="D6" s="447">
        <v>43072</v>
      </c>
      <c r="E6" s="447">
        <v>43073</v>
      </c>
      <c r="F6" s="447">
        <v>43074</v>
      </c>
      <c r="G6" s="447">
        <v>43075</v>
      </c>
      <c r="H6" s="447">
        <v>43076</v>
      </c>
      <c r="I6" s="447">
        <v>43077</v>
      </c>
      <c r="J6" s="447">
        <v>43078</v>
      </c>
      <c r="K6" s="447">
        <v>43079</v>
      </c>
      <c r="L6" s="447">
        <v>43080</v>
      </c>
      <c r="M6" s="447">
        <v>43081</v>
      </c>
      <c r="N6" s="447">
        <v>43082</v>
      </c>
      <c r="O6" s="447">
        <v>43083</v>
      </c>
      <c r="P6" s="447">
        <v>43084</v>
      </c>
      <c r="Q6" s="447">
        <v>43085</v>
      </c>
      <c r="R6" s="447">
        <v>43086</v>
      </c>
      <c r="S6" s="447">
        <v>43087</v>
      </c>
      <c r="T6" s="447">
        <v>43088</v>
      </c>
      <c r="U6" s="447">
        <v>43089</v>
      </c>
      <c r="V6" s="447">
        <v>43090</v>
      </c>
      <c r="W6" s="447">
        <v>43091</v>
      </c>
      <c r="X6" s="447">
        <v>43092</v>
      </c>
      <c r="Y6" s="447">
        <v>43093</v>
      </c>
      <c r="Z6" s="447">
        <v>43094</v>
      </c>
      <c r="AA6" s="447">
        <v>43095</v>
      </c>
      <c r="AB6" s="447">
        <v>43096</v>
      </c>
      <c r="AC6" s="447">
        <v>43097</v>
      </c>
      <c r="AD6" s="447">
        <v>43098</v>
      </c>
      <c r="AE6" s="447">
        <v>43099</v>
      </c>
      <c r="AF6" s="447">
        <v>43100</v>
      </c>
      <c r="AG6" s="445" t="s">
        <v>753</v>
      </c>
      <c r="AK6" s="448" t="s">
        <v>754</v>
      </c>
      <c r="AL6" s="448" t="s">
        <v>755</v>
      </c>
      <c r="AM6" s="448" t="s">
        <v>756</v>
      </c>
      <c r="AN6" s="448" t="s">
        <v>757</v>
      </c>
      <c r="AO6" s="448" t="s">
        <v>758</v>
      </c>
      <c r="AP6" s="448" t="s">
        <v>759</v>
      </c>
    </row>
    <row r="7" spans="1:42" x14ac:dyDescent="0.25">
      <c r="A7" s="445" t="s">
        <v>760</v>
      </c>
      <c r="B7" s="445">
        <v>11</v>
      </c>
      <c r="C7" s="445">
        <v>23</v>
      </c>
      <c r="D7" s="445">
        <v>12</v>
      </c>
      <c r="E7" s="21">
        <v>10</v>
      </c>
      <c r="F7" s="21">
        <v>15</v>
      </c>
      <c r="G7" s="21">
        <v>17</v>
      </c>
      <c r="H7" s="21">
        <v>20</v>
      </c>
      <c r="I7" s="21">
        <v>54</v>
      </c>
      <c r="J7" s="21">
        <v>38</v>
      </c>
      <c r="K7" s="21">
        <v>40</v>
      </c>
      <c r="L7" s="21">
        <v>18</v>
      </c>
      <c r="M7" s="21">
        <v>29</v>
      </c>
      <c r="N7" s="21">
        <v>25</v>
      </c>
      <c r="O7" s="21">
        <v>22</v>
      </c>
      <c r="P7" s="21">
        <v>18</v>
      </c>
      <c r="Q7" s="21">
        <v>19</v>
      </c>
      <c r="R7" s="21">
        <v>13</v>
      </c>
      <c r="S7" s="21">
        <v>11</v>
      </c>
      <c r="T7" s="21">
        <v>16</v>
      </c>
      <c r="U7" s="21">
        <v>26</v>
      </c>
      <c r="V7" s="21">
        <v>32</v>
      </c>
      <c r="W7" s="21">
        <v>38</v>
      </c>
      <c r="X7" s="21">
        <v>42</v>
      </c>
      <c r="Y7" s="21">
        <v>6</v>
      </c>
      <c r="AA7" s="21">
        <v>25</v>
      </c>
      <c r="AB7" s="21">
        <v>21</v>
      </c>
      <c r="AG7" s="445">
        <f>SUM(B7:AF7)</f>
        <v>601</v>
      </c>
      <c r="AJ7" s="445" t="s">
        <v>760</v>
      </c>
      <c r="AK7" s="480">
        <f>SUM(B7:D7)</f>
        <v>46</v>
      </c>
      <c r="AL7" s="448">
        <f>SUM(E7:K7)</f>
        <v>194</v>
      </c>
      <c r="AM7" s="448">
        <f>SUM(L7:R7)</f>
        <v>144</v>
      </c>
      <c r="AN7" s="448">
        <f>SUM(S7:Y7)</f>
        <v>171</v>
      </c>
      <c r="AO7" s="448">
        <f>SUM(Z7:AF7)</f>
        <v>46</v>
      </c>
      <c r="AP7" s="448">
        <v>0</v>
      </c>
    </row>
    <row r="8" spans="1:42" x14ac:dyDescent="0.25">
      <c r="A8" s="445" t="s">
        <v>761</v>
      </c>
      <c r="B8" s="445">
        <v>5</v>
      </c>
      <c r="C8" s="445">
        <v>7</v>
      </c>
      <c r="D8" s="445">
        <v>6</v>
      </c>
      <c r="E8" s="21">
        <v>4</v>
      </c>
      <c r="F8" s="21">
        <v>6</v>
      </c>
      <c r="G8" s="21">
        <v>5</v>
      </c>
      <c r="H8" s="21">
        <v>8</v>
      </c>
      <c r="I8" s="21">
        <v>25</v>
      </c>
      <c r="J8" s="21">
        <v>28</v>
      </c>
      <c r="K8" s="21">
        <v>21</v>
      </c>
      <c r="L8" s="21">
        <v>23</v>
      </c>
      <c r="M8" s="21">
        <v>22</v>
      </c>
      <c r="N8" s="21">
        <v>17</v>
      </c>
      <c r="O8" s="21">
        <v>15</v>
      </c>
      <c r="P8" s="21">
        <v>6</v>
      </c>
      <c r="Q8" s="21">
        <v>4</v>
      </c>
      <c r="R8" s="21">
        <v>7</v>
      </c>
      <c r="S8" s="21">
        <v>6</v>
      </c>
      <c r="T8" s="21">
        <v>5</v>
      </c>
      <c r="U8" s="21">
        <v>4</v>
      </c>
      <c r="V8" s="21">
        <v>17</v>
      </c>
      <c r="W8" s="21">
        <v>18</v>
      </c>
      <c r="X8" s="21">
        <v>10</v>
      </c>
      <c r="Y8" s="21">
        <v>2</v>
      </c>
      <c r="AA8" s="21">
        <v>10</v>
      </c>
      <c r="AB8" s="21">
        <v>8</v>
      </c>
      <c r="AG8" s="445">
        <f t="shared" ref="AG8:AG15" si="0">SUM(B8:AF8)</f>
        <v>289</v>
      </c>
      <c r="AJ8" s="445" t="s">
        <v>761</v>
      </c>
      <c r="AK8" s="480">
        <f t="shared" ref="AK8:AK15" si="1">SUM(B8:D8)</f>
        <v>18</v>
      </c>
      <c r="AL8" s="448">
        <f t="shared" ref="AL8:AL15" si="2">SUM(E8:K8)</f>
        <v>97</v>
      </c>
      <c r="AM8" s="448">
        <f t="shared" ref="AM8:AM15" si="3">SUM(L8:R8)</f>
        <v>94</v>
      </c>
      <c r="AN8" s="448">
        <f t="shared" ref="AN8:AN15" si="4">SUM(S8:Y8)</f>
        <v>62</v>
      </c>
      <c r="AO8" s="448">
        <f t="shared" ref="AO8:AO15" si="5">SUM(Z8:AF8)</f>
        <v>18</v>
      </c>
      <c r="AP8" s="448">
        <v>0</v>
      </c>
    </row>
    <row r="9" spans="1:42" x14ac:dyDescent="0.25">
      <c r="A9" s="445" t="s">
        <v>762</v>
      </c>
      <c r="AG9" s="445">
        <f t="shared" si="0"/>
        <v>0</v>
      </c>
      <c r="AJ9" s="445" t="s">
        <v>762</v>
      </c>
      <c r="AK9" s="480">
        <f t="shared" si="1"/>
        <v>0</v>
      </c>
      <c r="AL9" s="448">
        <f t="shared" si="2"/>
        <v>0</v>
      </c>
      <c r="AM9" s="448">
        <f t="shared" si="3"/>
        <v>0</v>
      </c>
      <c r="AN9" s="448">
        <f t="shared" si="4"/>
        <v>0</v>
      </c>
      <c r="AO9" s="448">
        <f t="shared" si="5"/>
        <v>0</v>
      </c>
      <c r="AP9" s="448">
        <v>0</v>
      </c>
    </row>
    <row r="10" spans="1:42" x14ac:dyDescent="0.25">
      <c r="A10" s="445" t="s">
        <v>763</v>
      </c>
      <c r="D10" s="445">
        <v>3</v>
      </c>
      <c r="E10" s="21">
        <v>1</v>
      </c>
      <c r="G10" s="21">
        <v>2</v>
      </c>
      <c r="H10" s="21">
        <v>1</v>
      </c>
      <c r="I10" s="21">
        <v>2</v>
      </c>
      <c r="M10" s="21">
        <v>5</v>
      </c>
      <c r="O10" s="21">
        <v>4</v>
      </c>
      <c r="P10" s="21">
        <v>5</v>
      </c>
      <c r="T10" s="21">
        <v>3</v>
      </c>
      <c r="U10" s="21">
        <v>2</v>
      </c>
      <c r="V10" s="21">
        <v>4</v>
      </c>
      <c r="W10" s="21">
        <v>6</v>
      </c>
      <c r="AA10" s="21">
        <v>4</v>
      </c>
      <c r="AG10" s="445">
        <f t="shared" si="0"/>
        <v>42</v>
      </c>
      <c r="AJ10" s="445" t="s">
        <v>763</v>
      </c>
      <c r="AK10" s="480">
        <f t="shared" si="1"/>
        <v>3</v>
      </c>
      <c r="AL10" s="448">
        <f t="shared" si="2"/>
        <v>6</v>
      </c>
      <c r="AM10" s="448">
        <f t="shared" si="3"/>
        <v>14</v>
      </c>
      <c r="AN10" s="448">
        <f t="shared" si="4"/>
        <v>15</v>
      </c>
      <c r="AO10" s="448">
        <f t="shared" si="5"/>
        <v>4</v>
      </c>
      <c r="AP10" s="448">
        <v>0</v>
      </c>
    </row>
    <row r="11" spans="1:42" x14ac:dyDescent="0.25">
      <c r="A11" s="445" t="s">
        <v>764</v>
      </c>
      <c r="P11" s="21">
        <v>1</v>
      </c>
      <c r="AG11" s="445">
        <f t="shared" si="0"/>
        <v>1</v>
      </c>
      <c r="AJ11" s="445" t="s">
        <v>764</v>
      </c>
      <c r="AK11" s="480">
        <f t="shared" si="1"/>
        <v>0</v>
      </c>
      <c r="AL11" s="448">
        <f t="shared" si="2"/>
        <v>0</v>
      </c>
      <c r="AM11" s="448">
        <f t="shared" si="3"/>
        <v>1</v>
      </c>
      <c r="AN11" s="448">
        <f t="shared" si="4"/>
        <v>0</v>
      </c>
      <c r="AO11" s="448">
        <f t="shared" si="5"/>
        <v>0</v>
      </c>
      <c r="AP11" s="448">
        <v>0</v>
      </c>
    </row>
    <row r="12" spans="1:42" x14ac:dyDescent="0.25">
      <c r="A12" s="445" t="s">
        <v>765</v>
      </c>
      <c r="C12" s="445">
        <v>6</v>
      </c>
      <c r="D12" s="445">
        <v>4</v>
      </c>
      <c r="E12" s="21">
        <v>2</v>
      </c>
      <c r="F12" s="21">
        <v>3</v>
      </c>
      <c r="G12" s="21">
        <v>1</v>
      </c>
      <c r="H12" s="21">
        <v>2</v>
      </c>
      <c r="I12" s="21"/>
      <c r="M12" s="445">
        <v>4</v>
      </c>
      <c r="O12" s="21">
        <v>3</v>
      </c>
      <c r="AB12" s="445">
        <v>3</v>
      </c>
      <c r="AG12" s="445">
        <f t="shared" si="0"/>
        <v>28</v>
      </c>
      <c r="AJ12" s="445" t="s">
        <v>765</v>
      </c>
      <c r="AK12" s="480">
        <f t="shared" si="1"/>
        <v>10</v>
      </c>
      <c r="AL12" s="448">
        <f t="shared" si="2"/>
        <v>8</v>
      </c>
      <c r="AM12" s="448">
        <f t="shared" si="3"/>
        <v>7</v>
      </c>
      <c r="AN12" s="448">
        <f t="shared" si="4"/>
        <v>0</v>
      </c>
      <c r="AO12" s="448">
        <f t="shared" si="5"/>
        <v>3</v>
      </c>
      <c r="AP12" s="448">
        <v>0</v>
      </c>
    </row>
    <row r="13" spans="1:42" x14ac:dyDescent="0.25">
      <c r="A13" s="445" t="s">
        <v>766</v>
      </c>
      <c r="G13" s="21">
        <v>2</v>
      </c>
      <c r="O13" s="21">
        <v>2</v>
      </c>
      <c r="P13" s="21">
        <v>2</v>
      </c>
      <c r="U13" s="445">
        <v>3</v>
      </c>
      <c r="AA13" s="445">
        <v>3</v>
      </c>
      <c r="AB13" s="445">
        <v>5</v>
      </c>
      <c r="AG13" s="445">
        <f t="shared" si="0"/>
        <v>17</v>
      </c>
      <c r="AJ13" s="445" t="s">
        <v>766</v>
      </c>
      <c r="AK13" s="480">
        <f t="shared" si="1"/>
        <v>0</v>
      </c>
      <c r="AL13" s="448">
        <f t="shared" si="2"/>
        <v>2</v>
      </c>
      <c r="AM13" s="448">
        <f t="shared" si="3"/>
        <v>4</v>
      </c>
      <c r="AN13" s="448">
        <f t="shared" si="4"/>
        <v>3</v>
      </c>
      <c r="AO13" s="448">
        <f t="shared" si="5"/>
        <v>8</v>
      </c>
      <c r="AP13" s="448">
        <v>0</v>
      </c>
    </row>
    <row r="14" spans="1:42" x14ac:dyDescent="0.25">
      <c r="A14" s="445" t="s">
        <v>767</v>
      </c>
      <c r="AG14" s="445">
        <f t="shared" si="0"/>
        <v>0</v>
      </c>
      <c r="AJ14" s="445" t="s">
        <v>767</v>
      </c>
      <c r="AK14" s="480">
        <f t="shared" si="1"/>
        <v>0</v>
      </c>
      <c r="AL14" s="448">
        <f t="shared" si="2"/>
        <v>0</v>
      </c>
      <c r="AM14" s="448">
        <f t="shared" si="3"/>
        <v>0</v>
      </c>
      <c r="AN14" s="448">
        <f t="shared" si="4"/>
        <v>0</v>
      </c>
      <c r="AO14" s="448">
        <f t="shared" si="5"/>
        <v>0</v>
      </c>
      <c r="AP14" s="448">
        <v>0</v>
      </c>
    </row>
    <row r="15" spans="1:42" x14ac:dyDescent="0.25">
      <c r="A15" s="445" t="s">
        <v>768</v>
      </c>
      <c r="AG15" s="445">
        <f t="shared" si="0"/>
        <v>0</v>
      </c>
      <c r="AJ15" s="445" t="s">
        <v>768</v>
      </c>
      <c r="AK15" s="480">
        <f t="shared" si="1"/>
        <v>0</v>
      </c>
      <c r="AL15" s="448">
        <f t="shared" si="2"/>
        <v>0</v>
      </c>
      <c r="AM15" s="448">
        <f t="shared" si="3"/>
        <v>0</v>
      </c>
      <c r="AN15" s="448">
        <f t="shared" si="4"/>
        <v>0</v>
      </c>
      <c r="AO15" s="448">
        <f t="shared" si="5"/>
        <v>0</v>
      </c>
      <c r="AP15" s="448">
        <v>0</v>
      </c>
    </row>
    <row r="16" spans="1:42" x14ac:dyDescent="0.25">
      <c r="AK16" s="448"/>
      <c r="AL16" s="448"/>
      <c r="AM16" s="448"/>
      <c r="AN16" s="448"/>
      <c r="AO16" s="448"/>
      <c r="AP16" s="448"/>
    </row>
    <row r="17" spans="1:42" x14ac:dyDescent="0.25">
      <c r="A17" s="445" t="s">
        <v>769</v>
      </c>
      <c r="B17" s="445">
        <f>SUM(B7:B15)</f>
        <v>16</v>
      </c>
      <c r="C17" s="445">
        <f t="shared" ref="C17:AF17" si="6">SUM(C7:C15)</f>
        <v>36</v>
      </c>
      <c r="D17" s="445">
        <f t="shared" si="6"/>
        <v>25</v>
      </c>
      <c r="E17" s="445">
        <f t="shared" si="6"/>
        <v>17</v>
      </c>
      <c r="F17" s="445">
        <f t="shared" si="6"/>
        <v>24</v>
      </c>
      <c r="G17" s="445">
        <f t="shared" si="6"/>
        <v>27</v>
      </c>
      <c r="H17" s="445">
        <f t="shared" si="6"/>
        <v>31</v>
      </c>
      <c r="I17" s="445">
        <f t="shared" si="6"/>
        <v>81</v>
      </c>
      <c r="J17" s="445">
        <f t="shared" si="6"/>
        <v>66</v>
      </c>
      <c r="K17" s="445">
        <f t="shared" si="6"/>
        <v>61</v>
      </c>
      <c r="L17" s="445">
        <f t="shared" si="6"/>
        <v>41</v>
      </c>
      <c r="M17" s="445">
        <f t="shared" si="6"/>
        <v>60</v>
      </c>
      <c r="N17" s="445">
        <f t="shared" si="6"/>
        <v>42</v>
      </c>
      <c r="O17" s="445">
        <f t="shared" si="6"/>
        <v>46</v>
      </c>
      <c r="P17" s="445">
        <f t="shared" si="6"/>
        <v>32</v>
      </c>
      <c r="Q17" s="445">
        <f t="shared" si="6"/>
        <v>23</v>
      </c>
      <c r="R17" s="445">
        <f t="shared" si="6"/>
        <v>20</v>
      </c>
      <c r="S17" s="445">
        <f t="shared" si="6"/>
        <v>17</v>
      </c>
      <c r="T17" s="445">
        <f t="shared" si="6"/>
        <v>24</v>
      </c>
      <c r="U17" s="445">
        <f t="shared" si="6"/>
        <v>35</v>
      </c>
      <c r="V17" s="445">
        <f t="shared" si="6"/>
        <v>53</v>
      </c>
      <c r="W17" s="445">
        <f t="shared" si="6"/>
        <v>62</v>
      </c>
      <c r="X17" s="445">
        <f t="shared" si="6"/>
        <v>52</v>
      </c>
      <c r="Y17" s="445">
        <f t="shared" si="6"/>
        <v>8</v>
      </c>
      <c r="Z17" s="445">
        <f t="shared" si="6"/>
        <v>0</v>
      </c>
      <c r="AA17" s="445">
        <f t="shared" si="6"/>
        <v>42</v>
      </c>
      <c r="AB17" s="445">
        <f t="shared" si="6"/>
        <v>37</v>
      </c>
      <c r="AC17" s="445">
        <f t="shared" si="6"/>
        <v>0</v>
      </c>
      <c r="AD17" s="445">
        <f t="shared" si="6"/>
        <v>0</v>
      </c>
      <c r="AF17" s="445">
        <f t="shared" si="6"/>
        <v>0</v>
      </c>
      <c r="AG17" s="445">
        <f>SUM(B17:AF17)</f>
        <v>978</v>
      </c>
      <c r="AJ17" s="445" t="s">
        <v>769</v>
      </c>
      <c r="AK17" s="448">
        <f>SUM(AK7:AK15)</f>
        <v>77</v>
      </c>
      <c r="AL17" s="448">
        <f t="shared" ref="AL17:AO17" si="7">SUM(AL7:AL15)</f>
        <v>307</v>
      </c>
      <c r="AM17" s="448">
        <f t="shared" si="7"/>
        <v>264</v>
      </c>
      <c r="AN17" s="448">
        <f t="shared" si="7"/>
        <v>251</v>
      </c>
      <c r="AO17" s="448">
        <f t="shared" si="7"/>
        <v>79</v>
      </c>
      <c r="AP17" s="448">
        <v>0</v>
      </c>
    </row>
    <row r="20" spans="1:42" x14ac:dyDescent="0.25">
      <c r="B20" s="446" t="s">
        <v>770</v>
      </c>
    </row>
    <row r="22" spans="1:42" x14ac:dyDescent="0.25">
      <c r="B22" s="447">
        <v>43070</v>
      </c>
      <c r="C22" s="447">
        <v>43071</v>
      </c>
      <c r="D22" s="447">
        <v>43072</v>
      </c>
      <c r="E22" s="447">
        <v>43073</v>
      </c>
      <c r="F22" s="447">
        <v>43074</v>
      </c>
      <c r="G22" s="447">
        <v>43075</v>
      </c>
      <c r="H22" s="447">
        <v>43076</v>
      </c>
      <c r="I22" s="447">
        <v>43077</v>
      </c>
      <c r="J22" s="447">
        <v>43078</v>
      </c>
      <c r="K22" s="447">
        <v>43079</v>
      </c>
      <c r="L22" s="447">
        <v>43080</v>
      </c>
      <c r="M22" s="447">
        <v>43081</v>
      </c>
      <c r="N22" s="447">
        <v>43082</v>
      </c>
      <c r="O22" s="447">
        <v>43083</v>
      </c>
      <c r="P22" s="447">
        <v>43084</v>
      </c>
      <c r="Q22" s="447">
        <v>43085</v>
      </c>
      <c r="R22" s="447">
        <v>43086</v>
      </c>
      <c r="S22" s="447">
        <v>43087</v>
      </c>
      <c r="T22" s="447">
        <v>43088</v>
      </c>
      <c r="U22" s="447">
        <v>43089</v>
      </c>
      <c r="V22" s="447">
        <v>43090</v>
      </c>
      <c r="W22" s="447">
        <v>43091</v>
      </c>
      <c r="X22" s="447">
        <v>43092</v>
      </c>
      <c r="Y22" s="447">
        <v>43093</v>
      </c>
      <c r="Z22" s="447">
        <v>43094</v>
      </c>
      <c r="AA22" s="447">
        <v>43095</v>
      </c>
      <c r="AB22" s="447">
        <v>43096</v>
      </c>
      <c r="AC22" s="447">
        <v>43097</v>
      </c>
      <c r="AD22" s="447">
        <v>43098</v>
      </c>
      <c r="AE22" s="447">
        <v>43099</v>
      </c>
      <c r="AF22" s="447">
        <v>43100</v>
      </c>
      <c r="AG22" s="445" t="s">
        <v>753</v>
      </c>
      <c r="AK22" s="445" t="s">
        <v>754</v>
      </c>
      <c r="AL22" s="445" t="s">
        <v>755</v>
      </c>
      <c r="AM22" s="445" t="s">
        <v>756</v>
      </c>
      <c r="AN22" s="445" t="s">
        <v>757</v>
      </c>
      <c r="AO22" s="445" t="s">
        <v>758</v>
      </c>
      <c r="AP22" s="448" t="s">
        <v>759</v>
      </c>
    </row>
    <row r="23" spans="1:42" x14ac:dyDescent="0.25">
      <c r="A23" s="445" t="s">
        <v>760</v>
      </c>
      <c r="B23" s="445">
        <v>15</v>
      </c>
      <c r="C23" s="445">
        <v>65</v>
      </c>
      <c r="D23" s="445">
        <v>17</v>
      </c>
      <c r="E23" s="21">
        <v>14</v>
      </c>
      <c r="F23" s="21">
        <v>19</v>
      </c>
      <c r="G23" s="21">
        <v>22</v>
      </c>
      <c r="H23" s="21">
        <v>25</v>
      </c>
      <c r="I23" s="21">
        <v>16</v>
      </c>
      <c r="J23" s="21">
        <v>31</v>
      </c>
      <c r="K23" s="21">
        <v>25</v>
      </c>
      <c r="L23" s="21">
        <v>14</v>
      </c>
      <c r="M23" s="21">
        <v>19</v>
      </c>
      <c r="N23" s="21">
        <v>16</v>
      </c>
      <c r="O23" s="21">
        <v>23</v>
      </c>
      <c r="P23" s="21">
        <v>25</v>
      </c>
      <c r="Q23" s="21">
        <v>65</v>
      </c>
      <c r="R23" s="21">
        <v>73</v>
      </c>
      <c r="S23" s="21">
        <v>15</v>
      </c>
      <c r="T23" s="21">
        <v>18</v>
      </c>
      <c r="U23" s="21">
        <v>24</v>
      </c>
      <c r="V23" s="21">
        <v>32</v>
      </c>
      <c r="W23" s="21">
        <v>34</v>
      </c>
      <c r="X23" s="21">
        <v>188</v>
      </c>
      <c r="Y23" s="21">
        <v>36</v>
      </c>
      <c r="AA23" s="21">
        <v>22</v>
      </c>
      <c r="AB23" s="21">
        <v>25</v>
      </c>
      <c r="AG23" s="445">
        <f>SUM(B23:AF23)</f>
        <v>878</v>
      </c>
      <c r="AJ23" s="445" t="s">
        <v>760</v>
      </c>
      <c r="AK23" s="480">
        <f>SUM(B23:D23)</f>
        <v>97</v>
      </c>
      <c r="AL23" s="448">
        <f>SUM(E23:K23)</f>
        <v>152</v>
      </c>
      <c r="AM23" s="448">
        <f>SUM(L23:R23)</f>
        <v>235</v>
      </c>
      <c r="AN23" s="448">
        <f>SUM(S23:Y23)</f>
        <v>347</v>
      </c>
      <c r="AO23" s="448">
        <f>SUM(Z23:AF23)</f>
        <v>47</v>
      </c>
      <c r="AP23" s="448"/>
    </row>
    <row r="24" spans="1:42" x14ac:dyDescent="0.25">
      <c r="A24" s="445" t="s">
        <v>761</v>
      </c>
      <c r="B24" s="445">
        <v>8</v>
      </c>
      <c r="C24" s="445">
        <v>24</v>
      </c>
      <c r="D24" s="445">
        <v>6</v>
      </c>
      <c r="E24" s="21">
        <v>5</v>
      </c>
      <c r="F24" s="21">
        <v>6</v>
      </c>
      <c r="G24" s="21">
        <v>8</v>
      </c>
      <c r="H24" s="21">
        <v>10</v>
      </c>
      <c r="I24" s="21">
        <v>11</v>
      </c>
      <c r="J24" s="21">
        <v>15</v>
      </c>
      <c r="K24" s="21">
        <v>14</v>
      </c>
      <c r="L24" s="21">
        <v>12</v>
      </c>
      <c r="M24" s="21">
        <v>14</v>
      </c>
      <c r="N24" s="21">
        <v>12</v>
      </c>
      <c r="O24" s="21">
        <v>11</v>
      </c>
      <c r="P24" s="21">
        <v>9</v>
      </c>
      <c r="Q24" s="21">
        <v>2</v>
      </c>
      <c r="R24" s="21">
        <v>2</v>
      </c>
      <c r="S24" s="21">
        <v>6</v>
      </c>
      <c r="T24" s="21">
        <v>8</v>
      </c>
      <c r="U24" s="21">
        <v>5</v>
      </c>
      <c r="V24" s="21">
        <v>10</v>
      </c>
      <c r="W24" s="21">
        <v>8</v>
      </c>
      <c r="X24" s="21">
        <v>25</v>
      </c>
      <c r="Y24" s="21">
        <v>7</v>
      </c>
      <c r="AA24" s="21">
        <v>8</v>
      </c>
      <c r="AB24" s="21">
        <v>10</v>
      </c>
      <c r="AG24" s="445">
        <f t="shared" ref="AG24:AG31" si="8">SUM(B24:AF24)</f>
        <v>256</v>
      </c>
      <c r="AJ24" s="445" t="s">
        <v>761</v>
      </c>
      <c r="AK24" s="480">
        <f t="shared" ref="AK24:AK31" si="9">SUM(B24:D24)</f>
        <v>38</v>
      </c>
      <c r="AL24" s="448">
        <f t="shared" ref="AL24:AL31" si="10">SUM(E24:K24)</f>
        <v>69</v>
      </c>
      <c r="AM24" s="448">
        <f t="shared" ref="AM24:AM31" si="11">SUM(L24:R24)</f>
        <v>62</v>
      </c>
      <c r="AN24" s="448">
        <f t="shared" ref="AN24:AN31" si="12">SUM(S24:Y24)</f>
        <v>69</v>
      </c>
      <c r="AO24" s="448">
        <f t="shared" ref="AO24:AO31" si="13">SUM(Z24:AF24)</f>
        <v>18</v>
      </c>
      <c r="AP24" s="448"/>
    </row>
    <row r="25" spans="1:42" x14ac:dyDescent="0.25">
      <c r="A25" s="445" t="s">
        <v>762</v>
      </c>
      <c r="AG25" s="445">
        <f t="shared" si="8"/>
        <v>0</v>
      </c>
      <c r="AJ25" s="445" t="s">
        <v>762</v>
      </c>
      <c r="AK25" s="480">
        <f t="shared" si="9"/>
        <v>0</v>
      </c>
      <c r="AL25" s="448">
        <f t="shared" si="10"/>
        <v>0</v>
      </c>
      <c r="AM25" s="448">
        <f t="shared" si="11"/>
        <v>0</v>
      </c>
      <c r="AN25" s="448">
        <f t="shared" si="12"/>
        <v>0</v>
      </c>
      <c r="AO25" s="448">
        <f t="shared" si="13"/>
        <v>0</v>
      </c>
      <c r="AP25" s="448">
        <v>0</v>
      </c>
    </row>
    <row r="26" spans="1:42" x14ac:dyDescent="0.25">
      <c r="A26" s="445" t="s">
        <v>763</v>
      </c>
      <c r="G26" s="21">
        <v>4</v>
      </c>
      <c r="M26" s="21">
        <v>4</v>
      </c>
      <c r="W26" s="21">
        <v>6</v>
      </c>
      <c r="X26" s="21">
        <v>15</v>
      </c>
      <c r="Y26" s="21">
        <v>10</v>
      </c>
      <c r="AA26" s="21">
        <v>4</v>
      </c>
      <c r="AG26" s="445">
        <f t="shared" si="8"/>
        <v>43</v>
      </c>
      <c r="AJ26" s="445" t="s">
        <v>763</v>
      </c>
      <c r="AK26" s="480">
        <f t="shared" si="9"/>
        <v>0</v>
      </c>
      <c r="AL26" s="448">
        <f t="shared" si="10"/>
        <v>4</v>
      </c>
      <c r="AM26" s="448">
        <f t="shared" si="11"/>
        <v>4</v>
      </c>
      <c r="AN26" s="448">
        <f t="shared" si="12"/>
        <v>31</v>
      </c>
      <c r="AO26" s="448">
        <f t="shared" si="13"/>
        <v>4</v>
      </c>
      <c r="AP26" s="448">
        <v>0</v>
      </c>
    </row>
    <row r="27" spans="1:42" x14ac:dyDescent="0.25">
      <c r="A27" s="445" t="s">
        <v>764</v>
      </c>
      <c r="F27" s="445">
        <v>3</v>
      </c>
      <c r="O27" s="21">
        <v>2</v>
      </c>
      <c r="Q27" s="445">
        <v>1</v>
      </c>
      <c r="R27" s="445">
        <v>1</v>
      </c>
      <c r="U27" s="21">
        <v>3</v>
      </c>
      <c r="AG27" s="445">
        <f t="shared" si="8"/>
        <v>10</v>
      </c>
      <c r="AJ27" s="445" t="s">
        <v>764</v>
      </c>
      <c r="AK27" s="480">
        <f t="shared" si="9"/>
        <v>0</v>
      </c>
      <c r="AL27" s="448">
        <f t="shared" si="10"/>
        <v>3</v>
      </c>
      <c r="AM27" s="448">
        <f t="shared" si="11"/>
        <v>4</v>
      </c>
      <c r="AN27" s="448">
        <f t="shared" si="12"/>
        <v>3</v>
      </c>
      <c r="AO27" s="448">
        <f t="shared" si="13"/>
        <v>0</v>
      </c>
      <c r="AP27" s="448">
        <v>0</v>
      </c>
    </row>
    <row r="28" spans="1:42" x14ac:dyDescent="0.25">
      <c r="A28" s="445" t="s">
        <v>765</v>
      </c>
      <c r="H28" s="21">
        <v>4</v>
      </c>
      <c r="N28" s="445">
        <v>3</v>
      </c>
      <c r="AB28" s="21">
        <v>4</v>
      </c>
      <c r="AG28" s="445">
        <f t="shared" si="8"/>
        <v>11</v>
      </c>
      <c r="AJ28" s="445" t="s">
        <v>765</v>
      </c>
      <c r="AK28" s="480">
        <f t="shared" si="9"/>
        <v>0</v>
      </c>
      <c r="AL28" s="448">
        <f t="shared" si="10"/>
        <v>4</v>
      </c>
      <c r="AM28" s="448">
        <f t="shared" si="11"/>
        <v>3</v>
      </c>
      <c r="AN28" s="448">
        <f t="shared" si="12"/>
        <v>0</v>
      </c>
      <c r="AO28" s="448">
        <f t="shared" si="13"/>
        <v>4</v>
      </c>
      <c r="AP28" s="448">
        <v>0</v>
      </c>
    </row>
    <row r="29" spans="1:42" x14ac:dyDescent="0.25">
      <c r="A29" s="445" t="s">
        <v>766</v>
      </c>
      <c r="M29" s="445">
        <v>3</v>
      </c>
      <c r="N29" s="445">
        <v>4</v>
      </c>
      <c r="Q29" s="445">
        <v>1</v>
      </c>
      <c r="R29" s="445">
        <v>1</v>
      </c>
      <c r="U29" s="445">
        <v>4</v>
      </c>
      <c r="W29" s="445">
        <v>5</v>
      </c>
      <c r="X29" s="445">
        <v>9</v>
      </c>
      <c r="AG29" s="445">
        <f t="shared" si="8"/>
        <v>27</v>
      </c>
      <c r="AJ29" s="445" t="s">
        <v>766</v>
      </c>
      <c r="AK29" s="480">
        <f t="shared" si="9"/>
        <v>0</v>
      </c>
      <c r="AL29" s="448">
        <f t="shared" si="10"/>
        <v>0</v>
      </c>
      <c r="AM29" s="448">
        <f t="shared" si="11"/>
        <v>9</v>
      </c>
      <c r="AN29" s="448">
        <f t="shared" si="12"/>
        <v>18</v>
      </c>
      <c r="AO29" s="448">
        <f t="shared" si="13"/>
        <v>0</v>
      </c>
      <c r="AP29" s="448">
        <v>0</v>
      </c>
    </row>
    <row r="30" spans="1:42" x14ac:dyDescent="0.25">
      <c r="A30" s="445" t="s">
        <v>767</v>
      </c>
      <c r="C30" s="445">
        <v>1</v>
      </c>
      <c r="D30" s="445">
        <v>1</v>
      </c>
      <c r="F30" s="445">
        <v>1</v>
      </c>
      <c r="AG30" s="445">
        <f t="shared" si="8"/>
        <v>3</v>
      </c>
      <c r="AJ30" s="445" t="s">
        <v>767</v>
      </c>
      <c r="AK30" s="480">
        <f t="shared" si="9"/>
        <v>2</v>
      </c>
      <c r="AL30" s="448">
        <f t="shared" si="10"/>
        <v>1</v>
      </c>
      <c r="AM30" s="448">
        <f t="shared" si="11"/>
        <v>0</v>
      </c>
      <c r="AN30" s="448">
        <f t="shared" si="12"/>
        <v>0</v>
      </c>
      <c r="AO30" s="448">
        <f t="shared" si="13"/>
        <v>0</v>
      </c>
      <c r="AP30" s="448">
        <v>0</v>
      </c>
    </row>
    <row r="31" spans="1:42" x14ac:dyDescent="0.25">
      <c r="A31" s="445" t="s">
        <v>768</v>
      </c>
      <c r="Q31" s="445">
        <v>1</v>
      </c>
      <c r="R31" s="445">
        <v>1</v>
      </c>
      <c r="AG31" s="445">
        <f t="shared" si="8"/>
        <v>2</v>
      </c>
      <c r="AJ31" s="445" t="s">
        <v>768</v>
      </c>
      <c r="AK31" s="480">
        <f t="shared" si="9"/>
        <v>0</v>
      </c>
      <c r="AL31" s="448">
        <f t="shared" si="10"/>
        <v>0</v>
      </c>
      <c r="AM31" s="448">
        <f t="shared" si="11"/>
        <v>2</v>
      </c>
      <c r="AN31" s="448">
        <f t="shared" si="12"/>
        <v>0</v>
      </c>
      <c r="AO31" s="448">
        <f t="shared" si="13"/>
        <v>0</v>
      </c>
      <c r="AP31" s="448">
        <v>0</v>
      </c>
    </row>
    <row r="33" spans="1:42" x14ac:dyDescent="0.25">
      <c r="A33" s="445" t="s">
        <v>769</v>
      </c>
      <c r="B33" s="445">
        <f>SUM(B23:B31)</f>
        <v>23</v>
      </c>
      <c r="C33" s="445">
        <f t="shared" ref="C33:AF33" si="14">SUM(C23:C31)</f>
        <v>90</v>
      </c>
      <c r="D33" s="445">
        <f t="shared" si="14"/>
        <v>24</v>
      </c>
      <c r="E33" s="445">
        <f t="shared" si="14"/>
        <v>19</v>
      </c>
      <c r="F33" s="445">
        <f t="shared" si="14"/>
        <v>29</v>
      </c>
      <c r="G33" s="445">
        <f t="shared" si="14"/>
        <v>34</v>
      </c>
      <c r="H33" s="445">
        <f t="shared" si="14"/>
        <v>39</v>
      </c>
      <c r="I33" s="445">
        <f t="shared" si="14"/>
        <v>27</v>
      </c>
      <c r="J33" s="445">
        <f t="shared" si="14"/>
        <v>46</v>
      </c>
      <c r="K33" s="445">
        <f t="shared" si="14"/>
        <v>39</v>
      </c>
      <c r="L33" s="445">
        <f t="shared" si="14"/>
        <v>26</v>
      </c>
      <c r="M33" s="445">
        <f t="shared" si="14"/>
        <v>40</v>
      </c>
      <c r="N33" s="445">
        <f t="shared" si="14"/>
        <v>35</v>
      </c>
      <c r="O33" s="445">
        <f t="shared" si="14"/>
        <v>36</v>
      </c>
      <c r="P33" s="445">
        <f t="shared" si="14"/>
        <v>34</v>
      </c>
      <c r="Q33" s="445">
        <f t="shared" si="14"/>
        <v>70</v>
      </c>
      <c r="R33" s="445">
        <f t="shared" si="14"/>
        <v>78</v>
      </c>
      <c r="S33" s="445">
        <f t="shared" si="14"/>
        <v>21</v>
      </c>
      <c r="T33" s="445">
        <f t="shared" si="14"/>
        <v>26</v>
      </c>
      <c r="U33" s="445">
        <f t="shared" si="14"/>
        <v>36</v>
      </c>
      <c r="V33" s="445">
        <f t="shared" si="14"/>
        <v>42</v>
      </c>
      <c r="W33" s="445">
        <f t="shared" si="14"/>
        <v>53</v>
      </c>
      <c r="X33" s="445">
        <f t="shared" si="14"/>
        <v>237</v>
      </c>
      <c r="Y33" s="445">
        <f t="shared" si="14"/>
        <v>53</v>
      </c>
      <c r="Z33" s="445">
        <f t="shared" si="14"/>
        <v>0</v>
      </c>
      <c r="AA33" s="445">
        <f t="shared" si="14"/>
        <v>34</v>
      </c>
      <c r="AB33" s="445">
        <f t="shared" si="14"/>
        <v>39</v>
      </c>
      <c r="AC33" s="445">
        <f t="shared" si="14"/>
        <v>0</v>
      </c>
      <c r="AD33" s="445">
        <f t="shared" si="14"/>
        <v>0</v>
      </c>
      <c r="AF33" s="445">
        <f t="shared" si="14"/>
        <v>0</v>
      </c>
      <c r="AG33" s="445">
        <f>SUM(B33:AF33)</f>
        <v>1230</v>
      </c>
      <c r="AJ33" s="445" t="s">
        <v>769</v>
      </c>
      <c r="AK33" s="448">
        <f>SUM(AK23:AK31)</f>
        <v>137</v>
      </c>
      <c r="AL33" s="448">
        <f t="shared" ref="AL33:AO33" si="15">SUM(AL23:AL31)</f>
        <v>233</v>
      </c>
      <c r="AM33" s="448">
        <f t="shared" si="15"/>
        <v>319</v>
      </c>
      <c r="AN33" s="448">
        <f t="shared" si="15"/>
        <v>468</v>
      </c>
      <c r="AO33" s="448">
        <f t="shared" si="15"/>
        <v>73</v>
      </c>
      <c r="AP33" s="460">
        <v>0</v>
      </c>
    </row>
    <row r="36" spans="1:42" x14ac:dyDescent="0.25">
      <c r="B36" s="446" t="s">
        <v>750</v>
      </c>
    </row>
    <row r="38" spans="1:42" x14ac:dyDescent="0.25">
      <c r="B38" s="447">
        <v>43070</v>
      </c>
      <c r="C38" s="447">
        <v>43071</v>
      </c>
      <c r="D38" s="447">
        <v>43072</v>
      </c>
      <c r="E38" s="447">
        <v>43073</v>
      </c>
      <c r="F38" s="447">
        <v>43074</v>
      </c>
      <c r="G38" s="447">
        <v>43075</v>
      </c>
      <c r="H38" s="447">
        <v>43076</v>
      </c>
      <c r="I38" s="447">
        <v>43077</v>
      </c>
      <c r="J38" s="447">
        <v>43078</v>
      </c>
      <c r="K38" s="447">
        <v>43079</v>
      </c>
      <c r="L38" s="447">
        <v>43080</v>
      </c>
      <c r="M38" s="447">
        <v>43081</v>
      </c>
      <c r="N38" s="447">
        <v>43082</v>
      </c>
      <c r="O38" s="447">
        <v>43083</v>
      </c>
      <c r="P38" s="447">
        <v>43084</v>
      </c>
      <c r="Q38" s="447">
        <v>43085</v>
      </c>
      <c r="R38" s="447">
        <v>43086</v>
      </c>
      <c r="S38" s="447">
        <v>43087</v>
      </c>
      <c r="T38" s="447">
        <v>43088</v>
      </c>
      <c r="U38" s="447">
        <v>43089</v>
      </c>
      <c r="V38" s="447">
        <v>43090</v>
      </c>
      <c r="W38" s="447">
        <v>43091</v>
      </c>
      <c r="X38" s="447">
        <v>43092</v>
      </c>
      <c r="Y38" s="447">
        <v>43093</v>
      </c>
      <c r="Z38" s="447">
        <v>43094</v>
      </c>
      <c r="AA38" s="447">
        <v>43095</v>
      </c>
      <c r="AB38" s="447">
        <v>43096</v>
      </c>
      <c r="AC38" s="447">
        <v>43097</v>
      </c>
      <c r="AD38" s="447">
        <v>43098</v>
      </c>
      <c r="AE38" s="447">
        <v>43099</v>
      </c>
      <c r="AF38" s="447">
        <v>43100</v>
      </c>
      <c r="AG38" s="445" t="s">
        <v>753</v>
      </c>
      <c r="AK38" s="445" t="s">
        <v>754</v>
      </c>
      <c r="AL38" s="445" t="s">
        <v>755</v>
      </c>
      <c r="AM38" s="445" t="s">
        <v>756</v>
      </c>
      <c r="AN38" s="445" t="s">
        <v>757</v>
      </c>
      <c r="AO38" s="445" t="s">
        <v>758</v>
      </c>
      <c r="AP38" s="448" t="s">
        <v>759</v>
      </c>
    </row>
    <row r="39" spans="1:42" x14ac:dyDescent="0.25">
      <c r="A39" s="445" t="s">
        <v>760</v>
      </c>
      <c r="B39" s="445">
        <v>25</v>
      </c>
      <c r="C39" s="445">
        <v>44</v>
      </c>
      <c r="D39" s="445">
        <v>20</v>
      </c>
      <c r="E39" s="21">
        <v>6</v>
      </c>
      <c r="F39" s="21">
        <v>28</v>
      </c>
      <c r="G39" s="21">
        <v>27</v>
      </c>
      <c r="H39" s="21">
        <v>34</v>
      </c>
      <c r="I39" s="21">
        <v>22</v>
      </c>
      <c r="J39" s="21">
        <v>42</v>
      </c>
      <c r="K39" s="21">
        <v>48</v>
      </c>
      <c r="L39" s="21">
        <v>24</v>
      </c>
      <c r="M39" s="21">
        <v>20</v>
      </c>
      <c r="N39" s="21">
        <v>28</v>
      </c>
      <c r="O39" s="21">
        <v>26</v>
      </c>
      <c r="P39" s="21">
        <v>32</v>
      </c>
      <c r="Q39" s="21">
        <v>96</v>
      </c>
      <c r="R39" s="21">
        <v>104</v>
      </c>
      <c r="S39" s="21">
        <v>28</v>
      </c>
      <c r="T39" s="21">
        <v>32</v>
      </c>
      <c r="U39" s="21">
        <v>29</v>
      </c>
      <c r="V39" s="21">
        <v>42</v>
      </c>
      <c r="W39" s="21">
        <v>56</v>
      </c>
      <c r="X39" s="21">
        <v>130</v>
      </c>
      <c r="Y39" s="21">
        <v>35</v>
      </c>
      <c r="AA39" s="21">
        <v>29</v>
      </c>
      <c r="AB39" s="21">
        <v>42</v>
      </c>
      <c r="AG39" s="445">
        <f>SUM(B39:AF39)</f>
        <v>1049</v>
      </c>
      <c r="AJ39" s="445" t="s">
        <v>760</v>
      </c>
      <c r="AK39" s="480">
        <f>SUM(B39:D39)</f>
        <v>89</v>
      </c>
      <c r="AL39" s="448">
        <f>SUM(E39:K39)</f>
        <v>207</v>
      </c>
      <c r="AM39" s="448">
        <f>SUM(L39:R39)</f>
        <v>330</v>
      </c>
      <c r="AN39" s="448">
        <f>SUM(S39:Y39)</f>
        <v>352</v>
      </c>
      <c r="AO39" s="448">
        <f>SUM(Z39:AF39)</f>
        <v>71</v>
      </c>
      <c r="AP39" s="448">
        <v>0</v>
      </c>
    </row>
    <row r="40" spans="1:42" x14ac:dyDescent="0.25">
      <c r="A40" s="445" t="s">
        <v>761</v>
      </c>
      <c r="B40" s="445">
        <v>12</v>
      </c>
      <c r="C40" s="445">
        <v>20</v>
      </c>
      <c r="D40" s="445">
        <v>7</v>
      </c>
      <c r="E40" s="21">
        <v>7</v>
      </c>
      <c r="F40" s="21">
        <v>5</v>
      </c>
      <c r="G40" s="21">
        <v>6</v>
      </c>
      <c r="H40" s="21">
        <v>7</v>
      </c>
      <c r="J40" s="21">
        <v>21</v>
      </c>
      <c r="K40" s="21">
        <v>15</v>
      </c>
      <c r="L40" s="21">
        <v>14</v>
      </c>
      <c r="M40" s="21">
        <v>15</v>
      </c>
      <c r="N40" s="21">
        <v>10</v>
      </c>
      <c r="O40" s="21">
        <v>12</v>
      </c>
      <c r="P40" s="21">
        <v>8</v>
      </c>
      <c r="Q40" s="21">
        <v>2</v>
      </c>
      <c r="R40" s="21">
        <v>6</v>
      </c>
      <c r="S40" s="21">
        <v>8</v>
      </c>
      <c r="T40" s="21">
        <v>6</v>
      </c>
      <c r="U40" s="21">
        <v>5</v>
      </c>
      <c r="V40" s="21">
        <v>12</v>
      </c>
      <c r="W40" s="21">
        <v>14</v>
      </c>
      <c r="X40" s="21">
        <v>20</v>
      </c>
      <c r="Y40" s="21">
        <v>6</v>
      </c>
      <c r="AA40" s="21">
        <v>5</v>
      </c>
      <c r="AB40" s="21">
        <v>12</v>
      </c>
      <c r="AG40" s="445">
        <f t="shared" ref="AG40:AG47" si="16">SUM(B40:AF40)</f>
        <v>255</v>
      </c>
      <c r="AJ40" s="445" t="s">
        <v>761</v>
      </c>
      <c r="AK40" s="480">
        <f t="shared" ref="AK40:AK47" si="17">SUM(B40:D40)</f>
        <v>39</v>
      </c>
      <c r="AL40" s="448">
        <f t="shared" ref="AL40:AL47" si="18">SUM(E40:K40)</f>
        <v>61</v>
      </c>
      <c r="AM40" s="448">
        <f t="shared" ref="AM40:AM47" si="19">SUM(L40:R40)</f>
        <v>67</v>
      </c>
      <c r="AN40" s="448">
        <f t="shared" ref="AN40:AN47" si="20">SUM(S40:Y40)</f>
        <v>71</v>
      </c>
      <c r="AO40" s="448">
        <f t="shared" ref="AO40:AO47" si="21">SUM(Z40:AF40)</f>
        <v>17</v>
      </c>
      <c r="AP40" s="448">
        <v>0</v>
      </c>
    </row>
    <row r="41" spans="1:42" x14ac:dyDescent="0.25">
      <c r="A41" s="445" t="s">
        <v>762</v>
      </c>
      <c r="AG41" s="445">
        <f t="shared" si="16"/>
        <v>0</v>
      </c>
      <c r="AJ41" s="445" t="s">
        <v>762</v>
      </c>
      <c r="AK41" s="480">
        <f t="shared" si="17"/>
        <v>0</v>
      </c>
      <c r="AL41" s="448">
        <f t="shared" si="18"/>
        <v>0</v>
      </c>
      <c r="AM41" s="448">
        <f t="shared" si="19"/>
        <v>0</v>
      </c>
      <c r="AN41" s="448">
        <f t="shared" si="20"/>
        <v>0</v>
      </c>
      <c r="AO41" s="448">
        <f t="shared" si="21"/>
        <v>0</v>
      </c>
      <c r="AP41" s="448">
        <v>0</v>
      </c>
    </row>
    <row r="42" spans="1:42" x14ac:dyDescent="0.25">
      <c r="A42" s="445" t="s">
        <v>763</v>
      </c>
      <c r="C42" s="445">
        <v>2</v>
      </c>
      <c r="F42" s="21">
        <v>3</v>
      </c>
      <c r="M42" s="21">
        <v>4</v>
      </c>
      <c r="N42" s="21">
        <v>5</v>
      </c>
      <c r="O42" s="21">
        <v>6</v>
      </c>
      <c r="T42" s="21">
        <v>2</v>
      </c>
      <c r="U42" s="21">
        <v>3</v>
      </c>
      <c r="V42" s="21">
        <v>4</v>
      </c>
      <c r="W42" s="21">
        <v>6</v>
      </c>
      <c r="X42" s="21">
        <v>10</v>
      </c>
      <c r="AA42" s="21">
        <v>3</v>
      </c>
      <c r="AB42" s="21">
        <v>4</v>
      </c>
      <c r="AG42" s="445">
        <f t="shared" si="16"/>
        <v>52</v>
      </c>
      <c r="AJ42" s="445" t="s">
        <v>763</v>
      </c>
      <c r="AK42" s="480">
        <f t="shared" si="17"/>
        <v>2</v>
      </c>
      <c r="AL42" s="448">
        <f t="shared" si="18"/>
        <v>3</v>
      </c>
      <c r="AM42" s="448">
        <f t="shared" si="19"/>
        <v>15</v>
      </c>
      <c r="AN42" s="448">
        <f t="shared" si="20"/>
        <v>25</v>
      </c>
      <c r="AO42" s="448">
        <f t="shared" si="21"/>
        <v>7</v>
      </c>
      <c r="AP42" s="448">
        <v>0</v>
      </c>
    </row>
    <row r="43" spans="1:42" x14ac:dyDescent="0.25">
      <c r="A43" s="445" t="s">
        <v>764</v>
      </c>
      <c r="N43" s="21">
        <v>2</v>
      </c>
      <c r="O43" s="21">
        <v>1</v>
      </c>
      <c r="P43" s="21">
        <v>4</v>
      </c>
      <c r="S43" s="21">
        <v>2</v>
      </c>
      <c r="T43" s="21">
        <v>3</v>
      </c>
      <c r="U43" s="21">
        <v>1</v>
      </c>
      <c r="AA43" s="21">
        <v>1</v>
      </c>
      <c r="AG43" s="445">
        <f t="shared" si="16"/>
        <v>14</v>
      </c>
      <c r="AJ43" s="445" t="s">
        <v>764</v>
      </c>
      <c r="AK43" s="480">
        <f t="shared" si="17"/>
        <v>0</v>
      </c>
      <c r="AL43" s="448">
        <f t="shared" si="18"/>
        <v>0</v>
      </c>
      <c r="AM43" s="448">
        <f t="shared" si="19"/>
        <v>7</v>
      </c>
      <c r="AN43" s="448">
        <f t="shared" si="20"/>
        <v>6</v>
      </c>
      <c r="AO43" s="448">
        <f t="shared" si="21"/>
        <v>1</v>
      </c>
      <c r="AP43" s="448">
        <v>0</v>
      </c>
    </row>
    <row r="44" spans="1:42" x14ac:dyDescent="0.25">
      <c r="A44" s="445" t="s">
        <v>765</v>
      </c>
      <c r="D44" s="445">
        <v>4</v>
      </c>
      <c r="F44" s="21">
        <v>4</v>
      </c>
      <c r="H44" s="445">
        <v>3</v>
      </c>
      <c r="M44" s="21">
        <v>3</v>
      </c>
      <c r="O44" s="21">
        <v>4</v>
      </c>
      <c r="Q44" s="445">
        <v>3</v>
      </c>
      <c r="S44" s="445">
        <v>2</v>
      </c>
      <c r="T44" s="21"/>
      <c r="AG44" s="445">
        <f t="shared" si="16"/>
        <v>23</v>
      </c>
      <c r="AJ44" s="445" t="s">
        <v>765</v>
      </c>
      <c r="AK44" s="480">
        <f t="shared" si="17"/>
        <v>4</v>
      </c>
      <c r="AL44" s="448">
        <f t="shared" si="18"/>
        <v>7</v>
      </c>
      <c r="AM44" s="448">
        <f t="shared" si="19"/>
        <v>10</v>
      </c>
      <c r="AN44" s="448">
        <f t="shared" si="20"/>
        <v>2</v>
      </c>
      <c r="AO44" s="448">
        <f t="shared" si="21"/>
        <v>0</v>
      </c>
      <c r="AP44" s="448">
        <v>0</v>
      </c>
    </row>
    <row r="45" spans="1:42" x14ac:dyDescent="0.25">
      <c r="A45" s="445" t="s">
        <v>766</v>
      </c>
      <c r="C45" s="445">
        <v>3</v>
      </c>
      <c r="F45" s="445">
        <v>1</v>
      </c>
      <c r="N45" s="21">
        <v>3</v>
      </c>
      <c r="U45" s="21">
        <v>1</v>
      </c>
      <c r="AA45" s="21">
        <v>1</v>
      </c>
      <c r="AG45" s="445">
        <f t="shared" si="16"/>
        <v>9</v>
      </c>
      <c r="AJ45" s="445" t="s">
        <v>766</v>
      </c>
      <c r="AK45" s="480">
        <f t="shared" si="17"/>
        <v>3</v>
      </c>
      <c r="AL45" s="448">
        <f t="shared" si="18"/>
        <v>1</v>
      </c>
      <c r="AM45" s="448">
        <f t="shared" si="19"/>
        <v>3</v>
      </c>
      <c r="AN45" s="448">
        <f t="shared" si="20"/>
        <v>1</v>
      </c>
      <c r="AO45" s="448">
        <f t="shared" si="21"/>
        <v>1</v>
      </c>
      <c r="AP45" s="448">
        <v>0</v>
      </c>
    </row>
    <row r="46" spans="1:42" x14ac:dyDescent="0.25">
      <c r="A46" s="445" t="s">
        <v>767</v>
      </c>
      <c r="C46" s="445">
        <v>2</v>
      </c>
      <c r="D46" s="445">
        <v>1</v>
      </c>
      <c r="E46" s="445">
        <v>4</v>
      </c>
      <c r="G46" s="21">
        <v>2</v>
      </c>
      <c r="H46" s="21">
        <v>1</v>
      </c>
      <c r="AG46" s="445">
        <f t="shared" si="16"/>
        <v>10</v>
      </c>
      <c r="AJ46" s="445" t="s">
        <v>767</v>
      </c>
      <c r="AK46" s="480">
        <f t="shared" si="17"/>
        <v>3</v>
      </c>
      <c r="AL46" s="448">
        <f t="shared" si="18"/>
        <v>7</v>
      </c>
      <c r="AM46" s="448">
        <f t="shared" si="19"/>
        <v>0</v>
      </c>
      <c r="AN46" s="448">
        <f t="shared" si="20"/>
        <v>0</v>
      </c>
      <c r="AO46" s="448">
        <f t="shared" si="21"/>
        <v>0</v>
      </c>
      <c r="AP46" s="448">
        <v>0</v>
      </c>
    </row>
    <row r="47" spans="1:42" x14ac:dyDescent="0.25">
      <c r="A47" s="445" t="s">
        <v>768</v>
      </c>
      <c r="AG47" s="445">
        <f t="shared" si="16"/>
        <v>0</v>
      </c>
      <c r="AJ47" s="445" t="s">
        <v>768</v>
      </c>
      <c r="AK47" s="480">
        <f t="shared" si="17"/>
        <v>0</v>
      </c>
      <c r="AL47" s="448">
        <f t="shared" si="18"/>
        <v>0</v>
      </c>
      <c r="AM47" s="448">
        <f t="shared" si="19"/>
        <v>0</v>
      </c>
      <c r="AN47" s="448">
        <f t="shared" si="20"/>
        <v>0</v>
      </c>
      <c r="AO47" s="448">
        <f t="shared" si="21"/>
        <v>0</v>
      </c>
      <c r="AP47" s="448">
        <v>0</v>
      </c>
    </row>
    <row r="49" spans="1:42" x14ac:dyDescent="0.25">
      <c r="A49" s="445" t="s">
        <v>769</v>
      </c>
      <c r="B49" s="445">
        <f>SUM(B39:B47)</f>
        <v>37</v>
      </c>
      <c r="C49" s="445">
        <f t="shared" ref="C49:AF49" si="22">SUM(C39:C47)</f>
        <v>71</v>
      </c>
      <c r="D49" s="445">
        <f t="shared" si="22"/>
        <v>32</v>
      </c>
      <c r="E49" s="445">
        <f t="shared" si="22"/>
        <v>17</v>
      </c>
      <c r="F49" s="445">
        <f t="shared" si="22"/>
        <v>41</v>
      </c>
      <c r="G49" s="445">
        <f t="shared" si="22"/>
        <v>35</v>
      </c>
      <c r="H49" s="445">
        <f t="shared" si="22"/>
        <v>45</v>
      </c>
      <c r="I49" s="445">
        <f t="shared" si="22"/>
        <v>22</v>
      </c>
      <c r="J49" s="445">
        <f t="shared" si="22"/>
        <v>63</v>
      </c>
      <c r="K49" s="445">
        <f t="shared" si="22"/>
        <v>63</v>
      </c>
      <c r="L49" s="445">
        <f t="shared" si="22"/>
        <v>38</v>
      </c>
      <c r="M49" s="445">
        <f t="shared" si="22"/>
        <v>42</v>
      </c>
      <c r="N49" s="445">
        <f t="shared" si="22"/>
        <v>48</v>
      </c>
      <c r="O49" s="445">
        <f t="shared" si="22"/>
        <v>49</v>
      </c>
      <c r="P49" s="445">
        <f t="shared" si="22"/>
        <v>44</v>
      </c>
      <c r="Q49" s="445">
        <f t="shared" si="22"/>
        <v>101</v>
      </c>
      <c r="R49" s="445">
        <f t="shared" si="22"/>
        <v>110</v>
      </c>
      <c r="S49" s="445">
        <f t="shared" si="22"/>
        <v>40</v>
      </c>
      <c r="T49" s="445">
        <f t="shared" si="22"/>
        <v>43</v>
      </c>
      <c r="U49" s="445">
        <f t="shared" si="22"/>
        <v>39</v>
      </c>
      <c r="V49" s="445">
        <f t="shared" si="22"/>
        <v>58</v>
      </c>
      <c r="W49" s="445">
        <f t="shared" si="22"/>
        <v>76</v>
      </c>
      <c r="X49" s="445">
        <f t="shared" si="22"/>
        <v>160</v>
      </c>
      <c r="Y49" s="445">
        <f t="shared" si="22"/>
        <v>41</v>
      </c>
      <c r="Z49" s="445">
        <f t="shared" si="22"/>
        <v>0</v>
      </c>
      <c r="AA49" s="445">
        <f t="shared" si="22"/>
        <v>39</v>
      </c>
      <c r="AB49" s="445">
        <f t="shared" si="22"/>
        <v>58</v>
      </c>
      <c r="AC49" s="445">
        <f t="shared" si="22"/>
        <v>0</v>
      </c>
      <c r="AD49" s="445">
        <f t="shared" si="22"/>
        <v>0</v>
      </c>
      <c r="AF49" s="445">
        <f t="shared" si="22"/>
        <v>0</v>
      </c>
      <c r="AG49" s="445">
        <f>SUM(B49:AF49)</f>
        <v>1412</v>
      </c>
      <c r="AJ49" s="445" t="s">
        <v>769</v>
      </c>
      <c r="AK49" s="445">
        <f>SUM(AK39:AK47)</f>
        <v>140</v>
      </c>
      <c r="AL49" s="445">
        <f t="shared" ref="AL49:AO49" si="23">SUM(AL39:AL47)</f>
        <v>286</v>
      </c>
      <c r="AM49" s="445">
        <f t="shared" si="23"/>
        <v>432</v>
      </c>
      <c r="AN49" s="445">
        <f t="shared" si="23"/>
        <v>457</v>
      </c>
      <c r="AO49" s="445">
        <f t="shared" si="23"/>
        <v>97</v>
      </c>
      <c r="AP49" s="445">
        <v>0</v>
      </c>
    </row>
    <row r="52" spans="1:42" x14ac:dyDescent="0.25">
      <c r="B52" s="446" t="s">
        <v>773</v>
      </c>
    </row>
    <row r="54" spans="1:42" x14ac:dyDescent="0.25">
      <c r="B54" s="447">
        <v>43070</v>
      </c>
      <c r="C54" s="447">
        <v>43071</v>
      </c>
      <c r="D54" s="447">
        <v>43072</v>
      </c>
      <c r="E54" s="447">
        <v>43073</v>
      </c>
      <c r="F54" s="447">
        <v>43074</v>
      </c>
      <c r="G54" s="447">
        <v>43075</v>
      </c>
      <c r="H54" s="447">
        <v>43076</v>
      </c>
      <c r="I54" s="447">
        <v>43077</v>
      </c>
      <c r="J54" s="447">
        <v>43078</v>
      </c>
      <c r="K54" s="447">
        <v>43079</v>
      </c>
      <c r="L54" s="447">
        <v>43080</v>
      </c>
      <c r="M54" s="447">
        <v>43081</v>
      </c>
      <c r="N54" s="447">
        <v>43082</v>
      </c>
      <c r="O54" s="447">
        <v>43083</v>
      </c>
      <c r="P54" s="447">
        <v>43084</v>
      </c>
      <c r="Q54" s="447">
        <v>43085</v>
      </c>
      <c r="R54" s="447">
        <v>43086</v>
      </c>
      <c r="S54" s="447">
        <v>43087</v>
      </c>
      <c r="T54" s="447">
        <v>43088</v>
      </c>
      <c r="U54" s="447">
        <v>43089</v>
      </c>
      <c r="V54" s="447">
        <v>43090</v>
      </c>
      <c r="W54" s="447">
        <v>43091</v>
      </c>
      <c r="X54" s="447">
        <v>43092</v>
      </c>
      <c r="Y54" s="447">
        <v>43093</v>
      </c>
      <c r="Z54" s="447">
        <v>43094</v>
      </c>
      <c r="AA54" s="447">
        <v>43095</v>
      </c>
      <c r="AB54" s="447">
        <v>43096</v>
      </c>
      <c r="AC54" s="447">
        <v>43097</v>
      </c>
      <c r="AD54" s="447">
        <v>43098</v>
      </c>
      <c r="AE54" s="447">
        <v>43099</v>
      </c>
      <c r="AF54" s="447">
        <v>43100</v>
      </c>
      <c r="AG54" s="445" t="s">
        <v>753</v>
      </c>
      <c r="AK54" s="445" t="s">
        <v>754</v>
      </c>
      <c r="AL54" s="445" t="s">
        <v>755</v>
      </c>
      <c r="AM54" s="445" t="s">
        <v>756</v>
      </c>
      <c r="AN54" s="445" t="s">
        <v>757</v>
      </c>
      <c r="AO54" s="445" t="s">
        <v>758</v>
      </c>
      <c r="AP54" s="448" t="s">
        <v>759</v>
      </c>
    </row>
    <row r="55" spans="1:42" x14ac:dyDescent="0.25">
      <c r="A55" s="445" t="s">
        <v>760</v>
      </c>
      <c r="B55" s="445">
        <v>69</v>
      </c>
      <c r="C55" s="445">
        <v>121</v>
      </c>
      <c r="D55" s="445">
        <v>135</v>
      </c>
      <c r="E55" s="21">
        <v>84</v>
      </c>
      <c r="F55" s="21">
        <v>83</v>
      </c>
      <c r="G55" s="21">
        <v>99</v>
      </c>
      <c r="H55" s="21">
        <v>93</v>
      </c>
      <c r="I55" s="21">
        <v>170</v>
      </c>
      <c r="J55" s="21">
        <v>280</v>
      </c>
      <c r="K55" s="21">
        <v>265</v>
      </c>
      <c r="L55" s="21">
        <v>115</v>
      </c>
      <c r="M55" s="21">
        <v>159</v>
      </c>
      <c r="N55" s="21">
        <v>172</v>
      </c>
      <c r="O55" s="21">
        <v>233</v>
      </c>
      <c r="P55" s="21">
        <v>229</v>
      </c>
      <c r="Q55" s="21">
        <v>427</v>
      </c>
      <c r="R55" s="21">
        <v>493</v>
      </c>
      <c r="S55" s="21">
        <v>345</v>
      </c>
      <c r="T55" s="21">
        <v>321</v>
      </c>
      <c r="U55" s="21">
        <v>425</v>
      </c>
      <c r="V55" s="21">
        <v>460</v>
      </c>
      <c r="W55" s="21">
        <v>472</v>
      </c>
      <c r="X55" s="21">
        <v>981</v>
      </c>
      <c r="Y55" s="21">
        <v>320</v>
      </c>
      <c r="AA55" s="445">
        <v>241</v>
      </c>
      <c r="AB55" s="21">
        <v>377</v>
      </c>
      <c r="AC55" s="21"/>
      <c r="AG55" s="445">
        <f>SUM(B55:AF55)</f>
        <v>7169</v>
      </c>
      <c r="AJ55" s="445" t="s">
        <v>760</v>
      </c>
      <c r="AK55" s="480">
        <f>SUM(B55:D55)</f>
        <v>325</v>
      </c>
      <c r="AL55" s="448">
        <f>SUM(E55:K55)</f>
        <v>1074</v>
      </c>
      <c r="AM55" s="448">
        <f>SUM(L55:R55)</f>
        <v>1828</v>
      </c>
      <c r="AN55" s="448">
        <f>SUM(S55:Y55)</f>
        <v>3324</v>
      </c>
      <c r="AO55" s="448">
        <f>SUM(Z55:AF55)</f>
        <v>618</v>
      </c>
      <c r="AP55" s="448">
        <v>0</v>
      </c>
    </row>
    <row r="56" spans="1:42" x14ac:dyDescent="0.25">
      <c r="A56" s="445" t="s">
        <v>761</v>
      </c>
      <c r="B56" s="445">
        <v>29</v>
      </c>
      <c r="C56" s="445">
        <v>25</v>
      </c>
      <c r="D56" s="445">
        <v>17</v>
      </c>
      <c r="E56" s="21">
        <v>16</v>
      </c>
      <c r="F56" s="21">
        <v>10</v>
      </c>
      <c r="G56" s="21">
        <v>6</v>
      </c>
      <c r="H56" s="21">
        <v>12</v>
      </c>
      <c r="L56" s="445">
        <v>16</v>
      </c>
      <c r="M56" s="445">
        <v>42</v>
      </c>
      <c r="N56" s="445">
        <v>35</v>
      </c>
      <c r="O56" s="21"/>
      <c r="P56" s="21">
        <v>5</v>
      </c>
      <c r="R56" s="21">
        <v>25</v>
      </c>
      <c r="S56" s="21">
        <v>18</v>
      </c>
      <c r="T56" s="21">
        <v>12</v>
      </c>
      <c r="U56" s="21">
        <v>25</v>
      </c>
      <c r="V56" s="21">
        <v>30</v>
      </c>
      <c r="W56" s="21">
        <v>40</v>
      </c>
      <c r="X56" s="21">
        <v>50</v>
      </c>
      <c r="Y56" s="21">
        <v>25</v>
      </c>
      <c r="AA56" s="445">
        <v>50</v>
      </c>
      <c r="AB56" s="21">
        <v>28</v>
      </c>
      <c r="AG56" s="445">
        <f t="shared" ref="AG56:AG63" si="24">SUM(B56:AF56)</f>
        <v>516</v>
      </c>
      <c r="AJ56" s="445" t="s">
        <v>761</v>
      </c>
      <c r="AK56" s="480">
        <f t="shared" ref="AK56:AK63" si="25">SUM(B56:D56)</f>
        <v>71</v>
      </c>
      <c r="AL56" s="448">
        <f t="shared" ref="AL56:AL63" si="26">SUM(E56:K56)</f>
        <v>44</v>
      </c>
      <c r="AM56" s="448">
        <f t="shared" ref="AM56:AM63" si="27">SUM(L56:R56)</f>
        <v>123</v>
      </c>
      <c r="AN56" s="448">
        <f t="shared" ref="AN56:AN63" si="28">SUM(S56:Y56)</f>
        <v>200</v>
      </c>
      <c r="AO56" s="448">
        <f t="shared" ref="AO56:AO63" si="29">SUM(Z56:AF56)</f>
        <v>78</v>
      </c>
      <c r="AP56" s="448">
        <v>0</v>
      </c>
    </row>
    <row r="57" spans="1:42" x14ac:dyDescent="0.25">
      <c r="A57" s="445" t="s">
        <v>762</v>
      </c>
      <c r="D57" s="445">
        <v>1</v>
      </c>
      <c r="AG57" s="445">
        <f t="shared" si="24"/>
        <v>1</v>
      </c>
      <c r="AJ57" s="445" t="s">
        <v>762</v>
      </c>
      <c r="AK57" s="480">
        <f t="shared" si="25"/>
        <v>1</v>
      </c>
      <c r="AL57" s="448">
        <f t="shared" si="26"/>
        <v>0</v>
      </c>
      <c r="AM57" s="448">
        <f t="shared" si="27"/>
        <v>0</v>
      </c>
      <c r="AN57" s="448">
        <f t="shared" si="28"/>
        <v>0</v>
      </c>
      <c r="AO57" s="448">
        <f t="shared" si="29"/>
        <v>0</v>
      </c>
      <c r="AP57" s="448">
        <v>0</v>
      </c>
    </row>
    <row r="58" spans="1:42" x14ac:dyDescent="0.25">
      <c r="A58" s="445" t="s">
        <v>763</v>
      </c>
      <c r="D58" s="21">
        <v>1</v>
      </c>
      <c r="R58" s="21">
        <v>6</v>
      </c>
      <c r="S58" s="21">
        <v>4</v>
      </c>
      <c r="AA58" s="21"/>
      <c r="AB58" s="21">
        <v>8</v>
      </c>
      <c r="AG58" s="445">
        <f t="shared" si="24"/>
        <v>19</v>
      </c>
      <c r="AJ58" s="445" t="s">
        <v>763</v>
      </c>
      <c r="AK58" s="480">
        <f t="shared" si="25"/>
        <v>1</v>
      </c>
      <c r="AL58" s="448">
        <f t="shared" si="26"/>
        <v>0</v>
      </c>
      <c r="AM58" s="448">
        <f t="shared" si="27"/>
        <v>6</v>
      </c>
      <c r="AN58" s="448">
        <f t="shared" si="28"/>
        <v>4</v>
      </c>
      <c r="AO58" s="448">
        <f t="shared" si="29"/>
        <v>8</v>
      </c>
      <c r="AP58" s="448">
        <v>0</v>
      </c>
    </row>
    <row r="59" spans="1:42" x14ac:dyDescent="0.25">
      <c r="A59" s="445" t="s">
        <v>764</v>
      </c>
      <c r="AG59" s="445">
        <f t="shared" si="24"/>
        <v>0</v>
      </c>
      <c r="AJ59" s="445" t="s">
        <v>764</v>
      </c>
      <c r="AK59" s="480">
        <f t="shared" si="25"/>
        <v>0</v>
      </c>
      <c r="AL59" s="448">
        <f t="shared" si="26"/>
        <v>0</v>
      </c>
      <c r="AM59" s="448">
        <f t="shared" si="27"/>
        <v>0</v>
      </c>
      <c r="AN59" s="448">
        <f t="shared" si="28"/>
        <v>0</v>
      </c>
      <c r="AO59" s="448">
        <f t="shared" si="29"/>
        <v>0</v>
      </c>
      <c r="AP59" s="448">
        <v>0</v>
      </c>
    </row>
    <row r="60" spans="1:42" x14ac:dyDescent="0.25">
      <c r="A60" s="445" t="s">
        <v>765</v>
      </c>
      <c r="B60" s="445">
        <v>1</v>
      </c>
      <c r="E60" s="445">
        <v>5</v>
      </c>
      <c r="G60" s="445">
        <v>4</v>
      </c>
      <c r="P60" s="445">
        <v>4</v>
      </c>
      <c r="S60" s="21">
        <v>6</v>
      </c>
      <c r="T60" s="445">
        <v>10</v>
      </c>
      <c r="AA60" s="21"/>
      <c r="AB60" s="21">
        <v>12</v>
      </c>
      <c r="AG60" s="445">
        <f t="shared" si="24"/>
        <v>42</v>
      </c>
      <c r="AJ60" s="445" t="s">
        <v>765</v>
      </c>
      <c r="AK60" s="480">
        <f t="shared" si="25"/>
        <v>1</v>
      </c>
      <c r="AL60" s="448">
        <f t="shared" si="26"/>
        <v>9</v>
      </c>
      <c r="AM60" s="448">
        <f t="shared" si="27"/>
        <v>4</v>
      </c>
      <c r="AN60" s="448">
        <f t="shared" si="28"/>
        <v>16</v>
      </c>
      <c r="AO60" s="448">
        <f t="shared" si="29"/>
        <v>12</v>
      </c>
      <c r="AP60" s="448">
        <v>0</v>
      </c>
    </row>
    <row r="61" spans="1:42" x14ac:dyDescent="0.25">
      <c r="A61" s="445" t="s">
        <v>766</v>
      </c>
      <c r="AG61" s="445">
        <f t="shared" si="24"/>
        <v>0</v>
      </c>
      <c r="AJ61" s="445" t="s">
        <v>766</v>
      </c>
      <c r="AK61" s="480">
        <f t="shared" si="25"/>
        <v>0</v>
      </c>
      <c r="AL61" s="448">
        <f t="shared" si="26"/>
        <v>0</v>
      </c>
      <c r="AM61" s="448">
        <f t="shared" si="27"/>
        <v>0</v>
      </c>
      <c r="AN61" s="448">
        <f t="shared" si="28"/>
        <v>0</v>
      </c>
      <c r="AO61" s="448">
        <f t="shared" si="29"/>
        <v>0</v>
      </c>
      <c r="AP61" s="448">
        <v>0</v>
      </c>
    </row>
    <row r="62" spans="1:42" x14ac:dyDescent="0.25">
      <c r="A62" s="445" t="s">
        <v>767</v>
      </c>
      <c r="D62" s="445">
        <v>3</v>
      </c>
      <c r="I62" s="445">
        <v>2</v>
      </c>
      <c r="J62" s="445">
        <v>10</v>
      </c>
      <c r="M62" s="445">
        <v>3</v>
      </c>
      <c r="N62" s="21">
        <v>1</v>
      </c>
      <c r="P62" s="445">
        <v>2</v>
      </c>
      <c r="Q62" s="21">
        <v>4</v>
      </c>
      <c r="U62" s="445">
        <v>4</v>
      </c>
      <c r="AG62" s="445">
        <f t="shared" si="24"/>
        <v>29</v>
      </c>
      <c r="AJ62" s="445" t="s">
        <v>767</v>
      </c>
      <c r="AK62" s="480">
        <f t="shared" si="25"/>
        <v>3</v>
      </c>
      <c r="AL62" s="448">
        <f t="shared" si="26"/>
        <v>12</v>
      </c>
      <c r="AM62" s="448">
        <f t="shared" si="27"/>
        <v>10</v>
      </c>
      <c r="AN62" s="448">
        <f t="shared" si="28"/>
        <v>4</v>
      </c>
      <c r="AO62" s="448">
        <f t="shared" si="29"/>
        <v>0</v>
      </c>
      <c r="AP62" s="448">
        <v>0</v>
      </c>
    </row>
    <row r="63" spans="1:42" x14ac:dyDescent="0.25">
      <c r="A63" s="445" t="s">
        <v>768</v>
      </c>
      <c r="N63" s="445">
        <v>1</v>
      </c>
      <c r="U63" s="445">
        <v>1</v>
      </c>
      <c r="AG63" s="445">
        <f t="shared" si="24"/>
        <v>2</v>
      </c>
      <c r="AJ63" s="445" t="s">
        <v>768</v>
      </c>
      <c r="AK63" s="480">
        <f t="shared" si="25"/>
        <v>0</v>
      </c>
      <c r="AL63" s="448">
        <f t="shared" si="26"/>
        <v>0</v>
      </c>
      <c r="AM63" s="448">
        <f t="shared" si="27"/>
        <v>1</v>
      </c>
      <c r="AN63" s="448">
        <f t="shared" si="28"/>
        <v>1</v>
      </c>
      <c r="AO63" s="448">
        <f t="shared" si="29"/>
        <v>0</v>
      </c>
      <c r="AP63" s="448">
        <v>0</v>
      </c>
    </row>
    <row r="65" spans="1:42" x14ac:dyDescent="0.25">
      <c r="A65" s="445" t="s">
        <v>769</v>
      </c>
      <c r="B65" s="445">
        <f>SUM(B55:B63)</f>
        <v>99</v>
      </c>
      <c r="C65" s="445">
        <f t="shared" ref="C65:AF65" si="30">SUM(C55:C63)</f>
        <v>146</v>
      </c>
      <c r="D65" s="445">
        <f t="shared" si="30"/>
        <v>157</v>
      </c>
      <c r="E65" s="445">
        <f t="shared" si="30"/>
        <v>105</v>
      </c>
      <c r="F65" s="445">
        <f t="shared" si="30"/>
        <v>93</v>
      </c>
      <c r="G65" s="445">
        <f t="shared" si="30"/>
        <v>109</v>
      </c>
      <c r="H65" s="445">
        <f t="shared" si="30"/>
        <v>105</v>
      </c>
      <c r="I65" s="445">
        <f t="shared" si="30"/>
        <v>172</v>
      </c>
      <c r="J65" s="445">
        <f t="shared" si="30"/>
        <v>290</v>
      </c>
      <c r="K65" s="445">
        <f t="shared" si="30"/>
        <v>265</v>
      </c>
      <c r="L65" s="445">
        <f t="shared" si="30"/>
        <v>131</v>
      </c>
      <c r="M65" s="445">
        <f t="shared" si="30"/>
        <v>204</v>
      </c>
      <c r="N65" s="445">
        <f t="shared" si="30"/>
        <v>209</v>
      </c>
      <c r="O65" s="445">
        <f t="shared" si="30"/>
        <v>233</v>
      </c>
      <c r="P65" s="445">
        <f t="shared" si="30"/>
        <v>240</v>
      </c>
      <c r="Q65" s="445">
        <f t="shared" si="30"/>
        <v>431</v>
      </c>
      <c r="R65" s="445">
        <f t="shared" si="30"/>
        <v>524</v>
      </c>
      <c r="S65" s="445">
        <f t="shared" si="30"/>
        <v>373</v>
      </c>
      <c r="T65" s="445">
        <f t="shared" si="30"/>
        <v>343</v>
      </c>
      <c r="U65" s="445">
        <f t="shared" si="30"/>
        <v>455</v>
      </c>
      <c r="V65" s="445">
        <f t="shared" si="30"/>
        <v>490</v>
      </c>
      <c r="W65" s="445">
        <f t="shared" si="30"/>
        <v>512</v>
      </c>
      <c r="X65" s="445">
        <f t="shared" si="30"/>
        <v>1031</v>
      </c>
      <c r="Y65" s="445">
        <f t="shared" si="30"/>
        <v>345</v>
      </c>
      <c r="Z65" s="445">
        <f t="shared" si="30"/>
        <v>0</v>
      </c>
      <c r="AA65" s="445">
        <f t="shared" si="30"/>
        <v>291</v>
      </c>
      <c r="AB65" s="445">
        <f t="shared" si="30"/>
        <v>425</v>
      </c>
      <c r="AC65" s="445">
        <f t="shared" si="30"/>
        <v>0</v>
      </c>
      <c r="AD65" s="445">
        <f t="shared" si="30"/>
        <v>0</v>
      </c>
      <c r="AF65" s="445">
        <f t="shared" si="30"/>
        <v>0</v>
      </c>
      <c r="AG65" s="445">
        <f>SUM(B65:AF65)</f>
        <v>7778</v>
      </c>
      <c r="AJ65" s="445" t="s">
        <v>769</v>
      </c>
      <c r="AK65" s="448">
        <f>SUM(AK55:AK63)</f>
        <v>402</v>
      </c>
      <c r="AL65" s="448">
        <f t="shared" ref="AL65:AO65" si="31">SUM(AL55:AL63)</f>
        <v>1139</v>
      </c>
      <c r="AM65" s="448">
        <f t="shared" si="31"/>
        <v>1972</v>
      </c>
      <c r="AN65" s="448">
        <f t="shared" si="31"/>
        <v>3549</v>
      </c>
      <c r="AO65" s="448">
        <f t="shared" si="31"/>
        <v>716</v>
      </c>
      <c r="AP65" s="445">
        <v>0</v>
      </c>
    </row>
    <row r="68" spans="1:42" x14ac:dyDescent="0.25">
      <c r="B68" s="446" t="s">
        <v>751</v>
      </c>
    </row>
    <row r="70" spans="1:42" x14ac:dyDescent="0.25">
      <c r="B70" s="447">
        <v>43070</v>
      </c>
      <c r="C70" s="447">
        <v>43071</v>
      </c>
      <c r="D70" s="447">
        <v>43072</v>
      </c>
      <c r="E70" s="447">
        <v>43073</v>
      </c>
      <c r="F70" s="447">
        <v>43074</v>
      </c>
      <c r="G70" s="447">
        <v>43075</v>
      </c>
      <c r="H70" s="447">
        <v>43076</v>
      </c>
      <c r="I70" s="447">
        <v>43077</v>
      </c>
      <c r="J70" s="447">
        <v>43078</v>
      </c>
      <c r="K70" s="447">
        <v>43079</v>
      </c>
      <c r="L70" s="447">
        <v>43080</v>
      </c>
      <c r="M70" s="447">
        <v>43081</v>
      </c>
      <c r="N70" s="447">
        <v>43082</v>
      </c>
      <c r="O70" s="447">
        <v>43083</v>
      </c>
      <c r="P70" s="447">
        <v>43084</v>
      </c>
      <c r="Q70" s="447">
        <v>43085</v>
      </c>
      <c r="R70" s="447">
        <v>43086</v>
      </c>
      <c r="S70" s="447">
        <v>43087</v>
      </c>
      <c r="T70" s="447">
        <v>43088</v>
      </c>
      <c r="U70" s="447">
        <v>43089</v>
      </c>
      <c r="V70" s="447">
        <v>43090</v>
      </c>
      <c r="W70" s="447">
        <v>43091</v>
      </c>
      <c r="X70" s="447">
        <v>43092</v>
      </c>
      <c r="Y70" s="447">
        <v>43093</v>
      </c>
      <c r="Z70" s="447">
        <v>43094</v>
      </c>
      <c r="AA70" s="447">
        <v>43095</v>
      </c>
      <c r="AB70" s="447">
        <v>43096</v>
      </c>
      <c r="AC70" s="447">
        <v>43097</v>
      </c>
      <c r="AD70" s="447">
        <v>43098</v>
      </c>
      <c r="AE70" s="447">
        <v>43099</v>
      </c>
      <c r="AF70" s="447">
        <v>43100</v>
      </c>
      <c r="AG70" s="445" t="s">
        <v>753</v>
      </c>
      <c r="AK70" s="445" t="s">
        <v>754</v>
      </c>
      <c r="AL70" s="445" t="s">
        <v>755</v>
      </c>
      <c r="AM70" s="445" t="s">
        <v>756</v>
      </c>
      <c r="AN70" s="445" t="s">
        <v>757</v>
      </c>
      <c r="AO70" s="445" t="s">
        <v>758</v>
      </c>
      <c r="AP70" s="448" t="s">
        <v>759</v>
      </c>
    </row>
    <row r="71" spans="1:42" x14ac:dyDescent="0.25">
      <c r="A71" s="445" t="s">
        <v>760</v>
      </c>
      <c r="B71" s="445">
        <v>179</v>
      </c>
      <c r="C71" s="445">
        <v>285</v>
      </c>
      <c r="D71" s="445">
        <v>259</v>
      </c>
      <c r="E71" s="21">
        <v>252</v>
      </c>
      <c r="F71" s="21">
        <v>257</v>
      </c>
      <c r="G71" s="21">
        <v>286</v>
      </c>
      <c r="H71" s="21">
        <v>283</v>
      </c>
      <c r="I71" s="21">
        <v>290</v>
      </c>
      <c r="J71" s="21">
        <v>491</v>
      </c>
      <c r="K71" s="21">
        <v>432</v>
      </c>
      <c r="L71" s="21">
        <v>210</v>
      </c>
      <c r="M71" s="21">
        <v>215</v>
      </c>
      <c r="N71" s="21">
        <v>240</v>
      </c>
      <c r="O71" s="21">
        <v>267</v>
      </c>
      <c r="P71" s="21">
        <v>245</v>
      </c>
      <c r="Q71" s="21">
        <v>510</v>
      </c>
      <c r="R71" s="21">
        <v>720</v>
      </c>
      <c r="S71" s="21">
        <v>242</v>
      </c>
      <c r="T71" s="21">
        <v>212</v>
      </c>
      <c r="U71" s="21">
        <v>312</v>
      </c>
      <c r="V71" s="21">
        <v>470</v>
      </c>
      <c r="W71" s="21">
        <v>820</v>
      </c>
      <c r="X71" s="21">
        <v>1510</v>
      </c>
      <c r="Y71" s="21">
        <v>355</v>
      </c>
      <c r="AA71" s="21">
        <v>225</v>
      </c>
      <c r="AB71" s="21">
        <v>252</v>
      </c>
      <c r="AG71" s="445">
        <f>SUM(B71:AF71)</f>
        <v>9819</v>
      </c>
      <c r="AJ71" s="445" t="s">
        <v>760</v>
      </c>
      <c r="AK71" s="480">
        <f>SUM(B71:D71)</f>
        <v>723</v>
      </c>
      <c r="AL71" s="448">
        <f>SUM(E71:K71)</f>
        <v>2291</v>
      </c>
      <c r="AM71" s="448">
        <f>SUM(L71:R71)</f>
        <v>2407</v>
      </c>
      <c r="AN71" s="448">
        <f>SUM(S71:Y71)</f>
        <v>3921</v>
      </c>
      <c r="AO71" s="448">
        <f>SUM(Z71:AF71)</f>
        <v>477</v>
      </c>
      <c r="AP71" s="448">
        <v>0</v>
      </c>
    </row>
    <row r="72" spans="1:42" x14ac:dyDescent="0.25">
      <c r="A72" s="445" t="s">
        <v>761</v>
      </c>
      <c r="B72" s="445">
        <v>28</v>
      </c>
      <c r="C72" s="445">
        <v>45</v>
      </c>
      <c r="D72" s="445">
        <v>40</v>
      </c>
      <c r="E72" s="21">
        <v>10</v>
      </c>
      <c r="F72" s="21">
        <v>9</v>
      </c>
      <c r="G72" s="21">
        <v>24</v>
      </c>
      <c r="H72" s="21">
        <v>25</v>
      </c>
      <c r="J72" s="21">
        <v>52</v>
      </c>
      <c r="K72" s="21">
        <v>47</v>
      </c>
      <c r="L72" s="21">
        <v>30</v>
      </c>
      <c r="M72" s="21">
        <v>34</v>
      </c>
      <c r="N72" s="21">
        <v>20</v>
      </c>
      <c r="O72" s="21">
        <v>15</v>
      </c>
      <c r="P72" s="21">
        <v>9</v>
      </c>
      <c r="Q72" s="21">
        <v>19</v>
      </c>
      <c r="R72" s="21">
        <v>25</v>
      </c>
      <c r="S72" s="21">
        <v>10</v>
      </c>
      <c r="T72" s="21">
        <v>12</v>
      </c>
      <c r="U72" s="21">
        <v>21</v>
      </c>
      <c r="V72" s="21">
        <v>36</v>
      </c>
      <c r="W72" s="21">
        <v>45</v>
      </c>
      <c r="X72" s="21">
        <v>52</v>
      </c>
      <c r="Y72" s="21">
        <v>23</v>
      </c>
      <c r="AA72" s="21">
        <v>24</v>
      </c>
      <c r="AB72" s="21">
        <v>52</v>
      </c>
      <c r="AG72" s="445">
        <f t="shared" ref="AG72:AG79" si="32">SUM(B72:AF72)</f>
        <v>707</v>
      </c>
      <c r="AJ72" s="445" t="s">
        <v>761</v>
      </c>
      <c r="AK72" s="480">
        <f t="shared" ref="AK72:AK79" si="33">SUM(B72:D72)</f>
        <v>113</v>
      </c>
      <c r="AL72" s="448">
        <f t="shared" ref="AL72:AL79" si="34">SUM(E72:K72)</f>
        <v>167</v>
      </c>
      <c r="AM72" s="448">
        <f t="shared" ref="AM72:AM79" si="35">SUM(L72:R72)</f>
        <v>152</v>
      </c>
      <c r="AN72" s="448">
        <f t="shared" ref="AN72:AN79" si="36">SUM(S72:Y72)</f>
        <v>199</v>
      </c>
      <c r="AO72" s="448">
        <f t="shared" ref="AO72:AO79" si="37">SUM(Z72:AF72)</f>
        <v>76</v>
      </c>
      <c r="AP72" s="448">
        <v>0</v>
      </c>
    </row>
    <row r="73" spans="1:42" x14ac:dyDescent="0.25">
      <c r="A73" s="445" t="s">
        <v>762</v>
      </c>
      <c r="N73" s="445">
        <v>5</v>
      </c>
      <c r="AG73" s="445">
        <f t="shared" si="32"/>
        <v>5</v>
      </c>
      <c r="AJ73" s="445" t="s">
        <v>762</v>
      </c>
      <c r="AK73" s="480">
        <f t="shared" si="33"/>
        <v>0</v>
      </c>
      <c r="AL73" s="448">
        <f t="shared" si="34"/>
        <v>0</v>
      </c>
      <c r="AM73" s="448">
        <f t="shared" si="35"/>
        <v>5</v>
      </c>
      <c r="AN73" s="448">
        <f t="shared" si="36"/>
        <v>0</v>
      </c>
      <c r="AO73" s="448">
        <f t="shared" si="37"/>
        <v>0</v>
      </c>
      <c r="AP73" s="448">
        <v>0</v>
      </c>
    </row>
    <row r="74" spans="1:42" x14ac:dyDescent="0.25">
      <c r="A74" s="445" t="s">
        <v>763</v>
      </c>
      <c r="C74" s="445">
        <v>3</v>
      </c>
      <c r="E74" s="21">
        <v>1</v>
      </c>
      <c r="N74" s="445">
        <v>7</v>
      </c>
      <c r="Q74" s="21">
        <v>2</v>
      </c>
      <c r="R74" s="21">
        <v>3</v>
      </c>
      <c r="AG74" s="445">
        <f t="shared" si="32"/>
        <v>16</v>
      </c>
      <c r="AJ74" s="445" t="s">
        <v>763</v>
      </c>
      <c r="AK74" s="480">
        <f t="shared" si="33"/>
        <v>3</v>
      </c>
      <c r="AL74" s="448">
        <f t="shared" si="34"/>
        <v>1</v>
      </c>
      <c r="AM74" s="448">
        <f t="shared" si="35"/>
        <v>12</v>
      </c>
      <c r="AN74" s="448">
        <f t="shared" si="36"/>
        <v>0</v>
      </c>
      <c r="AO74" s="448">
        <f t="shared" si="37"/>
        <v>0</v>
      </c>
      <c r="AP74" s="448">
        <v>0</v>
      </c>
    </row>
    <row r="75" spans="1:42" x14ac:dyDescent="0.25">
      <c r="A75" s="445" t="s">
        <v>764</v>
      </c>
      <c r="C75" s="445">
        <v>2</v>
      </c>
      <c r="E75" s="21">
        <v>1</v>
      </c>
      <c r="M75" s="21">
        <v>1</v>
      </c>
      <c r="N75" s="445">
        <v>6</v>
      </c>
      <c r="O75" s="21">
        <v>20</v>
      </c>
      <c r="V75" s="21">
        <v>12</v>
      </c>
      <c r="W75" s="21">
        <v>10</v>
      </c>
      <c r="X75" s="21">
        <v>15</v>
      </c>
      <c r="Y75" s="21">
        <v>8</v>
      </c>
      <c r="AB75" s="21">
        <v>10</v>
      </c>
      <c r="AG75" s="445">
        <f t="shared" si="32"/>
        <v>85</v>
      </c>
      <c r="AJ75" s="445" t="s">
        <v>764</v>
      </c>
      <c r="AK75" s="480">
        <f t="shared" si="33"/>
        <v>2</v>
      </c>
      <c r="AL75" s="448">
        <f t="shared" si="34"/>
        <v>1</v>
      </c>
      <c r="AM75" s="448">
        <f t="shared" si="35"/>
        <v>27</v>
      </c>
      <c r="AN75" s="448">
        <f t="shared" si="36"/>
        <v>45</v>
      </c>
      <c r="AO75" s="448">
        <f t="shared" si="37"/>
        <v>10</v>
      </c>
      <c r="AP75" s="448">
        <v>0</v>
      </c>
    </row>
    <row r="76" spans="1:42" x14ac:dyDescent="0.25">
      <c r="A76" s="445" t="s">
        <v>765</v>
      </c>
      <c r="M76" s="445">
        <v>6</v>
      </c>
      <c r="AG76" s="445">
        <f t="shared" si="32"/>
        <v>6</v>
      </c>
      <c r="AJ76" s="445" t="s">
        <v>765</v>
      </c>
      <c r="AK76" s="480">
        <f t="shared" si="33"/>
        <v>0</v>
      </c>
      <c r="AL76" s="448">
        <f t="shared" si="34"/>
        <v>0</v>
      </c>
      <c r="AM76" s="448">
        <f t="shared" si="35"/>
        <v>6</v>
      </c>
      <c r="AN76" s="448">
        <f t="shared" si="36"/>
        <v>0</v>
      </c>
      <c r="AO76" s="448">
        <f t="shared" si="37"/>
        <v>0</v>
      </c>
      <c r="AP76" s="448">
        <v>0</v>
      </c>
    </row>
    <row r="77" spans="1:42" x14ac:dyDescent="0.25">
      <c r="A77" s="445" t="s">
        <v>766</v>
      </c>
      <c r="R77" s="445">
        <v>4</v>
      </c>
      <c r="AG77" s="445">
        <f t="shared" si="32"/>
        <v>4</v>
      </c>
      <c r="AJ77" s="445" t="s">
        <v>766</v>
      </c>
      <c r="AK77" s="480">
        <f t="shared" si="33"/>
        <v>0</v>
      </c>
      <c r="AL77" s="448">
        <f t="shared" si="34"/>
        <v>0</v>
      </c>
      <c r="AM77" s="448">
        <f t="shared" si="35"/>
        <v>4</v>
      </c>
      <c r="AN77" s="448">
        <f t="shared" si="36"/>
        <v>0</v>
      </c>
      <c r="AO77" s="448">
        <f t="shared" si="37"/>
        <v>0</v>
      </c>
      <c r="AP77" s="448">
        <v>0</v>
      </c>
    </row>
    <row r="78" spans="1:42" x14ac:dyDescent="0.25">
      <c r="A78" s="445" t="s">
        <v>767</v>
      </c>
      <c r="C78" s="445">
        <v>1</v>
      </c>
      <c r="D78" s="445">
        <v>4</v>
      </c>
      <c r="E78" s="445">
        <v>1</v>
      </c>
      <c r="F78" s="21">
        <v>1</v>
      </c>
      <c r="G78" s="21">
        <v>1</v>
      </c>
      <c r="H78" s="21">
        <v>2</v>
      </c>
      <c r="I78" s="21">
        <v>2</v>
      </c>
      <c r="K78" s="21">
        <v>3</v>
      </c>
      <c r="P78" s="445">
        <v>3</v>
      </c>
      <c r="Q78" s="445">
        <v>4</v>
      </c>
      <c r="S78" s="445">
        <v>6</v>
      </c>
      <c r="T78" s="445">
        <v>10</v>
      </c>
      <c r="U78" s="21">
        <v>5</v>
      </c>
      <c r="V78" s="21">
        <v>7</v>
      </c>
      <c r="AA78" s="445">
        <v>10</v>
      </c>
      <c r="AB78" s="445">
        <v>5</v>
      </c>
      <c r="AG78" s="445">
        <f t="shared" si="32"/>
        <v>65</v>
      </c>
      <c r="AJ78" s="445" t="s">
        <v>767</v>
      </c>
      <c r="AK78" s="480">
        <f t="shared" si="33"/>
        <v>5</v>
      </c>
      <c r="AL78" s="448">
        <f t="shared" si="34"/>
        <v>10</v>
      </c>
      <c r="AM78" s="448">
        <f t="shared" si="35"/>
        <v>7</v>
      </c>
      <c r="AN78" s="448">
        <f t="shared" si="36"/>
        <v>28</v>
      </c>
      <c r="AO78" s="448">
        <f t="shared" si="37"/>
        <v>15</v>
      </c>
      <c r="AP78" s="448">
        <v>0</v>
      </c>
    </row>
    <row r="79" spans="1:42" x14ac:dyDescent="0.25">
      <c r="A79" s="445" t="s">
        <v>768</v>
      </c>
      <c r="AG79" s="445">
        <f t="shared" si="32"/>
        <v>0</v>
      </c>
      <c r="AJ79" s="445" t="s">
        <v>768</v>
      </c>
      <c r="AK79" s="480">
        <f t="shared" si="33"/>
        <v>0</v>
      </c>
      <c r="AL79" s="448">
        <f t="shared" si="34"/>
        <v>0</v>
      </c>
      <c r="AM79" s="448">
        <f t="shared" si="35"/>
        <v>0</v>
      </c>
      <c r="AN79" s="448">
        <f t="shared" si="36"/>
        <v>0</v>
      </c>
      <c r="AO79" s="448">
        <f t="shared" si="37"/>
        <v>0</v>
      </c>
      <c r="AP79" s="448">
        <v>0</v>
      </c>
    </row>
    <row r="81" spans="1:42" x14ac:dyDescent="0.25">
      <c r="A81" s="445" t="s">
        <v>769</v>
      </c>
      <c r="B81" s="445">
        <f>SUM(B71:B79)</f>
        <v>207</v>
      </c>
      <c r="C81" s="445">
        <f t="shared" ref="C81:AF81" si="38">SUM(C71:C79)</f>
        <v>336</v>
      </c>
      <c r="D81" s="445">
        <f t="shared" si="38"/>
        <v>303</v>
      </c>
      <c r="E81" s="445">
        <f t="shared" si="38"/>
        <v>265</v>
      </c>
      <c r="F81" s="445">
        <f t="shared" si="38"/>
        <v>267</v>
      </c>
      <c r="G81" s="445">
        <f t="shared" si="38"/>
        <v>311</v>
      </c>
      <c r="H81" s="445">
        <f t="shared" si="38"/>
        <v>310</v>
      </c>
      <c r="I81" s="445">
        <f t="shared" si="38"/>
        <v>292</v>
      </c>
      <c r="J81" s="445">
        <f t="shared" si="38"/>
        <v>543</v>
      </c>
      <c r="K81" s="445">
        <f t="shared" si="38"/>
        <v>482</v>
      </c>
      <c r="L81" s="445">
        <f t="shared" si="38"/>
        <v>240</v>
      </c>
      <c r="M81" s="445">
        <f t="shared" si="38"/>
        <v>256</v>
      </c>
      <c r="N81" s="445">
        <f t="shared" si="38"/>
        <v>278</v>
      </c>
      <c r="O81" s="445">
        <f t="shared" si="38"/>
        <v>302</v>
      </c>
      <c r="P81" s="445">
        <f t="shared" si="38"/>
        <v>257</v>
      </c>
      <c r="Q81" s="445">
        <f t="shared" si="38"/>
        <v>535</v>
      </c>
      <c r="R81" s="445">
        <f t="shared" si="38"/>
        <v>752</v>
      </c>
      <c r="S81" s="445">
        <f t="shared" si="38"/>
        <v>258</v>
      </c>
      <c r="T81" s="445">
        <f t="shared" si="38"/>
        <v>234</v>
      </c>
      <c r="U81" s="445">
        <f t="shared" si="38"/>
        <v>338</v>
      </c>
      <c r="V81" s="445">
        <f t="shared" si="38"/>
        <v>525</v>
      </c>
      <c r="W81" s="445">
        <f t="shared" si="38"/>
        <v>875</v>
      </c>
      <c r="X81" s="445">
        <f t="shared" si="38"/>
        <v>1577</v>
      </c>
      <c r="Y81" s="445">
        <f t="shared" si="38"/>
        <v>386</v>
      </c>
      <c r="Z81" s="445">
        <f t="shared" si="38"/>
        <v>0</v>
      </c>
      <c r="AA81" s="445">
        <f t="shared" si="38"/>
        <v>259</v>
      </c>
      <c r="AB81" s="445">
        <f t="shared" si="38"/>
        <v>319</v>
      </c>
      <c r="AC81" s="445">
        <f t="shared" si="38"/>
        <v>0</v>
      </c>
      <c r="AD81" s="445">
        <f t="shared" si="38"/>
        <v>0</v>
      </c>
      <c r="AF81" s="445">
        <f t="shared" si="38"/>
        <v>0</v>
      </c>
      <c r="AG81" s="445">
        <f>SUM(B81:AF81)</f>
        <v>10707</v>
      </c>
      <c r="AJ81" s="445" t="s">
        <v>769</v>
      </c>
      <c r="AK81" s="448">
        <f>SUM(AK71:AK79)</f>
        <v>846</v>
      </c>
      <c r="AL81" s="448">
        <f t="shared" ref="AL81:AO81" si="39">SUM(AL71:AL79)</f>
        <v>2470</v>
      </c>
      <c r="AM81" s="448">
        <f t="shared" si="39"/>
        <v>2620</v>
      </c>
      <c r="AN81" s="448">
        <f t="shared" si="39"/>
        <v>4193</v>
      </c>
      <c r="AO81" s="448">
        <f t="shared" si="39"/>
        <v>578</v>
      </c>
      <c r="AP81" s="445">
        <v>0</v>
      </c>
    </row>
  </sheetData>
  <mergeCells count="1">
    <mergeCell ref="B4:C4"/>
  </mergeCells>
  <pageMargins left="0.511811024" right="0.511811024" top="0.78740157499999996" bottom="0.78740157499999996" header="0.31496062000000002" footer="0.31496062000000002"/>
  <ignoredErrors>
    <ignoredError sqref="AF17 AF33:AG33 AF49:AG49 AF65:AG65 AF81:AG81 B81:AD81 B65:AD65 B49:AD49 B33:AD33 B17:AD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7"/>
  <sheetViews>
    <sheetView showGridLines="0" topLeftCell="R40" zoomScale="80" zoomScaleNormal="80" workbookViewId="0">
      <selection activeCell="U52" sqref="U52"/>
    </sheetView>
  </sheetViews>
  <sheetFormatPr defaultColWidth="9.140625" defaultRowHeight="15" outlineLevelRow="1" x14ac:dyDescent="0.25"/>
  <cols>
    <col min="1" max="1" width="4.28515625" style="20" hidden="1" customWidth="1"/>
    <col min="2" max="2" width="35.5703125" style="105" hidden="1" customWidth="1"/>
    <col min="3" max="3" width="16.28515625" style="101" hidden="1" customWidth="1"/>
    <col min="4" max="4" width="17.7109375" style="101" hidden="1" customWidth="1"/>
    <col min="5" max="5" width="16" style="102" hidden="1" customWidth="1"/>
    <col min="6" max="6" width="13.42578125" style="103" hidden="1" customWidth="1"/>
    <col min="7" max="7" width="15.7109375" style="103" hidden="1" customWidth="1"/>
    <col min="8" max="9" width="14" style="185" hidden="1" customWidth="1"/>
    <col min="10" max="13" width="16.28515625" style="101" hidden="1" customWidth="1"/>
    <col min="14" max="14" width="15.7109375" style="103" hidden="1" customWidth="1"/>
    <col min="15" max="16" width="14" style="185" hidden="1" customWidth="1"/>
    <col min="17" max="17" width="20.7109375" style="11" bestFit="1" customWidth="1"/>
    <col min="18" max="18" width="18.42578125" style="11" bestFit="1" customWidth="1"/>
    <col min="19" max="19" width="24.28515625" style="11" bestFit="1" customWidth="1"/>
    <col min="20" max="20" width="6.42578125" style="11" bestFit="1" customWidth="1"/>
    <col min="21" max="21" width="17.7109375" style="11" bestFit="1" customWidth="1"/>
    <col min="22" max="22" width="12.42578125" style="11" customWidth="1"/>
    <col min="23" max="23" width="17.7109375" style="11" bestFit="1" customWidth="1"/>
    <col min="24" max="24" width="18.42578125" style="11" customWidth="1"/>
    <col min="25" max="25" width="17.7109375" style="11" bestFit="1" customWidth="1"/>
    <col min="26" max="26" width="12.42578125" style="11" customWidth="1"/>
    <col min="27" max="27" width="17.7109375" style="11" bestFit="1" customWidth="1"/>
    <col min="28" max="28" width="12.7109375" style="11" customWidth="1"/>
    <col min="29" max="29" width="17.7109375" style="11" customWidth="1"/>
    <col min="30" max="30" width="11.7109375" style="11" bestFit="1" customWidth="1"/>
    <col min="31" max="32" width="17.7109375" style="11" customWidth="1"/>
    <col min="33" max="33" width="27.140625" style="11" bestFit="1" customWidth="1"/>
    <col min="34" max="16384" width="9.140625" style="11"/>
  </cols>
  <sheetData>
    <row r="1" spans="1:33" x14ac:dyDescent="0.25">
      <c r="A1" s="143"/>
      <c r="B1" s="144"/>
      <c r="C1" s="145"/>
      <c r="D1" s="145"/>
      <c r="E1" s="145"/>
      <c r="F1" s="144"/>
      <c r="G1" s="144"/>
      <c r="H1" s="144"/>
      <c r="I1" s="144"/>
      <c r="J1" s="145"/>
      <c r="K1" s="145"/>
      <c r="L1" s="145"/>
      <c r="M1" s="145"/>
      <c r="N1" s="144"/>
      <c r="O1" s="144"/>
      <c r="P1" s="144"/>
      <c r="Q1" s="533"/>
      <c r="R1" s="534"/>
      <c r="S1" s="534"/>
      <c r="T1" s="534"/>
      <c r="U1" s="534"/>
      <c r="V1" s="534"/>
      <c r="W1" s="534"/>
      <c r="X1" s="534"/>
      <c r="Y1" s="534"/>
      <c r="Z1" s="534"/>
      <c r="AA1" s="534"/>
      <c r="AB1" s="534"/>
      <c r="AC1" s="534"/>
      <c r="AD1" s="534"/>
      <c r="AE1" s="534"/>
      <c r="AF1" s="534"/>
      <c r="AG1" s="535"/>
    </row>
    <row r="2" spans="1:33" x14ac:dyDescent="0.25">
      <c r="A2" s="147"/>
      <c r="B2" s="148"/>
      <c r="C2" s="149"/>
      <c r="D2" s="149"/>
      <c r="E2" s="149"/>
      <c r="F2" s="148"/>
      <c r="G2" s="148"/>
      <c r="H2" s="148"/>
      <c r="I2" s="148"/>
      <c r="J2" s="149"/>
      <c r="K2" s="149"/>
      <c r="L2" s="149"/>
      <c r="M2" s="149"/>
      <c r="N2" s="148"/>
      <c r="O2" s="148"/>
      <c r="P2" s="148"/>
      <c r="Q2" s="536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  <c r="AC2" s="537"/>
      <c r="AD2" s="537"/>
      <c r="AE2" s="537"/>
      <c r="AF2" s="537"/>
      <c r="AG2" s="538"/>
    </row>
    <row r="3" spans="1:33" x14ac:dyDescent="0.25">
      <c r="A3" s="147"/>
      <c r="B3" s="148"/>
      <c r="C3" s="149"/>
      <c r="D3" s="149"/>
      <c r="E3" s="149"/>
      <c r="F3" s="148"/>
      <c r="G3" s="148"/>
      <c r="H3" s="148"/>
      <c r="I3" s="148"/>
      <c r="J3" s="149"/>
      <c r="K3" s="149"/>
      <c r="L3" s="149"/>
      <c r="M3" s="149"/>
      <c r="N3" s="148"/>
      <c r="O3" s="148"/>
      <c r="P3" s="148"/>
      <c r="Q3" s="536"/>
      <c r="R3" s="537"/>
      <c r="S3" s="537"/>
      <c r="T3" s="537"/>
      <c r="U3" s="537"/>
      <c r="V3" s="537"/>
      <c r="W3" s="537"/>
      <c r="X3" s="537"/>
      <c r="Y3" s="537"/>
      <c r="Z3" s="537"/>
      <c r="AA3" s="537"/>
      <c r="AB3" s="537"/>
      <c r="AC3" s="537"/>
      <c r="AD3" s="537"/>
      <c r="AE3" s="537"/>
      <c r="AF3" s="537"/>
      <c r="AG3" s="538"/>
    </row>
    <row r="4" spans="1:33" ht="15.75" thickBot="1" x14ac:dyDescent="0.3">
      <c r="A4" s="147"/>
      <c r="B4" s="151"/>
      <c r="C4" s="152"/>
      <c r="D4" s="152"/>
      <c r="E4" s="153"/>
      <c r="F4" s="154"/>
      <c r="G4" s="154"/>
      <c r="H4" s="148"/>
      <c r="I4" s="148"/>
      <c r="J4" s="152"/>
      <c r="K4" s="152"/>
      <c r="L4" s="152"/>
      <c r="M4" s="152"/>
      <c r="N4" s="154"/>
      <c r="O4" s="148"/>
      <c r="P4" s="148"/>
      <c r="Q4" s="536"/>
      <c r="R4" s="537"/>
      <c r="S4" s="537"/>
      <c r="T4" s="537"/>
      <c r="U4" s="537"/>
      <c r="V4" s="537"/>
      <c r="W4" s="537"/>
      <c r="X4" s="537"/>
      <c r="Y4" s="537"/>
      <c r="Z4" s="537"/>
      <c r="AA4" s="537"/>
      <c r="AB4" s="537"/>
      <c r="AC4" s="537"/>
      <c r="AD4" s="537"/>
      <c r="AE4" s="537"/>
      <c r="AF4" s="537"/>
      <c r="AG4" s="538"/>
    </row>
    <row r="5" spans="1:33" s="115" customFormat="1" ht="19.5" customHeight="1" thickBot="1" x14ac:dyDescent="0.3">
      <c r="A5" s="79"/>
      <c r="B5" s="192" t="s">
        <v>698</v>
      </c>
      <c r="C5" s="530" t="s">
        <v>702</v>
      </c>
      <c r="D5" s="531"/>
      <c r="E5" s="531"/>
      <c r="F5" s="531"/>
      <c r="G5" s="531"/>
      <c r="H5" s="531"/>
      <c r="I5" s="532"/>
      <c r="J5" s="530" t="s">
        <v>700</v>
      </c>
      <c r="K5" s="531"/>
      <c r="L5" s="531"/>
      <c r="M5" s="531"/>
      <c r="N5" s="531"/>
      <c r="O5" s="531"/>
      <c r="P5" s="532"/>
      <c r="Q5" s="521" t="s">
        <v>217</v>
      </c>
      <c r="R5" s="524" t="s">
        <v>703</v>
      </c>
      <c r="S5" s="524" t="s">
        <v>704</v>
      </c>
      <c r="T5" s="524" t="s">
        <v>709</v>
      </c>
      <c r="U5" s="500" t="s">
        <v>725</v>
      </c>
      <c r="V5" s="501"/>
      <c r="W5" s="501"/>
      <c r="X5" s="501"/>
      <c r="Y5" s="501"/>
      <c r="Z5" s="501"/>
      <c r="AA5" s="501"/>
      <c r="AB5" s="318"/>
      <c r="AC5" s="318"/>
      <c r="AD5" s="318"/>
      <c r="AE5" s="318"/>
      <c r="AF5" s="318"/>
      <c r="AG5" s="510" t="s">
        <v>712</v>
      </c>
    </row>
    <row r="6" spans="1:33" s="115" customFormat="1" ht="19.5" customHeight="1" thickBot="1" x14ac:dyDescent="0.3">
      <c r="A6" s="79"/>
      <c r="B6" s="195"/>
      <c r="C6" s="196"/>
      <c r="D6" s="190"/>
      <c r="E6" s="190"/>
      <c r="F6" s="190"/>
      <c r="G6" s="161"/>
      <c r="H6" s="161"/>
      <c r="I6" s="191"/>
      <c r="J6" s="161"/>
      <c r="K6" s="161"/>
      <c r="L6" s="161"/>
      <c r="M6" s="161"/>
      <c r="N6" s="161"/>
      <c r="O6" s="161"/>
      <c r="P6" s="161"/>
      <c r="Q6" s="522"/>
      <c r="R6" s="525"/>
      <c r="S6" s="525"/>
      <c r="T6" s="525"/>
      <c r="U6" s="502"/>
      <c r="V6" s="503"/>
      <c r="W6" s="503"/>
      <c r="X6" s="503"/>
      <c r="Y6" s="503"/>
      <c r="Z6" s="503"/>
      <c r="AA6" s="503"/>
      <c r="AB6" s="319"/>
      <c r="AC6" s="319"/>
      <c r="AD6" s="319"/>
      <c r="AE6" s="319"/>
      <c r="AF6" s="319"/>
      <c r="AG6" s="511"/>
    </row>
    <row r="7" spans="1:33" s="115" customFormat="1" ht="19.5" thickBot="1" x14ac:dyDescent="0.3">
      <c r="A7" s="79"/>
      <c r="B7" s="195"/>
      <c r="C7" s="196"/>
      <c r="D7" s="190"/>
      <c r="E7" s="190"/>
      <c r="F7" s="190"/>
      <c r="G7" s="161"/>
      <c r="H7" s="161"/>
      <c r="I7" s="191"/>
      <c r="J7" s="161"/>
      <c r="K7" s="161"/>
      <c r="L7" s="161"/>
      <c r="M7" s="161"/>
      <c r="N7" s="161"/>
      <c r="O7" s="161"/>
      <c r="P7" s="161"/>
      <c r="Q7" s="522"/>
      <c r="R7" s="525"/>
      <c r="S7" s="525"/>
      <c r="T7" s="525"/>
      <c r="U7" s="202" t="s">
        <v>705</v>
      </c>
      <c r="V7" s="336" t="s">
        <v>743</v>
      </c>
      <c r="W7" s="203" t="s">
        <v>706</v>
      </c>
      <c r="X7" s="336" t="s">
        <v>743</v>
      </c>
      <c r="Y7" s="203" t="s">
        <v>707</v>
      </c>
      <c r="Z7" s="336" t="s">
        <v>743</v>
      </c>
      <c r="AA7" s="204" t="s">
        <v>708</v>
      </c>
      <c r="AB7" s="336" t="s">
        <v>743</v>
      </c>
      <c r="AC7" s="204" t="s">
        <v>741</v>
      </c>
      <c r="AD7" s="336" t="s">
        <v>743</v>
      </c>
      <c r="AE7" s="204" t="s">
        <v>742</v>
      </c>
      <c r="AF7" s="336" t="s">
        <v>743</v>
      </c>
      <c r="AG7" s="539"/>
    </row>
    <row r="8" spans="1:33" s="115" customFormat="1" ht="19.5" customHeight="1" thickBot="1" x14ac:dyDescent="0.3">
      <c r="A8" s="79"/>
      <c r="B8" s="195"/>
      <c r="C8" s="196"/>
      <c r="D8" s="193"/>
      <c r="E8" s="193"/>
      <c r="F8" s="193"/>
      <c r="G8" s="161"/>
      <c r="H8" s="161"/>
      <c r="I8" s="194"/>
      <c r="J8" s="161"/>
      <c r="K8" s="161"/>
      <c r="L8" s="161"/>
      <c r="M8" s="161"/>
      <c r="N8" s="161"/>
      <c r="O8" s="161"/>
      <c r="P8" s="161"/>
      <c r="Q8" s="523"/>
      <c r="R8" s="526"/>
      <c r="S8" s="526"/>
      <c r="T8" s="526"/>
      <c r="U8" s="487" t="s">
        <v>710</v>
      </c>
      <c r="V8" s="487"/>
      <c r="W8" s="487"/>
      <c r="X8" s="487"/>
      <c r="Y8" s="487"/>
      <c r="Z8" s="487"/>
      <c r="AA8" s="487"/>
      <c r="AB8" s="487"/>
      <c r="AC8" s="487"/>
      <c r="AD8" s="487"/>
      <c r="AE8" s="487"/>
      <c r="AF8" s="317"/>
      <c r="AG8" s="512"/>
    </row>
    <row r="9" spans="1:33" s="18" customFormat="1" ht="19.5" outlineLevel="1" thickBot="1" x14ac:dyDescent="0.3">
      <c r="A9" s="147"/>
      <c r="B9" s="181" t="s">
        <v>683</v>
      </c>
      <c r="C9" s="177">
        <v>1673</v>
      </c>
      <c r="D9" s="178">
        <v>1163</v>
      </c>
      <c r="E9" s="178">
        <v>1222</v>
      </c>
      <c r="F9" s="178">
        <v>864</v>
      </c>
      <c r="G9" s="120">
        <v>5424</v>
      </c>
      <c r="H9" s="104">
        <v>8480</v>
      </c>
      <c r="I9" s="179">
        <v>2195</v>
      </c>
      <c r="J9" s="182"/>
      <c r="K9" s="114"/>
      <c r="L9" s="114"/>
      <c r="M9" s="114"/>
      <c r="N9" s="121"/>
      <c r="O9" s="114"/>
      <c r="P9" s="189"/>
      <c r="Q9" s="513" t="s">
        <v>771</v>
      </c>
      <c r="R9" s="490">
        <f>SUM(U12:AE12)</f>
        <v>159877.6</v>
      </c>
      <c r="S9" s="515">
        <f>'RESUMO INDICADORES'!F9</f>
        <v>0.61451942740286303</v>
      </c>
      <c r="T9" s="517">
        <f>'VENDAS DIÁRIAS SEMANA 4'!K11</f>
        <v>0</v>
      </c>
      <c r="U9" s="317">
        <f>Fluxo!AK17</f>
        <v>77</v>
      </c>
      <c r="V9" s="317">
        <f>Fluxo!AK7</f>
        <v>46</v>
      </c>
      <c r="W9" s="317">
        <f>Fluxo!AL17</f>
        <v>307</v>
      </c>
      <c r="X9" s="317">
        <f>Fluxo!AL7</f>
        <v>194</v>
      </c>
      <c r="Y9" s="317">
        <f>Fluxo!AM17</f>
        <v>264</v>
      </c>
      <c r="Z9" s="317">
        <f>Fluxo!AM7</f>
        <v>144</v>
      </c>
      <c r="AA9" s="200">
        <f>Fluxo!AN17</f>
        <v>251</v>
      </c>
      <c r="AB9" s="200">
        <f>Fluxo!AN7</f>
        <v>171</v>
      </c>
      <c r="AC9" s="200">
        <f>Fluxo!AO17</f>
        <v>79</v>
      </c>
      <c r="AD9" s="200">
        <f>Fluxo!AO7</f>
        <v>46</v>
      </c>
      <c r="AE9" s="200">
        <f>Fluxo!AQ17</f>
        <v>0</v>
      </c>
      <c r="AF9" s="200">
        <f>Fluxo!AQ7</f>
        <v>0</v>
      </c>
      <c r="AG9" s="519">
        <f>R9*50%+R9</f>
        <v>239816.40000000002</v>
      </c>
    </row>
    <row r="10" spans="1:33" s="18" customFormat="1" ht="19.5" outlineLevel="1" thickBot="1" x14ac:dyDescent="0.3">
      <c r="A10" s="147"/>
      <c r="B10" s="181"/>
      <c r="C10" s="187"/>
      <c r="D10" s="114"/>
      <c r="E10" s="178"/>
      <c r="F10" s="114"/>
      <c r="G10" s="120"/>
      <c r="H10" s="104"/>
      <c r="I10" s="188"/>
      <c r="J10" s="182"/>
      <c r="K10" s="114"/>
      <c r="L10" s="114"/>
      <c r="M10" s="114"/>
      <c r="N10" s="121"/>
      <c r="O10" s="114"/>
      <c r="P10" s="189"/>
      <c r="Q10" s="513"/>
      <c r="R10" s="490"/>
      <c r="S10" s="515"/>
      <c r="T10" s="517"/>
      <c r="U10" s="199"/>
      <c r="V10" s="199"/>
      <c r="W10" s="209">
        <f>W9/U9-1</f>
        <v>2.9870129870129869</v>
      </c>
      <c r="X10" s="209"/>
      <c r="Y10" s="209">
        <f>Y9/W9-1</f>
        <v>-0.14006514657980451</v>
      </c>
      <c r="Z10" s="209"/>
      <c r="AA10" s="209">
        <f t="shared" ref="AA10" si="0">AA9/Y9-1</f>
        <v>-4.9242424242424199E-2</v>
      </c>
      <c r="AB10" s="209"/>
      <c r="AC10" s="209">
        <f t="shared" ref="AC10" si="1">AC9/AA9-1</f>
        <v>-0.68525896414342635</v>
      </c>
      <c r="AD10" s="209"/>
      <c r="AE10" s="209">
        <f t="shared" ref="AE10" si="2">AE9/AC9-1</f>
        <v>-1</v>
      </c>
      <c r="AF10" s="209"/>
      <c r="AG10" s="519"/>
    </row>
    <row r="11" spans="1:33" s="18" customFormat="1" ht="19.5" customHeight="1" outlineLevel="1" thickBot="1" x14ac:dyDescent="0.3">
      <c r="A11" s="147"/>
      <c r="B11" s="181"/>
      <c r="C11" s="187"/>
      <c r="D11" s="114"/>
      <c r="E11" s="178"/>
      <c r="F11" s="114"/>
      <c r="G11" s="120"/>
      <c r="H11" s="104"/>
      <c r="I11" s="188"/>
      <c r="J11" s="182"/>
      <c r="K11" s="114"/>
      <c r="L11" s="114"/>
      <c r="M11" s="114"/>
      <c r="N11" s="121"/>
      <c r="O11" s="114"/>
      <c r="P11" s="189"/>
      <c r="Q11" s="513"/>
      <c r="R11" s="490"/>
      <c r="S11" s="515"/>
      <c r="T11" s="517"/>
      <c r="U11" s="487" t="s">
        <v>711</v>
      </c>
      <c r="V11" s="487"/>
      <c r="W11" s="487"/>
      <c r="X11" s="487"/>
      <c r="Y11" s="487"/>
      <c r="Z11" s="487"/>
      <c r="AA11" s="487"/>
      <c r="AB11" s="487"/>
      <c r="AC11" s="487"/>
      <c r="AD11" s="487"/>
      <c r="AE11" s="487"/>
      <c r="AF11" s="317"/>
      <c r="AG11" s="519"/>
    </row>
    <row r="12" spans="1:33" s="18" customFormat="1" ht="19.5" outlineLevel="1" thickBot="1" x14ac:dyDescent="0.3">
      <c r="A12" s="147"/>
      <c r="B12" s="181"/>
      <c r="C12" s="187"/>
      <c r="D12" s="114"/>
      <c r="E12" s="178"/>
      <c r="F12" s="114"/>
      <c r="G12" s="120"/>
      <c r="H12" s="104"/>
      <c r="I12" s="188"/>
      <c r="J12" s="182"/>
      <c r="K12" s="114"/>
      <c r="L12" s="114"/>
      <c r="M12" s="114"/>
      <c r="N12" s="121"/>
      <c r="O12" s="114"/>
      <c r="P12" s="189"/>
      <c r="Q12" s="513"/>
      <c r="R12" s="490"/>
      <c r="S12" s="515"/>
      <c r="T12" s="517"/>
      <c r="U12" s="201">
        <f>'VENDAS DIÁRIAS SEMANA 1'!G9</f>
        <v>18477.400000000001</v>
      </c>
      <c r="V12" s="201"/>
      <c r="W12" s="201">
        <f>'VENDAS DIÁRIAS SEMANA 2'!K9</f>
        <v>42805.85</v>
      </c>
      <c r="X12" s="201"/>
      <c r="Y12" s="201">
        <f>'VENDAS DIÁRIAS SEMANAS 3'!K8</f>
        <v>36584.699999999997</v>
      </c>
      <c r="Z12" s="201"/>
      <c r="AA12" s="325">
        <f>'VENDAS DIÁRIAS SEMANA 4'!K8</f>
        <v>49454.549999999996</v>
      </c>
      <c r="AB12" s="325"/>
      <c r="AC12" s="325">
        <f>'VENDAS DIÁRIAS SEMANA 5'!N8</f>
        <v>12555.099999999999</v>
      </c>
      <c r="AD12" s="325"/>
      <c r="AE12" s="325">
        <f>'VENDAS DIÁRIAS SEMANA 6'!F8</f>
        <v>0</v>
      </c>
      <c r="AF12" s="325"/>
      <c r="AG12" s="519"/>
    </row>
    <row r="13" spans="1:33" s="18" customFormat="1" ht="19.5" outlineLevel="1" thickBot="1" x14ac:dyDescent="0.3">
      <c r="A13" s="147"/>
      <c r="B13" s="181"/>
      <c r="C13" s="187"/>
      <c r="D13" s="114"/>
      <c r="E13" s="178"/>
      <c r="F13" s="114"/>
      <c r="G13" s="120"/>
      <c r="H13" s="104"/>
      <c r="I13" s="188"/>
      <c r="J13" s="182"/>
      <c r="K13" s="114"/>
      <c r="L13" s="114"/>
      <c r="M13" s="114"/>
      <c r="N13" s="121"/>
      <c r="O13" s="114"/>
      <c r="P13" s="189"/>
      <c r="Q13" s="514"/>
      <c r="R13" s="491"/>
      <c r="S13" s="516"/>
      <c r="T13" s="518"/>
      <c r="U13" s="326"/>
      <c r="V13" s="326"/>
      <c r="W13" s="327">
        <f>W12/U12-1</f>
        <v>1.3166598114453332</v>
      </c>
      <c r="X13" s="327"/>
      <c r="Y13" s="327">
        <f>Y12/W12-1</f>
        <v>-0.14533410737083841</v>
      </c>
      <c r="Z13" s="327"/>
      <c r="AA13" s="327">
        <f t="shared" ref="AA13" si="3">AA12/Y12-1</f>
        <v>0.35178230243790432</v>
      </c>
      <c r="AB13" s="327"/>
      <c r="AC13" s="327">
        <f t="shared" ref="AC13" si="4">AC12/AA12-1</f>
        <v>-0.74612851598083496</v>
      </c>
      <c r="AD13" s="327"/>
      <c r="AE13" s="327">
        <f t="shared" ref="AE13" si="5">AE12/AC12-1</f>
        <v>-1</v>
      </c>
      <c r="AF13" s="327"/>
      <c r="AG13" s="520"/>
    </row>
    <row r="14" spans="1:33" s="18" customFormat="1" ht="15.75" outlineLevel="1" thickBot="1" x14ac:dyDescent="0.3">
      <c r="A14" s="20"/>
      <c r="B14" s="105"/>
      <c r="C14" s="101"/>
      <c r="D14" s="101"/>
      <c r="E14" s="102"/>
      <c r="F14" s="103"/>
      <c r="G14" s="103"/>
      <c r="H14" s="185"/>
      <c r="I14" s="185"/>
      <c r="J14" s="101"/>
      <c r="K14" s="101"/>
      <c r="L14" s="101"/>
      <c r="M14" s="101"/>
      <c r="N14" s="103"/>
      <c r="O14" s="185"/>
      <c r="P14" s="185"/>
      <c r="Q14" s="2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s="18" customFormat="1" ht="18.75" x14ac:dyDescent="0.25">
      <c r="A15" s="20"/>
      <c r="B15" s="105"/>
      <c r="C15" s="101"/>
      <c r="D15" s="101"/>
      <c r="E15" s="102"/>
      <c r="F15" s="103"/>
      <c r="G15" s="103"/>
      <c r="H15" s="185"/>
      <c r="I15" s="185"/>
      <c r="J15" s="101"/>
      <c r="K15" s="101"/>
      <c r="L15" s="101"/>
      <c r="M15" s="101"/>
      <c r="N15" s="103"/>
      <c r="O15" s="185"/>
      <c r="P15" s="185"/>
      <c r="Q15" s="521" t="s">
        <v>217</v>
      </c>
      <c r="R15" s="524" t="s">
        <v>703</v>
      </c>
      <c r="S15" s="524" t="s">
        <v>704</v>
      </c>
      <c r="T15" s="524" t="s">
        <v>709</v>
      </c>
      <c r="U15" s="500" t="s">
        <v>725</v>
      </c>
      <c r="V15" s="501"/>
      <c r="W15" s="501"/>
      <c r="X15" s="501"/>
      <c r="Y15" s="501"/>
      <c r="Z15" s="501"/>
      <c r="AA15" s="501"/>
      <c r="AB15" s="318"/>
      <c r="AC15" s="318"/>
      <c r="AD15" s="318"/>
      <c r="AE15" s="318"/>
      <c r="AF15" s="318"/>
      <c r="AG15" s="510" t="s">
        <v>712</v>
      </c>
    </row>
    <row r="16" spans="1:33" s="18" customFormat="1" ht="19.5" outlineLevel="1" thickBot="1" x14ac:dyDescent="0.3">
      <c r="A16" s="20"/>
      <c r="B16" s="105"/>
      <c r="C16" s="101"/>
      <c r="D16" s="101"/>
      <c r="E16" s="102"/>
      <c r="F16" s="103"/>
      <c r="G16" s="103"/>
      <c r="H16" s="185"/>
      <c r="I16" s="185"/>
      <c r="J16" s="101"/>
      <c r="K16" s="101"/>
      <c r="L16" s="101"/>
      <c r="M16" s="101"/>
      <c r="N16" s="103"/>
      <c r="O16" s="185"/>
      <c r="P16" s="185"/>
      <c r="Q16" s="522"/>
      <c r="R16" s="525"/>
      <c r="S16" s="525"/>
      <c r="T16" s="525"/>
      <c r="U16" s="502"/>
      <c r="V16" s="503"/>
      <c r="W16" s="503"/>
      <c r="X16" s="503"/>
      <c r="Y16" s="503"/>
      <c r="Z16" s="503"/>
      <c r="AA16" s="503"/>
      <c r="AB16" s="319"/>
      <c r="AC16" s="319"/>
      <c r="AD16" s="319"/>
      <c r="AE16" s="319"/>
      <c r="AF16" s="319"/>
      <c r="AG16" s="511"/>
    </row>
    <row r="17" spans="1:33" s="18" customFormat="1" ht="18.75" outlineLevel="1" x14ac:dyDescent="0.25">
      <c r="A17" s="20"/>
      <c r="B17" s="105"/>
      <c r="C17" s="101"/>
      <c r="D17" s="101"/>
      <c r="E17" s="102"/>
      <c r="F17" s="103"/>
      <c r="G17" s="103"/>
      <c r="H17" s="185"/>
      <c r="I17" s="185"/>
      <c r="J17" s="101"/>
      <c r="K17" s="101"/>
      <c r="L17" s="101"/>
      <c r="M17" s="101"/>
      <c r="N17" s="103"/>
      <c r="O17" s="185"/>
      <c r="P17" s="185"/>
      <c r="Q17" s="522"/>
      <c r="R17" s="525"/>
      <c r="S17" s="525"/>
      <c r="T17" s="525"/>
      <c r="U17" s="202" t="s">
        <v>705</v>
      </c>
      <c r="V17" s="336" t="s">
        <v>743</v>
      </c>
      <c r="W17" s="203" t="s">
        <v>706</v>
      </c>
      <c r="X17" s="336" t="s">
        <v>743</v>
      </c>
      <c r="Y17" s="203" t="s">
        <v>707</v>
      </c>
      <c r="Z17" s="336" t="s">
        <v>743</v>
      </c>
      <c r="AA17" s="204" t="s">
        <v>708</v>
      </c>
      <c r="AB17" s="336" t="s">
        <v>743</v>
      </c>
      <c r="AC17" s="204" t="s">
        <v>741</v>
      </c>
      <c r="AD17" s="336" t="s">
        <v>743</v>
      </c>
      <c r="AE17" s="204" t="s">
        <v>742</v>
      </c>
      <c r="AF17" s="336" t="s">
        <v>743</v>
      </c>
      <c r="AG17" s="511"/>
    </row>
    <row r="18" spans="1:33" s="18" customFormat="1" ht="19.5" customHeight="1" outlineLevel="1" thickBot="1" x14ac:dyDescent="0.3">
      <c r="A18" s="20"/>
      <c r="B18" s="105"/>
      <c r="C18" s="101"/>
      <c r="D18" s="101"/>
      <c r="E18" s="102"/>
      <c r="F18" s="103"/>
      <c r="G18" s="103"/>
      <c r="H18" s="185"/>
      <c r="I18" s="185"/>
      <c r="J18" s="101"/>
      <c r="K18" s="101"/>
      <c r="L18" s="101"/>
      <c r="M18" s="101"/>
      <c r="N18" s="103"/>
      <c r="O18" s="185"/>
      <c r="P18" s="185"/>
      <c r="Q18" s="523"/>
      <c r="R18" s="526"/>
      <c r="S18" s="526"/>
      <c r="T18" s="526"/>
      <c r="U18" s="487" t="s">
        <v>710</v>
      </c>
      <c r="V18" s="487"/>
      <c r="W18" s="487"/>
      <c r="X18" s="487"/>
      <c r="Y18" s="487"/>
      <c r="Z18" s="487"/>
      <c r="AA18" s="487"/>
      <c r="AB18" s="487"/>
      <c r="AC18" s="487"/>
      <c r="AD18" s="487"/>
      <c r="AE18" s="487"/>
      <c r="AF18" s="317"/>
      <c r="AG18" s="512"/>
    </row>
    <row r="19" spans="1:33" s="18" customFormat="1" ht="18.75" x14ac:dyDescent="0.25">
      <c r="A19" s="20"/>
      <c r="B19" s="105"/>
      <c r="C19" s="101"/>
      <c r="D19" s="101"/>
      <c r="E19" s="102"/>
      <c r="F19" s="103"/>
      <c r="G19" s="103"/>
      <c r="H19" s="185"/>
      <c r="I19" s="185"/>
      <c r="J19" s="101"/>
      <c r="K19" s="101"/>
      <c r="L19" s="101"/>
      <c r="M19" s="101"/>
      <c r="N19" s="103"/>
      <c r="O19" s="185"/>
      <c r="P19" s="185"/>
      <c r="Q19" s="513" t="s">
        <v>770</v>
      </c>
      <c r="R19" s="490">
        <f>SUM(U22:AE22)</f>
        <v>217460.28999999998</v>
      </c>
      <c r="S19" s="515">
        <f>'RESUMO INDICADORES'!F10</f>
        <v>0.71382113821138216</v>
      </c>
      <c r="T19" s="517">
        <f>'VENDAS DIÁRIAS SEMANA 4'!K22</f>
        <v>0</v>
      </c>
      <c r="U19" s="317">
        <f>Fluxo!AK33</f>
        <v>137</v>
      </c>
      <c r="V19" s="317">
        <f>Fluxo!AK23</f>
        <v>97</v>
      </c>
      <c r="W19" s="317">
        <f>Fluxo!AL33</f>
        <v>233</v>
      </c>
      <c r="X19" s="317">
        <f>Fluxo!AL23</f>
        <v>152</v>
      </c>
      <c r="Y19" s="317">
        <f>Fluxo!AM33</f>
        <v>319</v>
      </c>
      <c r="Z19" s="317">
        <f>Fluxo!AM23</f>
        <v>235</v>
      </c>
      <c r="AA19" s="317">
        <f>Fluxo!AN33</f>
        <v>468</v>
      </c>
      <c r="AB19" s="317">
        <f>Fluxo!AN23</f>
        <v>347</v>
      </c>
      <c r="AC19" s="317">
        <f>Fluxo!AO33</f>
        <v>73</v>
      </c>
      <c r="AD19" s="317">
        <f>Fluxo!AO23</f>
        <v>47</v>
      </c>
      <c r="AE19" s="317">
        <f>Fluxo!AQ33</f>
        <v>0</v>
      </c>
      <c r="AF19" s="317">
        <f>Fluxo!AQ23</f>
        <v>0</v>
      </c>
      <c r="AG19" s="519">
        <f>R19*20%+R19</f>
        <v>260952.34799999997</v>
      </c>
    </row>
    <row r="20" spans="1:33" s="18" customFormat="1" ht="18.75" outlineLevel="1" x14ac:dyDescent="0.25">
      <c r="A20" s="20"/>
      <c r="B20" s="105"/>
      <c r="C20" s="101"/>
      <c r="D20" s="101"/>
      <c r="E20" s="102"/>
      <c r="F20" s="103"/>
      <c r="G20" s="103"/>
      <c r="H20" s="185"/>
      <c r="I20" s="185"/>
      <c r="J20" s="101"/>
      <c r="K20" s="101"/>
      <c r="L20" s="101"/>
      <c r="M20" s="101"/>
      <c r="N20" s="103"/>
      <c r="O20" s="185"/>
      <c r="P20" s="185"/>
      <c r="Q20" s="513"/>
      <c r="R20" s="490"/>
      <c r="S20" s="515"/>
      <c r="T20" s="517"/>
      <c r="U20" s="199"/>
      <c r="V20" s="199"/>
      <c r="W20" s="209">
        <f>W19/U19-1</f>
        <v>0.7007299270072993</v>
      </c>
      <c r="X20" s="209"/>
      <c r="Y20" s="209">
        <f t="shared" ref="Y20" si="6">Y19/W19-1</f>
        <v>0.36909871244635184</v>
      </c>
      <c r="Z20" s="209"/>
      <c r="AA20" s="209">
        <f t="shared" ref="AA20" si="7">AA19/Y19-1</f>
        <v>0.46708463949843271</v>
      </c>
      <c r="AB20" s="209"/>
      <c r="AC20" s="209"/>
      <c r="AD20" s="209"/>
      <c r="AE20" s="209"/>
      <c r="AF20" s="209"/>
      <c r="AG20" s="519"/>
    </row>
    <row r="21" spans="1:33" s="18" customFormat="1" ht="18.75" customHeight="1" outlineLevel="1" x14ac:dyDescent="0.25">
      <c r="A21" s="20"/>
      <c r="B21" s="105"/>
      <c r="C21" s="101"/>
      <c r="D21" s="101"/>
      <c r="E21" s="102"/>
      <c r="F21" s="103"/>
      <c r="G21" s="103"/>
      <c r="H21" s="185"/>
      <c r="I21" s="185"/>
      <c r="J21" s="101"/>
      <c r="K21" s="101"/>
      <c r="L21" s="101"/>
      <c r="M21" s="101"/>
      <c r="N21" s="103"/>
      <c r="O21" s="185"/>
      <c r="P21" s="185"/>
      <c r="Q21" s="513"/>
      <c r="R21" s="490"/>
      <c r="S21" s="515"/>
      <c r="T21" s="517"/>
      <c r="U21" s="527" t="s">
        <v>711</v>
      </c>
      <c r="V21" s="528"/>
      <c r="W21" s="528"/>
      <c r="X21" s="528"/>
      <c r="Y21" s="528"/>
      <c r="Z21" s="528"/>
      <c r="AA21" s="528"/>
      <c r="AB21" s="528"/>
      <c r="AC21" s="528"/>
      <c r="AD21" s="528"/>
      <c r="AE21" s="529"/>
      <c r="AF21" s="317"/>
      <c r="AG21" s="519"/>
    </row>
    <row r="22" spans="1:33" s="18" customFormat="1" ht="18.75" outlineLevel="1" x14ac:dyDescent="0.25">
      <c r="A22" s="20"/>
      <c r="B22" s="105"/>
      <c r="C22" s="101"/>
      <c r="D22" s="101"/>
      <c r="E22" s="102"/>
      <c r="F22" s="103"/>
      <c r="G22" s="103"/>
      <c r="H22" s="185"/>
      <c r="I22" s="185"/>
      <c r="J22" s="101"/>
      <c r="K22" s="101"/>
      <c r="L22" s="101"/>
      <c r="M22" s="101"/>
      <c r="N22" s="103"/>
      <c r="O22" s="185"/>
      <c r="P22" s="185"/>
      <c r="Q22" s="513"/>
      <c r="R22" s="490"/>
      <c r="S22" s="515"/>
      <c r="T22" s="517"/>
      <c r="U22" s="201">
        <f>'VENDAS DIÁRIAS SEMANA 1'!G20</f>
        <v>21592.84</v>
      </c>
      <c r="V22" s="201"/>
      <c r="W22" s="201">
        <f>'VENDAS DIÁRIAS SEMANA 2'!K20</f>
        <v>42907.89</v>
      </c>
      <c r="X22" s="201"/>
      <c r="Y22" s="201">
        <f>'VENDAS DIÁRIAS SEMANAS 3'!K19</f>
        <v>60321.78</v>
      </c>
      <c r="Z22" s="201"/>
      <c r="AA22" s="325">
        <f>'VENDAS DIÁRIAS SEMANA 4'!K19</f>
        <v>81290.03</v>
      </c>
      <c r="AB22" s="325"/>
      <c r="AC22" s="325">
        <f>'VENDAS DIÁRIAS SEMANA 5'!N19</f>
        <v>11347.75</v>
      </c>
      <c r="AD22" s="325"/>
      <c r="AE22" s="325">
        <f>'VENDAS DIÁRIAS SEMANA 6'!F18</f>
        <v>0</v>
      </c>
      <c r="AF22" s="325"/>
      <c r="AG22" s="519"/>
    </row>
    <row r="23" spans="1:33" s="18" customFormat="1" ht="19.5" thickBot="1" x14ac:dyDescent="0.3">
      <c r="A23" s="20"/>
      <c r="B23" s="105"/>
      <c r="C23" s="101"/>
      <c r="D23" s="101"/>
      <c r="E23" s="102"/>
      <c r="F23" s="103"/>
      <c r="G23" s="103"/>
      <c r="H23" s="185"/>
      <c r="I23" s="185"/>
      <c r="J23" s="101"/>
      <c r="K23" s="101"/>
      <c r="L23" s="101"/>
      <c r="M23" s="101"/>
      <c r="N23" s="103"/>
      <c r="O23" s="185"/>
      <c r="P23" s="185"/>
      <c r="Q23" s="514"/>
      <c r="R23" s="491"/>
      <c r="S23" s="516"/>
      <c r="T23" s="518"/>
      <c r="U23" s="326"/>
      <c r="V23" s="326"/>
      <c r="W23" s="327">
        <f>W22/U22-1</f>
        <v>0.98713508737155453</v>
      </c>
      <c r="X23" s="327"/>
      <c r="Y23" s="327">
        <f t="shared" ref="Y23" si="8">Y22/W22-1</f>
        <v>0.40584354066350037</v>
      </c>
      <c r="Z23" s="327"/>
      <c r="AA23" s="327">
        <f t="shared" ref="AA23" si="9">AA22/Y22-1</f>
        <v>0.34760661903544632</v>
      </c>
      <c r="AB23" s="327"/>
      <c r="AC23" s="327">
        <f t="shared" ref="AC23" si="10">AC22/AA22-1</f>
        <v>-0.86040416026417998</v>
      </c>
      <c r="AD23" s="327"/>
      <c r="AE23" s="327">
        <f t="shared" ref="AE23" si="11">AE22/AC22-1</f>
        <v>-1</v>
      </c>
      <c r="AF23" s="327"/>
      <c r="AG23" s="520"/>
    </row>
    <row r="24" spans="1:33" s="18" customFormat="1" ht="15.75" outlineLevel="1" thickBot="1" x14ac:dyDescent="0.3">
      <c r="A24" s="20"/>
      <c r="B24" s="105"/>
      <c r="C24" s="101"/>
      <c r="D24" s="101"/>
      <c r="E24" s="102"/>
      <c r="F24" s="103"/>
      <c r="G24" s="103"/>
      <c r="H24" s="185"/>
      <c r="I24" s="185"/>
      <c r="J24" s="101"/>
      <c r="K24" s="101"/>
      <c r="L24" s="101"/>
      <c r="M24" s="101"/>
      <c r="N24" s="103"/>
      <c r="O24" s="185"/>
      <c r="P24" s="18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s="18" customFormat="1" ht="18.75" customHeight="1" x14ac:dyDescent="0.25">
      <c r="A25" s="20"/>
      <c r="B25" s="105"/>
      <c r="C25" s="101"/>
      <c r="D25" s="101"/>
      <c r="E25" s="102"/>
      <c r="F25" s="103"/>
      <c r="G25" s="103"/>
      <c r="H25" s="185"/>
      <c r="I25" s="185"/>
      <c r="J25" s="101"/>
      <c r="K25" s="101"/>
      <c r="L25" s="101"/>
      <c r="M25" s="101"/>
      <c r="N25" s="103"/>
      <c r="O25" s="185"/>
      <c r="P25" s="185"/>
      <c r="Q25" s="496" t="s">
        <v>217</v>
      </c>
      <c r="R25" s="498" t="s">
        <v>703</v>
      </c>
      <c r="S25" s="498" t="s">
        <v>704</v>
      </c>
      <c r="T25" s="498" t="s">
        <v>709</v>
      </c>
      <c r="U25" s="500" t="s">
        <v>725</v>
      </c>
      <c r="V25" s="501"/>
      <c r="W25" s="501"/>
      <c r="X25" s="501"/>
      <c r="Y25" s="501"/>
      <c r="Z25" s="501"/>
      <c r="AA25" s="501"/>
      <c r="AB25" s="318"/>
      <c r="AC25" s="318"/>
      <c r="AD25" s="318"/>
      <c r="AE25" s="318"/>
      <c r="AF25" s="318"/>
      <c r="AG25" s="485" t="s">
        <v>712</v>
      </c>
    </row>
    <row r="26" spans="1:33" s="18" customFormat="1" ht="19.5" outlineLevel="1" thickBot="1" x14ac:dyDescent="0.3">
      <c r="A26" s="20"/>
      <c r="B26" s="105"/>
      <c r="C26" s="101"/>
      <c r="D26" s="101"/>
      <c r="E26" s="102"/>
      <c r="F26" s="103"/>
      <c r="G26" s="103"/>
      <c r="H26" s="185"/>
      <c r="I26" s="185"/>
      <c r="J26" s="101"/>
      <c r="K26" s="101"/>
      <c r="L26" s="101"/>
      <c r="M26" s="101"/>
      <c r="N26" s="103"/>
      <c r="O26" s="185"/>
      <c r="P26" s="185"/>
      <c r="Q26" s="497"/>
      <c r="R26" s="499"/>
      <c r="S26" s="499"/>
      <c r="T26" s="499"/>
      <c r="U26" s="502"/>
      <c r="V26" s="503"/>
      <c r="W26" s="503"/>
      <c r="X26" s="503"/>
      <c r="Y26" s="503"/>
      <c r="Z26" s="503"/>
      <c r="AA26" s="503"/>
      <c r="AB26" s="319"/>
      <c r="AC26" s="319"/>
      <c r="AD26" s="319"/>
      <c r="AE26" s="319"/>
      <c r="AF26" s="319"/>
      <c r="AG26" s="486"/>
    </row>
    <row r="27" spans="1:33" s="18" customFormat="1" ht="18.75" outlineLevel="1" x14ac:dyDescent="0.25">
      <c r="A27" s="20"/>
      <c r="B27" s="105"/>
      <c r="C27" s="101"/>
      <c r="D27" s="101"/>
      <c r="E27" s="102"/>
      <c r="F27" s="103"/>
      <c r="G27" s="103"/>
      <c r="H27" s="185"/>
      <c r="I27" s="185"/>
      <c r="J27" s="101"/>
      <c r="K27" s="101"/>
      <c r="L27" s="101"/>
      <c r="M27" s="101"/>
      <c r="N27" s="103"/>
      <c r="O27" s="185"/>
      <c r="P27" s="185"/>
      <c r="Q27" s="497"/>
      <c r="R27" s="499"/>
      <c r="S27" s="499"/>
      <c r="T27" s="509"/>
      <c r="U27" s="202" t="s">
        <v>705</v>
      </c>
      <c r="V27" s="336" t="s">
        <v>743</v>
      </c>
      <c r="W27" s="203" t="s">
        <v>706</v>
      </c>
      <c r="X27" s="336" t="s">
        <v>743</v>
      </c>
      <c r="Y27" s="203" t="s">
        <v>707</v>
      </c>
      <c r="Z27" s="336" t="s">
        <v>743</v>
      </c>
      <c r="AA27" s="204" t="s">
        <v>708</v>
      </c>
      <c r="AB27" s="336" t="s">
        <v>743</v>
      </c>
      <c r="AC27" s="204" t="s">
        <v>741</v>
      </c>
      <c r="AD27" s="336" t="s">
        <v>743</v>
      </c>
      <c r="AE27" s="204" t="s">
        <v>742</v>
      </c>
      <c r="AF27" s="336" t="s">
        <v>743</v>
      </c>
      <c r="AG27" s="504"/>
    </row>
    <row r="28" spans="1:33" s="18" customFormat="1" ht="18.75" customHeight="1" outlineLevel="1" x14ac:dyDescent="0.25">
      <c r="A28" s="20"/>
      <c r="B28" s="105"/>
      <c r="C28" s="101"/>
      <c r="D28" s="101"/>
      <c r="E28" s="102"/>
      <c r="F28" s="103"/>
      <c r="G28" s="103"/>
      <c r="H28" s="185"/>
      <c r="I28" s="185"/>
      <c r="J28" s="101"/>
      <c r="K28" s="101"/>
      <c r="L28" s="101"/>
      <c r="M28" s="101"/>
      <c r="N28" s="103"/>
      <c r="O28" s="185"/>
      <c r="P28" s="185"/>
      <c r="Q28" s="497"/>
      <c r="R28" s="499"/>
      <c r="S28" s="499"/>
      <c r="T28" s="509"/>
      <c r="U28" s="487" t="s">
        <v>710</v>
      </c>
      <c r="V28" s="487"/>
      <c r="W28" s="487"/>
      <c r="X28" s="487"/>
      <c r="Y28" s="487"/>
      <c r="Z28" s="487"/>
      <c r="AA28" s="487"/>
      <c r="AB28" s="487"/>
      <c r="AC28" s="487"/>
      <c r="AD28" s="487"/>
      <c r="AE28" s="487"/>
      <c r="AF28" s="317"/>
      <c r="AG28" s="504"/>
    </row>
    <row r="29" spans="1:33" ht="18.75" outlineLevel="1" x14ac:dyDescent="0.25">
      <c r="Q29" s="488" t="s">
        <v>750</v>
      </c>
      <c r="R29" s="490">
        <f>SUM(U32:AE32)</f>
        <v>262855.65999999997</v>
      </c>
      <c r="S29" s="492">
        <f>'RESUMO INDICADORES'!F11</f>
        <v>0.74291784702549579</v>
      </c>
      <c r="T29" s="505">
        <f>'VENDAS DIÁRIAS SEMANA 4'!K33</f>
        <v>0</v>
      </c>
      <c r="U29" s="317">
        <f>Fluxo!AK49</f>
        <v>140</v>
      </c>
      <c r="V29" s="317">
        <f>Fluxo!AK39</f>
        <v>89</v>
      </c>
      <c r="W29" s="317">
        <f>Fluxo!AL49</f>
        <v>286</v>
      </c>
      <c r="X29" s="317">
        <f>Fluxo!AL39</f>
        <v>207</v>
      </c>
      <c r="Y29" s="317">
        <f>Fluxo!AM49</f>
        <v>432</v>
      </c>
      <c r="Z29" s="317">
        <f>Fluxo!AM39</f>
        <v>330</v>
      </c>
      <c r="AA29" s="317">
        <f>Fluxo!AN49</f>
        <v>457</v>
      </c>
      <c r="AB29" s="317">
        <f>Fluxo!AN39</f>
        <v>352</v>
      </c>
      <c r="AC29" s="317">
        <f>Fluxo!AO49</f>
        <v>97</v>
      </c>
      <c r="AD29" s="317">
        <f>Fluxo!AO39</f>
        <v>71</v>
      </c>
      <c r="AE29" s="317">
        <f>Fluxo!AQ49</f>
        <v>0</v>
      </c>
      <c r="AF29" s="317">
        <f>Fluxo!AQ39</f>
        <v>0</v>
      </c>
      <c r="AG29" s="507">
        <f>R29*35%+R29</f>
        <v>354855.14099999995</v>
      </c>
    </row>
    <row r="30" spans="1:33" s="9" customFormat="1" ht="18.75" outlineLevel="1" x14ac:dyDescent="0.25">
      <c r="A30" s="20"/>
      <c r="B30" s="105"/>
      <c r="C30" s="101"/>
      <c r="D30" s="101"/>
      <c r="E30" s="102"/>
      <c r="F30" s="103"/>
      <c r="G30" s="103"/>
      <c r="H30" s="185"/>
      <c r="I30" s="185"/>
      <c r="J30" s="101"/>
      <c r="K30" s="101"/>
      <c r="L30" s="101"/>
      <c r="M30" s="101"/>
      <c r="N30" s="103"/>
      <c r="O30" s="185"/>
      <c r="P30" s="185"/>
      <c r="Q30" s="488"/>
      <c r="R30" s="490"/>
      <c r="S30" s="492"/>
      <c r="T30" s="505"/>
      <c r="U30" s="199"/>
      <c r="V30" s="199"/>
      <c r="W30" s="209">
        <f>W29/U29-1</f>
        <v>1.0428571428571427</v>
      </c>
      <c r="X30" s="209"/>
      <c r="Y30" s="209">
        <f>Y29/W29-1</f>
        <v>0.51048951048951041</v>
      </c>
      <c r="Z30" s="209"/>
      <c r="AA30" s="209">
        <f>AA29/Y29-1</f>
        <v>5.7870370370370461E-2</v>
      </c>
      <c r="AB30" s="209"/>
      <c r="AC30" s="209">
        <f>AC29/AA29-1</f>
        <v>-0.78774617067833697</v>
      </c>
      <c r="AD30" s="209"/>
      <c r="AE30" s="209">
        <f t="shared" ref="AE30" si="12">AE29/AC29-1</f>
        <v>-1</v>
      </c>
      <c r="AF30" s="209"/>
      <c r="AG30" s="507"/>
    </row>
    <row r="31" spans="1:33" s="9" customFormat="1" ht="18.75" customHeight="1" outlineLevel="1" x14ac:dyDescent="0.25">
      <c r="A31" s="20"/>
      <c r="B31" s="105"/>
      <c r="C31" s="101"/>
      <c r="D31" s="101"/>
      <c r="E31" s="102"/>
      <c r="F31" s="103"/>
      <c r="G31" s="103"/>
      <c r="H31" s="185"/>
      <c r="I31" s="185"/>
      <c r="J31" s="101"/>
      <c r="K31" s="101"/>
      <c r="L31" s="101"/>
      <c r="M31" s="101"/>
      <c r="N31" s="103"/>
      <c r="O31" s="185"/>
      <c r="P31" s="185"/>
      <c r="Q31" s="488"/>
      <c r="R31" s="490"/>
      <c r="S31" s="492"/>
      <c r="T31" s="505"/>
      <c r="U31" s="487" t="s">
        <v>711</v>
      </c>
      <c r="V31" s="487"/>
      <c r="W31" s="487"/>
      <c r="X31" s="487"/>
      <c r="Y31" s="487"/>
      <c r="Z31" s="487"/>
      <c r="AA31" s="487"/>
      <c r="AB31" s="487"/>
      <c r="AC31" s="487"/>
      <c r="AD31" s="487"/>
      <c r="AE31" s="487"/>
      <c r="AF31" s="317"/>
      <c r="AG31" s="507"/>
    </row>
    <row r="32" spans="1:33" s="9" customFormat="1" ht="18.75" x14ac:dyDescent="0.25">
      <c r="A32" s="20"/>
      <c r="B32" s="105"/>
      <c r="C32" s="101"/>
      <c r="D32" s="101"/>
      <c r="E32" s="102"/>
      <c r="F32" s="103"/>
      <c r="G32" s="103"/>
      <c r="H32" s="185"/>
      <c r="I32" s="185"/>
      <c r="J32" s="101"/>
      <c r="K32" s="101"/>
      <c r="L32" s="101"/>
      <c r="M32" s="101"/>
      <c r="N32" s="103"/>
      <c r="O32" s="185"/>
      <c r="P32" s="185"/>
      <c r="Q32" s="488"/>
      <c r="R32" s="490"/>
      <c r="S32" s="492"/>
      <c r="T32" s="505"/>
      <c r="U32" s="201">
        <f>'VENDAS DIÁRIAS SEMANA 1'!G31</f>
        <v>39102.51</v>
      </c>
      <c r="V32" s="201"/>
      <c r="W32" s="201">
        <f>'VENDAS DIÁRIAS SEMANA 2'!K31</f>
        <v>54495.789999999994</v>
      </c>
      <c r="X32" s="201"/>
      <c r="Y32" s="201">
        <f>'VENDAS DIÁRIAS SEMANAS 3'!K30</f>
        <v>69117.429999999993</v>
      </c>
      <c r="Z32" s="201"/>
      <c r="AA32" s="325">
        <f>'VENDAS DIÁRIAS SEMANA 4'!K30</f>
        <v>80808.810000000012</v>
      </c>
      <c r="AB32" s="325"/>
      <c r="AC32" s="325">
        <f>'VENDAS DIÁRIAS SEMANA 5'!N30</f>
        <v>19331.120000000003</v>
      </c>
      <c r="AD32" s="325"/>
      <c r="AE32" s="325">
        <f>'VENDAS DIÁRIAS SEMANA 6'!F28</f>
        <v>0</v>
      </c>
      <c r="AF32" s="325"/>
      <c r="AG32" s="507"/>
    </row>
    <row r="33" spans="1:33" s="9" customFormat="1" ht="19.5" outlineLevel="1" thickBot="1" x14ac:dyDescent="0.3">
      <c r="A33" s="20"/>
      <c r="B33" s="105"/>
      <c r="C33" s="101"/>
      <c r="D33" s="101"/>
      <c r="E33" s="102"/>
      <c r="F33" s="103"/>
      <c r="G33" s="103"/>
      <c r="H33" s="185"/>
      <c r="I33" s="185"/>
      <c r="J33" s="101"/>
      <c r="K33" s="101"/>
      <c r="L33" s="101"/>
      <c r="M33" s="101"/>
      <c r="N33" s="103"/>
      <c r="O33" s="185"/>
      <c r="P33" s="185"/>
      <c r="Q33" s="489"/>
      <c r="R33" s="491"/>
      <c r="S33" s="493"/>
      <c r="T33" s="506"/>
      <c r="U33" s="328"/>
      <c r="V33" s="328"/>
      <c r="W33" s="327">
        <f>W32/U32-1</f>
        <v>0.39366475451320104</v>
      </c>
      <c r="X33" s="327"/>
      <c r="Y33" s="327">
        <f t="shared" ref="Y33" si="13">Y32/W32-1</f>
        <v>0.26830769863139881</v>
      </c>
      <c r="Z33" s="327"/>
      <c r="AA33" s="327">
        <f t="shared" ref="AA33" si="14">AA32/Y32-1</f>
        <v>0.16915241206161769</v>
      </c>
      <c r="AB33" s="327"/>
      <c r="AC33" s="327">
        <f t="shared" ref="AC33" si="15">AC32/AA32-1</f>
        <v>-0.76077954866554776</v>
      </c>
      <c r="AD33" s="327"/>
      <c r="AE33" s="327">
        <f t="shared" ref="AE33" si="16">AE32/AC32-1</f>
        <v>-1</v>
      </c>
      <c r="AF33" s="327"/>
      <c r="AG33" s="508"/>
    </row>
    <row r="34" spans="1:33" ht="15.75" thickBot="1" x14ac:dyDescent="0.3"/>
    <row r="35" spans="1:33" ht="18.75" customHeight="1" x14ac:dyDescent="0.25">
      <c r="Q35" s="496" t="s">
        <v>217</v>
      </c>
      <c r="R35" s="498" t="s">
        <v>703</v>
      </c>
      <c r="S35" s="498" t="s">
        <v>704</v>
      </c>
      <c r="T35" s="498" t="s">
        <v>709</v>
      </c>
      <c r="U35" s="500" t="s">
        <v>725</v>
      </c>
      <c r="V35" s="501"/>
      <c r="W35" s="501"/>
      <c r="X35" s="501"/>
      <c r="Y35" s="501"/>
      <c r="Z35" s="501"/>
      <c r="AA35" s="501"/>
      <c r="AB35" s="318"/>
      <c r="AC35" s="318"/>
      <c r="AD35" s="318"/>
      <c r="AE35" s="318"/>
      <c r="AF35" s="318"/>
      <c r="AG35" s="485" t="s">
        <v>712</v>
      </c>
    </row>
    <row r="36" spans="1:33" ht="19.5" thickBot="1" x14ac:dyDescent="0.3">
      <c r="Q36" s="497"/>
      <c r="R36" s="499"/>
      <c r="S36" s="499"/>
      <c r="T36" s="499"/>
      <c r="U36" s="502"/>
      <c r="V36" s="503"/>
      <c r="W36" s="503"/>
      <c r="X36" s="503"/>
      <c r="Y36" s="503"/>
      <c r="Z36" s="503"/>
      <c r="AA36" s="503"/>
      <c r="AB36" s="319"/>
      <c r="AC36" s="319"/>
      <c r="AD36" s="319"/>
      <c r="AE36" s="319"/>
      <c r="AF36" s="319"/>
      <c r="AG36" s="486"/>
    </row>
    <row r="37" spans="1:33" ht="18.75" x14ac:dyDescent="0.25">
      <c r="Q37" s="497"/>
      <c r="R37" s="499"/>
      <c r="S37" s="499"/>
      <c r="T37" s="509"/>
      <c r="U37" s="202" t="s">
        <v>705</v>
      </c>
      <c r="V37" s="336" t="s">
        <v>743</v>
      </c>
      <c r="W37" s="203" t="s">
        <v>706</v>
      </c>
      <c r="X37" s="336" t="s">
        <v>743</v>
      </c>
      <c r="Y37" s="203" t="s">
        <v>707</v>
      </c>
      <c r="Z37" s="336" t="s">
        <v>743</v>
      </c>
      <c r="AA37" s="204" t="s">
        <v>708</v>
      </c>
      <c r="AB37" s="336" t="s">
        <v>743</v>
      </c>
      <c r="AC37" s="204" t="s">
        <v>741</v>
      </c>
      <c r="AD37" s="336" t="s">
        <v>743</v>
      </c>
      <c r="AE37" s="204" t="s">
        <v>742</v>
      </c>
      <c r="AF37" s="336" t="s">
        <v>743</v>
      </c>
      <c r="AG37" s="504"/>
    </row>
    <row r="38" spans="1:33" ht="18.75" customHeight="1" x14ac:dyDescent="0.25">
      <c r="Q38" s="497"/>
      <c r="R38" s="499"/>
      <c r="S38" s="499"/>
      <c r="T38" s="509"/>
      <c r="U38" s="487" t="s">
        <v>710</v>
      </c>
      <c r="V38" s="487"/>
      <c r="W38" s="487"/>
      <c r="X38" s="487"/>
      <c r="Y38" s="487"/>
      <c r="Z38" s="487"/>
      <c r="AA38" s="487"/>
      <c r="AB38" s="487"/>
      <c r="AC38" s="487"/>
      <c r="AD38" s="487"/>
      <c r="AE38" s="487"/>
      <c r="AF38" s="317"/>
      <c r="AG38" s="504"/>
    </row>
    <row r="39" spans="1:33" ht="18.75" x14ac:dyDescent="0.25">
      <c r="Q39" s="488" t="s">
        <v>772</v>
      </c>
      <c r="R39" s="490">
        <f>SUM(U42:AE42)</f>
        <v>1227437.6099999999</v>
      </c>
      <c r="S39" s="492">
        <f>'RESUMO INDICADORES'!F12</f>
        <v>0.92170223707894061</v>
      </c>
      <c r="T39" s="505">
        <f>'VENDAS DIÁRIAS SEMANA 4'!K44</f>
        <v>0</v>
      </c>
      <c r="U39" s="317">
        <f>Fluxo!AK65</f>
        <v>402</v>
      </c>
      <c r="V39" s="317">
        <f>Fluxo!AK55</f>
        <v>325</v>
      </c>
      <c r="W39" s="317">
        <f>Fluxo!AL65</f>
        <v>1139</v>
      </c>
      <c r="X39" s="317">
        <f>Fluxo!AL55</f>
        <v>1074</v>
      </c>
      <c r="Y39" s="317">
        <f>Fluxo!AM65</f>
        <v>1972</v>
      </c>
      <c r="Z39" s="317">
        <f>Fluxo!AM55</f>
        <v>1828</v>
      </c>
      <c r="AA39" s="317">
        <f>Fluxo!AN65</f>
        <v>3549</v>
      </c>
      <c r="AB39" s="317">
        <f>Fluxo!AN55</f>
        <v>3324</v>
      </c>
      <c r="AC39" s="317">
        <f>Fluxo!AO65</f>
        <v>716</v>
      </c>
      <c r="AD39" s="317">
        <f>Fluxo!AO55</f>
        <v>618</v>
      </c>
      <c r="AE39" s="317">
        <f>Fluxo!AQ65</f>
        <v>0</v>
      </c>
      <c r="AF39" s="317">
        <f>Fluxo!AQ55</f>
        <v>0</v>
      </c>
      <c r="AG39" s="507">
        <f>R39</f>
        <v>1227437.6099999999</v>
      </c>
    </row>
    <row r="40" spans="1:33" ht="18.75" x14ac:dyDescent="0.25">
      <c r="Q40" s="488"/>
      <c r="R40" s="490"/>
      <c r="S40" s="492"/>
      <c r="T40" s="505"/>
      <c r="U40" s="199"/>
      <c r="V40" s="199"/>
      <c r="W40" s="209">
        <f>W39/U39-1</f>
        <v>1.8333333333333335</v>
      </c>
      <c r="X40" s="209"/>
      <c r="Y40" s="209">
        <f t="shared" ref="Y40" si="17">Y39/W39-1</f>
        <v>0.73134328358208944</v>
      </c>
      <c r="Z40" s="209"/>
      <c r="AA40" s="209">
        <f>AA39/Y39-1</f>
        <v>0.79969574036511148</v>
      </c>
      <c r="AB40" s="209"/>
      <c r="AC40" s="209">
        <f>AC39/AA39-1</f>
        <v>-0.79825302902225981</v>
      </c>
      <c r="AD40" s="209"/>
      <c r="AE40" s="209">
        <f t="shared" ref="AE40" si="18">AE39/AC39-1</f>
        <v>-1</v>
      </c>
      <c r="AF40" s="209"/>
      <c r="AG40" s="507"/>
    </row>
    <row r="41" spans="1:33" ht="18.75" customHeight="1" x14ac:dyDescent="0.25">
      <c r="Q41" s="488"/>
      <c r="R41" s="490"/>
      <c r="S41" s="492"/>
      <c r="T41" s="505"/>
      <c r="U41" s="487" t="s">
        <v>711</v>
      </c>
      <c r="V41" s="487"/>
      <c r="W41" s="487"/>
      <c r="X41" s="487"/>
      <c r="Y41" s="487"/>
      <c r="Z41" s="487"/>
      <c r="AA41" s="487"/>
      <c r="AB41" s="487"/>
      <c r="AC41" s="487"/>
      <c r="AD41" s="487"/>
      <c r="AE41" s="487"/>
      <c r="AF41" s="317"/>
      <c r="AG41" s="507"/>
    </row>
    <row r="42" spans="1:33" ht="18.75" x14ac:dyDescent="0.25">
      <c r="Q42" s="488"/>
      <c r="R42" s="490"/>
      <c r="S42" s="492"/>
      <c r="T42" s="505"/>
      <c r="U42" s="201">
        <f>'VENDAS DIÁRIAS SEMANA 1'!G42</f>
        <v>108739.98999999999</v>
      </c>
      <c r="V42" s="201"/>
      <c r="W42" s="201">
        <f>'VENDAS DIÁRIAS SEMANA 2'!K43</f>
        <v>272903.78999999998</v>
      </c>
      <c r="X42" s="201"/>
      <c r="Y42" s="201">
        <f>'VENDAS DIÁRIAS SEMANAS 3'!K41</f>
        <v>315989.08999999997</v>
      </c>
      <c r="Z42" s="201"/>
      <c r="AA42" s="325">
        <f>'VENDAS DIÁRIAS SEMANA 4'!K41</f>
        <v>432608.74</v>
      </c>
      <c r="AB42" s="325"/>
      <c r="AC42" s="325">
        <f>'VENDAS DIÁRIAS SEMANA 5'!N41</f>
        <v>97196</v>
      </c>
      <c r="AD42" s="325"/>
      <c r="AE42" s="325">
        <f>'VENDAS DIÁRIAS SEMANA 6'!F38</f>
        <v>0</v>
      </c>
      <c r="AF42" s="325"/>
      <c r="AG42" s="507"/>
    </row>
    <row r="43" spans="1:33" ht="19.5" thickBot="1" x14ac:dyDescent="0.3">
      <c r="Q43" s="489"/>
      <c r="R43" s="491"/>
      <c r="S43" s="493"/>
      <c r="T43" s="506"/>
      <c r="U43" s="328"/>
      <c r="V43" s="328"/>
      <c r="W43" s="327">
        <f>W42/U42-1</f>
        <v>1.5096911449044645</v>
      </c>
      <c r="X43" s="327"/>
      <c r="Y43" s="327">
        <f>Y42/W42-1</f>
        <v>0.15787725044053058</v>
      </c>
      <c r="Z43" s="327"/>
      <c r="AA43" s="327">
        <f>AA42/Y42-1</f>
        <v>0.36906226730802638</v>
      </c>
      <c r="AB43" s="327"/>
      <c r="AC43" s="327">
        <f>AC42/AA42-1</f>
        <v>-0.77532585217765138</v>
      </c>
      <c r="AD43" s="327"/>
      <c r="AE43" s="327">
        <f t="shared" ref="AE43" si="19">AE42/AC42-1</f>
        <v>-1</v>
      </c>
      <c r="AF43" s="327"/>
      <c r="AG43" s="508"/>
    </row>
    <row r="45" spans="1:33" ht="18.75" customHeight="1" x14ac:dyDescent="0.25">
      <c r="Q45" s="496" t="s">
        <v>217</v>
      </c>
      <c r="R45" s="498" t="s">
        <v>703</v>
      </c>
      <c r="S45" s="498" t="s">
        <v>704</v>
      </c>
      <c r="T45" s="498" t="s">
        <v>709</v>
      </c>
      <c r="U45" s="500" t="s">
        <v>725</v>
      </c>
      <c r="V45" s="501"/>
      <c r="W45" s="501"/>
      <c r="X45" s="501"/>
      <c r="Y45" s="501"/>
      <c r="Z45" s="501"/>
      <c r="AA45" s="501"/>
      <c r="AB45" s="318"/>
      <c r="AC45" s="318"/>
      <c r="AD45" s="318"/>
      <c r="AE45" s="318"/>
      <c r="AF45" s="318"/>
      <c r="AG45" s="485" t="s">
        <v>712</v>
      </c>
    </row>
    <row r="46" spans="1:33" ht="19.5" thickBot="1" x14ac:dyDescent="0.3">
      <c r="Q46" s="497"/>
      <c r="R46" s="499"/>
      <c r="S46" s="499"/>
      <c r="T46" s="499"/>
      <c r="U46" s="502"/>
      <c r="V46" s="503"/>
      <c r="W46" s="503"/>
      <c r="X46" s="503"/>
      <c r="Y46" s="503"/>
      <c r="Z46" s="503"/>
      <c r="AA46" s="503"/>
      <c r="AB46" s="319"/>
      <c r="AC46" s="319"/>
      <c r="AD46" s="319"/>
      <c r="AE46" s="319"/>
      <c r="AF46" s="319"/>
      <c r="AG46" s="486"/>
    </row>
    <row r="47" spans="1:33" ht="23.25" customHeight="1" x14ac:dyDescent="0.25">
      <c r="Q47" s="497"/>
      <c r="R47" s="499"/>
      <c r="S47" s="499"/>
      <c r="T47" s="499"/>
      <c r="U47" s="202" t="s">
        <v>705</v>
      </c>
      <c r="V47" s="336" t="s">
        <v>743</v>
      </c>
      <c r="W47" s="203" t="s">
        <v>706</v>
      </c>
      <c r="X47" s="336" t="s">
        <v>743</v>
      </c>
      <c r="Y47" s="203" t="s">
        <v>707</v>
      </c>
      <c r="Z47" s="336" t="s">
        <v>743</v>
      </c>
      <c r="AA47" s="204" t="s">
        <v>708</v>
      </c>
      <c r="AB47" s="336" t="s">
        <v>743</v>
      </c>
      <c r="AC47" s="204" t="s">
        <v>741</v>
      </c>
      <c r="AD47" s="336" t="s">
        <v>743</v>
      </c>
      <c r="AE47" s="204" t="s">
        <v>742</v>
      </c>
      <c r="AF47" s="336" t="s">
        <v>743</v>
      </c>
      <c r="AG47" s="486"/>
    </row>
    <row r="48" spans="1:33" ht="18.75" x14ac:dyDescent="0.25">
      <c r="Q48" s="497"/>
      <c r="R48" s="499"/>
      <c r="S48" s="499"/>
      <c r="T48" s="499"/>
      <c r="U48" s="487" t="s">
        <v>710</v>
      </c>
      <c r="V48" s="487"/>
      <c r="W48" s="487"/>
      <c r="X48" s="487"/>
      <c r="Y48" s="487"/>
      <c r="Z48" s="487"/>
      <c r="AA48" s="487"/>
      <c r="AB48" s="321"/>
      <c r="AC48" s="321"/>
      <c r="AD48" s="321"/>
      <c r="AE48" s="321"/>
      <c r="AF48" s="321"/>
      <c r="AG48" s="486"/>
    </row>
    <row r="49" spans="17:33" ht="18.75" x14ac:dyDescent="0.25">
      <c r="Q49" s="488" t="s">
        <v>751</v>
      </c>
      <c r="R49" s="490">
        <f>SUM(U52:AE52)</f>
        <v>1087081.52</v>
      </c>
      <c r="S49" s="492">
        <f>'RESUMO INDICADORES'!F13</f>
        <v>0.91706360325021019</v>
      </c>
      <c r="T49" s="492">
        <f>'VENDAS DIÁRIAS SEMANA 4'!K55</f>
        <v>0</v>
      </c>
      <c r="U49" s="198">
        <f>Fluxo!AK81</f>
        <v>846</v>
      </c>
      <c r="V49" s="317">
        <f>Fluxo!AK71</f>
        <v>723</v>
      </c>
      <c r="W49" s="198">
        <f>Fluxo!AL81</f>
        <v>2470</v>
      </c>
      <c r="X49" s="317">
        <f>Fluxo!AL71</f>
        <v>2291</v>
      </c>
      <c r="Y49" s="198">
        <f>Fluxo!AM81</f>
        <v>2620</v>
      </c>
      <c r="Z49" s="317">
        <f>Fluxo!AM71</f>
        <v>2407</v>
      </c>
      <c r="AA49" s="200">
        <f>Fluxo!AN81</f>
        <v>4193</v>
      </c>
      <c r="AB49" s="322">
        <f>Fluxo!AN71</f>
        <v>3921</v>
      </c>
      <c r="AC49" s="322">
        <f>Fluxo!AO81</f>
        <v>578</v>
      </c>
      <c r="AD49" s="322">
        <f>Fluxo!AO71</f>
        <v>477</v>
      </c>
      <c r="AE49" s="322"/>
      <c r="AF49" s="322"/>
      <c r="AG49" s="494">
        <f>R49*28%+R49</f>
        <v>1391464.3456000001</v>
      </c>
    </row>
    <row r="50" spans="17:33" ht="18.75" x14ac:dyDescent="0.25">
      <c r="Q50" s="488"/>
      <c r="R50" s="490"/>
      <c r="S50" s="492"/>
      <c r="T50" s="492"/>
      <c r="U50" s="199"/>
      <c r="V50" s="199"/>
      <c r="W50" s="209">
        <f>W49/U49-1</f>
        <v>1.9196217494089836</v>
      </c>
      <c r="X50" s="209"/>
      <c r="Y50" s="209">
        <f t="shared" ref="Y50" si="20">Y49/W49-1</f>
        <v>6.0728744939271273E-2</v>
      </c>
      <c r="Z50" s="209"/>
      <c r="AA50" s="209">
        <f t="shared" ref="AA50" si="21">AA49/Y49-1</f>
        <v>0.60038167938931308</v>
      </c>
      <c r="AB50" s="323"/>
      <c r="AC50" s="323"/>
      <c r="AD50" s="323"/>
      <c r="AE50" s="323"/>
      <c r="AF50" s="323"/>
      <c r="AG50" s="494"/>
    </row>
    <row r="51" spans="17:33" ht="18.75" x14ac:dyDescent="0.25">
      <c r="Q51" s="488"/>
      <c r="R51" s="490"/>
      <c r="S51" s="492"/>
      <c r="T51" s="492"/>
      <c r="U51" s="487" t="s">
        <v>711</v>
      </c>
      <c r="V51" s="487"/>
      <c r="W51" s="487"/>
      <c r="X51" s="487"/>
      <c r="Y51" s="487"/>
      <c r="Z51" s="487"/>
      <c r="AA51" s="487"/>
      <c r="AB51" s="321"/>
      <c r="AC51" s="321"/>
      <c r="AD51" s="321"/>
      <c r="AE51" s="321"/>
      <c r="AF51" s="321"/>
      <c r="AG51" s="494"/>
    </row>
    <row r="52" spans="17:33" ht="18.75" x14ac:dyDescent="0.25">
      <c r="Q52" s="488"/>
      <c r="R52" s="490"/>
      <c r="S52" s="492"/>
      <c r="T52" s="492"/>
      <c r="U52" s="205">
        <f>'VENDAS DIÁRIAS SEMANA 1'!G53</f>
        <v>121788.73999999999</v>
      </c>
      <c r="V52" s="337"/>
      <c r="W52" s="201">
        <f>SUM('VENDAS DIÁRIAS SEMANA 2'!C54:I54)</f>
        <v>235614.65</v>
      </c>
      <c r="X52" s="201"/>
      <c r="Y52" s="201">
        <f>SUM('VENDAS DIÁRIAS SEMANAS 3'!C52:I52)</f>
        <v>286458.73</v>
      </c>
      <c r="Z52" s="338"/>
      <c r="AA52" s="206">
        <f>SUM('VENDAS DIÁRIAS SEMANA 4'!C52:I52)</f>
        <v>443219.4</v>
      </c>
      <c r="AB52" s="206"/>
      <c r="AC52" s="206"/>
      <c r="AD52" s="206"/>
      <c r="AE52" s="206"/>
      <c r="AF52" s="206"/>
      <c r="AG52" s="494"/>
    </row>
    <row r="53" spans="17:33" ht="19.5" thickBot="1" x14ac:dyDescent="0.3">
      <c r="Q53" s="489"/>
      <c r="R53" s="491"/>
      <c r="S53" s="493"/>
      <c r="T53" s="493"/>
      <c r="U53" s="207"/>
      <c r="V53" s="207"/>
      <c r="W53" s="208">
        <f>W52/U52-1</f>
        <v>0.9346176830468893</v>
      </c>
      <c r="X53" s="208"/>
      <c r="Y53" s="208">
        <f t="shared" ref="Y53" si="22">Y52/W52-1</f>
        <v>0.21579337278051258</v>
      </c>
      <c r="Z53" s="208"/>
      <c r="AA53" s="208">
        <f t="shared" ref="AA53" si="23">AA52/Y52-1</f>
        <v>0.54723649022670751</v>
      </c>
      <c r="AB53" s="324"/>
      <c r="AC53" s="324"/>
      <c r="AD53" s="324"/>
      <c r="AE53" s="324"/>
      <c r="AF53" s="324"/>
      <c r="AG53" s="495"/>
    </row>
    <row r="57" spans="17:33" x14ac:dyDescent="0.25">
      <c r="AB57" s="10"/>
    </row>
  </sheetData>
  <mergeCells count="68">
    <mergeCell ref="Q1:AG4"/>
    <mergeCell ref="U5:AA6"/>
    <mergeCell ref="S5:S8"/>
    <mergeCell ref="T5:T8"/>
    <mergeCell ref="S9:S13"/>
    <mergeCell ref="T9:T13"/>
    <mergeCell ref="AG5:AG8"/>
    <mergeCell ref="AG9:AG13"/>
    <mergeCell ref="U8:AE8"/>
    <mergeCell ref="U11:AE11"/>
    <mergeCell ref="C5:I5"/>
    <mergeCell ref="J5:P5"/>
    <mergeCell ref="Q9:Q13"/>
    <mergeCell ref="R9:R13"/>
    <mergeCell ref="R5:R8"/>
    <mergeCell ref="Q5:Q8"/>
    <mergeCell ref="AG15:AG18"/>
    <mergeCell ref="Q19:Q23"/>
    <mergeCell ref="R19:R23"/>
    <mergeCell ref="S19:S23"/>
    <mergeCell ref="T19:T23"/>
    <mergeCell ref="AG19:AG23"/>
    <mergeCell ref="Q15:Q18"/>
    <mergeCell ref="R15:R18"/>
    <mergeCell ref="S15:S18"/>
    <mergeCell ref="T15:T18"/>
    <mergeCell ref="U15:AA16"/>
    <mergeCell ref="U18:AE18"/>
    <mergeCell ref="U21:AE21"/>
    <mergeCell ref="AG25:AG28"/>
    <mergeCell ref="Q29:Q33"/>
    <mergeCell ref="R29:R33"/>
    <mergeCell ref="S29:S33"/>
    <mergeCell ref="T29:T33"/>
    <mergeCell ref="AG29:AG33"/>
    <mergeCell ref="Q25:Q28"/>
    <mergeCell ref="R25:R28"/>
    <mergeCell ref="S25:S28"/>
    <mergeCell ref="T25:T28"/>
    <mergeCell ref="U25:AA26"/>
    <mergeCell ref="U28:AE28"/>
    <mergeCell ref="U31:AE31"/>
    <mergeCell ref="AG35:AG38"/>
    <mergeCell ref="Q39:Q43"/>
    <mergeCell ref="R39:R43"/>
    <mergeCell ref="S39:S43"/>
    <mergeCell ref="T39:T43"/>
    <mergeCell ref="AG39:AG43"/>
    <mergeCell ref="Q35:Q38"/>
    <mergeCell ref="R35:R38"/>
    <mergeCell ref="S35:S38"/>
    <mergeCell ref="T35:T38"/>
    <mergeCell ref="U35:AA36"/>
    <mergeCell ref="U38:AE38"/>
    <mergeCell ref="U41:AE41"/>
    <mergeCell ref="AG45:AG48"/>
    <mergeCell ref="U48:AA48"/>
    <mergeCell ref="Q49:Q53"/>
    <mergeCell ref="R49:R53"/>
    <mergeCell ref="S49:S53"/>
    <mergeCell ref="T49:T53"/>
    <mergeCell ref="AG49:AG53"/>
    <mergeCell ref="U51:AA51"/>
    <mergeCell ref="Q45:Q48"/>
    <mergeCell ref="R45:R48"/>
    <mergeCell ref="S45:S48"/>
    <mergeCell ref="T45:T48"/>
    <mergeCell ref="U45:AA46"/>
  </mergeCells>
  <conditionalFormatting sqref="T9">
    <cfRule type="cellIs" dxfId="219" priority="25" operator="greaterThan">
      <formula>0.15</formula>
    </cfRule>
  </conditionalFormatting>
  <conditionalFormatting sqref="U12:AF13 U9:AF10">
    <cfRule type="cellIs" dxfId="218" priority="24" operator="lessThan">
      <formula>0</formula>
    </cfRule>
  </conditionalFormatting>
  <conditionalFormatting sqref="U8:V8">
    <cfRule type="cellIs" dxfId="217" priority="23" operator="lessThan">
      <formula>0</formula>
    </cfRule>
  </conditionalFormatting>
  <conditionalFormatting sqref="U11:V11">
    <cfRule type="cellIs" dxfId="216" priority="22" operator="lessThan">
      <formula>0</formula>
    </cfRule>
  </conditionalFormatting>
  <conditionalFormatting sqref="A9:B13">
    <cfRule type="duplicateValues" dxfId="215" priority="5223"/>
  </conditionalFormatting>
  <conditionalFormatting sqref="T19">
    <cfRule type="cellIs" dxfId="214" priority="21" operator="greaterThan">
      <formula>0.15</formula>
    </cfRule>
  </conditionalFormatting>
  <conditionalFormatting sqref="U19:AF20 U23:AF23">
    <cfRule type="cellIs" dxfId="213" priority="20" operator="lessThan">
      <formula>0</formula>
    </cfRule>
  </conditionalFormatting>
  <conditionalFormatting sqref="U18:V18">
    <cfRule type="cellIs" dxfId="212" priority="19" operator="lessThan">
      <formula>0</formula>
    </cfRule>
  </conditionalFormatting>
  <conditionalFormatting sqref="U21:V21">
    <cfRule type="cellIs" dxfId="211" priority="18" operator="lessThan">
      <formula>0</formula>
    </cfRule>
  </conditionalFormatting>
  <conditionalFormatting sqref="T29">
    <cfRule type="cellIs" dxfId="210" priority="17" operator="greaterThan">
      <formula>0.15</formula>
    </cfRule>
  </conditionalFormatting>
  <conditionalFormatting sqref="U29:AF30 U33:AF33">
    <cfRule type="cellIs" dxfId="209" priority="16" operator="lessThan">
      <formula>0</formula>
    </cfRule>
  </conditionalFormatting>
  <conditionalFormatting sqref="U28:V28">
    <cfRule type="cellIs" dxfId="208" priority="15" operator="lessThan">
      <formula>0</formula>
    </cfRule>
  </conditionalFormatting>
  <conditionalFormatting sqref="U31:V31">
    <cfRule type="cellIs" dxfId="207" priority="14" operator="lessThan">
      <formula>0</formula>
    </cfRule>
  </conditionalFormatting>
  <conditionalFormatting sqref="A33">
    <cfRule type="duplicateValues" dxfId="206" priority="5225"/>
  </conditionalFormatting>
  <conditionalFormatting sqref="U21:V21 U19:AF20 U23:AF23">
    <cfRule type="cellIs" dxfId="205" priority="13" operator="lessThan">
      <formula>0</formula>
    </cfRule>
  </conditionalFormatting>
  <conditionalFormatting sqref="T39">
    <cfRule type="cellIs" dxfId="204" priority="12" operator="greaterThan">
      <formula>0.15</formula>
    </cfRule>
  </conditionalFormatting>
  <conditionalFormatting sqref="U43:AF43 U39:AF40">
    <cfRule type="cellIs" dxfId="203" priority="11" operator="lessThan">
      <formula>0</formula>
    </cfRule>
  </conditionalFormatting>
  <conditionalFormatting sqref="U38:V38">
    <cfRule type="cellIs" dxfId="202" priority="10" operator="lessThan">
      <formula>0</formula>
    </cfRule>
  </conditionalFormatting>
  <conditionalFormatting sqref="U41:V41">
    <cfRule type="cellIs" dxfId="201" priority="9" operator="lessThan">
      <formula>0</formula>
    </cfRule>
  </conditionalFormatting>
  <conditionalFormatting sqref="T49">
    <cfRule type="cellIs" dxfId="200" priority="8" operator="greaterThan">
      <formula>0.15</formula>
    </cfRule>
  </conditionalFormatting>
  <conditionalFormatting sqref="U49:AF50 U53:AF53">
    <cfRule type="cellIs" dxfId="199" priority="7" operator="lessThan">
      <formula>0</formula>
    </cfRule>
  </conditionalFormatting>
  <conditionalFormatting sqref="U48:AF48">
    <cfRule type="cellIs" dxfId="198" priority="6" operator="lessThan">
      <formula>0</formula>
    </cfRule>
  </conditionalFormatting>
  <conditionalFormatting sqref="U51:AF51">
    <cfRule type="cellIs" dxfId="197" priority="5" operator="lessThan">
      <formula>0</formula>
    </cfRule>
  </conditionalFormatting>
  <conditionalFormatting sqref="U22:AF22">
    <cfRule type="cellIs" dxfId="196" priority="4" operator="lessThan">
      <formula>0</formula>
    </cfRule>
  </conditionalFormatting>
  <conditionalFormatting sqref="U32:AF32">
    <cfRule type="cellIs" dxfId="195" priority="3" operator="lessThan">
      <formula>0</formula>
    </cfRule>
  </conditionalFormatting>
  <conditionalFormatting sqref="U42:AF42">
    <cfRule type="cellIs" dxfId="194" priority="2" operator="lessThan">
      <formula>0</formula>
    </cfRule>
  </conditionalFormatting>
  <conditionalFormatting sqref="U52:AF52">
    <cfRule type="cellIs" dxfId="193" priority="1" operator="lessThan">
      <formula>0</formula>
    </cfRule>
  </conditionalFormatting>
  <printOptions horizontalCentered="1"/>
  <pageMargins left="0.39370078740157483" right="0.39370078740157483" top="0" bottom="0" header="0.31496062992125984" footer="0.31496062992125984"/>
  <pageSetup paperSize="9"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24"/>
  <sheetViews>
    <sheetView showGridLines="0" zoomScale="85" zoomScaleNormal="85" workbookViewId="0">
      <selection activeCell="G13" sqref="G13"/>
    </sheetView>
  </sheetViews>
  <sheetFormatPr defaultRowHeight="15" x14ac:dyDescent="0.25"/>
  <cols>
    <col min="1" max="1" width="3.140625" style="11" customWidth="1"/>
    <col min="2" max="2" width="9.140625" style="11"/>
    <col min="3" max="3" width="27.28515625" style="106" bestFit="1" customWidth="1"/>
    <col min="4" max="4" width="27.28515625" style="106" customWidth="1"/>
    <col min="5" max="5" width="12" style="106" bestFit="1" customWidth="1"/>
    <col min="6" max="6" width="12" style="11" bestFit="1" customWidth="1"/>
    <col min="7" max="7" width="13.5703125" style="106" bestFit="1" customWidth="1"/>
    <col min="8" max="8" width="12" style="11" bestFit="1" customWidth="1"/>
    <col min="9" max="9" width="6.140625" style="11" customWidth="1"/>
    <col min="10" max="11" width="9.140625" style="11"/>
    <col min="12" max="12" width="10.7109375" style="11" bestFit="1" customWidth="1"/>
    <col min="13" max="16384" width="9.140625" style="11"/>
  </cols>
  <sheetData>
    <row r="7" spans="2:12" x14ac:dyDescent="0.25">
      <c r="B7" s="540" t="s">
        <v>722</v>
      </c>
      <c r="C7" s="540"/>
      <c r="D7" s="540"/>
      <c r="E7" s="540"/>
      <c r="F7" s="540"/>
      <c r="G7" s="540"/>
      <c r="H7" s="540"/>
    </row>
    <row r="8" spans="2:12" x14ac:dyDescent="0.25">
      <c r="B8" s="57"/>
      <c r="C8" s="116" t="s">
        <v>0</v>
      </c>
      <c r="D8" s="116" t="s">
        <v>723</v>
      </c>
      <c r="E8" s="116" t="s">
        <v>718</v>
      </c>
      <c r="F8" s="58" t="s">
        <v>719</v>
      </c>
      <c r="G8" s="116" t="s">
        <v>717</v>
      </c>
      <c r="H8" s="58" t="s">
        <v>709</v>
      </c>
    </row>
    <row r="9" spans="2:12" x14ac:dyDescent="0.25">
      <c r="B9" s="60"/>
      <c r="C9" s="117" t="s">
        <v>771</v>
      </c>
      <c r="D9" s="251">
        <f>SUM('AVALIAÇÃO VENDAS QUINZENAL'!D9:E9)</f>
        <v>159877.59999999998</v>
      </c>
      <c r="E9" s="117">
        <f>SUM(INDICADORES!U9,INDICADORES!W9,INDICADORES!Y9,INDICADORES!AA9,INDICADORES!AC9,INDICADORES!AE9)</f>
        <v>978</v>
      </c>
      <c r="F9" s="249">
        <f>SUM(INDICADORES!V9,INDICADORES!X9,INDICADORES!Z9,INDICADORES!AB9,INDICADORES!AD9,INDICADORES!AF9)/SUM(INDICADORES!U9,INDICADORES!W9,INDICADORES!Y9,INDICADORES!AA9,INDICADORES!AC9,INDICADORES!AE9)</f>
        <v>0.61451942740286303</v>
      </c>
      <c r="G9" s="250">
        <f>INDICADORES!R9/SUM(INDICADORES!V9,INDICADORES!X9,INDICADORES!Z9,INDICADORES!AB9,INDICADORES!AD9,INDICADORES!AF9)</f>
        <v>266.01930116472545</v>
      </c>
      <c r="H9" s="252">
        <f>DADOS!K10/'RESUMO INDICADORES'!D9</f>
        <v>8.0489449428813045E-2</v>
      </c>
      <c r="L9" s="253"/>
    </row>
    <row r="10" spans="2:12" x14ac:dyDescent="0.25">
      <c r="B10" s="60"/>
      <c r="C10" s="117" t="s">
        <v>770</v>
      </c>
      <c r="D10" s="251">
        <f>SUM('AVALIAÇÃO VENDAS QUINZENAL'!D10:E10)</f>
        <v>217460.28999999998</v>
      </c>
      <c r="E10" s="117">
        <f>SUM(INDICADORES!U19,INDICADORES!W19,INDICADORES!Y19,INDICADORES!AA19,INDICADORES!AC19,INDICADORES!AE19)</f>
        <v>1230</v>
      </c>
      <c r="F10" s="249">
        <f>SUM(INDICADORES!V19,INDICADORES!X19,INDICADORES!Z19,INDICADORES!AB19,INDICADORES!AD19,INDICADORES!AF19)/SUM(INDICADORES!U19,INDICADORES!W19,INDICADORES!Y19,INDICADORES!AA19,INDICADORES!AC19,INDICADORES!AE19)</f>
        <v>0.71382113821138216</v>
      </c>
      <c r="G10" s="250">
        <f>INDICADORES!R19/SUM(INDICADORES!V19,INDICADORES!X19,INDICADORES!Z19,INDICADORES!AB19,INDICADORES!AD19,INDICADORES!AF19)</f>
        <v>247.67686788154896</v>
      </c>
      <c r="H10" s="252">
        <f>DADOS!E18/'RESUMO INDICADORES'!D10</f>
        <v>8.4088225946907361E-2</v>
      </c>
    </row>
    <row r="11" spans="2:12" x14ac:dyDescent="0.25">
      <c r="B11" s="60"/>
      <c r="C11" s="117" t="s">
        <v>750</v>
      </c>
      <c r="D11" s="251">
        <f>SUM('AVALIAÇÃO VENDAS QUINZENAL'!D11:E11)</f>
        <v>262855.66000000003</v>
      </c>
      <c r="E11" s="117">
        <f>SUM(INDICADORES!U29,INDICADORES!W29,INDICADORES!Y29,INDICADORES!AA29,INDICADORES!AC29,INDICADORES!AE29)</f>
        <v>1412</v>
      </c>
      <c r="F11" s="249">
        <f>SUM(INDICADORES!V29,INDICADORES!X29,INDICADORES!Z29,INDICADORES!AB29,INDICADORES!AD29,INDICADORES!AE39)/SUM(INDICADORES!U29,INDICADORES!W29,INDICADORES!Y29,INDICADORES!AA29,INDICADORES!AC29,INDICADORES!AE29)</f>
        <v>0.74291784702549579</v>
      </c>
      <c r="G11" s="250">
        <f>INDICADORES!R29/SUM(INDICADORES!V29,INDICADORES!X29,INDICADORES!Z29,INDICADORES!AB29,INDICADORES!AD29,INDICADORES!AF29)</f>
        <v>250.57736892278359</v>
      </c>
      <c r="H11" s="252">
        <f>DADOS!E28/'RESUMO INDICADORES'!D11</f>
        <v>5.4405790615275312E-2</v>
      </c>
    </row>
    <row r="12" spans="2:12" x14ac:dyDescent="0.25">
      <c r="B12" s="60"/>
      <c r="C12" s="117" t="s">
        <v>772</v>
      </c>
      <c r="D12" s="251">
        <f>SUM('AVALIAÇÃO VENDAS QUINZENAL'!D12:E12)</f>
        <v>1227437.6099999999</v>
      </c>
      <c r="E12" s="117">
        <f>SUM(INDICADORES!U39,INDICADORES!W39,INDICADORES!Y39,INDICADORES!AA39,INDICADORES!AC39,INDICADORES!AE39)</f>
        <v>7778</v>
      </c>
      <c r="F12" s="249">
        <f>SUM(INDICADORES!V39,INDICADORES!X39,INDICADORES!Z39,INDICADORES!AB39,INDICADORES!AD39,INDICADORES!AF39)/SUM(INDICADORES!U39,INDICADORES!W39,INDICADORES!Y39,INDICADORES!AA39,INDICADORES!AC39,INDICADORES!AE39)</f>
        <v>0.92170223707894061</v>
      </c>
      <c r="G12" s="250">
        <f>INDICADORES!R39/SUM(INDICADORES!V39,INDICADORES!X39,INDICADORES!Z39,INDICADORES!AB39,INDICADORES!AD39,INDICADORES!AF39)</f>
        <v>171.2146198911982</v>
      </c>
      <c r="H12" s="252">
        <f>DADOS!E38/'RESUMO INDICADORES'!D12</f>
        <v>3.7279214541910612E-2</v>
      </c>
    </row>
    <row r="13" spans="2:12" x14ac:dyDescent="0.25">
      <c r="B13" s="60"/>
      <c r="C13" s="117" t="s">
        <v>751</v>
      </c>
      <c r="D13" s="251">
        <f>SUM('AVALIAÇÃO VENDAS QUINZENAL'!D13:E13)</f>
        <v>1161201.3799999999</v>
      </c>
      <c r="E13" s="117">
        <f>SUM(INDICADORES!U49,INDICADORES!W49,INDICADORES!Y49,INDICADORES!AA49,INDICADORES!AC49)</f>
        <v>10707</v>
      </c>
      <c r="F13" s="249">
        <f>SUM(INDICADORES!V49,INDICADORES!X49,INDICADORES!Z49,INDICADORES!AB49,INDICADORES!AD49,INDICADORES!AF49)/SUM(INDICADORES!U49,INDICADORES!W49,INDICADORES!Y49,INDICADORES!AA49,INDICADORES!AC49,INDICADORES!AE49)</f>
        <v>0.91706360325021019</v>
      </c>
      <c r="G13" s="250">
        <f>INDICADORES!R49/SUM(INDICADORES!V49,INDICADORES!X49,INDICADORES!Z49,INDICADORES!AB49,INDICADORES!AD49,INDICADORES!AF49)</f>
        <v>110.71203992259905</v>
      </c>
      <c r="H13" s="252">
        <f>DADOS!E48/'RESUMO INDICADORES'!D13</f>
        <v>1.0901184082299318E-2</v>
      </c>
    </row>
    <row r="14" spans="2:12" x14ac:dyDescent="0.25">
      <c r="B14" s="60"/>
      <c r="C14" s="117"/>
      <c r="D14" s="117"/>
      <c r="E14" s="117"/>
      <c r="F14" s="56"/>
      <c r="G14" s="117"/>
      <c r="H14" s="56"/>
    </row>
    <row r="15" spans="2:12" x14ac:dyDescent="0.25">
      <c r="B15" s="60"/>
      <c r="C15" s="117"/>
      <c r="D15" s="117"/>
      <c r="E15" s="117"/>
      <c r="F15" s="56"/>
      <c r="G15" s="117"/>
      <c r="H15" s="56"/>
    </row>
    <row r="16" spans="2:12" x14ac:dyDescent="0.25">
      <c r="B16" s="60"/>
      <c r="C16" s="117"/>
      <c r="D16" s="117"/>
      <c r="E16" s="117"/>
      <c r="F16" s="56"/>
      <c r="G16" s="117"/>
      <c r="H16" s="56"/>
    </row>
    <row r="17" spans="2:8" x14ac:dyDescent="0.25">
      <c r="B17" s="60"/>
      <c r="C17" s="117"/>
      <c r="D17" s="117"/>
      <c r="E17" s="117"/>
      <c r="F17" s="56"/>
      <c r="G17" s="117"/>
      <c r="H17" s="56"/>
    </row>
    <row r="18" spans="2:8" x14ac:dyDescent="0.25">
      <c r="B18" s="60"/>
      <c r="C18" s="117"/>
      <c r="D18" s="117"/>
      <c r="E18" s="117"/>
      <c r="F18" s="56"/>
      <c r="G18" s="117"/>
      <c r="H18" s="56"/>
    </row>
    <row r="19" spans="2:8" x14ac:dyDescent="0.25">
      <c r="B19" s="60"/>
      <c r="C19" s="117"/>
      <c r="D19" s="117"/>
      <c r="E19" s="117"/>
      <c r="F19" s="56"/>
      <c r="G19" s="117"/>
      <c r="H19" s="56"/>
    </row>
    <row r="20" spans="2:8" x14ac:dyDescent="0.25">
      <c r="B20" s="60"/>
      <c r="C20" s="117"/>
      <c r="D20" s="117"/>
      <c r="E20" s="117"/>
      <c r="F20" s="56"/>
      <c r="G20" s="117"/>
      <c r="H20" s="56"/>
    </row>
    <row r="21" spans="2:8" x14ac:dyDescent="0.25">
      <c r="B21" s="60"/>
      <c r="C21" s="117"/>
      <c r="D21" s="117"/>
      <c r="E21" s="117"/>
      <c r="F21" s="56"/>
      <c r="G21" s="117"/>
      <c r="H21" s="56"/>
    </row>
    <row r="22" spans="2:8" x14ac:dyDescent="0.25">
      <c r="B22" s="60"/>
      <c r="C22" s="117"/>
      <c r="D22" s="117"/>
      <c r="E22" s="117"/>
      <c r="F22" s="56"/>
      <c r="G22" s="117"/>
      <c r="H22" s="56"/>
    </row>
    <row r="23" spans="2:8" x14ac:dyDescent="0.25">
      <c r="B23" s="60"/>
      <c r="C23" s="117"/>
      <c r="D23" s="117"/>
      <c r="E23" s="117"/>
      <c r="F23" s="56"/>
      <c r="G23" s="117"/>
      <c r="H23" s="56"/>
    </row>
    <row r="24" spans="2:8" x14ac:dyDescent="0.25">
      <c r="B24" s="62"/>
      <c r="C24" s="118"/>
      <c r="D24" s="118"/>
      <c r="E24" s="118"/>
      <c r="F24" s="63"/>
      <c r="G24" s="118"/>
      <c r="H24" s="63"/>
    </row>
  </sheetData>
  <mergeCells count="1">
    <mergeCell ref="B7:H7"/>
  </mergeCells>
  <conditionalFormatting sqref="H9:H13">
    <cfRule type="cellIs" dxfId="192" priority="1" operator="between">
      <formula>0.145</formula>
      <formula>0.1499</formula>
    </cfRule>
    <cfRule type="cellIs" dxfId="191" priority="2" operator="greaterThan">
      <formula>0.15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B4:X24"/>
  <sheetViews>
    <sheetView showGridLines="0" zoomScale="85" zoomScaleNormal="85" workbookViewId="0">
      <selection activeCell="D13" sqref="D13"/>
    </sheetView>
  </sheetViews>
  <sheetFormatPr defaultRowHeight="15" x14ac:dyDescent="0.25"/>
  <cols>
    <col min="1" max="1" width="3.140625" customWidth="1"/>
    <col min="3" max="3" width="27.28515625" style="106" bestFit="1" customWidth="1"/>
    <col min="4" max="4" width="20" style="106" bestFit="1" customWidth="1"/>
    <col min="5" max="5" width="20" bestFit="1" customWidth="1"/>
    <col min="6" max="6" width="12.42578125" bestFit="1" customWidth="1"/>
    <col min="7" max="7" width="6.140625" customWidth="1"/>
  </cols>
  <sheetData>
    <row r="4" spans="2:24" s="11" customFormat="1" x14ac:dyDescent="0.25">
      <c r="C4" s="106"/>
      <c r="D4" s="106"/>
    </row>
    <row r="5" spans="2:24" s="11" customFormat="1" x14ac:dyDescent="0.25">
      <c r="C5" s="106"/>
      <c r="D5" s="106"/>
    </row>
    <row r="6" spans="2:24" s="11" customFormat="1" x14ac:dyDescent="0.25">
      <c r="C6" s="106"/>
      <c r="D6" s="106"/>
    </row>
    <row r="7" spans="2:24" x14ac:dyDescent="0.25">
      <c r="B7" s="540" t="s">
        <v>724</v>
      </c>
      <c r="C7" s="540"/>
      <c r="D7" s="540"/>
      <c r="E7" s="540"/>
      <c r="F7" s="540"/>
    </row>
    <row r="8" spans="2:24" x14ac:dyDescent="0.25">
      <c r="B8" s="57"/>
      <c r="C8" s="116" t="s">
        <v>0</v>
      </c>
      <c r="D8" s="116" t="s">
        <v>720</v>
      </c>
      <c r="E8" s="58" t="s">
        <v>721</v>
      </c>
      <c r="F8" s="59" t="s">
        <v>647</v>
      </c>
    </row>
    <row r="9" spans="2:24" x14ac:dyDescent="0.25">
      <c r="B9" s="60"/>
      <c r="C9" s="117" t="s">
        <v>771</v>
      </c>
      <c r="D9" s="335">
        <f>SUM('VENDAS DIÁRIAS SEMANA 1'!G9,'VENDAS DIÁRIAS SEMANA 2'!K9,'VENDAS DIÁRIAS SEMANAS 3'!K8)</f>
        <v>97867.95</v>
      </c>
      <c r="E9" s="335">
        <f>SUM('VENDAS DIÁRIAS SEMANA 4'!K8,'VENDAS DIÁRIAS SEMANA 5'!N8)</f>
        <v>62009.649999999994</v>
      </c>
      <c r="F9" s="232">
        <f>E9/D9-1</f>
        <v>-0.36639471859786588</v>
      </c>
    </row>
    <row r="10" spans="2:24" x14ac:dyDescent="0.25">
      <c r="B10" s="60"/>
      <c r="C10" s="117" t="s">
        <v>770</v>
      </c>
      <c r="D10" s="335">
        <f>SUM('VENDAS DIÁRIAS SEMANA 1'!G20,'VENDAS DIÁRIAS SEMANA 2'!K20,'VENDAS DIÁRIAS SEMANAS 3'!K19)</f>
        <v>124822.51</v>
      </c>
      <c r="E10" s="335">
        <f>SUM('VENDAS DIÁRIAS SEMANA 4'!K19,'VENDAS DIÁRIAS SEMANA 5'!N19)</f>
        <v>92637.78</v>
      </c>
      <c r="F10" s="232">
        <f>E10/D10-1</f>
        <v>-0.25784395779254876</v>
      </c>
      <c r="G10" s="11"/>
      <c r="X10" s="11"/>
    </row>
    <row r="11" spans="2:24" x14ac:dyDescent="0.25">
      <c r="B11" s="60"/>
      <c r="C11" s="117" t="s">
        <v>750</v>
      </c>
      <c r="D11" s="335">
        <f>SUM('VENDAS DIÁRIAS SEMANA 1'!G31,'VENDAS DIÁRIAS SEMANA 2'!K31,'VENDAS DIÁRIAS SEMANAS 3'!K30)</f>
        <v>162715.72999999998</v>
      </c>
      <c r="E11" s="335">
        <f>SUM('VENDAS DIÁRIAS SEMANA 4'!K30,'VENDAS DIÁRIAS SEMANA 5'!N30)</f>
        <v>100139.93000000002</v>
      </c>
      <c r="F11" s="232">
        <f>E11/D11-1</f>
        <v>-0.38457130112743232</v>
      </c>
      <c r="G11" s="11"/>
      <c r="X11" s="11"/>
    </row>
    <row r="12" spans="2:24" x14ac:dyDescent="0.25">
      <c r="B12" s="60"/>
      <c r="C12" s="117" t="s">
        <v>772</v>
      </c>
      <c r="D12" s="335">
        <f>SUM('VENDAS DIÁRIAS SEMANA 1'!G42,'VENDAS DIÁRIAS SEMANA 2'!K43,'VENDAS DIÁRIAS SEMANAS 3'!K41)</f>
        <v>697632.86999999988</v>
      </c>
      <c r="E12" s="335">
        <f>SUM('VENDAS DIÁRIAS SEMANA 4'!K41,'VENDAS DIÁRIAS SEMANA 5'!N41)</f>
        <v>529804.74</v>
      </c>
      <c r="F12" s="232">
        <f>E12/D12-1</f>
        <v>-0.24056797954488573</v>
      </c>
      <c r="G12" s="11"/>
      <c r="X12" s="11"/>
    </row>
    <row r="13" spans="2:24" x14ac:dyDescent="0.25">
      <c r="B13" s="60"/>
      <c r="C13" s="117" t="s">
        <v>751</v>
      </c>
      <c r="D13" s="335">
        <f>SUM('VENDAS DIÁRIAS SEMANA 1'!G53,'VENDAS DIÁRIAS SEMANA 2'!K54,'VENDAS DIÁRIAS SEMANAS 3'!K52)</f>
        <v>643862.12</v>
      </c>
      <c r="E13" s="335">
        <f>SUM('VENDAS DIÁRIAS SEMANA 4'!K52,'VENDAS DIÁRIAS SEMANA 5'!N52)</f>
        <v>517339.26</v>
      </c>
      <c r="F13" s="232">
        <f>E13/D13-1</f>
        <v>-0.19650614016553725</v>
      </c>
      <c r="G13" s="11"/>
      <c r="X13" s="11"/>
    </row>
    <row r="14" spans="2:24" x14ac:dyDescent="0.25">
      <c r="B14" s="60"/>
      <c r="C14" s="117"/>
      <c r="D14" s="117"/>
      <c r="E14" s="56"/>
      <c r="F14" s="61"/>
      <c r="G14" s="11"/>
      <c r="X14" s="11"/>
    </row>
    <row r="15" spans="2:24" x14ac:dyDescent="0.25">
      <c r="B15" s="60"/>
      <c r="C15" s="117"/>
      <c r="D15" s="117"/>
      <c r="E15" s="56"/>
      <c r="F15" s="61"/>
      <c r="G15" s="11"/>
      <c r="X15" s="11"/>
    </row>
    <row r="16" spans="2:24" x14ac:dyDescent="0.25">
      <c r="B16" s="60"/>
      <c r="C16" s="117"/>
      <c r="D16" s="117"/>
      <c r="E16" s="56"/>
      <c r="F16" s="61"/>
      <c r="G16" s="11"/>
      <c r="X16" s="11"/>
    </row>
    <row r="17" spans="2:24" x14ac:dyDescent="0.25">
      <c r="B17" s="60"/>
      <c r="C17" s="117"/>
      <c r="D17" s="117"/>
      <c r="E17" s="56"/>
      <c r="F17" s="61"/>
      <c r="G17" s="11"/>
      <c r="X17" s="11"/>
    </row>
    <row r="18" spans="2:24" x14ac:dyDescent="0.25">
      <c r="B18" s="60"/>
      <c r="C18" s="117"/>
      <c r="D18" s="117"/>
      <c r="E18" s="56"/>
      <c r="F18" s="61"/>
      <c r="G18" s="11"/>
      <c r="X18" s="11"/>
    </row>
    <row r="19" spans="2:24" x14ac:dyDescent="0.25">
      <c r="B19" s="60"/>
      <c r="C19" s="117"/>
      <c r="D19" s="117"/>
      <c r="E19" s="56"/>
      <c r="F19" s="61"/>
      <c r="G19" s="11"/>
      <c r="X19" s="11"/>
    </row>
    <row r="20" spans="2:24" x14ac:dyDescent="0.25">
      <c r="B20" s="60"/>
      <c r="C20" s="117"/>
      <c r="D20" s="117"/>
      <c r="E20" s="56"/>
      <c r="F20" s="61"/>
      <c r="G20" s="11"/>
      <c r="X20" s="11"/>
    </row>
    <row r="21" spans="2:24" x14ac:dyDescent="0.25">
      <c r="B21" s="60"/>
      <c r="C21" s="117"/>
      <c r="D21" s="117"/>
      <c r="E21" s="56"/>
      <c r="F21" s="61"/>
      <c r="G21" s="11"/>
      <c r="X21" s="11"/>
    </row>
    <row r="22" spans="2:24" x14ac:dyDescent="0.25">
      <c r="B22" s="60"/>
      <c r="C22" s="117"/>
      <c r="D22" s="117"/>
      <c r="E22" s="56"/>
      <c r="F22" s="61"/>
      <c r="G22" s="11"/>
      <c r="X22" s="11"/>
    </row>
    <row r="23" spans="2:24" x14ac:dyDescent="0.25">
      <c r="B23" s="60"/>
      <c r="C23" s="117"/>
      <c r="D23" s="117"/>
      <c r="E23" s="56"/>
      <c r="F23" s="61"/>
      <c r="G23" s="11"/>
      <c r="X23" s="11"/>
    </row>
    <row r="24" spans="2:24" x14ac:dyDescent="0.25">
      <c r="B24" s="62"/>
      <c r="C24" s="118"/>
      <c r="D24" s="118"/>
      <c r="E24" s="63"/>
      <c r="F24" s="119"/>
      <c r="G24" s="11"/>
      <c r="X24" s="11"/>
    </row>
  </sheetData>
  <mergeCells count="1">
    <mergeCell ref="B7:F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8460BE35-089E-42FB-81EC-4AE97D4D0AC3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F14:F24 F9:F10</xm:sqref>
        </x14:conditionalFormatting>
        <x14:conditionalFormatting xmlns:xm="http://schemas.microsoft.com/office/excel/2006/main">
          <x14:cfRule type="iconSet" priority="3" id="{098135BB-BEF8-4506-A4CC-A3820B9FCD4E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F11</xm:sqref>
        </x14:conditionalFormatting>
        <x14:conditionalFormatting xmlns:xm="http://schemas.microsoft.com/office/excel/2006/main">
          <x14:cfRule type="iconSet" priority="2" id="{416B4716-67C3-4E0F-A5B8-854EE18D7491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F12:F13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1"/>
  <dimension ref="B2:I145"/>
  <sheetViews>
    <sheetView showGridLines="0" workbookViewId="0">
      <selection sqref="A1:XFD1048576"/>
    </sheetView>
  </sheetViews>
  <sheetFormatPr defaultRowHeight="15" outlineLevelRow="1" x14ac:dyDescent="0.25"/>
  <cols>
    <col min="1" max="1" width="9.140625" style="11"/>
    <col min="2" max="2" width="0" style="11" hidden="1" customWidth="1"/>
    <col min="3" max="3" width="25.7109375" style="11" bestFit="1" customWidth="1"/>
    <col min="4" max="4" width="16.85546875" style="9" bestFit="1" customWidth="1"/>
    <col min="5" max="5" width="17" style="9" bestFit="1" customWidth="1"/>
    <col min="6" max="6" width="12.5703125" style="10" bestFit="1" customWidth="1"/>
    <col min="7" max="7" width="16" style="9" bestFit="1" customWidth="1"/>
    <col min="8" max="8" width="15.5703125" style="10" bestFit="1" customWidth="1"/>
    <col min="9" max="9" width="16.85546875" style="9" bestFit="1" customWidth="1"/>
    <col min="10" max="16384" width="9.140625" style="11"/>
  </cols>
  <sheetData>
    <row r="2" spans="2:8" x14ac:dyDescent="0.25">
      <c r="C2" s="541" t="s">
        <v>673</v>
      </c>
      <c r="D2" s="541"/>
      <c r="E2" s="541"/>
      <c r="F2" s="541"/>
      <c r="G2" s="541"/>
      <c r="H2" s="541"/>
    </row>
    <row r="3" spans="2:8" x14ac:dyDescent="0.25">
      <c r="B3" s="32"/>
      <c r="C3" s="22"/>
      <c r="D3" s="77">
        <v>2017</v>
      </c>
      <c r="E3" s="77">
        <v>2016</v>
      </c>
      <c r="F3" s="64" t="s">
        <v>663</v>
      </c>
      <c r="G3" s="69" t="s">
        <v>660</v>
      </c>
      <c r="H3" s="64" t="s">
        <v>661</v>
      </c>
    </row>
    <row r="4" spans="2:8" hidden="1" outlineLevel="1" x14ac:dyDescent="0.25">
      <c r="B4" s="36" t="s">
        <v>424</v>
      </c>
      <c r="C4" s="38" t="s">
        <v>292</v>
      </c>
      <c r="D4" s="70" t="str">
        <f>IFERROR(VLOOKUP(C4,#REF!,2,0)," ")</f>
        <v xml:space="preserve"> </v>
      </c>
      <c r="E4" s="70" t="str">
        <f>IFERROR(VLOOKUP(C4,#REF!,35,0)," ")</f>
        <v xml:space="preserve"> </v>
      </c>
      <c r="F4" s="39" t="str">
        <f t="shared" ref="F4:F51" si="0">IFERROR(D4/E4-1,"0")</f>
        <v>0</v>
      </c>
      <c r="G4" s="71" t="e">
        <f>VLOOKUP(C4,#REF!,3,0)</f>
        <v>#REF!</v>
      </c>
      <c r="H4" s="37" t="str">
        <f t="shared" ref="H4:H51" si="1">IFERROR(D4/G4-1," ")</f>
        <v xml:space="preserve"> </v>
      </c>
    </row>
    <row r="5" spans="2:8" hidden="1" outlineLevel="1" x14ac:dyDescent="0.25">
      <c r="B5" s="36" t="s">
        <v>379</v>
      </c>
      <c r="C5" s="38" t="s">
        <v>100</v>
      </c>
      <c r="D5" s="70" t="str">
        <f>IFERROR(VLOOKUP(C5,#REF!,2,0)," ")</f>
        <v xml:space="preserve"> </v>
      </c>
      <c r="E5" s="70" t="str">
        <f>IFERROR(VLOOKUP(C5,#REF!,35,0)," ")</f>
        <v xml:space="preserve"> </v>
      </c>
      <c r="F5" s="39" t="str">
        <f t="shared" si="0"/>
        <v>0</v>
      </c>
      <c r="G5" s="71" t="e">
        <f>VLOOKUP(C5,#REF!,3,0)</f>
        <v>#REF!</v>
      </c>
      <c r="H5" s="37" t="str">
        <f t="shared" si="1"/>
        <v xml:space="preserve"> </v>
      </c>
    </row>
    <row r="6" spans="2:8" hidden="1" outlineLevel="1" x14ac:dyDescent="0.25">
      <c r="B6" s="36" t="s">
        <v>485</v>
      </c>
      <c r="C6" s="38" t="s">
        <v>283</v>
      </c>
      <c r="D6" s="70" t="str">
        <f>IFERROR(VLOOKUP(C6,#REF!,2,0)," ")</f>
        <v xml:space="preserve"> </v>
      </c>
      <c r="E6" s="70" t="str">
        <f>IFERROR(VLOOKUP(C6,#REF!,35,0)," ")</f>
        <v xml:space="preserve"> </v>
      </c>
      <c r="F6" s="39" t="str">
        <f t="shared" si="0"/>
        <v>0</v>
      </c>
      <c r="G6" s="71" t="e">
        <f>VLOOKUP(C6,#REF!,3,0)</f>
        <v>#REF!</v>
      </c>
      <c r="H6" s="37" t="str">
        <f t="shared" si="1"/>
        <v xml:space="preserve"> </v>
      </c>
    </row>
    <row r="7" spans="2:8" hidden="1" outlineLevel="1" x14ac:dyDescent="0.25">
      <c r="B7" s="36" t="s">
        <v>658</v>
      </c>
      <c r="C7" s="38" t="s">
        <v>108</v>
      </c>
      <c r="D7" s="70" t="str">
        <f>IFERROR(VLOOKUP(C7,#REF!,2,0)," ")</f>
        <v xml:space="preserve"> </v>
      </c>
      <c r="E7" s="70" t="str">
        <f>IFERROR(VLOOKUP(C7,#REF!,35,0)," ")</f>
        <v xml:space="preserve"> </v>
      </c>
      <c r="F7" s="39" t="str">
        <f t="shared" si="0"/>
        <v>0</v>
      </c>
      <c r="G7" s="71" t="e">
        <f>VLOOKUP(C7,#REF!,3,0)</f>
        <v>#REF!</v>
      </c>
      <c r="H7" s="37" t="str">
        <f t="shared" si="1"/>
        <v xml:space="preserve"> </v>
      </c>
    </row>
    <row r="8" spans="2:8" hidden="1" outlineLevel="1" x14ac:dyDescent="0.25">
      <c r="B8" s="36" t="s">
        <v>466</v>
      </c>
      <c r="C8" s="38" t="s">
        <v>332</v>
      </c>
      <c r="D8" s="70" t="str">
        <f>IFERROR(VLOOKUP(C8,#REF!,2,0)," ")</f>
        <v xml:space="preserve"> </v>
      </c>
      <c r="E8" s="70" t="str">
        <f>IFERROR(VLOOKUP(C8,#REF!,35,0)," ")</f>
        <v xml:space="preserve"> </v>
      </c>
      <c r="F8" s="39" t="str">
        <f t="shared" si="0"/>
        <v>0</v>
      </c>
      <c r="G8" s="71" t="e">
        <f>VLOOKUP(C8,#REF!,3,0)</f>
        <v>#REF!</v>
      </c>
      <c r="H8" s="37" t="str">
        <f t="shared" si="1"/>
        <v xml:space="preserve"> </v>
      </c>
    </row>
    <row r="9" spans="2:8" hidden="1" outlineLevel="1" x14ac:dyDescent="0.25">
      <c r="B9" s="36" t="s">
        <v>374</v>
      </c>
      <c r="C9" s="38" t="s">
        <v>237</v>
      </c>
      <c r="D9" s="70" t="str">
        <f>IFERROR(VLOOKUP(C9,#REF!,2,0)," ")</f>
        <v xml:space="preserve"> </v>
      </c>
      <c r="E9" s="70" t="str">
        <f>IFERROR(VLOOKUP(C9,#REF!,35,0)," ")</f>
        <v xml:space="preserve"> </v>
      </c>
      <c r="F9" s="39" t="str">
        <f t="shared" si="0"/>
        <v>0</v>
      </c>
      <c r="G9" s="71" t="e">
        <f>VLOOKUP(C9,#REF!,3,0)</f>
        <v>#REF!</v>
      </c>
      <c r="H9" s="37" t="str">
        <f t="shared" si="1"/>
        <v xml:space="preserve"> </v>
      </c>
    </row>
    <row r="10" spans="2:8" hidden="1" outlineLevel="1" x14ac:dyDescent="0.25">
      <c r="B10" s="36" t="s">
        <v>420</v>
      </c>
      <c r="C10" s="38" t="s">
        <v>304</v>
      </c>
      <c r="D10" s="70" t="str">
        <f>IFERROR(VLOOKUP(C10,#REF!,2,0)," ")</f>
        <v xml:space="preserve"> </v>
      </c>
      <c r="E10" s="70" t="str">
        <f>IFERROR(VLOOKUP(C10,#REF!,35,0)," ")</f>
        <v xml:space="preserve"> </v>
      </c>
      <c r="F10" s="39" t="str">
        <f t="shared" si="0"/>
        <v>0</v>
      </c>
      <c r="G10" s="71" t="e">
        <f>VLOOKUP(C10,#REF!,3,0)</f>
        <v>#REF!</v>
      </c>
      <c r="H10" s="37" t="str">
        <f t="shared" si="1"/>
        <v xml:space="preserve"> </v>
      </c>
    </row>
    <row r="11" spans="2:8" hidden="1" outlineLevel="1" x14ac:dyDescent="0.25">
      <c r="B11" s="36" t="s">
        <v>412</v>
      </c>
      <c r="C11" s="38" t="s">
        <v>9</v>
      </c>
      <c r="D11" s="70" t="str">
        <f>IFERROR(VLOOKUP(C11,#REF!,2,0)," ")</f>
        <v xml:space="preserve"> </v>
      </c>
      <c r="E11" s="70" t="str">
        <f>IFERROR(VLOOKUP(C11,#REF!,35,0)," ")</f>
        <v xml:space="preserve"> </v>
      </c>
      <c r="F11" s="39" t="str">
        <f t="shared" si="0"/>
        <v>0</v>
      </c>
      <c r="G11" s="71" t="e">
        <f>VLOOKUP(C11,#REF!,3,0)</f>
        <v>#REF!</v>
      </c>
      <c r="H11" s="37" t="str">
        <f t="shared" si="1"/>
        <v xml:space="preserve"> </v>
      </c>
    </row>
    <row r="12" spans="2:8" hidden="1" outlineLevel="1" x14ac:dyDescent="0.25">
      <c r="B12" s="36" t="s">
        <v>378</v>
      </c>
      <c r="C12" s="38" t="s">
        <v>289</v>
      </c>
      <c r="D12" s="70" t="str">
        <f>IFERROR(VLOOKUP(C12,#REF!,2,0)," ")</f>
        <v xml:space="preserve"> </v>
      </c>
      <c r="E12" s="70" t="str">
        <f>IFERROR(VLOOKUP(C12,#REF!,35,0)," ")</f>
        <v xml:space="preserve"> </v>
      </c>
      <c r="F12" s="39" t="str">
        <f t="shared" si="0"/>
        <v>0</v>
      </c>
      <c r="G12" s="71" t="e">
        <f>VLOOKUP(C12,#REF!,3,0)</f>
        <v>#REF!</v>
      </c>
      <c r="H12" s="37" t="str">
        <f t="shared" si="1"/>
        <v xml:space="preserve"> </v>
      </c>
    </row>
    <row r="13" spans="2:8" hidden="1" outlineLevel="1" x14ac:dyDescent="0.25">
      <c r="B13" s="36" t="s">
        <v>439</v>
      </c>
      <c r="C13" s="38" t="s">
        <v>288</v>
      </c>
      <c r="D13" s="70" t="str">
        <f>IFERROR(VLOOKUP(C13,#REF!,2,0)," ")</f>
        <v xml:space="preserve"> </v>
      </c>
      <c r="E13" s="70" t="str">
        <f>IFERROR(VLOOKUP(C13,#REF!,35,0)," ")</f>
        <v xml:space="preserve"> </v>
      </c>
      <c r="F13" s="39" t="str">
        <f t="shared" si="0"/>
        <v>0</v>
      </c>
      <c r="G13" s="71" t="e">
        <f>VLOOKUP(C13,#REF!,3,0)</f>
        <v>#REF!</v>
      </c>
      <c r="H13" s="37" t="str">
        <f t="shared" si="1"/>
        <v xml:space="preserve"> </v>
      </c>
    </row>
    <row r="14" spans="2:8" hidden="1" outlineLevel="1" x14ac:dyDescent="0.25">
      <c r="B14" s="36" t="s">
        <v>381</v>
      </c>
      <c r="C14" s="38" t="s">
        <v>280</v>
      </c>
      <c r="D14" s="70" t="str">
        <f>IFERROR(VLOOKUP(C14,#REF!,2,0)," ")</f>
        <v xml:space="preserve"> </v>
      </c>
      <c r="E14" s="70" t="str">
        <f>IFERROR(VLOOKUP(C14,#REF!,35,0)," ")</f>
        <v xml:space="preserve"> </v>
      </c>
      <c r="F14" s="39" t="str">
        <f t="shared" si="0"/>
        <v>0</v>
      </c>
      <c r="G14" s="71" t="e">
        <f>VLOOKUP(C14,#REF!,3,0)</f>
        <v>#REF!</v>
      </c>
      <c r="H14" s="37" t="str">
        <f t="shared" si="1"/>
        <v xml:space="preserve"> </v>
      </c>
    </row>
    <row r="15" spans="2:8" hidden="1" outlineLevel="1" x14ac:dyDescent="0.25">
      <c r="B15" s="36" t="s">
        <v>448</v>
      </c>
      <c r="C15" s="38" t="s">
        <v>290</v>
      </c>
      <c r="D15" s="70" t="str">
        <f>IFERROR(VLOOKUP(C15,#REF!,2,0)," ")</f>
        <v xml:space="preserve"> </v>
      </c>
      <c r="E15" s="70" t="str">
        <f>IFERROR(VLOOKUP(C15,#REF!,35,0)," ")</f>
        <v xml:space="preserve"> </v>
      </c>
      <c r="F15" s="39" t="str">
        <f t="shared" si="0"/>
        <v>0</v>
      </c>
      <c r="G15" s="71" t="e">
        <f>VLOOKUP(C15,#REF!,3,0)</f>
        <v>#REF!</v>
      </c>
      <c r="H15" s="37" t="str">
        <f t="shared" si="1"/>
        <v xml:space="preserve"> </v>
      </c>
    </row>
    <row r="16" spans="2:8" hidden="1" outlineLevel="1" x14ac:dyDescent="0.25">
      <c r="B16" s="36" t="s">
        <v>425</v>
      </c>
      <c r="C16" s="38" t="s">
        <v>276</v>
      </c>
      <c r="D16" s="70" t="str">
        <f>IFERROR(VLOOKUP(C16,#REF!,2,0)," ")</f>
        <v xml:space="preserve"> </v>
      </c>
      <c r="E16" s="70" t="str">
        <f>IFERROR(VLOOKUP(C16,#REF!,35,0)," ")</f>
        <v xml:space="preserve"> </v>
      </c>
      <c r="F16" s="39" t="str">
        <f t="shared" si="0"/>
        <v>0</v>
      </c>
      <c r="G16" s="71" t="e">
        <f>VLOOKUP(C16,#REF!,3,0)</f>
        <v>#REF!</v>
      </c>
      <c r="H16" s="37" t="str">
        <f t="shared" si="1"/>
        <v xml:space="preserve"> </v>
      </c>
    </row>
    <row r="17" spans="2:8" hidden="1" outlineLevel="1" x14ac:dyDescent="0.25">
      <c r="B17" s="36" t="s">
        <v>613</v>
      </c>
      <c r="C17" s="38" t="s">
        <v>293</v>
      </c>
      <c r="D17" s="70" t="str">
        <f>IFERROR(VLOOKUP(C17,#REF!,2,0)," ")</f>
        <v xml:space="preserve"> </v>
      </c>
      <c r="E17" s="70" t="str">
        <f>IFERROR(VLOOKUP(C17,#REF!,35,0)," ")</f>
        <v xml:space="preserve"> </v>
      </c>
      <c r="F17" s="39" t="str">
        <f t="shared" si="0"/>
        <v>0</v>
      </c>
      <c r="G17" s="71" t="e">
        <f>VLOOKUP(C17,#REF!,3,0)</f>
        <v>#REF!</v>
      </c>
      <c r="H17" s="37" t="str">
        <f t="shared" si="1"/>
        <v xml:space="preserve"> </v>
      </c>
    </row>
    <row r="18" spans="2:8" hidden="1" outlineLevel="1" x14ac:dyDescent="0.25">
      <c r="B18" s="36" t="s">
        <v>417</v>
      </c>
      <c r="C18" s="38" t="s">
        <v>286</v>
      </c>
      <c r="D18" s="70" t="str">
        <f>IFERROR(VLOOKUP(C18,#REF!,2,0)," ")</f>
        <v xml:space="preserve"> </v>
      </c>
      <c r="E18" s="70" t="str">
        <f>IFERROR(VLOOKUP(C18,#REF!,35,0)," ")</f>
        <v xml:space="preserve"> </v>
      </c>
      <c r="F18" s="39" t="str">
        <f t="shared" si="0"/>
        <v>0</v>
      </c>
      <c r="G18" s="71" t="e">
        <f>VLOOKUP(C18,#REF!,3,0)</f>
        <v>#REF!</v>
      </c>
      <c r="H18" s="37" t="str">
        <f t="shared" si="1"/>
        <v xml:space="preserve"> </v>
      </c>
    </row>
    <row r="19" spans="2:8" hidden="1" outlineLevel="1" x14ac:dyDescent="0.25">
      <c r="B19" s="36" t="s">
        <v>477</v>
      </c>
      <c r="C19" s="38" t="s">
        <v>285</v>
      </c>
      <c r="D19" s="70" t="str">
        <f>IFERROR(VLOOKUP(C19,#REF!,2,0)," ")</f>
        <v xml:space="preserve"> </v>
      </c>
      <c r="E19" s="70" t="str">
        <f>IFERROR(VLOOKUP(C19,#REF!,35,0)," ")</f>
        <v xml:space="preserve"> </v>
      </c>
      <c r="F19" s="39" t="str">
        <f t="shared" si="0"/>
        <v>0</v>
      </c>
      <c r="G19" s="71" t="e">
        <f>VLOOKUP(C19,#REF!,3,0)</f>
        <v>#REF!</v>
      </c>
      <c r="H19" s="37" t="str">
        <f t="shared" si="1"/>
        <v xml:space="preserve"> </v>
      </c>
    </row>
    <row r="20" spans="2:8" hidden="1" outlineLevel="1" x14ac:dyDescent="0.25">
      <c r="B20" s="36" t="s">
        <v>610</v>
      </c>
      <c r="C20" s="38" t="s">
        <v>281</v>
      </c>
      <c r="D20" s="70" t="str">
        <f>IFERROR(VLOOKUP(C20,#REF!,2,0)," ")</f>
        <v xml:space="preserve"> </v>
      </c>
      <c r="E20" s="70" t="str">
        <f>IFERROR(VLOOKUP(C20,#REF!,35,0)," ")</f>
        <v xml:space="preserve"> </v>
      </c>
      <c r="F20" s="39" t="str">
        <f t="shared" si="0"/>
        <v>0</v>
      </c>
      <c r="G20" s="71" t="e">
        <f>VLOOKUP(C20,#REF!,3,0)</f>
        <v>#REF!</v>
      </c>
      <c r="H20" s="37" t="str">
        <f t="shared" si="1"/>
        <v xml:space="preserve"> </v>
      </c>
    </row>
    <row r="21" spans="2:8" hidden="1" outlineLevel="1" x14ac:dyDescent="0.25">
      <c r="B21" s="36" t="s">
        <v>649</v>
      </c>
      <c r="C21" s="38" t="s">
        <v>246</v>
      </c>
      <c r="D21" s="70" t="str">
        <f>IFERROR(VLOOKUP(C21,#REF!,2,0)," ")</f>
        <v xml:space="preserve"> </v>
      </c>
      <c r="E21" s="70" t="str">
        <f>IFERROR(VLOOKUP(C21,#REF!,35,0)," ")</f>
        <v xml:space="preserve"> </v>
      </c>
      <c r="F21" s="39" t="str">
        <f t="shared" si="0"/>
        <v>0</v>
      </c>
      <c r="G21" s="71" t="e">
        <f>VLOOKUP(C21,#REF!,3,0)</f>
        <v>#REF!</v>
      </c>
      <c r="H21" s="37" t="str">
        <f t="shared" si="1"/>
        <v xml:space="preserve"> </v>
      </c>
    </row>
    <row r="22" spans="2:8" collapsed="1" x14ac:dyDescent="0.25">
      <c r="B22" s="36"/>
      <c r="C22" s="68" t="s">
        <v>13</v>
      </c>
      <c r="D22" s="72">
        <f>SUM(D4:D21)</f>
        <v>0</v>
      </c>
      <c r="E22" s="72">
        <f>SUM(E4:E21)</f>
        <v>0</v>
      </c>
      <c r="F22" s="75" t="str">
        <f t="shared" si="0"/>
        <v>0</v>
      </c>
      <c r="G22" s="70" t="e">
        <f>SUM(G4:G21)</f>
        <v>#REF!</v>
      </c>
      <c r="H22" s="76" t="str">
        <f t="shared" si="1"/>
        <v xml:space="preserve"> </v>
      </c>
    </row>
    <row r="23" spans="2:8" hidden="1" outlineLevel="1" x14ac:dyDescent="0.25">
      <c r="B23" s="36" t="s">
        <v>355</v>
      </c>
      <c r="C23" s="40" t="s">
        <v>279</v>
      </c>
      <c r="D23" s="70" t="str">
        <f>IFERROR(VLOOKUP(C23,#REF!,2,0)," ")</f>
        <v xml:space="preserve"> </v>
      </c>
      <c r="E23" s="70" t="str">
        <f>IFERROR(VLOOKUP(C23,#REF!,35,0)," ")</f>
        <v xml:space="preserve"> </v>
      </c>
      <c r="F23" s="75" t="str">
        <f t="shared" si="0"/>
        <v>0</v>
      </c>
      <c r="G23" s="71" t="e">
        <f>VLOOKUP(C23,#REF!,3,0)</f>
        <v>#REF!</v>
      </c>
      <c r="H23" s="76" t="str">
        <f t="shared" si="1"/>
        <v xml:space="preserve"> </v>
      </c>
    </row>
    <row r="24" spans="2:8" hidden="1" outlineLevel="1" x14ac:dyDescent="0.25">
      <c r="B24" s="36" t="s">
        <v>436</v>
      </c>
      <c r="C24" s="40" t="s">
        <v>241</v>
      </c>
      <c r="D24" s="70" t="str">
        <f>IFERROR(VLOOKUP(C24,#REF!,2,0)," ")</f>
        <v xml:space="preserve"> </v>
      </c>
      <c r="E24" s="70" t="str">
        <f>IFERROR(VLOOKUP(C24,#REF!,35,0)," ")</f>
        <v xml:space="preserve"> </v>
      </c>
      <c r="F24" s="75" t="str">
        <f t="shared" si="0"/>
        <v>0</v>
      </c>
      <c r="G24" s="71" t="e">
        <f>VLOOKUP(C24,#REF!,3,0)</f>
        <v>#REF!</v>
      </c>
      <c r="H24" s="76" t="str">
        <f t="shared" si="1"/>
        <v xml:space="preserve"> </v>
      </c>
    </row>
    <row r="25" spans="2:8" hidden="1" outlineLevel="1" x14ac:dyDescent="0.25">
      <c r="B25" s="36" t="s">
        <v>353</v>
      </c>
      <c r="C25" s="40" t="s">
        <v>259</v>
      </c>
      <c r="D25" s="70" t="str">
        <f>IFERROR(VLOOKUP(C25,#REF!,2,0)," ")</f>
        <v xml:space="preserve"> </v>
      </c>
      <c r="E25" s="70" t="str">
        <f>IFERROR(VLOOKUP(C25,#REF!,35,0)," ")</f>
        <v xml:space="preserve"> </v>
      </c>
      <c r="F25" s="75" t="str">
        <f t="shared" si="0"/>
        <v>0</v>
      </c>
      <c r="G25" s="71" t="e">
        <f>VLOOKUP(C25,#REF!,3,0)</f>
        <v>#REF!</v>
      </c>
      <c r="H25" s="76" t="str">
        <f t="shared" si="1"/>
        <v xml:space="preserve"> </v>
      </c>
    </row>
    <row r="26" spans="2:8" hidden="1" outlineLevel="1" x14ac:dyDescent="0.25">
      <c r="B26" s="36" t="s">
        <v>354</v>
      </c>
      <c r="C26" s="40" t="s">
        <v>339</v>
      </c>
      <c r="D26" s="70" t="str">
        <f>IFERROR(VLOOKUP(C26,#REF!,2,0)," ")</f>
        <v xml:space="preserve"> </v>
      </c>
      <c r="E26" s="70" t="str">
        <f>IFERROR(VLOOKUP(C26,#REF!,35,0)," ")</f>
        <v xml:space="preserve"> </v>
      </c>
      <c r="F26" s="75" t="str">
        <f t="shared" si="0"/>
        <v>0</v>
      </c>
      <c r="G26" s="71" t="e">
        <f>VLOOKUP(C26,#REF!,3,0)</f>
        <v>#REF!</v>
      </c>
      <c r="H26" s="76" t="str">
        <f t="shared" si="1"/>
        <v xml:space="preserve"> </v>
      </c>
    </row>
    <row r="27" spans="2:8" hidden="1" outlineLevel="1" x14ac:dyDescent="0.25">
      <c r="B27" s="36" t="s">
        <v>347</v>
      </c>
      <c r="C27" s="40" t="s">
        <v>325</v>
      </c>
      <c r="D27" s="70" t="str">
        <f>IFERROR(VLOOKUP(C27,#REF!,2,0)," ")</f>
        <v xml:space="preserve"> </v>
      </c>
      <c r="E27" s="70" t="str">
        <f>IFERROR(VLOOKUP(C27,#REF!,35,0)," ")</f>
        <v xml:space="preserve"> </v>
      </c>
      <c r="F27" s="75" t="str">
        <f t="shared" si="0"/>
        <v>0</v>
      </c>
      <c r="G27" s="71" t="e">
        <f>VLOOKUP(C27,#REF!,3,0)</f>
        <v>#REF!</v>
      </c>
      <c r="H27" s="76" t="str">
        <f t="shared" si="1"/>
        <v xml:space="preserve"> </v>
      </c>
    </row>
    <row r="28" spans="2:8" hidden="1" outlineLevel="1" x14ac:dyDescent="0.25">
      <c r="B28" s="36" t="s">
        <v>351</v>
      </c>
      <c r="C28" s="40" t="s">
        <v>18</v>
      </c>
      <c r="D28" s="70" t="str">
        <f>IFERROR(VLOOKUP(C28,#REF!,2,0)," ")</f>
        <v xml:space="preserve"> </v>
      </c>
      <c r="E28" s="70" t="str">
        <f>IFERROR(VLOOKUP(C28,#REF!,35,0)," ")</f>
        <v xml:space="preserve"> </v>
      </c>
      <c r="F28" s="75" t="str">
        <f t="shared" si="0"/>
        <v>0</v>
      </c>
      <c r="G28" s="71" t="e">
        <f>VLOOKUP(C28,#REF!,3,0)</f>
        <v>#REF!</v>
      </c>
      <c r="H28" s="76" t="str">
        <f t="shared" si="1"/>
        <v xml:space="preserve"> </v>
      </c>
    </row>
    <row r="29" spans="2:8" hidden="1" outlineLevel="1" x14ac:dyDescent="0.25">
      <c r="B29" s="36" t="s">
        <v>344</v>
      </c>
      <c r="C29" s="40" t="s">
        <v>273</v>
      </c>
      <c r="D29" s="70" t="str">
        <f>IFERROR(VLOOKUP(C29,#REF!,2,0)," ")</f>
        <v xml:space="preserve"> </v>
      </c>
      <c r="E29" s="70" t="str">
        <f>IFERROR(VLOOKUP(C29,#REF!,35,0)," ")</f>
        <v xml:space="preserve"> </v>
      </c>
      <c r="F29" s="75" t="str">
        <f t="shared" si="0"/>
        <v>0</v>
      </c>
      <c r="G29" s="71" t="e">
        <f>VLOOKUP(C29,#REF!,3,0)</f>
        <v>#REF!</v>
      </c>
      <c r="H29" s="76" t="str">
        <f t="shared" si="1"/>
        <v xml:space="preserve"> </v>
      </c>
    </row>
    <row r="30" spans="2:8" hidden="1" outlineLevel="1" x14ac:dyDescent="0.25">
      <c r="B30" s="36" t="s">
        <v>350</v>
      </c>
      <c r="C30" s="40" t="s">
        <v>327</v>
      </c>
      <c r="D30" s="70" t="str">
        <f>IFERROR(VLOOKUP(C30,#REF!,2,0)," ")</f>
        <v xml:space="preserve"> </v>
      </c>
      <c r="E30" s="70" t="str">
        <f>IFERROR(VLOOKUP(C30,#REF!,35,0)," ")</f>
        <v xml:space="preserve"> </v>
      </c>
      <c r="F30" s="75" t="str">
        <f t="shared" si="0"/>
        <v>0</v>
      </c>
      <c r="G30" s="71" t="e">
        <f>VLOOKUP(C30,#REF!,3,0)</f>
        <v>#REF!</v>
      </c>
      <c r="H30" s="76" t="str">
        <f t="shared" si="1"/>
        <v xml:space="preserve"> </v>
      </c>
    </row>
    <row r="31" spans="2:8" hidden="1" outlineLevel="1" x14ac:dyDescent="0.25">
      <c r="B31" s="36" t="s">
        <v>346</v>
      </c>
      <c r="C31" s="40" t="s">
        <v>340</v>
      </c>
      <c r="D31" s="70" t="str">
        <f>IFERROR(VLOOKUP(C31,#REF!,2,0)," ")</f>
        <v xml:space="preserve"> </v>
      </c>
      <c r="E31" s="70" t="str">
        <f>IFERROR(VLOOKUP(C31,#REF!,35,0)," ")</f>
        <v xml:space="preserve"> </v>
      </c>
      <c r="F31" s="75" t="str">
        <f t="shared" si="0"/>
        <v>0</v>
      </c>
      <c r="G31" s="71" t="e">
        <f>VLOOKUP(C31,#REF!,3,0)</f>
        <v>#REF!</v>
      </c>
      <c r="H31" s="76" t="str">
        <f t="shared" si="1"/>
        <v xml:space="preserve"> </v>
      </c>
    </row>
    <row r="32" spans="2:8" hidden="1" outlineLevel="1" x14ac:dyDescent="0.25">
      <c r="B32" s="36" t="s">
        <v>352</v>
      </c>
      <c r="C32" s="40" t="s">
        <v>239</v>
      </c>
      <c r="D32" s="70" t="str">
        <f>IFERROR(VLOOKUP(C32,#REF!,2,0)," ")</f>
        <v xml:space="preserve"> </v>
      </c>
      <c r="E32" s="70" t="str">
        <f>IFERROR(VLOOKUP(C32,#REF!,35,0)," ")</f>
        <v xml:space="preserve"> </v>
      </c>
      <c r="F32" s="75" t="str">
        <f t="shared" si="0"/>
        <v>0</v>
      </c>
      <c r="G32" s="71" t="e">
        <f>VLOOKUP(C32,#REF!,3,0)</f>
        <v>#REF!</v>
      </c>
      <c r="H32" s="76" t="str">
        <f t="shared" si="1"/>
        <v xml:space="preserve"> </v>
      </c>
    </row>
    <row r="33" spans="2:8" hidden="1" outlineLevel="1" x14ac:dyDescent="0.25">
      <c r="B33" s="36" t="s">
        <v>349</v>
      </c>
      <c r="C33" s="40" t="s">
        <v>337</v>
      </c>
      <c r="D33" s="70" t="str">
        <f>IFERROR(VLOOKUP(C33,#REF!,2,0)," ")</f>
        <v xml:space="preserve"> </v>
      </c>
      <c r="E33" s="70" t="str">
        <f>IFERROR(VLOOKUP(C33,#REF!,35,0)," ")</f>
        <v xml:space="preserve"> </v>
      </c>
      <c r="F33" s="75" t="str">
        <f t="shared" si="0"/>
        <v>0</v>
      </c>
      <c r="G33" s="71" t="e">
        <f>VLOOKUP(C33,#REF!,3,0)</f>
        <v>#REF!</v>
      </c>
      <c r="H33" s="76" t="str">
        <f t="shared" si="1"/>
        <v xml:space="preserve"> </v>
      </c>
    </row>
    <row r="34" spans="2:8" hidden="1" outlineLevel="1" x14ac:dyDescent="0.25">
      <c r="B34" s="36" t="s">
        <v>345</v>
      </c>
      <c r="C34" s="40" t="s">
        <v>317</v>
      </c>
      <c r="D34" s="70" t="str">
        <f>IFERROR(VLOOKUP(C34,#REF!,2,0)," ")</f>
        <v xml:space="preserve"> </v>
      </c>
      <c r="E34" s="70" t="str">
        <f>IFERROR(VLOOKUP(C34,#REF!,35,0)," ")</f>
        <v xml:space="preserve"> </v>
      </c>
      <c r="F34" s="75" t="str">
        <f t="shared" si="0"/>
        <v>0</v>
      </c>
      <c r="G34" s="71" t="e">
        <f>VLOOKUP(C34,#REF!,3,0)</f>
        <v>#REF!</v>
      </c>
      <c r="H34" s="76" t="str">
        <f t="shared" si="1"/>
        <v xml:space="preserve"> </v>
      </c>
    </row>
    <row r="35" spans="2:8" hidden="1" outlineLevel="1" x14ac:dyDescent="0.25">
      <c r="B35" s="36" t="s">
        <v>348</v>
      </c>
      <c r="C35" s="40" t="s">
        <v>324</v>
      </c>
      <c r="D35" s="70" t="str">
        <f>IFERROR(VLOOKUP(C35,#REF!,2,0)," ")</f>
        <v xml:space="preserve"> </v>
      </c>
      <c r="E35" s="70" t="str">
        <f>IFERROR(VLOOKUP(C35,#REF!,35,0)," ")</f>
        <v xml:space="preserve"> </v>
      </c>
      <c r="F35" s="75" t="str">
        <f t="shared" si="0"/>
        <v>0</v>
      </c>
      <c r="G35" s="71" t="e">
        <f>VLOOKUP(C35,#REF!,3,0)</f>
        <v>#REF!</v>
      </c>
      <c r="H35" s="76" t="str">
        <f t="shared" si="1"/>
        <v xml:space="preserve"> </v>
      </c>
    </row>
    <row r="36" spans="2:8" collapsed="1" x14ac:dyDescent="0.25">
      <c r="B36" s="36"/>
      <c r="C36" s="41" t="s">
        <v>22</v>
      </c>
      <c r="D36" s="72">
        <f>SUM(D23:D35)</f>
        <v>0</v>
      </c>
      <c r="E36" s="72">
        <f>SUM(E23:E35)</f>
        <v>0</v>
      </c>
      <c r="F36" s="75" t="str">
        <f t="shared" si="0"/>
        <v>0</v>
      </c>
      <c r="G36" s="72" t="e">
        <f>SUM(G23:G35)</f>
        <v>#REF!</v>
      </c>
      <c r="H36" s="75" t="str">
        <f t="shared" si="1"/>
        <v xml:space="preserve"> </v>
      </c>
    </row>
    <row r="37" spans="2:8" hidden="1" outlineLevel="1" x14ac:dyDescent="0.25">
      <c r="B37" s="36" t="s">
        <v>405</v>
      </c>
      <c r="C37" s="40" t="s">
        <v>320</v>
      </c>
      <c r="D37" s="70" t="str">
        <f>IFERROR(VLOOKUP(C37,#REF!,2,0)," ")</f>
        <v xml:space="preserve"> </v>
      </c>
      <c r="E37" s="70" t="str">
        <f>IFERROR(VLOOKUP(C37,#REF!,35,0)," ")</f>
        <v xml:space="preserve"> </v>
      </c>
      <c r="F37" s="75" t="str">
        <f t="shared" si="0"/>
        <v>0</v>
      </c>
      <c r="G37" s="71" t="e">
        <f>VLOOKUP(C37,#REF!,3,0)</f>
        <v>#REF!</v>
      </c>
      <c r="H37" s="76" t="str">
        <f t="shared" si="1"/>
        <v xml:space="preserve"> </v>
      </c>
    </row>
    <row r="38" spans="2:8" hidden="1" outlineLevel="1" x14ac:dyDescent="0.25">
      <c r="B38" s="36" t="s">
        <v>356</v>
      </c>
      <c r="C38" s="40" t="s">
        <v>221</v>
      </c>
      <c r="D38" s="70" t="str">
        <f>IFERROR(VLOOKUP(C38,#REF!,2,0)," ")</f>
        <v xml:space="preserve"> </v>
      </c>
      <c r="E38" s="70" t="str">
        <f>IFERROR(VLOOKUP(C38,#REF!,35,0)," ")</f>
        <v xml:space="preserve"> </v>
      </c>
      <c r="F38" s="75" t="str">
        <f t="shared" si="0"/>
        <v>0</v>
      </c>
      <c r="G38" s="71" t="e">
        <f>VLOOKUP(C38,#REF!,3,0)</f>
        <v>#REF!</v>
      </c>
      <c r="H38" s="76" t="str">
        <f t="shared" si="1"/>
        <v xml:space="preserve"> </v>
      </c>
    </row>
    <row r="39" spans="2:8" hidden="1" outlineLevel="1" x14ac:dyDescent="0.25">
      <c r="B39" s="36" t="s">
        <v>460</v>
      </c>
      <c r="C39" s="40" t="s">
        <v>642</v>
      </c>
      <c r="D39" s="70" t="str">
        <f>IFERROR(VLOOKUP(C39,#REF!,2,0)," ")</f>
        <v xml:space="preserve"> </v>
      </c>
      <c r="E39" s="70" t="str">
        <f>IFERROR(VLOOKUP(C39,#REF!,35,0)," ")</f>
        <v xml:space="preserve"> </v>
      </c>
      <c r="F39" s="75" t="str">
        <f t="shared" si="0"/>
        <v>0</v>
      </c>
      <c r="G39" s="71" t="e">
        <f>VLOOKUP(C39,#REF!,3,0)</f>
        <v>#REF!</v>
      </c>
      <c r="H39" s="76" t="str">
        <f t="shared" si="1"/>
        <v xml:space="preserve"> </v>
      </c>
    </row>
    <row r="40" spans="2:8" hidden="1" outlineLevel="1" x14ac:dyDescent="0.25">
      <c r="B40" s="36" t="s">
        <v>651</v>
      </c>
      <c r="C40" s="40" t="s">
        <v>643</v>
      </c>
      <c r="D40" s="70" t="str">
        <f>IFERROR(VLOOKUP(C40,#REF!,2,0)," ")</f>
        <v xml:space="preserve"> </v>
      </c>
      <c r="E40" s="70" t="str">
        <f>IFERROR(VLOOKUP(C40,#REF!,35,0)," ")</f>
        <v xml:space="preserve"> </v>
      </c>
      <c r="F40" s="75" t="str">
        <f t="shared" si="0"/>
        <v>0</v>
      </c>
      <c r="G40" s="71" t="e">
        <f>VLOOKUP(C40,#REF!,3,0)</f>
        <v>#REF!</v>
      </c>
      <c r="H40" s="76" t="str">
        <f t="shared" si="1"/>
        <v xml:space="preserve"> </v>
      </c>
    </row>
    <row r="41" spans="2:8" hidden="1" outlineLevel="1" x14ac:dyDescent="0.25">
      <c r="B41" s="36" t="s">
        <v>380</v>
      </c>
      <c r="C41" s="40" t="s">
        <v>294</v>
      </c>
      <c r="D41" s="70" t="str">
        <f>IFERROR(VLOOKUP(C41,#REF!,2,0)," ")</f>
        <v xml:space="preserve"> </v>
      </c>
      <c r="E41" s="70" t="str">
        <f>IFERROR(VLOOKUP(C41,#REF!,35,0)," ")</f>
        <v xml:space="preserve"> </v>
      </c>
      <c r="F41" s="75" t="str">
        <f t="shared" si="0"/>
        <v>0</v>
      </c>
      <c r="G41" s="71" t="e">
        <f>VLOOKUP(C41,#REF!,3,0)</f>
        <v>#REF!</v>
      </c>
      <c r="H41" s="76" t="str">
        <f t="shared" si="1"/>
        <v xml:space="preserve"> </v>
      </c>
    </row>
    <row r="42" spans="2:8" hidden="1" outlineLevel="1" x14ac:dyDescent="0.25">
      <c r="B42" s="36" t="s">
        <v>376</v>
      </c>
      <c r="C42" s="40" t="s">
        <v>316</v>
      </c>
      <c r="D42" s="70" t="str">
        <f>IFERROR(VLOOKUP(C42,#REF!,2,0)," ")</f>
        <v xml:space="preserve"> </v>
      </c>
      <c r="E42" s="70" t="str">
        <f>IFERROR(VLOOKUP(C42,#REF!,35,0)," ")</f>
        <v xml:space="preserve"> </v>
      </c>
      <c r="F42" s="75" t="str">
        <f t="shared" si="0"/>
        <v>0</v>
      </c>
      <c r="G42" s="71" t="e">
        <f>VLOOKUP(C42,#REF!,3,0)</f>
        <v>#REF!</v>
      </c>
      <c r="H42" s="76" t="str">
        <f t="shared" si="1"/>
        <v xml:space="preserve"> </v>
      </c>
    </row>
    <row r="43" spans="2:8" hidden="1" outlineLevel="1" x14ac:dyDescent="0.25">
      <c r="B43" s="36" t="s">
        <v>616</v>
      </c>
      <c r="C43" s="40" t="s">
        <v>282</v>
      </c>
      <c r="D43" s="70" t="str">
        <f>IFERROR(VLOOKUP(C43,#REF!,2,0)," ")</f>
        <v xml:space="preserve"> </v>
      </c>
      <c r="E43" s="70" t="str">
        <f>IFERROR(VLOOKUP(C43,#REF!,35,0)," ")</f>
        <v xml:space="preserve"> </v>
      </c>
      <c r="F43" s="75" t="str">
        <f t="shared" si="0"/>
        <v>0</v>
      </c>
      <c r="G43" s="71" t="e">
        <f>VLOOKUP(C43,#REF!,3,0)</f>
        <v>#REF!</v>
      </c>
      <c r="H43" s="76" t="str">
        <f t="shared" si="1"/>
        <v xml:space="preserve"> </v>
      </c>
    </row>
    <row r="44" spans="2:8" hidden="1" outlineLevel="1" x14ac:dyDescent="0.25">
      <c r="B44" s="36" t="s">
        <v>426</v>
      </c>
      <c r="C44" s="40" t="s">
        <v>231</v>
      </c>
      <c r="D44" s="70" t="str">
        <f>IFERROR(VLOOKUP(C44,#REF!,2,0)," ")</f>
        <v xml:space="preserve"> </v>
      </c>
      <c r="E44" s="70" t="str">
        <f>IFERROR(VLOOKUP(C44,#REF!,35,0)," ")</f>
        <v xml:space="preserve"> </v>
      </c>
      <c r="F44" s="75" t="str">
        <f t="shared" si="0"/>
        <v>0</v>
      </c>
      <c r="G44" s="71" t="e">
        <f>VLOOKUP(C44,#REF!,3,0)</f>
        <v>#REF!</v>
      </c>
      <c r="H44" s="76" t="str">
        <f t="shared" si="1"/>
        <v xml:space="preserve"> </v>
      </c>
    </row>
    <row r="45" spans="2:8" hidden="1" outlineLevel="1" x14ac:dyDescent="0.25">
      <c r="B45" s="36" t="s">
        <v>614</v>
      </c>
      <c r="C45" s="40" t="s">
        <v>256</v>
      </c>
      <c r="D45" s="70" t="str">
        <f>IFERROR(VLOOKUP(C45,#REF!,2,0)," ")</f>
        <v xml:space="preserve"> </v>
      </c>
      <c r="E45" s="70" t="str">
        <f>IFERROR(VLOOKUP(C45,#REF!,35,0)," ")</f>
        <v xml:space="preserve"> </v>
      </c>
      <c r="F45" s="75" t="str">
        <f t="shared" si="0"/>
        <v>0</v>
      </c>
      <c r="G45" s="71" t="e">
        <f>VLOOKUP(C45,#REF!,3,0)</f>
        <v>#REF!</v>
      </c>
      <c r="H45" s="76" t="str">
        <f t="shared" si="1"/>
        <v xml:space="preserve"> </v>
      </c>
    </row>
    <row r="46" spans="2:8" collapsed="1" x14ac:dyDescent="0.25">
      <c r="B46" s="36"/>
      <c r="C46" s="41" t="s">
        <v>31</v>
      </c>
      <c r="D46" s="72">
        <f>SUM(D37:D45)</f>
        <v>0</v>
      </c>
      <c r="E46" s="72">
        <f>SUM(E37:E45)</f>
        <v>0</v>
      </c>
      <c r="F46" s="75" t="str">
        <f t="shared" si="0"/>
        <v>0</v>
      </c>
      <c r="G46" s="72" t="e">
        <f>SUM(G37:G45)</f>
        <v>#REF!</v>
      </c>
      <c r="H46" s="76" t="str">
        <f t="shared" si="1"/>
        <v xml:space="preserve"> </v>
      </c>
    </row>
    <row r="47" spans="2:8" hidden="1" outlineLevel="1" x14ac:dyDescent="0.25">
      <c r="B47" s="36" t="s">
        <v>386</v>
      </c>
      <c r="C47" s="40" t="s">
        <v>220</v>
      </c>
      <c r="D47" s="70" t="str">
        <f>IFERROR(VLOOKUP(C47,#REF!,2,0)," ")</f>
        <v xml:space="preserve"> </v>
      </c>
      <c r="E47" s="70" t="str">
        <f>IFERROR(VLOOKUP(C47,#REF!,35,0)," ")</f>
        <v xml:space="preserve"> </v>
      </c>
      <c r="F47" s="75" t="str">
        <f t="shared" si="0"/>
        <v>0</v>
      </c>
      <c r="G47" s="71" t="e">
        <f>VLOOKUP(C47,#REF!,3,0)</f>
        <v>#REF!</v>
      </c>
      <c r="H47" s="76" t="str">
        <f t="shared" si="1"/>
        <v xml:space="preserve"> </v>
      </c>
    </row>
    <row r="48" spans="2:8" hidden="1" outlineLevel="1" x14ac:dyDescent="0.25">
      <c r="B48" s="36" t="s">
        <v>400</v>
      </c>
      <c r="C48" s="40" t="s">
        <v>336</v>
      </c>
      <c r="D48" s="70" t="str">
        <f>IFERROR(VLOOKUP(C48,#REF!,2,0)," ")</f>
        <v xml:space="preserve"> </v>
      </c>
      <c r="E48" s="70" t="str">
        <f>IFERROR(VLOOKUP(C48,#REF!,35,0)," ")</f>
        <v xml:space="preserve"> </v>
      </c>
      <c r="F48" s="75" t="str">
        <f t="shared" si="0"/>
        <v>0</v>
      </c>
      <c r="G48" s="71" t="e">
        <f>VLOOKUP(C48,#REF!,3,0)</f>
        <v>#REF!</v>
      </c>
      <c r="H48" s="76" t="str">
        <f t="shared" si="1"/>
        <v xml:space="preserve"> </v>
      </c>
    </row>
    <row r="49" spans="2:8" hidden="1" outlineLevel="1" x14ac:dyDescent="0.25">
      <c r="B49" s="36" t="s">
        <v>357</v>
      </c>
      <c r="C49" s="40" t="s">
        <v>243</v>
      </c>
      <c r="D49" s="70" t="str">
        <f>IFERROR(VLOOKUP(C49,#REF!,2,0)," ")</f>
        <v xml:space="preserve"> </v>
      </c>
      <c r="E49" s="70" t="str">
        <f>IFERROR(VLOOKUP(C49,#REF!,35,0)," ")</f>
        <v xml:space="preserve"> </v>
      </c>
      <c r="F49" s="75" t="str">
        <f t="shared" si="0"/>
        <v>0</v>
      </c>
      <c r="G49" s="71" t="e">
        <f>VLOOKUP(C49,#REF!,3,0)</f>
        <v>#REF!</v>
      </c>
      <c r="H49" s="76" t="str">
        <f t="shared" si="1"/>
        <v xml:space="preserve"> </v>
      </c>
    </row>
    <row r="50" spans="2:8" collapsed="1" x14ac:dyDescent="0.25">
      <c r="B50" s="36"/>
      <c r="C50" s="42" t="s">
        <v>599</v>
      </c>
      <c r="D50" s="72">
        <f>SUM(D47:D49)</f>
        <v>0</v>
      </c>
      <c r="E50" s="72">
        <f>SUM(E47:E49)</f>
        <v>0</v>
      </c>
      <c r="F50" s="75" t="str">
        <f t="shared" si="0"/>
        <v>0</v>
      </c>
      <c r="G50" s="72" t="e">
        <f>SUM(G47:G49)</f>
        <v>#REF!</v>
      </c>
      <c r="H50" s="76" t="str">
        <f t="shared" si="1"/>
        <v xml:space="preserve"> </v>
      </c>
    </row>
    <row r="51" spans="2:8" hidden="1" outlineLevel="1" x14ac:dyDescent="0.25">
      <c r="B51" s="36" t="s">
        <v>632</v>
      </c>
      <c r="C51" s="45" t="s">
        <v>622</v>
      </c>
      <c r="D51" s="70" t="str">
        <f>IFERROR(VLOOKUP(C51,#REF!,2,0)," ")</f>
        <v xml:space="preserve"> </v>
      </c>
      <c r="E51" s="70" t="str">
        <f>IFERROR(VLOOKUP(C51,#REF!,35,0)," ")</f>
        <v xml:space="preserve"> </v>
      </c>
      <c r="F51" s="75" t="str">
        <f t="shared" si="0"/>
        <v>0</v>
      </c>
      <c r="G51" s="71" t="e">
        <f>VLOOKUP(C51,#REF!,3,0)</f>
        <v>#REF!</v>
      </c>
      <c r="H51" s="76" t="str">
        <f t="shared" si="1"/>
        <v xml:space="preserve"> </v>
      </c>
    </row>
    <row r="52" spans="2:8" hidden="1" outlineLevel="1" x14ac:dyDescent="0.25">
      <c r="B52" s="36" t="s">
        <v>384</v>
      </c>
      <c r="C52" s="40" t="s">
        <v>334</v>
      </c>
      <c r="D52" s="70" t="str">
        <f>IFERROR(VLOOKUP(C52,#REF!,2,0)," ")</f>
        <v xml:space="preserve"> </v>
      </c>
      <c r="E52" s="70" t="str">
        <f>IFERROR(VLOOKUP(C52,#REF!,35,0)," ")</f>
        <v xml:space="preserve"> </v>
      </c>
      <c r="F52" s="75" t="str">
        <f t="shared" ref="F52:F101" si="2">IFERROR(D52/E52-1,"0")</f>
        <v>0</v>
      </c>
      <c r="G52" s="71" t="e">
        <f>VLOOKUP(C52,#REF!,3,0)</f>
        <v>#REF!</v>
      </c>
      <c r="H52" s="76" t="str">
        <f t="shared" ref="H52:H103" si="3">IFERROR(D52/G52-1," ")</f>
        <v xml:space="preserve"> </v>
      </c>
    </row>
    <row r="53" spans="2:8" hidden="1" outlineLevel="1" x14ac:dyDescent="0.25">
      <c r="B53" s="36" t="s">
        <v>484</v>
      </c>
      <c r="C53" s="40" t="s">
        <v>311</v>
      </c>
      <c r="D53" s="70" t="str">
        <f>IFERROR(VLOOKUP(C53,#REF!,2,0)," ")</f>
        <v xml:space="preserve"> </v>
      </c>
      <c r="E53" s="70" t="str">
        <f>IFERROR(VLOOKUP(C53,#REF!,35,0)," ")</f>
        <v xml:space="preserve"> </v>
      </c>
      <c r="F53" s="75" t="str">
        <f t="shared" si="2"/>
        <v>0</v>
      </c>
      <c r="G53" s="71" t="e">
        <f>VLOOKUP(C53,#REF!,3,0)</f>
        <v>#REF!</v>
      </c>
      <c r="H53" s="76" t="str">
        <f t="shared" si="3"/>
        <v xml:space="preserve"> </v>
      </c>
    </row>
    <row r="54" spans="2:8" hidden="1" outlineLevel="1" x14ac:dyDescent="0.25">
      <c r="B54" s="36" t="s">
        <v>615</v>
      </c>
      <c r="C54" s="40" t="s">
        <v>269</v>
      </c>
      <c r="D54" s="70" t="str">
        <f>IFERROR(VLOOKUP(C54,#REF!,2,0)," ")</f>
        <v xml:space="preserve"> </v>
      </c>
      <c r="E54" s="70" t="str">
        <f>IFERROR(VLOOKUP(C54,#REF!,35,0)," ")</f>
        <v xml:space="preserve"> </v>
      </c>
      <c r="F54" s="75" t="str">
        <f t="shared" si="2"/>
        <v>0</v>
      </c>
      <c r="G54" s="71" t="e">
        <f>VLOOKUP(C54,#REF!,3,0)</f>
        <v>#REF!</v>
      </c>
      <c r="H54" s="76" t="str">
        <f t="shared" si="3"/>
        <v xml:space="preserve"> </v>
      </c>
    </row>
    <row r="55" spans="2:8" hidden="1" outlineLevel="1" x14ac:dyDescent="0.25">
      <c r="B55" s="36" t="s">
        <v>656</v>
      </c>
      <c r="C55" s="40" t="s">
        <v>260</v>
      </c>
      <c r="D55" s="70" t="str">
        <f>IFERROR(VLOOKUP(C55,#REF!,2,0)," ")</f>
        <v xml:space="preserve"> </v>
      </c>
      <c r="E55" s="70" t="str">
        <f>IFERROR(VLOOKUP(C55,#REF!,35,0)," ")</f>
        <v xml:space="preserve"> </v>
      </c>
      <c r="F55" s="75" t="str">
        <f t="shared" si="2"/>
        <v>0</v>
      </c>
      <c r="G55" s="71" t="e">
        <f>VLOOKUP(C55,#REF!,3,0)</f>
        <v>#REF!</v>
      </c>
      <c r="H55" s="76" t="str">
        <f t="shared" si="3"/>
        <v xml:space="preserve"> </v>
      </c>
    </row>
    <row r="56" spans="2:8" hidden="1" outlineLevel="1" x14ac:dyDescent="0.25">
      <c r="B56" s="36" t="s">
        <v>402</v>
      </c>
      <c r="C56" s="40" t="s">
        <v>242</v>
      </c>
      <c r="D56" s="70" t="str">
        <f>IFERROR(VLOOKUP(C56,#REF!,2,0)," ")</f>
        <v xml:space="preserve"> </v>
      </c>
      <c r="E56" s="70" t="str">
        <f>IFERROR(VLOOKUP(C56,#REF!,35,0)," ")</f>
        <v xml:space="preserve"> </v>
      </c>
      <c r="F56" s="75" t="str">
        <f t="shared" si="2"/>
        <v>0</v>
      </c>
      <c r="G56" s="71" t="e">
        <f>VLOOKUP(C56,#REF!,3,0)</f>
        <v>#REF!</v>
      </c>
      <c r="H56" s="76" t="str">
        <f t="shared" si="3"/>
        <v xml:space="preserve"> </v>
      </c>
    </row>
    <row r="57" spans="2:8" hidden="1" outlineLevel="1" x14ac:dyDescent="0.25">
      <c r="B57" s="36" t="s">
        <v>464</v>
      </c>
      <c r="C57" s="40" t="s">
        <v>234</v>
      </c>
      <c r="D57" s="70" t="str">
        <f>IFERROR(VLOOKUP(C57,#REF!,2,0)," ")</f>
        <v xml:space="preserve"> </v>
      </c>
      <c r="E57" s="70" t="str">
        <f>IFERROR(VLOOKUP(C57,#REF!,35,0)," ")</f>
        <v xml:space="preserve"> </v>
      </c>
      <c r="F57" s="75" t="str">
        <f t="shared" si="2"/>
        <v>0</v>
      </c>
      <c r="G57" s="71" t="e">
        <f>VLOOKUP(C57,#REF!,3,0)</f>
        <v>#REF!</v>
      </c>
      <c r="H57" s="76" t="str">
        <f t="shared" si="3"/>
        <v xml:space="preserve"> </v>
      </c>
    </row>
    <row r="58" spans="2:8" hidden="1" outlineLevel="1" x14ac:dyDescent="0.25">
      <c r="B58" s="36" t="s">
        <v>406</v>
      </c>
      <c r="C58" s="40" t="s">
        <v>254</v>
      </c>
      <c r="D58" s="70" t="str">
        <f>IFERROR(VLOOKUP(C58,#REF!,2,0)," ")</f>
        <v xml:space="preserve"> </v>
      </c>
      <c r="E58" s="70" t="str">
        <f>IFERROR(VLOOKUP(C58,#REF!,35,0)," ")</f>
        <v xml:space="preserve"> </v>
      </c>
      <c r="F58" s="75" t="str">
        <f t="shared" si="2"/>
        <v>0</v>
      </c>
      <c r="G58" s="71" t="e">
        <f>VLOOKUP(C58,#REF!,3,0)</f>
        <v>#REF!</v>
      </c>
      <c r="H58" s="76" t="str">
        <f t="shared" si="3"/>
        <v xml:space="preserve"> </v>
      </c>
    </row>
    <row r="59" spans="2:8" hidden="1" outlineLevel="1" x14ac:dyDescent="0.25">
      <c r="B59" s="36" t="s">
        <v>655</v>
      </c>
      <c r="C59" s="40" t="s">
        <v>218</v>
      </c>
      <c r="D59" s="70" t="str">
        <f>IFERROR(VLOOKUP(C59,#REF!,2,0)," ")</f>
        <v xml:space="preserve"> </v>
      </c>
      <c r="E59" s="70" t="str">
        <f>IFERROR(VLOOKUP(C59,#REF!,35,0)," ")</f>
        <v xml:space="preserve"> </v>
      </c>
      <c r="F59" s="75" t="str">
        <f t="shared" si="2"/>
        <v>0</v>
      </c>
      <c r="G59" s="71" t="e">
        <f>VLOOKUP(C59,#REF!,3,0)</f>
        <v>#REF!</v>
      </c>
      <c r="H59" s="76" t="str">
        <f t="shared" si="3"/>
        <v xml:space="preserve"> </v>
      </c>
    </row>
    <row r="60" spans="2:8" hidden="1" outlineLevel="1" x14ac:dyDescent="0.25">
      <c r="B60" s="36" t="s">
        <v>382</v>
      </c>
      <c r="C60" s="40" t="s">
        <v>298</v>
      </c>
      <c r="D60" s="70" t="str">
        <f>IFERROR(VLOOKUP(C60,#REF!,2,0)," ")</f>
        <v xml:space="preserve"> </v>
      </c>
      <c r="E60" s="70" t="str">
        <f>IFERROR(VLOOKUP(C60,#REF!,35,0)," ")</f>
        <v xml:space="preserve"> </v>
      </c>
      <c r="F60" s="75" t="str">
        <f t="shared" si="2"/>
        <v>0</v>
      </c>
      <c r="G60" s="71" t="e">
        <f>VLOOKUP(C60,#REF!,3,0)</f>
        <v>#REF!</v>
      </c>
      <c r="H60" s="76" t="str">
        <f t="shared" si="3"/>
        <v xml:space="preserve"> </v>
      </c>
    </row>
    <row r="61" spans="2:8" collapsed="1" x14ac:dyDescent="0.25">
      <c r="B61" s="36"/>
      <c r="C61" s="41" t="s">
        <v>40</v>
      </c>
      <c r="D61" s="72">
        <f>SUM(D51:D60)</f>
        <v>0</v>
      </c>
      <c r="E61" s="72">
        <f>SUM(E51:E60)</f>
        <v>0</v>
      </c>
      <c r="F61" s="75" t="str">
        <f t="shared" si="2"/>
        <v>0</v>
      </c>
      <c r="G61" s="72" t="e">
        <f>SUM(G51:G60)</f>
        <v>#REF!</v>
      </c>
      <c r="H61" s="76" t="str">
        <f t="shared" si="3"/>
        <v xml:space="preserve"> </v>
      </c>
    </row>
    <row r="62" spans="2:8" hidden="1" outlineLevel="1" x14ac:dyDescent="0.25">
      <c r="B62" s="36" t="s">
        <v>443</v>
      </c>
      <c r="C62" s="40" t="s">
        <v>247</v>
      </c>
      <c r="D62" s="70" t="str">
        <f>IFERROR(VLOOKUP(C62,#REF!,2,0)," ")</f>
        <v xml:space="preserve"> </v>
      </c>
      <c r="E62" s="70" t="str">
        <f>IFERROR(VLOOKUP(C62,#REF!,35,0)," ")</f>
        <v xml:space="preserve"> </v>
      </c>
      <c r="F62" s="75" t="str">
        <f t="shared" si="2"/>
        <v>0</v>
      </c>
      <c r="G62" s="71" t="e">
        <f>VLOOKUP(C62,#REF!,3,0)</f>
        <v>#REF!</v>
      </c>
      <c r="H62" s="76" t="str">
        <f t="shared" si="3"/>
        <v xml:space="preserve"> </v>
      </c>
    </row>
    <row r="63" spans="2:8" hidden="1" outlineLevel="1" x14ac:dyDescent="0.25">
      <c r="B63" s="36" t="s">
        <v>358</v>
      </c>
      <c r="C63" s="40" t="s">
        <v>331</v>
      </c>
      <c r="D63" s="70" t="str">
        <f>IFERROR(VLOOKUP(C63,#REF!,2,0)," ")</f>
        <v xml:space="preserve"> </v>
      </c>
      <c r="E63" s="70" t="str">
        <f>IFERROR(VLOOKUP(C63,#REF!,35,0)," ")</f>
        <v xml:space="preserve"> </v>
      </c>
      <c r="F63" s="75" t="str">
        <f t="shared" si="2"/>
        <v>0</v>
      </c>
      <c r="G63" s="71" t="e">
        <f>VLOOKUP(C63,#REF!,3,0)</f>
        <v>#REF!</v>
      </c>
      <c r="H63" s="76" t="str">
        <f t="shared" si="3"/>
        <v xml:space="preserve"> </v>
      </c>
    </row>
    <row r="64" spans="2:8" hidden="1" outlineLevel="1" x14ac:dyDescent="0.25">
      <c r="B64" s="36" t="s">
        <v>457</v>
      </c>
      <c r="C64" s="40" t="s">
        <v>251</v>
      </c>
      <c r="D64" s="70" t="str">
        <f>IFERROR(VLOOKUP(C64,#REF!,2,0)," ")</f>
        <v xml:space="preserve"> </v>
      </c>
      <c r="E64" s="70" t="str">
        <f>IFERROR(VLOOKUP(C64,#REF!,35,0)," ")</f>
        <v xml:space="preserve"> </v>
      </c>
      <c r="F64" s="75" t="str">
        <f t="shared" si="2"/>
        <v>0</v>
      </c>
      <c r="G64" s="71" t="e">
        <f>VLOOKUP(C64,#REF!,3,0)</f>
        <v>#REF!</v>
      </c>
      <c r="H64" s="76" t="str">
        <f t="shared" si="3"/>
        <v xml:space="preserve"> </v>
      </c>
    </row>
    <row r="65" spans="2:8" hidden="1" outlineLevel="1" x14ac:dyDescent="0.25">
      <c r="B65" s="36" t="s">
        <v>474</v>
      </c>
      <c r="C65" s="40" t="s">
        <v>43</v>
      </c>
      <c r="D65" s="70" t="str">
        <f>IFERROR(VLOOKUP(C65,#REF!,2,0)," ")</f>
        <v xml:space="preserve"> </v>
      </c>
      <c r="E65" s="70" t="str">
        <f>IFERROR(VLOOKUP(C65,#REF!,35,0)," ")</f>
        <v xml:space="preserve"> </v>
      </c>
      <c r="F65" s="75" t="str">
        <f t="shared" si="2"/>
        <v>0</v>
      </c>
      <c r="G65" s="71" t="e">
        <f>VLOOKUP(C65,#REF!,3,0)</f>
        <v>#REF!</v>
      </c>
      <c r="H65" s="76" t="str">
        <f t="shared" si="3"/>
        <v xml:space="preserve"> </v>
      </c>
    </row>
    <row r="66" spans="2:8" hidden="1" outlineLevel="1" x14ac:dyDescent="0.25">
      <c r="B66" s="36" t="s">
        <v>359</v>
      </c>
      <c r="C66" s="40" t="s">
        <v>300</v>
      </c>
      <c r="D66" s="70" t="str">
        <f>IFERROR(VLOOKUP(C66,#REF!,2,0)," ")</f>
        <v xml:space="preserve"> </v>
      </c>
      <c r="E66" s="70" t="str">
        <f>IFERROR(VLOOKUP(C66,#REF!,35,0)," ")</f>
        <v xml:space="preserve"> </v>
      </c>
      <c r="F66" s="75" t="str">
        <f t="shared" si="2"/>
        <v>0</v>
      </c>
      <c r="G66" s="71" t="e">
        <f>VLOOKUP(C66,#REF!,3,0)</f>
        <v>#REF!</v>
      </c>
      <c r="H66" s="76" t="str">
        <f t="shared" si="3"/>
        <v xml:space="preserve"> </v>
      </c>
    </row>
    <row r="67" spans="2:8" hidden="1" outlineLevel="1" x14ac:dyDescent="0.25">
      <c r="B67" s="36" t="s">
        <v>365</v>
      </c>
      <c r="C67" s="40" t="s">
        <v>300</v>
      </c>
      <c r="D67" s="70" t="e">
        <f>#REF!</f>
        <v>#REF!</v>
      </c>
      <c r="E67" s="70" t="e">
        <f>#REF!</f>
        <v>#REF!</v>
      </c>
      <c r="F67" s="75" t="str">
        <f t="shared" si="2"/>
        <v>0</v>
      </c>
      <c r="G67" s="71" t="e">
        <f>#REF!</f>
        <v>#REF!</v>
      </c>
      <c r="H67" s="76" t="str">
        <f t="shared" si="3"/>
        <v xml:space="preserve"> </v>
      </c>
    </row>
    <row r="68" spans="2:8" hidden="1" outlineLevel="1" x14ac:dyDescent="0.25">
      <c r="B68" s="36" t="s">
        <v>637</v>
      </c>
      <c r="C68" s="40" t="s">
        <v>607</v>
      </c>
      <c r="D68" s="70" t="str">
        <f>IFERROR(VLOOKUP(C68,#REF!,2,0)," ")</f>
        <v xml:space="preserve"> </v>
      </c>
      <c r="E68" s="70" t="str">
        <f>IFERROR(VLOOKUP(C68,#REF!,35,0)," ")</f>
        <v xml:space="preserve"> </v>
      </c>
      <c r="F68" s="75" t="str">
        <f t="shared" si="2"/>
        <v>0</v>
      </c>
      <c r="G68" s="71" t="e">
        <f>VLOOKUP(C68,#REF!,3,0)</f>
        <v>#REF!</v>
      </c>
      <c r="H68" s="76" t="str">
        <f t="shared" si="3"/>
        <v xml:space="preserve"> </v>
      </c>
    </row>
    <row r="69" spans="2:8" hidden="1" outlineLevel="1" x14ac:dyDescent="0.25">
      <c r="B69" s="36" t="s">
        <v>468</v>
      </c>
      <c r="C69" s="40" t="s">
        <v>310</v>
      </c>
      <c r="D69" s="70" t="str">
        <f>IFERROR(VLOOKUP(C69,#REF!,2,0)," ")</f>
        <v xml:space="preserve"> </v>
      </c>
      <c r="E69" s="70" t="str">
        <f>IFERROR(VLOOKUP(C69,#REF!,35,0)," ")</f>
        <v xml:space="preserve"> </v>
      </c>
      <c r="F69" s="75" t="str">
        <f t="shared" si="2"/>
        <v>0</v>
      </c>
      <c r="G69" s="71" t="e">
        <f>VLOOKUP(C69,#REF!,3,0)</f>
        <v>#REF!</v>
      </c>
      <c r="H69" s="76" t="str">
        <f t="shared" si="3"/>
        <v xml:space="preserve"> </v>
      </c>
    </row>
    <row r="70" spans="2:8" hidden="1" outlineLevel="1" x14ac:dyDescent="0.25">
      <c r="B70" s="36" t="s">
        <v>362</v>
      </c>
      <c r="C70" s="40" t="s">
        <v>46</v>
      </c>
      <c r="D70" s="70" t="str">
        <f>IFERROR(VLOOKUP(C70,#REF!,2,0)," ")</f>
        <v xml:space="preserve"> </v>
      </c>
      <c r="E70" s="70" t="str">
        <f>IFERROR(VLOOKUP(C70,#REF!,35,0)," ")</f>
        <v xml:space="preserve"> </v>
      </c>
      <c r="F70" s="75" t="str">
        <f t="shared" si="2"/>
        <v>0</v>
      </c>
      <c r="G70" s="71" t="e">
        <f>VLOOKUP(C70,#REF!,3,0)</f>
        <v>#REF!</v>
      </c>
      <c r="H70" s="76" t="str">
        <f t="shared" si="3"/>
        <v xml:space="preserve"> </v>
      </c>
    </row>
    <row r="71" spans="2:8" collapsed="1" x14ac:dyDescent="0.25">
      <c r="B71" s="36"/>
      <c r="C71" s="41" t="s">
        <v>600</v>
      </c>
      <c r="D71" s="72" t="e">
        <f>SUM(D62:D70)</f>
        <v>#REF!</v>
      </c>
      <c r="E71" s="72" t="e">
        <f>SUM(E62:E70)</f>
        <v>#REF!</v>
      </c>
      <c r="F71" s="75" t="str">
        <f t="shared" si="2"/>
        <v>0</v>
      </c>
      <c r="G71" s="72" t="e">
        <f>SUM(G62:G70)</f>
        <v>#REF!</v>
      </c>
      <c r="H71" s="76" t="str">
        <f t="shared" si="3"/>
        <v xml:space="preserve"> </v>
      </c>
    </row>
    <row r="72" spans="2:8" hidden="1" outlineLevel="1" x14ac:dyDescent="0.25">
      <c r="B72" s="36" t="s">
        <v>370</v>
      </c>
      <c r="C72" s="40" t="s">
        <v>323</v>
      </c>
      <c r="D72" s="70" t="str">
        <f>IFERROR(VLOOKUP(C72,#REF!,2,0)," ")</f>
        <v xml:space="preserve"> </v>
      </c>
      <c r="E72" s="70" t="str">
        <f>IFERROR(VLOOKUP(C72,#REF!,35,0)," ")</f>
        <v xml:space="preserve"> </v>
      </c>
      <c r="F72" s="75" t="str">
        <f t="shared" si="2"/>
        <v>0</v>
      </c>
      <c r="G72" s="71" t="e">
        <f>VLOOKUP(C72,#REF!,3,0)</f>
        <v>#REF!</v>
      </c>
      <c r="H72" s="76" t="str">
        <f t="shared" si="3"/>
        <v xml:space="preserve"> </v>
      </c>
    </row>
    <row r="73" spans="2:8" hidden="1" outlineLevel="1" x14ac:dyDescent="0.25">
      <c r="B73" s="36" t="s">
        <v>447</v>
      </c>
      <c r="C73" s="40" t="s">
        <v>313</v>
      </c>
      <c r="D73" s="70" t="str">
        <f>IFERROR(VLOOKUP(C73,#REF!,2,0)," ")</f>
        <v xml:space="preserve"> </v>
      </c>
      <c r="E73" s="70" t="str">
        <f>IFERROR(VLOOKUP(C73,#REF!,35,0)," ")</f>
        <v xml:space="preserve"> </v>
      </c>
      <c r="F73" s="75" t="str">
        <f t="shared" si="2"/>
        <v>0</v>
      </c>
      <c r="G73" s="71" t="e">
        <f>VLOOKUP(C73,#REF!,3,0)</f>
        <v>#REF!</v>
      </c>
      <c r="H73" s="76" t="str">
        <f t="shared" si="3"/>
        <v xml:space="preserve"> </v>
      </c>
    </row>
    <row r="74" spans="2:8" hidden="1" outlineLevel="1" x14ac:dyDescent="0.25">
      <c r="B74" s="36" t="s">
        <v>429</v>
      </c>
      <c r="C74" s="40" t="s">
        <v>255</v>
      </c>
      <c r="D74" s="70" t="str">
        <f>IFERROR(VLOOKUP(C74,#REF!,2,0)," ")</f>
        <v xml:space="preserve"> </v>
      </c>
      <c r="E74" s="70" t="str">
        <f>IFERROR(VLOOKUP(C74,#REF!,35,0)," ")</f>
        <v xml:space="preserve"> </v>
      </c>
      <c r="F74" s="75" t="str">
        <f t="shared" si="2"/>
        <v>0</v>
      </c>
      <c r="G74" s="71" t="e">
        <f>VLOOKUP(C74,#REF!,3,0)</f>
        <v>#REF!</v>
      </c>
      <c r="H74" s="76" t="str">
        <f t="shared" si="3"/>
        <v xml:space="preserve"> </v>
      </c>
    </row>
    <row r="75" spans="2:8" hidden="1" outlineLevel="1" x14ac:dyDescent="0.25">
      <c r="B75" s="36" t="s">
        <v>408</v>
      </c>
      <c r="C75" s="40" t="s">
        <v>665</v>
      </c>
      <c r="D75" s="70">
        <v>40621.489999999991</v>
      </c>
      <c r="E75" s="70" t="str">
        <f>IFERROR(VLOOKUP(C75,#REF!,35,0)," ")</f>
        <v xml:space="preserve"> </v>
      </c>
      <c r="F75" s="75" t="str">
        <f t="shared" si="2"/>
        <v>0</v>
      </c>
      <c r="G75" s="71" t="e">
        <f>#REF!</f>
        <v>#REF!</v>
      </c>
      <c r="H75" s="76" t="str">
        <f t="shared" si="3"/>
        <v xml:space="preserve"> </v>
      </c>
    </row>
    <row r="76" spans="2:8" hidden="1" outlineLevel="1" x14ac:dyDescent="0.25">
      <c r="B76" s="36" t="s">
        <v>361</v>
      </c>
      <c r="C76" s="40" t="s">
        <v>219</v>
      </c>
      <c r="D76" s="70" t="str">
        <f>IFERROR(VLOOKUP(C76,#REF!,2,0)," ")</f>
        <v xml:space="preserve"> </v>
      </c>
      <c r="E76" s="70" t="str">
        <f>IFERROR(VLOOKUP(C76,#REF!,35,0)," ")</f>
        <v xml:space="preserve"> </v>
      </c>
      <c r="F76" s="75" t="str">
        <f t="shared" si="2"/>
        <v>0</v>
      </c>
      <c r="G76" s="71" t="e">
        <f>VLOOKUP(C76,#REF!,3,0)</f>
        <v>#REF!</v>
      </c>
      <c r="H76" s="76" t="str">
        <f t="shared" si="3"/>
        <v xml:space="preserve"> </v>
      </c>
    </row>
    <row r="77" spans="2:8" hidden="1" outlineLevel="1" x14ac:dyDescent="0.25">
      <c r="B77" s="36" t="s">
        <v>473</v>
      </c>
      <c r="C77" s="40" t="s">
        <v>295</v>
      </c>
      <c r="D77" s="70" t="str">
        <f>IFERROR(VLOOKUP(C77,#REF!,2,0)," ")</f>
        <v xml:space="preserve"> </v>
      </c>
      <c r="E77" s="70" t="str">
        <f>IFERROR(VLOOKUP(C77,#REF!,35,0)," ")</f>
        <v xml:space="preserve"> </v>
      </c>
      <c r="F77" s="75" t="str">
        <f t="shared" si="2"/>
        <v>0</v>
      </c>
      <c r="G77" s="71" t="e">
        <f>VLOOKUP(C77,#REF!,3,0)</f>
        <v>#REF!</v>
      </c>
      <c r="H77" s="76" t="str">
        <f t="shared" si="3"/>
        <v xml:space="preserve"> </v>
      </c>
    </row>
    <row r="78" spans="2:8" collapsed="1" x14ac:dyDescent="0.25">
      <c r="B78" s="36"/>
      <c r="C78" s="41" t="s">
        <v>664</v>
      </c>
      <c r="D78" s="72">
        <f>SUM(D72:D77)</f>
        <v>40621.489999999991</v>
      </c>
      <c r="E78" s="72">
        <f>SUM(E72:E77)</f>
        <v>0</v>
      </c>
      <c r="F78" s="75" t="str">
        <f t="shared" si="2"/>
        <v>0</v>
      </c>
      <c r="G78" s="72" t="e">
        <f>SUM(G72:G77)</f>
        <v>#REF!</v>
      </c>
      <c r="H78" s="76" t="str">
        <f t="shared" si="3"/>
        <v xml:space="preserve"> </v>
      </c>
    </row>
    <row r="79" spans="2:8" hidden="1" outlineLevel="1" x14ac:dyDescent="0.25">
      <c r="B79" s="36" t="s">
        <v>368</v>
      </c>
      <c r="C79" s="40" t="s">
        <v>338</v>
      </c>
      <c r="D79" s="70" t="str">
        <f>IFERROR(VLOOKUP(C79,#REF!,2,0)," ")</f>
        <v xml:space="preserve"> </v>
      </c>
      <c r="E79" s="70" t="str">
        <f>IFERROR(VLOOKUP(C79,#REF!,35,0)," ")</f>
        <v xml:space="preserve"> </v>
      </c>
      <c r="F79" s="75" t="str">
        <f t="shared" si="2"/>
        <v>0</v>
      </c>
      <c r="G79" s="71" t="e">
        <f>VLOOKUP(C79,#REF!,3,0)</f>
        <v>#REF!</v>
      </c>
      <c r="H79" s="76" t="str">
        <f t="shared" si="3"/>
        <v xml:space="preserve"> </v>
      </c>
    </row>
    <row r="80" spans="2:8" hidden="1" outlineLevel="1" x14ac:dyDescent="0.25">
      <c r="B80" s="36" t="s">
        <v>469</v>
      </c>
      <c r="C80" s="40" t="s">
        <v>287</v>
      </c>
      <c r="D80" s="70" t="str">
        <f>IFERROR(VLOOKUP(C80,#REF!,2,0)," ")</f>
        <v xml:space="preserve"> </v>
      </c>
      <c r="E80" s="70" t="str">
        <f>IFERROR(VLOOKUP(C80,#REF!,35,0)," ")</f>
        <v xml:space="preserve"> </v>
      </c>
      <c r="F80" s="75" t="str">
        <f t="shared" si="2"/>
        <v>0</v>
      </c>
      <c r="G80" s="71" t="e">
        <f>VLOOKUP(C80,#REF!,3,0)</f>
        <v>#REF!</v>
      </c>
      <c r="H80" s="76" t="str">
        <f t="shared" si="3"/>
        <v xml:space="preserve"> </v>
      </c>
    </row>
    <row r="81" spans="2:8" hidden="1" outlineLevel="1" x14ac:dyDescent="0.25">
      <c r="B81" s="36" t="s">
        <v>483</v>
      </c>
      <c r="C81" s="40" t="s">
        <v>326</v>
      </c>
      <c r="D81" s="70" t="str">
        <f>IFERROR(VLOOKUP(C81,#REF!,2,0)," ")</f>
        <v xml:space="preserve"> </v>
      </c>
      <c r="E81" s="70" t="str">
        <f>IFERROR(VLOOKUP(C81,#REF!,35,0)," ")</f>
        <v xml:space="preserve"> </v>
      </c>
      <c r="F81" s="75" t="str">
        <f t="shared" si="2"/>
        <v>0</v>
      </c>
      <c r="G81" s="71" t="e">
        <f>VLOOKUP(C81,#REF!,3,0)</f>
        <v>#REF!</v>
      </c>
      <c r="H81" s="76" t="str">
        <f t="shared" si="3"/>
        <v xml:space="preserve"> </v>
      </c>
    </row>
    <row r="82" spans="2:8" collapsed="1" x14ac:dyDescent="0.25">
      <c r="B82" s="36"/>
      <c r="C82" s="41" t="s">
        <v>59</v>
      </c>
      <c r="D82" s="72">
        <f>SUM(D79:D81)</f>
        <v>0</v>
      </c>
      <c r="E82" s="72">
        <f>SUM(E79:E81)</f>
        <v>0</v>
      </c>
      <c r="F82" s="75" t="str">
        <f t="shared" si="2"/>
        <v>0</v>
      </c>
      <c r="G82" s="72" t="e">
        <f>SUM(G79:G81)</f>
        <v>#REF!</v>
      </c>
      <c r="H82" s="76" t="str">
        <f t="shared" si="3"/>
        <v xml:space="preserve"> </v>
      </c>
    </row>
    <row r="83" spans="2:8" hidden="1" outlineLevel="1" x14ac:dyDescent="0.25">
      <c r="B83" s="36" t="s">
        <v>440</v>
      </c>
      <c r="C83" s="40" t="s">
        <v>244</v>
      </c>
      <c r="D83" s="70" t="str">
        <f>IFERROR(VLOOKUP(C83,#REF!,2,0)," ")</f>
        <v xml:space="preserve"> </v>
      </c>
      <c r="E83" s="70" t="str">
        <f>IFERROR(VLOOKUP(C83,#REF!,35,0)," ")</f>
        <v xml:space="preserve"> </v>
      </c>
      <c r="F83" s="75" t="str">
        <f t="shared" si="2"/>
        <v>0</v>
      </c>
      <c r="G83" s="71" t="e">
        <f>VLOOKUP(C83,#REF!,3,0)</f>
        <v>#REF!</v>
      </c>
      <c r="H83" s="76" t="str">
        <f t="shared" si="3"/>
        <v xml:space="preserve"> </v>
      </c>
    </row>
    <row r="84" spans="2:8" hidden="1" outlineLevel="1" x14ac:dyDescent="0.25">
      <c r="B84" s="36" t="s">
        <v>482</v>
      </c>
      <c r="C84" s="40" t="s">
        <v>299</v>
      </c>
      <c r="D84" s="70" t="str">
        <f>IFERROR(VLOOKUP(C84,#REF!,2,0)," ")</f>
        <v xml:space="preserve"> </v>
      </c>
      <c r="E84" s="70" t="str">
        <f>IFERROR(VLOOKUP(C84,#REF!,35,0)," ")</f>
        <v xml:space="preserve"> </v>
      </c>
      <c r="F84" s="75" t="str">
        <f t="shared" si="2"/>
        <v>0</v>
      </c>
      <c r="G84" s="71" t="e">
        <f>VLOOKUP(C84,#REF!,3,0)</f>
        <v>#REF!</v>
      </c>
      <c r="H84" s="76" t="str">
        <f t="shared" si="3"/>
        <v xml:space="preserve"> </v>
      </c>
    </row>
    <row r="85" spans="2:8" collapsed="1" x14ac:dyDescent="0.25">
      <c r="B85" s="36"/>
      <c r="C85" s="41" t="s">
        <v>60</v>
      </c>
      <c r="D85" s="72">
        <f>SUM(D83:D84)</f>
        <v>0</v>
      </c>
      <c r="E85" s="72">
        <f>SUM(E83:E84)</f>
        <v>0</v>
      </c>
      <c r="F85" s="75" t="str">
        <f t="shared" si="2"/>
        <v>0</v>
      </c>
      <c r="G85" s="72" t="e">
        <f>SUM(G83:G84)</f>
        <v>#REF!</v>
      </c>
      <c r="H85" s="76" t="str">
        <f t="shared" si="3"/>
        <v xml:space="preserve"> </v>
      </c>
    </row>
    <row r="86" spans="2:8" hidden="1" outlineLevel="1" x14ac:dyDescent="0.25">
      <c r="B86" s="36" t="s">
        <v>419</v>
      </c>
      <c r="C86" s="40" t="s">
        <v>537</v>
      </c>
      <c r="D86" s="70" t="str">
        <f>IFERROR(VLOOKUP(C86,#REF!,2,0)," ")</f>
        <v xml:space="preserve"> </v>
      </c>
      <c r="E86" s="70" t="str">
        <f>IFERROR(VLOOKUP(C86,#REF!,35,0)," ")</f>
        <v xml:space="preserve"> </v>
      </c>
      <c r="F86" s="75" t="str">
        <f t="shared" si="2"/>
        <v>0</v>
      </c>
      <c r="G86" s="71" t="e">
        <f>VLOOKUP(C86,#REF!,3,0)</f>
        <v>#REF!</v>
      </c>
      <c r="H86" s="76" t="str">
        <f t="shared" si="3"/>
        <v xml:space="preserve"> </v>
      </c>
    </row>
    <row r="87" spans="2:8" hidden="1" outlineLevel="1" x14ac:dyDescent="0.25">
      <c r="B87" s="36" t="s">
        <v>399</v>
      </c>
      <c r="C87" s="40" t="s">
        <v>193</v>
      </c>
      <c r="D87" s="70" t="str">
        <f>IFERROR(VLOOKUP(C87,#REF!,2,0)," ")</f>
        <v xml:space="preserve"> </v>
      </c>
      <c r="E87" s="70" t="str">
        <f>IFERROR(VLOOKUP(C87,#REF!,35,0)," ")</f>
        <v xml:space="preserve"> </v>
      </c>
      <c r="F87" s="75" t="str">
        <f t="shared" si="2"/>
        <v>0</v>
      </c>
      <c r="G87" s="71" t="e">
        <f>VLOOKUP(C87,#REF!,3,0)</f>
        <v>#REF!</v>
      </c>
      <c r="H87" s="76" t="str">
        <f t="shared" si="3"/>
        <v xml:space="preserve"> </v>
      </c>
    </row>
    <row r="88" spans="2:8" hidden="1" outlineLevel="1" x14ac:dyDescent="0.25">
      <c r="B88" s="36" t="s">
        <v>403</v>
      </c>
      <c r="C88" s="40" t="s">
        <v>222</v>
      </c>
      <c r="D88" s="70" t="str">
        <f>IFERROR(VLOOKUP(C88,#REF!,2,0)," ")</f>
        <v xml:space="preserve"> </v>
      </c>
      <c r="E88" s="70" t="str">
        <f>IFERROR(VLOOKUP(C88,#REF!,35,0)," ")</f>
        <v xml:space="preserve"> </v>
      </c>
      <c r="F88" s="75" t="str">
        <f t="shared" si="2"/>
        <v>0</v>
      </c>
      <c r="G88" s="71" t="e">
        <f>VLOOKUP(C88,#REF!,3,0)</f>
        <v>#REF!</v>
      </c>
      <c r="H88" s="76" t="str">
        <f t="shared" si="3"/>
        <v xml:space="preserve"> </v>
      </c>
    </row>
    <row r="89" spans="2:8" hidden="1" outlineLevel="1" x14ac:dyDescent="0.25">
      <c r="B89" s="36" t="s">
        <v>430</v>
      </c>
      <c r="C89" s="40" t="s">
        <v>252</v>
      </c>
      <c r="D89" s="70" t="str">
        <f>IFERROR(VLOOKUP(C89,#REF!,2,0)," ")</f>
        <v xml:space="preserve"> </v>
      </c>
      <c r="E89" s="70" t="str">
        <f>IFERROR(VLOOKUP(C89,#REF!,35,0)," ")</f>
        <v xml:space="preserve"> </v>
      </c>
      <c r="F89" s="75" t="str">
        <f t="shared" si="2"/>
        <v>0</v>
      </c>
      <c r="G89" s="71" t="e">
        <f>VLOOKUP(C89,#REF!,3,0)</f>
        <v>#REF!</v>
      </c>
      <c r="H89" s="76" t="str">
        <f t="shared" si="3"/>
        <v xml:space="preserve"> </v>
      </c>
    </row>
    <row r="90" spans="2:8" hidden="1" outlineLevel="1" x14ac:dyDescent="0.25">
      <c r="B90" s="36" t="s">
        <v>434</v>
      </c>
      <c r="C90" s="40" t="s">
        <v>307</v>
      </c>
      <c r="D90" s="70" t="str">
        <f>IFERROR(VLOOKUP(C90,#REF!,2,0)," ")</f>
        <v xml:space="preserve"> </v>
      </c>
      <c r="E90" s="70" t="str">
        <f>IFERROR(VLOOKUP(C90,#REF!,35,0)," ")</f>
        <v xml:space="preserve"> </v>
      </c>
      <c r="F90" s="75" t="str">
        <f t="shared" si="2"/>
        <v>0</v>
      </c>
      <c r="G90" s="71" t="e">
        <f>VLOOKUP(C90,#REF!,3,0)</f>
        <v>#REF!</v>
      </c>
      <c r="H90" s="76" t="str">
        <f t="shared" si="3"/>
        <v xml:space="preserve"> </v>
      </c>
    </row>
    <row r="91" spans="2:8" hidden="1" outlineLevel="1" x14ac:dyDescent="0.25">
      <c r="B91" s="36" t="s">
        <v>421</v>
      </c>
      <c r="C91" s="40" t="s">
        <v>306</v>
      </c>
      <c r="D91" s="70" t="str">
        <f>IFERROR(VLOOKUP(C91,#REF!,2,0)," ")</f>
        <v xml:space="preserve"> </v>
      </c>
      <c r="E91" s="70" t="str">
        <f>IFERROR(VLOOKUP(C91,#REF!,35,0)," ")</f>
        <v xml:space="preserve"> </v>
      </c>
      <c r="F91" s="75" t="str">
        <f t="shared" si="2"/>
        <v>0</v>
      </c>
      <c r="G91" s="71" t="e">
        <f>VLOOKUP(C91,#REF!,3,0)</f>
        <v>#REF!</v>
      </c>
      <c r="H91" s="76" t="str">
        <f t="shared" si="3"/>
        <v xml:space="preserve"> </v>
      </c>
    </row>
    <row r="92" spans="2:8" hidden="1" outlineLevel="1" x14ac:dyDescent="0.25">
      <c r="B92" s="36" t="s">
        <v>450</v>
      </c>
      <c r="C92" s="40" t="s">
        <v>235</v>
      </c>
      <c r="D92" s="70" t="str">
        <f>IFERROR(VLOOKUP(C92,#REF!,2,0)," ")</f>
        <v xml:space="preserve"> </v>
      </c>
      <c r="E92" s="70" t="str">
        <f>IFERROR(VLOOKUP(C92,#REF!,35,0)," ")</f>
        <v xml:space="preserve"> </v>
      </c>
      <c r="F92" s="75" t="str">
        <f t="shared" si="2"/>
        <v>0</v>
      </c>
      <c r="G92" s="71" t="e">
        <f>VLOOKUP(C92,#REF!,3,0)</f>
        <v>#REF!</v>
      </c>
      <c r="H92" s="76" t="str">
        <f t="shared" si="3"/>
        <v xml:space="preserve"> </v>
      </c>
    </row>
    <row r="93" spans="2:8" hidden="1" outlineLevel="1" x14ac:dyDescent="0.25">
      <c r="B93" s="36" t="s">
        <v>441</v>
      </c>
      <c r="C93" s="40" t="s">
        <v>240</v>
      </c>
      <c r="D93" s="70" t="str">
        <f>IFERROR(VLOOKUP(C93,#REF!,2,0)," ")</f>
        <v xml:space="preserve"> </v>
      </c>
      <c r="E93" s="70" t="str">
        <f>IFERROR(VLOOKUP(C93,#REF!,35,0)," ")</f>
        <v xml:space="preserve"> </v>
      </c>
      <c r="F93" s="75" t="str">
        <f t="shared" si="2"/>
        <v>0</v>
      </c>
      <c r="G93" s="71" t="e">
        <f>VLOOKUP(C93,#REF!,3,0)</f>
        <v>#REF!</v>
      </c>
      <c r="H93" s="76" t="str">
        <f t="shared" si="3"/>
        <v xml:space="preserve"> </v>
      </c>
    </row>
    <row r="94" spans="2:8" hidden="1" outlineLevel="1" x14ac:dyDescent="0.25">
      <c r="B94" s="36" t="s">
        <v>465</v>
      </c>
      <c r="C94" s="40" t="s">
        <v>312</v>
      </c>
      <c r="D94" s="70" t="str">
        <f>IFERROR(VLOOKUP(C94,#REF!,2,0)," ")</f>
        <v xml:space="preserve"> </v>
      </c>
      <c r="E94" s="70" t="str">
        <f>IFERROR(VLOOKUP(C94,#REF!,35,0)," ")</f>
        <v xml:space="preserve"> </v>
      </c>
      <c r="F94" s="75" t="str">
        <f t="shared" si="2"/>
        <v>0</v>
      </c>
      <c r="G94" s="71" t="e">
        <f>VLOOKUP(C94,#REF!,3,0)</f>
        <v>#REF!</v>
      </c>
      <c r="H94" s="76" t="str">
        <f t="shared" si="3"/>
        <v xml:space="preserve"> </v>
      </c>
    </row>
    <row r="95" spans="2:8" collapsed="1" x14ac:dyDescent="0.25">
      <c r="B95" s="36"/>
      <c r="C95" s="41" t="s">
        <v>62</v>
      </c>
      <c r="D95" s="72">
        <f>SUM(D86:D94)</f>
        <v>0</v>
      </c>
      <c r="E95" s="72">
        <f>SUM(E86:E94)</f>
        <v>0</v>
      </c>
      <c r="F95" s="75" t="str">
        <f t="shared" si="2"/>
        <v>0</v>
      </c>
      <c r="G95" s="72" t="e">
        <f>SUM(G86:G94)</f>
        <v>#REF!</v>
      </c>
      <c r="H95" s="76" t="str">
        <f t="shared" si="3"/>
        <v xml:space="preserve"> </v>
      </c>
    </row>
    <row r="96" spans="2:8" hidden="1" outlineLevel="1" x14ac:dyDescent="0.25">
      <c r="B96" s="36" t="s">
        <v>657</v>
      </c>
      <c r="C96" s="40" t="s">
        <v>335</v>
      </c>
      <c r="D96" s="70" t="str">
        <f>IFERROR(VLOOKUP(C96,#REF!,2,0)," ")</f>
        <v xml:space="preserve"> </v>
      </c>
      <c r="E96" s="70" t="str">
        <f>IFERROR(VLOOKUP(C96,#REF!,35,0)," ")</f>
        <v xml:space="preserve"> </v>
      </c>
      <c r="F96" s="75" t="str">
        <f t="shared" si="2"/>
        <v>0</v>
      </c>
      <c r="G96" s="71" t="e">
        <f>VLOOKUP(C96,#REF!,3,0)</f>
        <v>#REF!</v>
      </c>
      <c r="H96" s="76" t="str">
        <f t="shared" si="3"/>
        <v xml:space="preserve"> </v>
      </c>
    </row>
    <row r="97" spans="2:8" hidden="1" outlineLevel="1" x14ac:dyDescent="0.25">
      <c r="B97" s="36" t="s">
        <v>413</v>
      </c>
      <c r="C97" s="40" t="s">
        <v>322</v>
      </c>
      <c r="D97" s="70" t="str">
        <f>IFERROR(VLOOKUP(C97,#REF!,2,0)," ")</f>
        <v xml:space="preserve"> </v>
      </c>
      <c r="E97" s="70" t="str">
        <f>IFERROR(VLOOKUP(C97,#REF!,35,0)," ")</f>
        <v xml:space="preserve"> </v>
      </c>
      <c r="F97" s="75" t="str">
        <f t="shared" si="2"/>
        <v>0</v>
      </c>
      <c r="G97" s="71" t="e">
        <f>VLOOKUP(C97,#REF!,3,0)</f>
        <v>#REF!</v>
      </c>
      <c r="H97" s="76" t="str">
        <f t="shared" si="3"/>
        <v xml:space="preserve"> </v>
      </c>
    </row>
    <row r="98" spans="2:8" hidden="1" outlineLevel="1" x14ac:dyDescent="0.25">
      <c r="B98" s="36" t="s">
        <v>478</v>
      </c>
      <c r="C98" s="40" t="s">
        <v>305</v>
      </c>
      <c r="D98" s="70" t="str">
        <f>IFERROR(VLOOKUP(C98,#REF!,2,0)," ")</f>
        <v xml:space="preserve"> </v>
      </c>
      <c r="E98" s="70" t="str">
        <f>IFERROR(VLOOKUP(C98,#REF!,35,0)," ")</f>
        <v xml:space="preserve"> </v>
      </c>
      <c r="F98" s="75" t="str">
        <f t="shared" si="2"/>
        <v>0</v>
      </c>
      <c r="G98" s="71" t="e">
        <f>VLOOKUP(C98,#REF!,3,0)</f>
        <v>#REF!</v>
      </c>
      <c r="H98" s="76" t="str">
        <f t="shared" si="3"/>
        <v xml:space="preserve"> </v>
      </c>
    </row>
    <row r="99" spans="2:8" hidden="1" outlineLevel="1" x14ac:dyDescent="0.25">
      <c r="B99" s="36" t="s">
        <v>416</v>
      </c>
      <c r="C99" s="40" t="s">
        <v>641</v>
      </c>
      <c r="D99" s="70" t="str">
        <f>IFERROR(VLOOKUP(C99,#REF!,2,0)," ")</f>
        <v xml:space="preserve"> </v>
      </c>
      <c r="E99" s="70" t="str">
        <f>IFERROR(VLOOKUP(C99,#REF!,35,0)," ")</f>
        <v xml:space="preserve"> </v>
      </c>
      <c r="F99" s="75" t="str">
        <f t="shared" si="2"/>
        <v>0</v>
      </c>
      <c r="G99" s="71" t="e">
        <f>VLOOKUP(C99,#REF!,3,0)</f>
        <v>#REF!</v>
      </c>
      <c r="H99" s="76" t="str">
        <f t="shared" si="3"/>
        <v xml:space="preserve"> </v>
      </c>
    </row>
    <row r="100" spans="2:8" hidden="1" outlineLevel="1" x14ac:dyDescent="0.25">
      <c r="B100" s="36" t="s">
        <v>415</v>
      </c>
      <c r="C100" s="40" t="s">
        <v>640</v>
      </c>
      <c r="D100" s="70" t="str">
        <f>IFERROR(VLOOKUP(C100,#REF!,2,0)," ")</f>
        <v xml:space="preserve"> </v>
      </c>
      <c r="E100" s="70" t="str">
        <f>IFERROR(VLOOKUP(C100,#REF!,35,0)," ")</f>
        <v xml:space="preserve"> </v>
      </c>
      <c r="F100" s="75" t="str">
        <f t="shared" si="2"/>
        <v>0</v>
      </c>
      <c r="G100" s="71" t="e">
        <f>VLOOKUP(C100,#REF!,3,0)</f>
        <v>#REF!</v>
      </c>
      <c r="H100" s="76" t="str">
        <f t="shared" si="3"/>
        <v xml:space="preserve"> </v>
      </c>
    </row>
    <row r="101" spans="2:8" hidden="1" outlineLevel="1" x14ac:dyDescent="0.25">
      <c r="B101" s="36" t="s">
        <v>435</v>
      </c>
      <c r="C101" s="40" t="s">
        <v>297</v>
      </c>
      <c r="D101" s="70" t="str">
        <f>IFERROR(VLOOKUP(C101,#REF!,2,0)," ")</f>
        <v xml:space="preserve"> </v>
      </c>
      <c r="E101" s="70" t="str">
        <f>IFERROR(VLOOKUP(C101,#REF!,35,0)," ")</f>
        <v xml:space="preserve"> </v>
      </c>
      <c r="F101" s="75" t="str">
        <f t="shared" si="2"/>
        <v>0</v>
      </c>
      <c r="G101" s="71" t="e">
        <f>VLOOKUP(C101,#REF!,3,0)</f>
        <v>#REF!</v>
      </c>
      <c r="H101" s="76" t="str">
        <f t="shared" si="3"/>
        <v xml:space="preserve"> </v>
      </c>
    </row>
    <row r="102" spans="2:8" collapsed="1" x14ac:dyDescent="0.25">
      <c r="B102" s="36"/>
      <c r="C102" s="42" t="s">
        <v>67</v>
      </c>
      <c r="D102" s="72">
        <f>SUM(D96:D101)</f>
        <v>0</v>
      </c>
      <c r="E102" s="72">
        <f>SUM(E96:E101)</f>
        <v>0</v>
      </c>
      <c r="F102" s="75" t="str">
        <f t="shared" ref="F102:F143" si="4">IFERROR(D102/E102-1,"0")</f>
        <v>0</v>
      </c>
      <c r="G102" s="72" t="e">
        <f>SUM(G96:G101)</f>
        <v>#REF!</v>
      </c>
      <c r="H102" s="76" t="str">
        <f t="shared" si="3"/>
        <v xml:space="preserve"> </v>
      </c>
    </row>
    <row r="103" spans="2:8" hidden="1" outlineLevel="1" x14ac:dyDescent="0.25">
      <c r="B103" s="36" t="s">
        <v>459</v>
      </c>
      <c r="C103" s="40" t="s">
        <v>253</v>
      </c>
      <c r="D103" s="70" t="str">
        <f>IFERROR(VLOOKUP(C103,#REF!,2,0)," ")</f>
        <v xml:space="preserve"> </v>
      </c>
      <c r="E103" s="70" t="str">
        <f>IFERROR(VLOOKUP(C103,#REF!,35,0)," ")</f>
        <v xml:space="preserve"> </v>
      </c>
      <c r="F103" s="75" t="str">
        <f t="shared" si="4"/>
        <v>0</v>
      </c>
      <c r="G103" s="71" t="e">
        <f>VLOOKUP(C103,#REF!,3,0)</f>
        <v>#REF!</v>
      </c>
      <c r="H103" s="76" t="str">
        <f t="shared" si="3"/>
        <v xml:space="preserve"> </v>
      </c>
    </row>
    <row r="104" spans="2:8" hidden="1" outlineLevel="1" x14ac:dyDescent="0.25">
      <c r="B104" s="36" t="s">
        <v>475</v>
      </c>
      <c r="C104" s="40" t="s">
        <v>274</v>
      </c>
      <c r="D104" s="70" t="str">
        <f>IFERROR(VLOOKUP(C104,#REF!,2,0)," ")</f>
        <v xml:space="preserve"> </v>
      </c>
      <c r="E104" s="70" t="str">
        <f>IFERROR(VLOOKUP(C104,#REF!,35,0)," ")</f>
        <v xml:space="preserve"> </v>
      </c>
      <c r="F104" s="75" t="str">
        <f t="shared" si="4"/>
        <v>0</v>
      </c>
      <c r="G104" s="71" t="e">
        <f>VLOOKUP(C104,#REF!,3,0)</f>
        <v>#REF!</v>
      </c>
      <c r="H104" s="76" t="str">
        <f t="shared" ref="H104:H145" si="5">IFERROR(D104/G104-1," ")</f>
        <v xml:space="preserve"> </v>
      </c>
    </row>
    <row r="105" spans="2:8" hidden="1" outlineLevel="1" x14ac:dyDescent="0.25">
      <c r="B105" s="36" t="s">
        <v>396</v>
      </c>
      <c r="C105" s="40" t="s">
        <v>271</v>
      </c>
      <c r="D105" s="70" t="str">
        <f>IFERROR(VLOOKUP(C105,#REF!,2,0)," ")</f>
        <v xml:space="preserve"> </v>
      </c>
      <c r="E105" s="70" t="str">
        <f>IFERROR(VLOOKUP(C105,#REF!,35,0)," ")</f>
        <v xml:space="preserve"> </v>
      </c>
      <c r="F105" s="75" t="str">
        <f t="shared" si="4"/>
        <v>0</v>
      </c>
      <c r="G105" s="71" t="e">
        <f>VLOOKUP(C105,#REF!,3,0)</f>
        <v>#REF!</v>
      </c>
      <c r="H105" s="76" t="str">
        <f t="shared" si="5"/>
        <v xml:space="preserve"> </v>
      </c>
    </row>
    <row r="106" spans="2:8" hidden="1" outlineLevel="1" x14ac:dyDescent="0.25">
      <c r="B106" s="36" t="s">
        <v>462</v>
      </c>
      <c r="C106" s="40" t="s">
        <v>644</v>
      </c>
      <c r="D106" s="70" t="str">
        <f>IFERROR(VLOOKUP(C106,#REF!,2,0)," ")</f>
        <v xml:space="preserve"> </v>
      </c>
      <c r="E106" s="70" t="str">
        <f>IFERROR(VLOOKUP(C106,#REF!,35,0)," ")</f>
        <v xml:space="preserve"> </v>
      </c>
      <c r="F106" s="75" t="str">
        <f t="shared" si="4"/>
        <v>0</v>
      </c>
      <c r="G106" s="71" t="e">
        <f>VLOOKUP(C106,#REF!,3,0)</f>
        <v>#REF!</v>
      </c>
      <c r="H106" s="76" t="str">
        <f t="shared" si="5"/>
        <v xml:space="preserve"> </v>
      </c>
    </row>
    <row r="107" spans="2:8" hidden="1" outlineLevel="1" x14ac:dyDescent="0.25">
      <c r="B107" s="36" t="s">
        <v>463</v>
      </c>
      <c r="C107" s="40" t="s">
        <v>579</v>
      </c>
      <c r="D107" s="70" t="str">
        <f>IFERROR(VLOOKUP(C107,#REF!,2,0)," ")</f>
        <v xml:space="preserve"> </v>
      </c>
      <c r="E107" s="70" t="str">
        <f>IFERROR(VLOOKUP(C107,#REF!,35,0)," ")</f>
        <v xml:space="preserve"> </v>
      </c>
      <c r="F107" s="75" t="str">
        <f t="shared" si="4"/>
        <v>0</v>
      </c>
      <c r="G107" s="71" t="e">
        <f>VLOOKUP(C107,#REF!,3,0)</f>
        <v>#REF!</v>
      </c>
      <c r="H107" s="76" t="str">
        <f t="shared" si="5"/>
        <v xml:space="preserve"> </v>
      </c>
    </row>
    <row r="108" spans="2:8" hidden="1" outlineLevel="1" x14ac:dyDescent="0.25">
      <c r="B108" s="36" t="s">
        <v>449</v>
      </c>
      <c r="C108" s="40" t="s">
        <v>212</v>
      </c>
      <c r="D108" s="70" t="str">
        <f>IFERROR(VLOOKUP(C108,#REF!,2,0)," ")</f>
        <v xml:space="preserve"> </v>
      </c>
      <c r="E108" s="70" t="str">
        <f>IFERROR(VLOOKUP(C108,#REF!,35,0)," ")</f>
        <v xml:space="preserve"> </v>
      </c>
      <c r="F108" s="75" t="str">
        <f t="shared" si="4"/>
        <v>0</v>
      </c>
      <c r="G108" s="71" t="e">
        <f>VLOOKUP(C108,#REF!,3,0)</f>
        <v>#REF!</v>
      </c>
      <c r="H108" s="76" t="str">
        <f t="shared" si="5"/>
        <v xml:space="preserve"> </v>
      </c>
    </row>
    <row r="109" spans="2:8" collapsed="1" x14ac:dyDescent="0.25">
      <c r="B109" s="36"/>
      <c r="C109" s="67" t="s">
        <v>71</v>
      </c>
      <c r="D109" s="72">
        <f>SUM(D103:D108)</f>
        <v>0</v>
      </c>
      <c r="E109" s="72">
        <f>SUM(E103:E108)</f>
        <v>0</v>
      </c>
      <c r="F109" s="75" t="str">
        <f t="shared" si="4"/>
        <v>0</v>
      </c>
      <c r="G109" s="72" t="e">
        <f>SUM(G103:G108)</f>
        <v>#REF!</v>
      </c>
      <c r="H109" s="76" t="str">
        <f t="shared" si="5"/>
        <v xml:space="preserve"> </v>
      </c>
    </row>
    <row r="110" spans="2:8" hidden="1" outlineLevel="1" x14ac:dyDescent="0.25">
      <c r="B110" s="36" t="s">
        <v>433</v>
      </c>
      <c r="C110" s="40" t="s">
        <v>264</v>
      </c>
      <c r="D110" s="70" t="str">
        <f>IFERROR(VLOOKUP(C110,#REF!,2,0)," ")</f>
        <v xml:space="preserve"> </v>
      </c>
      <c r="E110" s="70" t="str">
        <f>IFERROR(VLOOKUP(C110,#REF!,35,0)," ")</f>
        <v xml:space="preserve"> </v>
      </c>
      <c r="F110" s="75" t="str">
        <f t="shared" si="4"/>
        <v>0</v>
      </c>
      <c r="G110" s="71" t="e">
        <f>VLOOKUP(C110,#REF!,3,0)</f>
        <v>#REF!</v>
      </c>
      <c r="H110" s="76" t="str">
        <f t="shared" si="5"/>
        <v xml:space="preserve"> </v>
      </c>
    </row>
    <row r="111" spans="2:8" hidden="1" outlineLevel="1" x14ac:dyDescent="0.25">
      <c r="B111" s="36" t="s">
        <v>652</v>
      </c>
      <c r="C111" s="40" t="s">
        <v>233</v>
      </c>
      <c r="D111" s="70" t="str">
        <f>IFERROR(VLOOKUP(C111,#REF!,2,0)," ")</f>
        <v xml:space="preserve"> </v>
      </c>
      <c r="E111" s="70" t="str">
        <f>IFERROR(VLOOKUP(C111,#REF!,35,0)," ")</f>
        <v xml:space="preserve"> </v>
      </c>
      <c r="F111" s="75" t="str">
        <f t="shared" si="4"/>
        <v>0</v>
      </c>
      <c r="G111" s="71" t="e">
        <f>VLOOKUP(C111,#REF!,3,0)</f>
        <v>#REF!</v>
      </c>
      <c r="H111" s="76" t="str">
        <f t="shared" si="5"/>
        <v xml:space="preserve"> </v>
      </c>
    </row>
    <row r="112" spans="2:8" hidden="1" outlineLevel="1" x14ac:dyDescent="0.25">
      <c r="B112" s="36" t="s">
        <v>472</v>
      </c>
      <c r="C112" s="40" t="s">
        <v>333</v>
      </c>
      <c r="D112" s="70" t="str">
        <f>IFERROR(VLOOKUP(C112,#REF!,2,0)," ")</f>
        <v xml:space="preserve"> </v>
      </c>
      <c r="E112" s="70" t="str">
        <f>IFERROR(VLOOKUP(C112,#REF!,35,0)," ")</f>
        <v xml:space="preserve"> </v>
      </c>
      <c r="F112" s="75" t="str">
        <f t="shared" si="4"/>
        <v>0</v>
      </c>
      <c r="G112" s="71" t="e">
        <f>VLOOKUP(C112,#REF!,3,0)</f>
        <v>#REF!</v>
      </c>
      <c r="H112" s="76" t="str">
        <f t="shared" si="5"/>
        <v xml:space="preserve"> </v>
      </c>
    </row>
    <row r="113" spans="2:8" hidden="1" outlineLevel="1" x14ac:dyDescent="0.25">
      <c r="B113" s="36" t="s">
        <v>394</v>
      </c>
      <c r="C113" s="40" t="s">
        <v>275</v>
      </c>
      <c r="D113" s="70" t="str">
        <f>IFERROR(VLOOKUP(C113,#REF!,2,0)," ")</f>
        <v xml:space="preserve"> </v>
      </c>
      <c r="E113" s="70" t="str">
        <f>IFERROR(VLOOKUP(C113,#REF!,35,0)," ")</f>
        <v xml:space="preserve"> </v>
      </c>
      <c r="F113" s="75" t="str">
        <f t="shared" si="4"/>
        <v>0</v>
      </c>
      <c r="G113" s="71" t="e">
        <f>VLOOKUP(C113,#REF!,3,0)</f>
        <v>#REF!</v>
      </c>
      <c r="H113" s="76" t="str">
        <f t="shared" si="5"/>
        <v xml:space="preserve"> </v>
      </c>
    </row>
    <row r="114" spans="2:8" hidden="1" outlineLevel="1" x14ac:dyDescent="0.25">
      <c r="B114" s="36" t="s">
        <v>481</v>
      </c>
      <c r="C114" s="40" t="s">
        <v>228</v>
      </c>
      <c r="D114" s="70" t="str">
        <f>IFERROR(VLOOKUP(C114,#REF!,2,0)," ")</f>
        <v xml:space="preserve"> </v>
      </c>
      <c r="E114" s="70" t="str">
        <f>IFERROR(VLOOKUP(C114,#REF!,35,0)," ")</f>
        <v xml:space="preserve"> </v>
      </c>
      <c r="F114" s="75" t="str">
        <f t="shared" si="4"/>
        <v>0</v>
      </c>
      <c r="G114" s="71" t="e">
        <f>VLOOKUP(C114,#REF!,3,0)</f>
        <v>#REF!</v>
      </c>
      <c r="H114" s="76" t="str">
        <f t="shared" si="5"/>
        <v xml:space="preserve"> </v>
      </c>
    </row>
    <row r="115" spans="2:8" hidden="1" outlineLevel="1" x14ac:dyDescent="0.25">
      <c r="B115" s="36" t="s">
        <v>453</v>
      </c>
      <c r="C115" s="40" t="s">
        <v>309</v>
      </c>
      <c r="D115" s="70" t="str">
        <f>IFERROR(VLOOKUP(C115,#REF!,2,0)," ")</f>
        <v xml:space="preserve"> </v>
      </c>
      <c r="E115" s="70" t="str">
        <f>IFERROR(VLOOKUP(C115,#REF!,35,0)," ")</f>
        <v xml:space="preserve"> </v>
      </c>
      <c r="F115" s="75" t="str">
        <f t="shared" si="4"/>
        <v>0</v>
      </c>
      <c r="G115" s="71" t="e">
        <f>VLOOKUP(C115,#REF!,3,0)</f>
        <v>#REF!</v>
      </c>
      <c r="H115" s="76" t="str">
        <f t="shared" si="5"/>
        <v xml:space="preserve"> </v>
      </c>
    </row>
    <row r="116" spans="2:8" hidden="1" outlineLevel="1" x14ac:dyDescent="0.25">
      <c r="B116" s="36" t="s">
        <v>431</v>
      </c>
      <c r="C116" s="40" t="s">
        <v>315</v>
      </c>
      <c r="D116" s="70" t="str">
        <f>IFERROR(VLOOKUP(C116,#REF!,2,0)," ")</f>
        <v xml:space="preserve"> </v>
      </c>
      <c r="E116" s="70" t="str">
        <f>IFERROR(VLOOKUP(C116,#REF!,35,0)," ")</f>
        <v xml:space="preserve"> </v>
      </c>
      <c r="F116" s="75" t="str">
        <f t="shared" si="4"/>
        <v>0</v>
      </c>
      <c r="G116" s="71" t="e">
        <f>VLOOKUP(C116,#REF!,3,0)</f>
        <v>#REF!</v>
      </c>
      <c r="H116" s="76" t="str">
        <f t="shared" si="5"/>
        <v xml:space="preserve"> </v>
      </c>
    </row>
    <row r="117" spans="2:8" hidden="1" outlineLevel="1" x14ac:dyDescent="0.25">
      <c r="B117" s="36" t="s">
        <v>479</v>
      </c>
      <c r="C117" s="40" t="s">
        <v>267</v>
      </c>
      <c r="D117" s="70" t="str">
        <f>IFERROR(VLOOKUP(C117,#REF!,2,0)," ")</f>
        <v xml:space="preserve"> </v>
      </c>
      <c r="E117" s="70" t="str">
        <f>IFERROR(VLOOKUP(C117,#REF!,35,0)," ")</f>
        <v xml:space="preserve"> </v>
      </c>
      <c r="F117" s="75" t="str">
        <f t="shared" si="4"/>
        <v>0</v>
      </c>
      <c r="G117" s="71" t="e">
        <f>VLOOKUP(C117,#REF!,3,0)</f>
        <v>#REF!</v>
      </c>
      <c r="H117" s="76" t="str">
        <f t="shared" si="5"/>
        <v xml:space="preserve"> </v>
      </c>
    </row>
    <row r="118" spans="2:8" hidden="1" outlineLevel="1" x14ac:dyDescent="0.25">
      <c r="B118" s="36" t="s">
        <v>456</v>
      </c>
      <c r="C118" s="40" t="s">
        <v>328</v>
      </c>
      <c r="D118" s="70" t="str">
        <f>IFERROR(VLOOKUP(C118,#REF!,2,0)," ")</f>
        <v xml:space="preserve"> </v>
      </c>
      <c r="E118" s="70" t="str">
        <f>IFERROR(VLOOKUP(C118,#REF!,35,0)," ")</f>
        <v xml:space="preserve"> </v>
      </c>
      <c r="F118" s="75" t="str">
        <f t="shared" si="4"/>
        <v>0</v>
      </c>
      <c r="G118" s="71" t="e">
        <f>VLOOKUP(C118,#REF!,3,0)</f>
        <v>#REF!</v>
      </c>
      <c r="H118" s="76" t="str">
        <f t="shared" si="5"/>
        <v xml:space="preserve"> </v>
      </c>
    </row>
    <row r="119" spans="2:8" hidden="1" outlineLevel="1" x14ac:dyDescent="0.25">
      <c r="B119" s="36" t="s">
        <v>438</v>
      </c>
      <c r="C119" s="40" t="s">
        <v>230</v>
      </c>
      <c r="D119" s="70" t="str">
        <f>IFERROR(VLOOKUP(C119,#REF!,2,0)," ")</f>
        <v xml:space="preserve"> </v>
      </c>
      <c r="E119" s="70" t="str">
        <f>IFERROR(VLOOKUP(C119,#REF!,35,0)," ")</f>
        <v xml:space="preserve"> </v>
      </c>
      <c r="F119" s="75" t="str">
        <f t="shared" si="4"/>
        <v>0</v>
      </c>
      <c r="G119" s="71" t="e">
        <f>VLOOKUP(C119,#REF!,3,0)</f>
        <v>#REF!</v>
      </c>
      <c r="H119" s="76" t="str">
        <f t="shared" si="5"/>
        <v xml:space="preserve"> </v>
      </c>
    </row>
    <row r="120" spans="2:8" hidden="1" outlineLevel="1" x14ac:dyDescent="0.25">
      <c r="B120" s="36" t="s">
        <v>648</v>
      </c>
      <c r="C120" s="40" t="s">
        <v>301</v>
      </c>
      <c r="D120" s="70" t="str">
        <f>IFERROR(VLOOKUP(C120,#REF!,2,0)," ")</f>
        <v xml:space="preserve"> </v>
      </c>
      <c r="E120" s="70" t="str">
        <f>IFERROR(VLOOKUP(C120,#REF!,35,0)," ")</f>
        <v xml:space="preserve"> </v>
      </c>
      <c r="F120" s="75" t="str">
        <f t="shared" si="4"/>
        <v>0</v>
      </c>
      <c r="G120" s="71" t="e">
        <f>VLOOKUP(C120,#REF!,3,0)</f>
        <v>#REF!</v>
      </c>
      <c r="H120" s="76" t="str">
        <f t="shared" si="5"/>
        <v xml:space="preserve"> </v>
      </c>
    </row>
    <row r="121" spans="2:8" hidden="1" outlineLevel="1" x14ac:dyDescent="0.25">
      <c r="B121" s="36" t="s">
        <v>393</v>
      </c>
      <c r="C121" s="40" t="s">
        <v>232</v>
      </c>
      <c r="D121" s="70" t="str">
        <f>IFERROR(VLOOKUP(C121,#REF!,2,0)," ")</f>
        <v xml:space="preserve"> </v>
      </c>
      <c r="E121" s="70" t="str">
        <f>IFERROR(VLOOKUP(C121,#REF!,35,0)," ")</f>
        <v xml:space="preserve"> </v>
      </c>
      <c r="F121" s="75" t="str">
        <f t="shared" si="4"/>
        <v>0</v>
      </c>
      <c r="G121" s="71" t="e">
        <f>VLOOKUP(C121,#REF!,3,0)</f>
        <v>#REF!</v>
      </c>
      <c r="H121" s="76" t="str">
        <f t="shared" si="5"/>
        <v xml:space="preserve"> </v>
      </c>
    </row>
    <row r="122" spans="2:8" hidden="1" outlineLevel="1" x14ac:dyDescent="0.25">
      <c r="B122" s="36" t="s">
        <v>398</v>
      </c>
      <c r="C122" s="40" t="s">
        <v>303</v>
      </c>
      <c r="D122" s="70" t="str">
        <f>IFERROR(VLOOKUP(C122,#REF!,2,0)," ")</f>
        <v xml:space="preserve"> </v>
      </c>
      <c r="E122" s="70" t="str">
        <f>IFERROR(VLOOKUP(C122,#REF!,35,0)," ")</f>
        <v xml:space="preserve"> </v>
      </c>
      <c r="F122" s="75" t="str">
        <f t="shared" si="4"/>
        <v>0</v>
      </c>
      <c r="G122" s="71" t="e">
        <f>VLOOKUP(C122,#REF!,3,0)</f>
        <v>#REF!</v>
      </c>
      <c r="H122" s="76" t="str">
        <f t="shared" si="5"/>
        <v xml:space="preserve"> </v>
      </c>
    </row>
    <row r="123" spans="2:8" hidden="1" outlineLevel="1" x14ac:dyDescent="0.25">
      <c r="B123" s="36" t="s">
        <v>476</v>
      </c>
      <c r="C123" s="40" t="s">
        <v>319</v>
      </c>
      <c r="D123" s="70" t="str">
        <f>IFERROR(VLOOKUP(C123,#REF!,2,0)," ")</f>
        <v xml:space="preserve"> </v>
      </c>
      <c r="E123" s="70" t="str">
        <f>IFERROR(VLOOKUP(C123,#REF!,35,0)," ")</f>
        <v xml:space="preserve"> </v>
      </c>
      <c r="F123" s="75" t="str">
        <f t="shared" si="4"/>
        <v>0</v>
      </c>
      <c r="G123" s="71" t="e">
        <f>VLOOKUP(C123,#REF!,3,0)</f>
        <v>#REF!</v>
      </c>
      <c r="H123" s="76" t="str">
        <f t="shared" si="5"/>
        <v xml:space="preserve"> </v>
      </c>
    </row>
    <row r="124" spans="2:8" hidden="1" outlineLevel="1" x14ac:dyDescent="0.25">
      <c r="B124" s="36" t="s">
        <v>646</v>
      </c>
      <c r="C124" s="40" t="s">
        <v>262</v>
      </c>
      <c r="D124" s="70" t="str">
        <f>IFERROR(VLOOKUP(C124,#REF!,2,0)," ")</f>
        <v xml:space="preserve"> </v>
      </c>
      <c r="E124" s="70" t="str">
        <f>IFERROR(VLOOKUP(C124,#REF!,35,0)," ")</f>
        <v xml:space="preserve"> </v>
      </c>
      <c r="F124" s="75" t="str">
        <f t="shared" si="4"/>
        <v>0</v>
      </c>
      <c r="G124" s="71" t="e">
        <f>VLOOKUP(C124,#REF!,3,0)</f>
        <v>#REF!</v>
      </c>
      <c r="H124" s="76" t="str">
        <f t="shared" si="5"/>
        <v xml:space="preserve"> </v>
      </c>
    </row>
    <row r="125" spans="2:8" hidden="1" outlineLevel="1" x14ac:dyDescent="0.25">
      <c r="B125" s="36" t="s">
        <v>446</v>
      </c>
      <c r="C125" s="40" t="s">
        <v>81</v>
      </c>
      <c r="D125" s="70" t="str">
        <f>IFERROR(VLOOKUP(C125,#REF!,2,0)," ")</f>
        <v xml:space="preserve"> </v>
      </c>
      <c r="E125" s="70" t="str">
        <f>IFERROR(VLOOKUP(C125,#REF!,35,0)," ")</f>
        <v xml:space="preserve"> </v>
      </c>
      <c r="F125" s="75" t="str">
        <f t="shared" si="4"/>
        <v>0</v>
      </c>
      <c r="G125" s="71" t="e">
        <f>VLOOKUP(C125,#REF!,3,0)</f>
        <v>#REF!</v>
      </c>
      <c r="H125" s="76" t="str">
        <f t="shared" si="5"/>
        <v xml:space="preserve"> </v>
      </c>
    </row>
    <row r="126" spans="2:8" hidden="1" outlineLevel="1" x14ac:dyDescent="0.25">
      <c r="B126" s="36" t="s">
        <v>427</v>
      </c>
      <c r="C126" s="40" t="s">
        <v>224</v>
      </c>
      <c r="D126" s="70" t="str">
        <f>IFERROR(VLOOKUP(C126,#REF!,2,0)," ")</f>
        <v xml:space="preserve"> </v>
      </c>
      <c r="E126" s="70" t="str">
        <f>IFERROR(VLOOKUP(C126,#REF!,35,0)," ")</f>
        <v xml:space="preserve"> </v>
      </c>
      <c r="F126" s="75" t="str">
        <f t="shared" si="4"/>
        <v>0</v>
      </c>
      <c r="G126" s="71" t="e">
        <f>VLOOKUP(C126,#REF!,3,0)</f>
        <v>#REF!</v>
      </c>
      <c r="H126" s="76" t="str">
        <f t="shared" si="5"/>
        <v xml:space="preserve"> </v>
      </c>
    </row>
    <row r="127" spans="2:8" hidden="1" outlineLevel="1" x14ac:dyDescent="0.25">
      <c r="B127" s="36" t="s">
        <v>410</v>
      </c>
      <c r="C127" s="40" t="s">
        <v>308</v>
      </c>
      <c r="D127" s="70" t="str">
        <f>IFERROR(VLOOKUP(C127,#REF!,2,0)," ")</f>
        <v xml:space="preserve"> </v>
      </c>
      <c r="E127" s="70" t="str">
        <f>IFERROR(VLOOKUP(C127,#REF!,35,0)," ")</f>
        <v xml:space="preserve"> </v>
      </c>
      <c r="F127" s="75" t="str">
        <f t="shared" si="4"/>
        <v>0</v>
      </c>
      <c r="G127" s="71" t="e">
        <f>VLOOKUP(C127,#REF!,3,0)</f>
        <v>#REF!</v>
      </c>
      <c r="H127" s="76" t="str">
        <f t="shared" si="5"/>
        <v xml:space="preserve"> </v>
      </c>
    </row>
    <row r="128" spans="2:8" hidden="1" outlineLevel="1" x14ac:dyDescent="0.25">
      <c r="B128" s="36" t="s">
        <v>418</v>
      </c>
      <c r="C128" s="40" t="s">
        <v>227</v>
      </c>
      <c r="D128" s="70" t="str">
        <f>IFERROR(VLOOKUP(C128,#REF!,2,0)," ")</f>
        <v xml:space="preserve"> </v>
      </c>
      <c r="E128" s="70" t="str">
        <f>IFERROR(VLOOKUP(C128,#REF!,35,0)," ")</f>
        <v xml:space="preserve"> </v>
      </c>
      <c r="F128" s="75" t="str">
        <f t="shared" si="4"/>
        <v>0</v>
      </c>
      <c r="G128" s="71" t="e">
        <f>VLOOKUP(C128,#REF!,3,0)</f>
        <v>#REF!</v>
      </c>
      <c r="H128" s="76" t="str">
        <f t="shared" si="5"/>
        <v xml:space="preserve"> </v>
      </c>
    </row>
    <row r="129" spans="2:8" hidden="1" outlineLevel="1" x14ac:dyDescent="0.25">
      <c r="B129" s="36" t="s">
        <v>428</v>
      </c>
      <c r="C129" s="40" t="s">
        <v>302</v>
      </c>
      <c r="D129" s="70" t="str">
        <f>IFERROR(VLOOKUP(C129,#REF!,2,0)," ")</f>
        <v xml:space="preserve"> </v>
      </c>
      <c r="E129" s="70" t="str">
        <f>IFERROR(VLOOKUP(C129,#REF!,35,0)," ")</f>
        <v xml:space="preserve"> </v>
      </c>
      <c r="F129" s="75" t="str">
        <f t="shared" si="4"/>
        <v>0</v>
      </c>
      <c r="G129" s="71" t="e">
        <f>VLOOKUP(C129,#REF!,3,0)</f>
        <v>#REF!</v>
      </c>
      <c r="H129" s="76" t="str">
        <f t="shared" si="5"/>
        <v xml:space="preserve"> </v>
      </c>
    </row>
    <row r="130" spans="2:8" hidden="1" outlineLevel="1" x14ac:dyDescent="0.25">
      <c r="B130" s="36" t="s">
        <v>383</v>
      </c>
      <c r="C130" s="40" t="s">
        <v>258</v>
      </c>
      <c r="D130" s="70" t="str">
        <f>IFERROR(VLOOKUP(C130,#REF!,2,0)," ")</f>
        <v xml:space="preserve"> </v>
      </c>
      <c r="E130" s="70" t="str">
        <f>IFERROR(VLOOKUP(C130,#REF!,35,0)," ")</f>
        <v xml:space="preserve"> </v>
      </c>
      <c r="F130" s="75" t="str">
        <f t="shared" si="4"/>
        <v>0</v>
      </c>
      <c r="G130" s="71" t="e">
        <f>VLOOKUP(C130,#REF!,3,0)</f>
        <v>#REF!</v>
      </c>
      <c r="H130" s="76" t="str">
        <f t="shared" si="5"/>
        <v xml:space="preserve"> </v>
      </c>
    </row>
    <row r="131" spans="2:8" hidden="1" outlineLevel="1" x14ac:dyDescent="0.25">
      <c r="B131" s="36" t="s">
        <v>375</v>
      </c>
      <c r="C131" s="40" t="s">
        <v>236</v>
      </c>
      <c r="D131" s="70" t="str">
        <f>IFERROR(VLOOKUP(C131,#REF!,2,0)," ")</f>
        <v xml:space="preserve"> </v>
      </c>
      <c r="E131" s="70" t="str">
        <f>IFERROR(VLOOKUP(C131,#REF!,35,0)," ")</f>
        <v xml:space="preserve"> </v>
      </c>
      <c r="F131" s="75" t="str">
        <f t="shared" si="4"/>
        <v>0</v>
      </c>
      <c r="G131" s="71" t="e">
        <f>VLOOKUP(C131,#REF!,3,0)</f>
        <v>#REF!</v>
      </c>
      <c r="H131" s="76" t="str">
        <f t="shared" si="5"/>
        <v xml:space="preserve"> </v>
      </c>
    </row>
    <row r="132" spans="2:8" hidden="1" outlineLevel="1" x14ac:dyDescent="0.25">
      <c r="B132" s="36" t="s">
        <v>467</v>
      </c>
      <c r="C132" s="40" t="s">
        <v>314</v>
      </c>
      <c r="D132" s="70" t="str">
        <f>IFERROR(VLOOKUP(C132,#REF!,2,0)," ")</f>
        <v xml:space="preserve"> </v>
      </c>
      <c r="E132" s="70" t="str">
        <f>IFERROR(VLOOKUP(C132,#REF!,35,0)," ")</f>
        <v xml:space="preserve"> </v>
      </c>
      <c r="F132" s="75" t="str">
        <f t="shared" si="4"/>
        <v>0</v>
      </c>
      <c r="G132" s="71" t="e">
        <f>VLOOKUP(C132,#REF!,3,0)</f>
        <v>#REF!</v>
      </c>
      <c r="H132" s="76" t="str">
        <f t="shared" si="5"/>
        <v xml:space="preserve"> </v>
      </c>
    </row>
    <row r="133" spans="2:8" hidden="1" outlineLevel="1" x14ac:dyDescent="0.25">
      <c r="B133" s="36" t="s">
        <v>442</v>
      </c>
      <c r="C133" s="40" t="s">
        <v>226</v>
      </c>
      <c r="D133" s="70" t="str">
        <f>IFERROR(VLOOKUP(C133,#REF!,2,0)," ")</f>
        <v xml:space="preserve"> </v>
      </c>
      <c r="E133" s="70" t="str">
        <f>IFERROR(VLOOKUP(C133,#REF!,35,0)," ")</f>
        <v xml:space="preserve"> </v>
      </c>
      <c r="F133" s="75" t="str">
        <f t="shared" si="4"/>
        <v>0</v>
      </c>
      <c r="G133" s="71" t="e">
        <f>VLOOKUP(C133,#REF!,3,0)</f>
        <v>#REF!</v>
      </c>
      <c r="H133" s="76" t="str">
        <f t="shared" si="5"/>
        <v xml:space="preserve"> </v>
      </c>
    </row>
    <row r="134" spans="2:8" hidden="1" outlineLevel="1" x14ac:dyDescent="0.25">
      <c r="B134" s="36" t="s">
        <v>470</v>
      </c>
      <c r="C134" s="40" t="s">
        <v>225</v>
      </c>
      <c r="D134" s="70" t="str">
        <f>IFERROR(VLOOKUP(C134,#REF!,2,0)," ")</f>
        <v xml:space="preserve"> </v>
      </c>
      <c r="E134" s="70" t="str">
        <f>IFERROR(VLOOKUP(C134,#REF!,35,0)," ")</f>
        <v xml:space="preserve"> </v>
      </c>
      <c r="F134" s="75" t="str">
        <f t="shared" si="4"/>
        <v>0</v>
      </c>
      <c r="G134" s="71" t="e">
        <f>VLOOKUP(C134,#REF!,3,0)</f>
        <v>#REF!</v>
      </c>
      <c r="H134" s="76" t="str">
        <f t="shared" si="5"/>
        <v xml:space="preserve"> </v>
      </c>
    </row>
    <row r="135" spans="2:8" hidden="1" outlineLevel="1" x14ac:dyDescent="0.25">
      <c r="B135" s="36" t="s">
        <v>392</v>
      </c>
      <c r="C135" s="40" t="s">
        <v>257</v>
      </c>
      <c r="D135" s="70" t="str">
        <f>IFERROR(VLOOKUP(C135,#REF!,2,0)," ")</f>
        <v xml:space="preserve"> </v>
      </c>
      <c r="E135" s="70" t="str">
        <f>IFERROR(VLOOKUP(C135,#REF!,35,0)," ")</f>
        <v xml:space="preserve"> </v>
      </c>
      <c r="F135" s="75" t="str">
        <f t="shared" si="4"/>
        <v>0</v>
      </c>
      <c r="G135" s="71" t="e">
        <f>VLOOKUP(C135,#REF!,3,0)</f>
        <v>#REF!</v>
      </c>
      <c r="H135" s="76" t="str">
        <f t="shared" si="5"/>
        <v xml:space="preserve"> </v>
      </c>
    </row>
    <row r="136" spans="2:8" hidden="1" outlineLevel="1" x14ac:dyDescent="0.25">
      <c r="B136" s="36" t="s">
        <v>414</v>
      </c>
      <c r="C136" s="40" t="s">
        <v>229</v>
      </c>
      <c r="D136" s="70" t="str">
        <f>IFERROR(VLOOKUP(C136,#REF!,2,0)," ")</f>
        <v xml:space="preserve"> </v>
      </c>
      <c r="E136" s="70" t="str">
        <f>IFERROR(VLOOKUP(C136,#REF!,35,0)," ")</f>
        <v xml:space="preserve"> </v>
      </c>
      <c r="F136" s="75" t="str">
        <f t="shared" si="4"/>
        <v>0</v>
      </c>
      <c r="G136" s="71" t="e">
        <f>VLOOKUP(C136,#REF!,3,0)</f>
        <v>#REF!</v>
      </c>
      <c r="H136" s="76" t="str">
        <f t="shared" si="5"/>
        <v xml:space="preserve"> </v>
      </c>
    </row>
    <row r="137" spans="2:8" hidden="1" outlineLevel="1" x14ac:dyDescent="0.25">
      <c r="B137" s="36" t="s">
        <v>377</v>
      </c>
      <c r="C137" s="40" t="s">
        <v>296</v>
      </c>
      <c r="D137" s="70" t="str">
        <f>IFERROR(VLOOKUP(C137,#REF!,2,0)," ")</f>
        <v xml:space="preserve"> </v>
      </c>
      <c r="E137" s="70" t="str">
        <f>IFERROR(VLOOKUP(C137,#REF!,35,0)," ")</f>
        <v xml:space="preserve"> </v>
      </c>
      <c r="F137" s="75" t="str">
        <f t="shared" si="4"/>
        <v>0</v>
      </c>
      <c r="G137" s="71" t="e">
        <f>VLOOKUP(C137,#REF!,3,0)</f>
        <v>#REF!</v>
      </c>
      <c r="H137" s="76" t="str">
        <f t="shared" si="5"/>
        <v xml:space="preserve"> </v>
      </c>
    </row>
    <row r="138" spans="2:8" hidden="1" outlineLevel="1" x14ac:dyDescent="0.25">
      <c r="B138" s="36" t="s">
        <v>423</v>
      </c>
      <c r="C138" s="40" t="s">
        <v>268</v>
      </c>
      <c r="D138" s="70" t="str">
        <f>IFERROR(VLOOKUP(C138,#REF!,2,0)," ")</f>
        <v xml:space="preserve"> </v>
      </c>
      <c r="E138" s="70" t="str">
        <f>IFERROR(VLOOKUP(C138,#REF!,35,0)," ")</f>
        <v xml:space="preserve"> </v>
      </c>
      <c r="F138" s="75" t="str">
        <f t="shared" si="4"/>
        <v>0</v>
      </c>
      <c r="G138" s="71" t="e">
        <f>VLOOKUP(C138,#REF!,3,0)</f>
        <v>#REF!</v>
      </c>
      <c r="H138" s="76" t="str">
        <f t="shared" si="5"/>
        <v xml:space="preserve"> </v>
      </c>
    </row>
    <row r="139" spans="2:8" hidden="1" outlineLevel="1" x14ac:dyDescent="0.25">
      <c r="B139" s="36" t="s">
        <v>454</v>
      </c>
      <c r="C139" s="40" t="s">
        <v>266</v>
      </c>
      <c r="D139" s="70" t="str">
        <f>IFERROR(VLOOKUP(C139,#REF!,2,0)," ")</f>
        <v xml:space="preserve"> </v>
      </c>
      <c r="E139" s="70" t="str">
        <f>IFERROR(VLOOKUP(C139,#REF!,35,0)," ")</f>
        <v xml:space="preserve"> </v>
      </c>
      <c r="F139" s="75" t="str">
        <f t="shared" si="4"/>
        <v>0</v>
      </c>
      <c r="G139" s="71" t="e">
        <f>VLOOKUP(C139,#REF!,3,0)</f>
        <v>#REF!</v>
      </c>
      <c r="H139" s="76" t="str">
        <f t="shared" si="5"/>
        <v xml:space="preserve"> </v>
      </c>
    </row>
    <row r="140" spans="2:8" hidden="1" outlineLevel="1" x14ac:dyDescent="0.25">
      <c r="B140" s="36" t="s">
        <v>445</v>
      </c>
      <c r="C140" s="40" t="s">
        <v>263</v>
      </c>
      <c r="D140" s="70" t="str">
        <f>IFERROR(VLOOKUP(C140,#REF!,2,0)," ")</f>
        <v xml:space="preserve"> </v>
      </c>
      <c r="E140" s="70" t="str">
        <f>IFERROR(VLOOKUP(C140,#REF!,35,0)," ")</f>
        <v xml:space="preserve"> </v>
      </c>
      <c r="F140" s="75" t="str">
        <f t="shared" si="4"/>
        <v>0</v>
      </c>
      <c r="G140" s="71" t="e">
        <f>VLOOKUP(C140,#REF!,3,0)</f>
        <v>#REF!</v>
      </c>
      <c r="H140" s="76" t="str">
        <f t="shared" si="5"/>
        <v xml:space="preserve"> </v>
      </c>
    </row>
    <row r="141" spans="2:8" hidden="1" outlineLevel="1" x14ac:dyDescent="0.25">
      <c r="B141" s="36" t="s">
        <v>458</v>
      </c>
      <c r="C141" s="40" t="s">
        <v>330</v>
      </c>
      <c r="D141" s="70" t="str">
        <f>IFERROR(VLOOKUP(C141,#REF!,2,0)," ")</f>
        <v xml:space="preserve"> </v>
      </c>
      <c r="E141" s="70" t="str">
        <f>IFERROR(VLOOKUP(C141,#REF!,35,0)," ")</f>
        <v xml:space="preserve"> </v>
      </c>
      <c r="F141" s="75" t="str">
        <f t="shared" si="4"/>
        <v>0</v>
      </c>
      <c r="G141" s="71" t="e">
        <f>VLOOKUP(C141,#REF!,3,0)</f>
        <v>#REF!</v>
      </c>
      <c r="H141" s="76" t="str">
        <f t="shared" si="5"/>
        <v xml:space="preserve"> </v>
      </c>
    </row>
    <row r="142" spans="2:8" hidden="1" outlineLevel="1" x14ac:dyDescent="0.25">
      <c r="B142" s="36" t="s">
        <v>654</v>
      </c>
      <c r="C142" s="40" t="s">
        <v>270</v>
      </c>
      <c r="D142" s="70" t="str">
        <f>IFERROR(VLOOKUP(C142,#REF!,2,0)," ")</f>
        <v xml:space="preserve"> </v>
      </c>
      <c r="E142" s="70" t="str">
        <f>IFERROR(VLOOKUP(C142,#REF!,35,0)," ")</f>
        <v xml:space="preserve"> </v>
      </c>
      <c r="F142" s="75" t="str">
        <f t="shared" si="4"/>
        <v>0</v>
      </c>
      <c r="G142" s="71" t="e">
        <f>VLOOKUP(C142,#REF!,3,0)</f>
        <v>#REF!</v>
      </c>
      <c r="H142" s="76" t="str">
        <f t="shared" si="5"/>
        <v xml:space="preserve"> </v>
      </c>
    </row>
    <row r="143" spans="2:8" collapsed="1" x14ac:dyDescent="0.25">
      <c r="B143" s="66"/>
      <c r="C143" s="41" t="s">
        <v>94</v>
      </c>
      <c r="D143" s="72">
        <f>SUM(D110:D142)</f>
        <v>0</v>
      </c>
      <c r="E143" s="72">
        <f>SUM(E110:E142)</f>
        <v>0</v>
      </c>
      <c r="F143" s="75" t="str">
        <f t="shared" si="4"/>
        <v>0</v>
      </c>
      <c r="G143" s="72" t="e">
        <f>SUM(G110:G142)</f>
        <v>#REF!</v>
      </c>
      <c r="H143" s="76" t="str">
        <f t="shared" si="5"/>
        <v xml:space="preserve"> </v>
      </c>
    </row>
    <row r="144" spans="2:8" ht="15.75" thickBot="1" x14ac:dyDescent="0.3">
      <c r="B144" s="32"/>
      <c r="F144" s="17"/>
      <c r="G144" s="15"/>
    </row>
    <row r="145" spans="2:8" ht="15.75" thickBot="1" x14ac:dyDescent="0.3">
      <c r="B145" s="32"/>
      <c r="C145" s="35" t="s">
        <v>601</v>
      </c>
      <c r="D145" s="65" t="e">
        <f>SUM(D143,D109,D102,D95,D85,D82,D78,D71,D61,D50,D46,D36,D22)</f>
        <v>#REF!</v>
      </c>
      <c r="E145" s="73" t="e">
        <f>SUM(E143,E109,E102,E95,E85,E82,E78,E71,E61,E50,E46,E36,E22)</f>
        <v>#REF!</v>
      </c>
      <c r="F145" s="78" t="str">
        <f>IFERROR(D145/E145-1," ")</f>
        <v xml:space="preserve"> </v>
      </c>
      <c r="G145" s="74" t="e">
        <f>SUM(G143,G109,G102,G95,G85,G82,G78,G71,G61,G50,G46,G36,G22)</f>
        <v>#REF!</v>
      </c>
      <c r="H145" s="43" t="str">
        <f t="shared" si="5"/>
        <v xml:space="preserve"> </v>
      </c>
    </row>
  </sheetData>
  <mergeCells count="1">
    <mergeCell ref="C2:H2"/>
  </mergeCells>
  <conditionalFormatting sqref="I1:I1048576">
    <cfRule type="duplicateValues" dxfId="190" priority="5"/>
  </conditionalFormatting>
  <conditionalFormatting sqref="J85:J94">
    <cfRule type="duplicateValues" dxfId="189" priority="4"/>
  </conditionalFormatting>
  <conditionalFormatting sqref="D1:D1048576">
    <cfRule type="duplicateValues" dxfId="188" priority="3"/>
  </conditionalFormatting>
  <conditionalFormatting sqref="E22">
    <cfRule type="duplicateValues" dxfId="187" priority="2"/>
  </conditionalFormatting>
  <conditionalFormatting sqref="E22">
    <cfRule type="duplicateValues" dxfId="186" priority="1"/>
  </conditionalFormatting>
  <conditionalFormatting sqref="I4:I150 D1:D1048576">
    <cfRule type="duplicateValues" dxfId="185" priority="2773"/>
  </conditionalFormatting>
  <conditionalFormatting sqref="I4:I153">
    <cfRule type="duplicateValues" dxfId="184" priority="2778"/>
  </conditionalFormatting>
  <conditionalFormatting sqref="I4:I280">
    <cfRule type="duplicateValues" dxfId="183" priority="2780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2:H38 F145:H145 D142:H143 D140:H141 D138:H139 D136:H137 D130:H135 D128:H129 D127:H127 D126:H126 D125:H125 D117:H124 D115:H116 D113:H114 D109:H112 D105:H108 D99:H100 D82:H83 D81:H81 D77:H80 D75:H76 D64:H74 D58:H63 D56:H57 D52:H55 D39:H51 D84:H98 D101:H10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1"/>
  <dimension ref="A1:AT328"/>
  <sheetViews>
    <sheetView showGridLines="0" zoomScale="85" zoomScaleNormal="85" workbookViewId="0">
      <pane xSplit="5" ySplit="9" topLeftCell="F10" activePane="bottomRight" state="frozen"/>
      <selection activeCell="E331" sqref="E331"/>
      <selection pane="topRight" activeCell="E331" sqref="E331"/>
      <selection pane="bottomLeft" activeCell="E331" sqref="E331"/>
      <selection pane="bottomRight" activeCell="AQ1" sqref="AQ1:AQ1048576"/>
    </sheetView>
  </sheetViews>
  <sheetFormatPr defaultColWidth="4.42578125" defaultRowHeight="15" customHeight="1" outlineLevelRow="1" outlineLevelCol="1" x14ac:dyDescent="0.25"/>
  <cols>
    <col min="1" max="1" width="4.42578125" style="51"/>
    <col min="2" max="2" width="7.42578125" style="51" bestFit="1" customWidth="1"/>
    <col min="3" max="3" width="0.5703125" style="11" hidden="1" customWidth="1"/>
    <col min="4" max="4" width="39.42578125" style="51" bestFit="1" customWidth="1"/>
    <col min="5" max="5" width="27.28515625" style="51" bestFit="1" customWidth="1"/>
    <col min="6" max="6" width="30.85546875" style="28" bestFit="1" customWidth="1"/>
    <col min="7" max="7" width="3.140625" style="51" hidden="1" customWidth="1"/>
    <col min="8" max="8" width="15.28515625" style="51" bestFit="1" customWidth="1"/>
    <col min="9" max="23" width="18.42578125" style="51" bestFit="1" customWidth="1" outlineLevel="1"/>
    <col min="24" max="26" width="18.42578125" style="51" customWidth="1" outlineLevel="1"/>
    <col min="27" max="28" width="18.42578125" style="51" bestFit="1" customWidth="1" outlineLevel="1"/>
    <col min="29" max="32" width="18.42578125" style="51" customWidth="1" outlineLevel="1"/>
    <col min="33" max="33" width="16.42578125" style="51" bestFit="1" customWidth="1" outlineLevel="1"/>
    <col min="34" max="34" width="18.42578125" style="51" customWidth="1" outlineLevel="1"/>
    <col min="35" max="35" width="18.42578125" style="24" customWidth="1" outlineLevel="1"/>
    <col min="36" max="37" width="18.42578125" style="51" customWidth="1" outlineLevel="1"/>
    <col min="38" max="38" width="14.28515625" style="51" bestFit="1" customWidth="1" outlineLevel="1"/>
    <col min="39" max="39" width="18.42578125" style="51" customWidth="1" outlineLevel="1"/>
    <col min="40" max="40" width="7.85546875" bestFit="1" customWidth="1" outlineLevel="1"/>
    <col min="41" max="41" width="25.5703125" style="15" bestFit="1" customWidth="1"/>
    <col min="42" max="42" width="4.42578125" style="2"/>
    <col min="43" max="46" width="4.42578125" style="44"/>
    <col min="47" max="16384" width="4.42578125" style="51"/>
  </cols>
  <sheetData>
    <row r="1" spans="2:46" ht="15" customHeight="1" x14ac:dyDescent="0.25">
      <c r="D1" s="48"/>
      <c r="E1" s="48"/>
      <c r="F1" s="11"/>
      <c r="G1" s="11"/>
      <c r="H1" s="11"/>
      <c r="I1" s="11"/>
    </row>
    <row r="2" spans="2:46" ht="15" customHeight="1" x14ac:dyDescent="0.25">
      <c r="F2" s="542"/>
      <c r="G2" s="542"/>
      <c r="H2" s="542"/>
      <c r="I2" s="542"/>
      <c r="J2" s="542"/>
      <c r="K2" s="542"/>
      <c r="L2" s="542"/>
      <c r="M2" s="542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2:46" ht="28.5" customHeight="1" x14ac:dyDescent="0.25">
      <c r="F3" s="542"/>
      <c r="G3" s="542"/>
      <c r="H3" s="542"/>
      <c r="I3" s="542"/>
      <c r="J3" s="542"/>
      <c r="K3" s="542"/>
      <c r="L3" s="542"/>
      <c r="M3" s="542"/>
      <c r="N3" s="33"/>
      <c r="O3" s="49"/>
      <c r="P3" s="33"/>
    </row>
    <row r="4" spans="2:46" ht="15" customHeight="1" x14ac:dyDescent="0.25"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AG4" s="14"/>
      <c r="AH4" s="15"/>
      <c r="AI4" s="15"/>
      <c r="AJ4" s="15"/>
      <c r="AK4" s="15"/>
      <c r="AL4" s="15"/>
    </row>
    <row r="5" spans="2:46" ht="15.75" x14ac:dyDescent="0.25"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49"/>
      <c r="Q5" s="49"/>
      <c r="R5" s="49"/>
      <c r="S5" s="49"/>
      <c r="T5" s="49"/>
    </row>
    <row r="6" spans="2:46" s="81" customFormat="1" ht="15.75" x14ac:dyDescent="0.25">
      <c r="C6" s="11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80"/>
      <c r="Q6" s="80"/>
      <c r="R6" s="80"/>
      <c r="S6" s="80"/>
      <c r="T6" s="80"/>
      <c r="AI6" s="24"/>
      <c r="AN6"/>
      <c r="AO6" s="15"/>
      <c r="AP6" s="2"/>
      <c r="AQ6" s="44"/>
      <c r="AR6" s="44"/>
      <c r="AS6" s="44"/>
      <c r="AT6" s="44"/>
    </row>
    <row r="7" spans="2:46" customFormat="1" x14ac:dyDescent="0.25"/>
    <row r="8" spans="2:46" ht="15" customHeight="1" x14ac:dyDescent="0.25">
      <c r="AI8" s="51"/>
    </row>
    <row r="9" spans="2:46" ht="15" customHeight="1" x14ac:dyDescent="0.25">
      <c r="B9" s="86" t="s">
        <v>602</v>
      </c>
      <c r="C9" s="86"/>
      <c r="D9" s="96" t="s">
        <v>603</v>
      </c>
      <c r="E9" s="87" t="s">
        <v>0</v>
      </c>
      <c r="F9" s="86" t="s">
        <v>609</v>
      </c>
      <c r="G9" s="86"/>
      <c r="H9" s="89" t="s">
        <v>1</v>
      </c>
      <c r="I9" s="89">
        <v>1</v>
      </c>
      <c r="J9" s="89">
        <v>2</v>
      </c>
      <c r="K9" s="89">
        <v>3</v>
      </c>
      <c r="L9" s="89">
        <v>4</v>
      </c>
      <c r="M9" s="89">
        <v>5</v>
      </c>
      <c r="N9" s="89">
        <v>6</v>
      </c>
      <c r="O9" s="89">
        <v>7</v>
      </c>
      <c r="P9" s="89">
        <v>8</v>
      </c>
      <c r="Q9" s="89">
        <v>9</v>
      </c>
      <c r="R9" s="89">
        <v>10</v>
      </c>
      <c r="S9" s="89">
        <v>11</v>
      </c>
      <c r="T9" s="89">
        <v>12</v>
      </c>
      <c r="U9" s="89">
        <v>13</v>
      </c>
      <c r="V9" s="89">
        <v>14</v>
      </c>
      <c r="W9" s="89">
        <v>15</v>
      </c>
      <c r="X9" s="89">
        <v>16</v>
      </c>
      <c r="Y9" s="89">
        <v>17</v>
      </c>
      <c r="Z9" s="89">
        <v>18</v>
      </c>
      <c r="AA9" s="89">
        <v>19</v>
      </c>
      <c r="AB9" s="89">
        <v>20</v>
      </c>
      <c r="AC9" s="89">
        <v>21</v>
      </c>
      <c r="AD9" s="89">
        <v>22</v>
      </c>
      <c r="AE9" s="89">
        <v>23</v>
      </c>
      <c r="AF9" s="89">
        <v>24</v>
      </c>
      <c r="AG9" s="89">
        <v>25</v>
      </c>
      <c r="AH9" s="89">
        <v>26</v>
      </c>
      <c r="AI9" s="89">
        <v>27</v>
      </c>
      <c r="AJ9" s="89">
        <v>28</v>
      </c>
      <c r="AK9" s="89">
        <v>29</v>
      </c>
      <c r="AL9" s="89">
        <v>30</v>
      </c>
      <c r="AM9" s="89">
        <v>31</v>
      </c>
      <c r="AO9" s="89" t="s">
        <v>2</v>
      </c>
      <c r="AP9" s="51"/>
    </row>
    <row r="10" spans="2:46" s="11" customFormat="1" ht="15" customHeight="1" x14ac:dyDescent="0.25">
      <c r="B10" s="85">
        <v>328</v>
      </c>
      <c r="C10" s="85"/>
      <c r="D10" s="83" t="s">
        <v>608</v>
      </c>
      <c r="E10" s="84" t="s">
        <v>590</v>
      </c>
      <c r="F10" s="82" t="s">
        <v>7</v>
      </c>
      <c r="G10" s="1"/>
      <c r="H10" s="88">
        <v>44.6</v>
      </c>
      <c r="I10" s="88" t="s">
        <v>589</v>
      </c>
      <c r="J10" s="88" t="s">
        <v>589</v>
      </c>
      <c r="K10" s="88" t="s">
        <v>589</v>
      </c>
      <c r="L10" s="88" t="s">
        <v>589</v>
      </c>
      <c r="M10" s="88" t="s">
        <v>589</v>
      </c>
      <c r="N10" s="88" t="s">
        <v>589</v>
      </c>
      <c r="O10" s="88" t="s">
        <v>589</v>
      </c>
      <c r="P10" s="88" t="s">
        <v>589</v>
      </c>
      <c r="Q10" s="88" t="s">
        <v>589</v>
      </c>
      <c r="R10" s="88" t="s">
        <v>589</v>
      </c>
      <c r="S10" s="88" t="s">
        <v>589</v>
      </c>
      <c r="T10" s="88" t="s">
        <v>589</v>
      </c>
      <c r="U10" s="88" t="s">
        <v>589</v>
      </c>
      <c r="V10" s="88" t="s">
        <v>589</v>
      </c>
      <c r="W10" s="88" t="s">
        <v>589</v>
      </c>
      <c r="X10" s="88" t="s">
        <v>589</v>
      </c>
      <c r="Y10" s="88" t="s">
        <v>589</v>
      </c>
      <c r="Z10" s="88" t="s">
        <v>589</v>
      </c>
      <c r="AA10" s="88" t="s">
        <v>589</v>
      </c>
      <c r="AB10" s="88" t="s">
        <v>589</v>
      </c>
      <c r="AC10" s="88" t="s">
        <v>589</v>
      </c>
      <c r="AD10" s="88" t="s">
        <v>589</v>
      </c>
      <c r="AE10" s="88" t="s">
        <v>589</v>
      </c>
      <c r="AF10" s="88" t="s">
        <v>589</v>
      </c>
      <c r="AG10" s="88" t="s">
        <v>589</v>
      </c>
      <c r="AH10" s="88" t="s">
        <v>589</v>
      </c>
      <c r="AI10" s="88" t="s">
        <v>589</v>
      </c>
      <c r="AJ10" s="88" t="s">
        <v>589</v>
      </c>
      <c r="AK10" s="88" t="s">
        <v>589</v>
      </c>
      <c r="AL10" s="88" t="s">
        <v>589</v>
      </c>
      <c r="AM10" s="85" t="s">
        <v>589</v>
      </c>
      <c r="AN10"/>
      <c r="AO10" s="85">
        <f t="shared" ref="AO10:AO73" si="0">SUM(I10:AM10)</f>
        <v>0</v>
      </c>
      <c r="AP10" s="4"/>
      <c r="AQ10" s="20"/>
      <c r="AR10" s="20"/>
      <c r="AS10" s="20"/>
      <c r="AT10" s="20"/>
    </row>
    <row r="11" spans="2:46" ht="15" customHeight="1" outlineLevel="1" x14ac:dyDescent="0.25">
      <c r="B11" s="85" t="s">
        <v>605</v>
      </c>
      <c r="C11" s="85"/>
      <c r="D11" s="83" t="s">
        <v>606</v>
      </c>
      <c r="E11" s="84" t="s">
        <v>591</v>
      </c>
      <c r="F11" s="82" t="s">
        <v>530</v>
      </c>
      <c r="G11" s="1"/>
      <c r="H11" s="88">
        <v>25.64</v>
      </c>
      <c r="I11" s="88" t="s">
        <v>589</v>
      </c>
      <c r="J11" s="88" t="s">
        <v>589</v>
      </c>
      <c r="K11" s="88" t="s">
        <v>589</v>
      </c>
      <c r="L11" s="88" t="s">
        <v>589</v>
      </c>
      <c r="M11" s="88" t="s">
        <v>589</v>
      </c>
      <c r="N11" s="88" t="s">
        <v>589</v>
      </c>
      <c r="O11" s="88" t="s">
        <v>589</v>
      </c>
      <c r="P11" s="88" t="s">
        <v>589</v>
      </c>
      <c r="Q11" s="88" t="s">
        <v>589</v>
      </c>
      <c r="R11" s="88" t="s">
        <v>589</v>
      </c>
      <c r="S11" s="88" t="s">
        <v>589</v>
      </c>
      <c r="T11" s="88" t="s">
        <v>589</v>
      </c>
      <c r="U11" s="88" t="s">
        <v>589</v>
      </c>
      <c r="V11" s="88" t="s">
        <v>589</v>
      </c>
      <c r="W11" s="88" t="s">
        <v>589</v>
      </c>
      <c r="X11" s="88" t="s">
        <v>589</v>
      </c>
      <c r="Y11" s="88" t="s">
        <v>589</v>
      </c>
      <c r="Z11" s="88" t="s">
        <v>589</v>
      </c>
      <c r="AA11" s="88" t="s">
        <v>589</v>
      </c>
      <c r="AB11" s="88" t="s">
        <v>589</v>
      </c>
      <c r="AC11" s="88" t="s">
        <v>589</v>
      </c>
      <c r="AD11" s="88" t="s">
        <v>589</v>
      </c>
      <c r="AE11" s="88" t="s">
        <v>589</v>
      </c>
      <c r="AF11" s="88" t="s">
        <v>589</v>
      </c>
      <c r="AG11" s="88" t="s">
        <v>589</v>
      </c>
      <c r="AH11" s="88" t="s">
        <v>589</v>
      </c>
      <c r="AI11" s="88" t="s">
        <v>589</v>
      </c>
      <c r="AJ11" s="88" t="s">
        <v>589</v>
      </c>
      <c r="AK11" s="88" t="s">
        <v>589</v>
      </c>
      <c r="AL11" s="88" t="s">
        <v>589</v>
      </c>
      <c r="AM11" s="85" t="s">
        <v>589</v>
      </c>
      <c r="AO11" s="85">
        <f t="shared" si="0"/>
        <v>0</v>
      </c>
      <c r="AP11" s="4"/>
    </row>
    <row r="12" spans="2:46" ht="15" customHeight="1" outlineLevel="1" x14ac:dyDescent="0.25">
      <c r="B12" s="85">
        <v>321</v>
      </c>
      <c r="C12" s="85"/>
      <c r="D12" s="83" t="s">
        <v>592</v>
      </c>
      <c r="E12" s="84" t="s">
        <v>593</v>
      </c>
      <c r="F12" s="82" t="s">
        <v>7</v>
      </c>
      <c r="G12" s="1"/>
      <c r="H12" s="88">
        <v>34.520000000000003</v>
      </c>
      <c r="I12" s="88" t="s">
        <v>589</v>
      </c>
      <c r="J12" s="88" t="s">
        <v>589</v>
      </c>
      <c r="K12" s="88" t="s">
        <v>589</v>
      </c>
      <c r="L12" s="88" t="s">
        <v>589</v>
      </c>
      <c r="M12" s="88" t="s">
        <v>589</v>
      </c>
      <c r="N12" s="88" t="s">
        <v>589</v>
      </c>
      <c r="O12" s="88" t="s">
        <v>589</v>
      </c>
      <c r="P12" s="88" t="s">
        <v>589</v>
      </c>
      <c r="Q12" s="88" t="s">
        <v>589</v>
      </c>
      <c r="R12" s="88" t="s">
        <v>589</v>
      </c>
      <c r="S12" s="88" t="s">
        <v>589</v>
      </c>
      <c r="T12" s="88" t="s">
        <v>589</v>
      </c>
      <c r="U12" s="88" t="s">
        <v>589</v>
      </c>
      <c r="V12" s="88" t="s">
        <v>589</v>
      </c>
      <c r="W12" s="88" t="s">
        <v>589</v>
      </c>
      <c r="X12" s="88" t="s">
        <v>589</v>
      </c>
      <c r="Y12" s="88" t="s">
        <v>589</v>
      </c>
      <c r="Z12" s="88" t="s">
        <v>589</v>
      </c>
      <c r="AA12" s="88" t="s">
        <v>589</v>
      </c>
      <c r="AB12" s="88" t="s">
        <v>589</v>
      </c>
      <c r="AC12" s="88" t="s">
        <v>589</v>
      </c>
      <c r="AD12" s="88" t="s">
        <v>589</v>
      </c>
      <c r="AE12" s="88" t="s">
        <v>589</v>
      </c>
      <c r="AF12" s="88" t="s">
        <v>589</v>
      </c>
      <c r="AG12" s="88" t="s">
        <v>589</v>
      </c>
      <c r="AH12" s="88" t="s">
        <v>589</v>
      </c>
      <c r="AI12" s="88" t="s">
        <v>589</v>
      </c>
      <c r="AJ12" s="88" t="s">
        <v>589</v>
      </c>
      <c r="AK12" s="88" t="s">
        <v>589</v>
      </c>
      <c r="AL12" s="88" t="s">
        <v>589</v>
      </c>
      <c r="AM12" s="85" t="s">
        <v>589</v>
      </c>
      <c r="AO12" s="85">
        <f t="shared" si="0"/>
        <v>0</v>
      </c>
      <c r="AP12" s="4"/>
    </row>
    <row r="13" spans="2:46" ht="15" customHeight="1" outlineLevel="1" x14ac:dyDescent="0.25">
      <c r="B13" s="85">
        <v>373</v>
      </c>
      <c r="C13" s="85"/>
      <c r="D13" s="83" t="s">
        <v>424</v>
      </c>
      <c r="E13" s="84" t="s">
        <v>292</v>
      </c>
      <c r="F13" s="82" t="s">
        <v>3</v>
      </c>
      <c r="G13" s="1"/>
      <c r="H13" s="88">
        <v>37.5</v>
      </c>
      <c r="I13" s="88">
        <v>2021.44</v>
      </c>
      <c r="J13" s="88">
        <v>2041.07</v>
      </c>
      <c r="K13" s="88">
        <v>2444.44</v>
      </c>
      <c r="L13" s="88">
        <v>2723.71</v>
      </c>
      <c r="M13" s="88">
        <v>4019.08</v>
      </c>
      <c r="N13" s="88">
        <v>3968.12</v>
      </c>
      <c r="O13" s="88">
        <v>2153.61</v>
      </c>
      <c r="P13" s="88">
        <v>1886.1</v>
      </c>
      <c r="Q13" s="88">
        <v>2257.56</v>
      </c>
      <c r="R13" s="88">
        <v>1874.87</v>
      </c>
      <c r="S13" s="88">
        <v>2520.4</v>
      </c>
      <c r="T13" s="88">
        <v>3448.84</v>
      </c>
      <c r="U13" s="88">
        <v>2814.76</v>
      </c>
      <c r="V13" s="88">
        <v>2054.02</v>
      </c>
      <c r="W13" s="88">
        <v>3050.82</v>
      </c>
      <c r="X13" s="88">
        <v>2586.2600000000002</v>
      </c>
      <c r="Y13" s="88">
        <v>2493.67</v>
      </c>
      <c r="Z13" s="88">
        <v>2724.08</v>
      </c>
      <c r="AA13" s="88">
        <v>5032.4799999999996</v>
      </c>
      <c r="AB13" s="88">
        <v>3562.62</v>
      </c>
      <c r="AC13" s="88">
        <v>4077.91</v>
      </c>
      <c r="AD13" s="88">
        <v>4461.3999999999996</v>
      </c>
      <c r="AE13" s="88">
        <v>3406.19</v>
      </c>
      <c r="AF13" s="88">
        <v>1082.97</v>
      </c>
      <c r="AG13" s="88">
        <v>0</v>
      </c>
      <c r="AH13" s="88">
        <v>2578.7399999999998</v>
      </c>
      <c r="AI13" s="88">
        <v>2917.47</v>
      </c>
      <c r="AJ13" s="88">
        <v>3478.02</v>
      </c>
      <c r="AK13" s="88">
        <v>2436.44</v>
      </c>
      <c r="AL13" s="88">
        <v>3654.51</v>
      </c>
      <c r="AM13" s="85">
        <v>1102.6099999999999</v>
      </c>
      <c r="AO13" s="85">
        <f t="shared" si="0"/>
        <v>84874.21</v>
      </c>
      <c r="AP13" s="4"/>
    </row>
    <row r="14" spans="2:46" ht="15" customHeight="1" outlineLevel="1" x14ac:dyDescent="0.25">
      <c r="B14" s="85" t="s">
        <v>4</v>
      </c>
      <c r="C14" s="85"/>
      <c r="D14" s="83" t="s">
        <v>379</v>
      </c>
      <c r="E14" s="84" t="s">
        <v>100</v>
      </c>
      <c r="F14" s="82" t="s">
        <v>3</v>
      </c>
      <c r="G14" s="1"/>
      <c r="H14" s="88">
        <v>60</v>
      </c>
      <c r="I14" s="88">
        <v>7489.66</v>
      </c>
      <c r="J14" s="88">
        <v>5803.44</v>
      </c>
      <c r="K14" s="88">
        <v>6607.79</v>
      </c>
      <c r="L14" s="88">
        <v>6621.69</v>
      </c>
      <c r="M14" s="88">
        <v>10285.049999999999</v>
      </c>
      <c r="N14" s="88">
        <v>8876.9</v>
      </c>
      <c r="O14" s="88">
        <v>7387.25</v>
      </c>
      <c r="P14" s="88">
        <v>5958.51</v>
      </c>
      <c r="Q14" s="88">
        <v>5240.0200000000004</v>
      </c>
      <c r="R14" s="88">
        <v>5901.94</v>
      </c>
      <c r="S14" s="88">
        <v>7015.07</v>
      </c>
      <c r="T14" s="88">
        <v>9487.6200000000008</v>
      </c>
      <c r="U14" s="88">
        <v>9581.93</v>
      </c>
      <c r="V14" s="88">
        <v>6224.27</v>
      </c>
      <c r="W14" s="88">
        <v>7382.52</v>
      </c>
      <c r="X14" s="88">
        <v>6389.6</v>
      </c>
      <c r="Y14" s="88">
        <v>7297.78</v>
      </c>
      <c r="Z14" s="88">
        <v>9074.75</v>
      </c>
      <c r="AA14" s="88">
        <v>11777.44</v>
      </c>
      <c r="AB14" s="88">
        <v>10516.16</v>
      </c>
      <c r="AC14" s="88">
        <v>10793.88</v>
      </c>
      <c r="AD14" s="88">
        <v>11090.58</v>
      </c>
      <c r="AE14" s="88">
        <v>8828.74</v>
      </c>
      <c r="AF14" s="88">
        <v>4525.8</v>
      </c>
      <c r="AG14" s="88">
        <v>3817.52</v>
      </c>
      <c r="AH14" s="88">
        <v>9675.08</v>
      </c>
      <c r="AI14" s="88">
        <v>7450.45</v>
      </c>
      <c r="AJ14" s="88">
        <v>9066.18</v>
      </c>
      <c r="AK14" s="88">
        <v>7840.79</v>
      </c>
      <c r="AL14" s="88">
        <v>8742.86</v>
      </c>
      <c r="AM14" s="85">
        <v>3528.56</v>
      </c>
      <c r="AO14" s="85">
        <f t="shared" si="0"/>
        <v>240279.82999999996</v>
      </c>
      <c r="AP14" s="4"/>
    </row>
    <row r="15" spans="2:46" ht="15" customHeight="1" outlineLevel="1" x14ac:dyDescent="0.25">
      <c r="B15" s="85" t="s">
        <v>589</v>
      </c>
      <c r="C15" s="85"/>
      <c r="D15" s="83" t="s">
        <v>585</v>
      </c>
      <c r="E15" s="84" t="s">
        <v>5</v>
      </c>
      <c r="F15" s="82" t="s">
        <v>3</v>
      </c>
      <c r="G15" s="1"/>
      <c r="H15" s="88" t="s">
        <v>585</v>
      </c>
      <c r="I15" s="88" t="s">
        <v>589</v>
      </c>
      <c r="J15" s="88" t="s">
        <v>589</v>
      </c>
      <c r="K15" s="88" t="s">
        <v>589</v>
      </c>
      <c r="L15" s="88" t="s">
        <v>589</v>
      </c>
      <c r="M15" s="88" t="s">
        <v>589</v>
      </c>
      <c r="N15" s="88" t="s">
        <v>589</v>
      </c>
      <c r="O15" s="88" t="s">
        <v>589</v>
      </c>
      <c r="P15" s="88" t="s">
        <v>589</v>
      </c>
      <c r="Q15" s="88" t="s">
        <v>589</v>
      </c>
      <c r="R15" s="88" t="s">
        <v>589</v>
      </c>
      <c r="S15" s="88" t="s">
        <v>589</v>
      </c>
      <c r="T15" s="88" t="s">
        <v>589</v>
      </c>
      <c r="U15" s="88" t="s">
        <v>589</v>
      </c>
      <c r="V15" s="88" t="s">
        <v>589</v>
      </c>
      <c r="W15" s="88" t="s">
        <v>589</v>
      </c>
      <c r="X15" s="88" t="s">
        <v>589</v>
      </c>
      <c r="Y15" s="88" t="s">
        <v>589</v>
      </c>
      <c r="Z15" s="88" t="s">
        <v>589</v>
      </c>
      <c r="AA15" s="88" t="s">
        <v>589</v>
      </c>
      <c r="AB15" s="88" t="s">
        <v>589</v>
      </c>
      <c r="AC15" s="88" t="s">
        <v>589</v>
      </c>
      <c r="AD15" s="88" t="s">
        <v>589</v>
      </c>
      <c r="AE15" s="88" t="s">
        <v>589</v>
      </c>
      <c r="AF15" s="88" t="s">
        <v>589</v>
      </c>
      <c r="AG15" s="88" t="s">
        <v>589</v>
      </c>
      <c r="AH15" s="88" t="s">
        <v>589</v>
      </c>
      <c r="AI15" s="88" t="s">
        <v>589</v>
      </c>
      <c r="AJ15" s="88" t="s">
        <v>589</v>
      </c>
      <c r="AK15" s="88" t="s">
        <v>589</v>
      </c>
      <c r="AL15" s="88" t="s">
        <v>589</v>
      </c>
      <c r="AM15" s="85" t="s">
        <v>589</v>
      </c>
      <c r="AO15" s="85">
        <f t="shared" si="0"/>
        <v>0</v>
      </c>
      <c r="AP15" s="4"/>
    </row>
    <row r="16" spans="2:46" ht="15" customHeight="1" outlineLevel="1" x14ac:dyDescent="0.25">
      <c r="B16" s="85">
        <v>390</v>
      </c>
      <c r="C16" s="85"/>
      <c r="D16" s="83" t="s">
        <v>485</v>
      </c>
      <c r="E16" s="84" t="s">
        <v>676</v>
      </c>
      <c r="F16" s="82" t="s">
        <v>3</v>
      </c>
      <c r="G16" s="1"/>
      <c r="H16" s="88">
        <v>127.7</v>
      </c>
      <c r="I16" s="88">
        <v>9690.7199999999993</v>
      </c>
      <c r="J16" s="88">
        <v>10426</v>
      </c>
      <c r="K16" s="88">
        <v>10592.34</v>
      </c>
      <c r="L16" s="88">
        <v>11928.34</v>
      </c>
      <c r="M16" s="88">
        <v>14952.55</v>
      </c>
      <c r="N16" s="88">
        <v>13142.15</v>
      </c>
      <c r="O16" s="88">
        <v>10113.92</v>
      </c>
      <c r="P16" s="88">
        <v>11245.46</v>
      </c>
      <c r="Q16" s="88">
        <v>10215.75</v>
      </c>
      <c r="R16" s="88">
        <v>11010.45</v>
      </c>
      <c r="S16" s="88">
        <v>12944.47</v>
      </c>
      <c r="T16" s="88">
        <v>12940</v>
      </c>
      <c r="U16" s="88">
        <v>13700.29</v>
      </c>
      <c r="V16" s="88">
        <v>13124.01</v>
      </c>
      <c r="W16" s="88">
        <v>13448.27</v>
      </c>
      <c r="X16" s="88">
        <v>12225.1</v>
      </c>
      <c r="Y16" s="88">
        <v>14016.36</v>
      </c>
      <c r="Z16" s="88">
        <v>14944.01</v>
      </c>
      <c r="AA16" s="88">
        <v>19566.75</v>
      </c>
      <c r="AB16" s="88">
        <v>16527.2</v>
      </c>
      <c r="AC16" s="88">
        <v>17877.45</v>
      </c>
      <c r="AD16" s="88">
        <v>11977.29</v>
      </c>
      <c r="AE16" s="88">
        <v>18605.21</v>
      </c>
      <c r="AF16" s="88">
        <v>8250</v>
      </c>
      <c r="AG16" s="88">
        <v>5170.0600000000004</v>
      </c>
      <c r="AH16" s="88">
        <v>16500.12</v>
      </c>
      <c r="AI16" s="88">
        <v>10695.31</v>
      </c>
      <c r="AJ16" s="88">
        <v>14711.89</v>
      </c>
      <c r="AK16" s="88">
        <v>12938.3</v>
      </c>
      <c r="AL16" s="88">
        <v>13789</v>
      </c>
      <c r="AM16" s="85">
        <v>5917.82</v>
      </c>
      <c r="AO16" s="85">
        <f t="shared" si="0"/>
        <v>393186.59</v>
      </c>
      <c r="AP16" s="4"/>
    </row>
    <row r="17" spans="1:42" ht="15" customHeight="1" outlineLevel="1" x14ac:dyDescent="0.25">
      <c r="B17" s="85">
        <v>656</v>
      </c>
      <c r="C17" s="85"/>
      <c r="D17" s="83" t="s">
        <v>466</v>
      </c>
      <c r="E17" s="84" t="s">
        <v>332</v>
      </c>
      <c r="F17" s="82" t="s">
        <v>7</v>
      </c>
      <c r="G17" s="1"/>
      <c r="H17" s="88">
        <v>37</v>
      </c>
      <c r="I17" s="88">
        <v>4628.3999999999996</v>
      </c>
      <c r="J17" s="88">
        <v>6473.9</v>
      </c>
      <c r="K17" s="88">
        <v>7108.1</v>
      </c>
      <c r="L17" s="88">
        <v>8651.15</v>
      </c>
      <c r="M17" s="88">
        <v>8713.1</v>
      </c>
      <c r="N17" s="88">
        <v>4365.7</v>
      </c>
      <c r="O17" s="88">
        <v>5418.6</v>
      </c>
      <c r="P17" s="88">
        <v>8292</v>
      </c>
      <c r="Q17" s="88">
        <v>9210.2000000000007</v>
      </c>
      <c r="R17" s="88">
        <v>10929.5</v>
      </c>
      <c r="S17" s="88">
        <v>13852.61</v>
      </c>
      <c r="T17" s="88">
        <v>12116.4</v>
      </c>
      <c r="U17" s="88">
        <v>6467.2</v>
      </c>
      <c r="V17" s="88">
        <v>10274.6</v>
      </c>
      <c r="W17" s="88">
        <v>21113.040000000001</v>
      </c>
      <c r="X17" s="88">
        <v>18825.09</v>
      </c>
      <c r="Y17" s="88">
        <v>19715.05</v>
      </c>
      <c r="Z17" s="88">
        <v>19063.3</v>
      </c>
      <c r="AA17" s="88">
        <v>21518.7</v>
      </c>
      <c r="AB17" s="88">
        <v>11698.6</v>
      </c>
      <c r="AC17" s="88">
        <v>27723.35</v>
      </c>
      <c r="AD17" s="88">
        <v>37288.26</v>
      </c>
      <c r="AE17" s="88">
        <v>33140.839999999997</v>
      </c>
      <c r="AF17" s="88">
        <v>31170.45</v>
      </c>
      <c r="AG17" s="88">
        <v>0</v>
      </c>
      <c r="AH17" s="88">
        <v>8108.65</v>
      </c>
      <c r="AI17" s="88">
        <v>2643.75</v>
      </c>
      <c r="AJ17" s="88">
        <v>5393.9</v>
      </c>
      <c r="AK17" s="88">
        <v>7166.1</v>
      </c>
      <c r="AL17" s="88">
        <v>5684.8</v>
      </c>
      <c r="AM17" s="85">
        <v>3549.7</v>
      </c>
      <c r="AO17" s="85">
        <f t="shared" si="0"/>
        <v>390305.04</v>
      </c>
      <c r="AP17" s="4"/>
    </row>
    <row r="18" spans="1:42" ht="15" customHeight="1" outlineLevel="1" x14ac:dyDescent="0.25">
      <c r="B18" s="85">
        <v>1001</v>
      </c>
      <c r="C18" s="85"/>
      <c r="D18" s="83" t="s">
        <v>374</v>
      </c>
      <c r="E18" s="84" t="s">
        <v>650</v>
      </c>
      <c r="F18" s="82" t="s">
        <v>7</v>
      </c>
      <c r="G18" s="1"/>
      <c r="H18" s="88" t="s">
        <v>669</v>
      </c>
      <c r="I18" s="88">
        <v>2439.9</v>
      </c>
      <c r="J18" s="88">
        <v>2804.85</v>
      </c>
      <c r="K18" s="88">
        <v>2548.1999999999998</v>
      </c>
      <c r="L18" s="88">
        <v>2748.9</v>
      </c>
      <c r="M18" s="88">
        <v>3384.2</v>
      </c>
      <c r="N18" s="88">
        <v>1933</v>
      </c>
      <c r="O18" s="88">
        <v>2579.6</v>
      </c>
      <c r="P18" s="88">
        <v>2377.1</v>
      </c>
      <c r="Q18" s="88">
        <v>2390.4</v>
      </c>
      <c r="R18" s="88">
        <v>2680.2</v>
      </c>
      <c r="S18" s="88">
        <v>2589</v>
      </c>
      <c r="T18" s="88">
        <v>3566.95</v>
      </c>
      <c r="U18" s="88">
        <v>2062.6</v>
      </c>
      <c r="V18" s="88">
        <v>2568.3000000000002</v>
      </c>
      <c r="W18" s="88">
        <v>2834.7</v>
      </c>
      <c r="X18" s="88">
        <v>2729.5</v>
      </c>
      <c r="Y18" s="88">
        <v>2914.8</v>
      </c>
      <c r="Z18" s="88">
        <v>3544</v>
      </c>
      <c r="AA18" s="88">
        <v>4673.2</v>
      </c>
      <c r="AB18" s="88">
        <v>3184.8</v>
      </c>
      <c r="AC18" s="88">
        <v>4011.35</v>
      </c>
      <c r="AD18" s="88">
        <v>4123.8</v>
      </c>
      <c r="AE18" s="88">
        <v>4717.2</v>
      </c>
      <c r="AF18" s="88">
        <v>5714</v>
      </c>
      <c r="AG18" s="88">
        <v>0</v>
      </c>
      <c r="AH18" s="88">
        <v>3448.8</v>
      </c>
      <c r="AI18" s="88">
        <v>1315.4</v>
      </c>
      <c r="AJ18" s="88">
        <v>2898</v>
      </c>
      <c r="AK18" s="88">
        <v>2767.3</v>
      </c>
      <c r="AL18" s="88">
        <v>2912.4</v>
      </c>
      <c r="AM18" s="85">
        <v>3764.2</v>
      </c>
      <c r="AO18" s="85">
        <f t="shared" si="0"/>
        <v>92226.65</v>
      </c>
      <c r="AP18" s="4"/>
    </row>
    <row r="19" spans="1:42" ht="15" customHeight="1" outlineLevel="1" x14ac:dyDescent="0.25">
      <c r="B19" s="85">
        <v>430</v>
      </c>
      <c r="C19" s="85"/>
      <c r="D19" s="83" t="s">
        <v>420</v>
      </c>
      <c r="E19" s="84" t="s">
        <v>304</v>
      </c>
      <c r="F19" s="82" t="s">
        <v>7</v>
      </c>
      <c r="G19" s="1"/>
      <c r="H19" s="88">
        <v>31.5</v>
      </c>
      <c r="I19" s="88">
        <v>2515.25</v>
      </c>
      <c r="J19" s="88">
        <v>2149.85</v>
      </c>
      <c r="K19" s="88">
        <v>2429.1</v>
      </c>
      <c r="L19" s="88">
        <v>3397.45</v>
      </c>
      <c r="M19" s="88">
        <v>4232.55</v>
      </c>
      <c r="N19" s="88">
        <v>1812.35</v>
      </c>
      <c r="O19" s="88">
        <v>2433.4499999999998</v>
      </c>
      <c r="P19" s="88">
        <v>2729.7</v>
      </c>
      <c r="Q19" s="88">
        <v>3450.45</v>
      </c>
      <c r="R19" s="88">
        <v>4268.75</v>
      </c>
      <c r="S19" s="88">
        <v>3912.35</v>
      </c>
      <c r="T19" s="88">
        <v>5263.1</v>
      </c>
      <c r="U19" s="88">
        <v>2197.3000000000002</v>
      </c>
      <c r="V19" s="88">
        <v>3620.4</v>
      </c>
      <c r="W19" s="88">
        <v>4466.1000000000004</v>
      </c>
      <c r="X19" s="88">
        <v>8632.35</v>
      </c>
      <c r="Y19" s="88">
        <v>9473.4500000000007</v>
      </c>
      <c r="Z19" s="88">
        <v>7314</v>
      </c>
      <c r="AA19" s="88">
        <v>7838.35</v>
      </c>
      <c r="AB19" s="88">
        <v>6594.25</v>
      </c>
      <c r="AC19" s="88">
        <v>6594.25</v>
      </c>
      <c r="AD19" s="88">
        <v>9175.75</v>
      </c>
      <c r="AE19" s="88">
        <v>12711.35</v>
      </c>
      <c r="AF19" s="88">
        <v>14772.42</v>
      </c>
      <c r="AG19" s="88">
        <v>0</v>
      </c>
      <c r="AH19" s="88">
        <v>3063.25</v>
      </c>
      <c r="AI19" s="88">
        <v>1294.25</v>
      </c>
      <c r="AJ19" s="88">
        <v>2661.3</v>
      </c>
      <c r="AK19" s="88">
        <v>3295.05</v>
      </c>
      <c r="AL19" s="88">
        <v>3163.5</v>
      </c>
      <c r="AM19" s="85">
        <v>2788.45</v>
      </c>
      <c r="AO19" s="85">
        <f t="shared" si="0"/>
        <v>148250.12</v>
      </c>
      <c r="AP19" s="4"/>
    </row>
    <row r="20" spans="1:42" ht="15" customHeight="1" outlineLevel="1" x14ac:dyDescent="0.25">
      <c r="B20" s="85" t="s">
        <v>8</v>
      </c>
      <c r="C20" s="85"/>
      <c r="D20" s="83" t="s">
        <v>412</v>
      </c>
      <c r="E20" s="84" t="s">
        <v>9</v>
      </c>
      <c r="F20" s="82" t="s">
        <v>10</v>
      </c>
      <c r="G20" s="1"/>
      <c r="H20" s="88">
        <v>226.07</v>
      </c>
      <c r="I20" s="88">
        <v>7581.16</v>
      </c>
      <c r="J20" s="88">
        <v>5882.17</v>
      </c>
      <c r="K20" s="88">
        <v>6162.66</v>
      </c>
      <c r="L20" s="88">
        <v>8272.51</v>
      </c>
      <c r="M20" s="88">
        <v>10152.200000000001</v>
      </c>
      <c r="N20" s="88">
        <v>8251.4500000000007</v>
      </c>
      <c r="O20" s="88">
        <v>6302.52</v>
      </c>
      <c r="P20" s="88">
        <v>5494.7</v>
      </c>
      <c r="Q20" s="88">
        <v>7479.6</v>
      </c>
      <c r="R20" s="88">
        <v>6632.52</v>
      </c>
      <c r="S20" s="88">
        <v>7023.18</v>
      </c>
      <c r="T20" s="88">
        <v>8147.43</v>
      </c>
      <c r="U20" s="88">
        <v>7803.66</v>
      </c>
      <c r="V20" s="88">
        <v>6282.17</v>
      </c>
      <c r="W20" s="88">
        <v>7028.47</v>
      </c>
      <c r="X20" s="88">
        <v>6469.42</v>
      </c>
      <c r="Y20" s="88">
        <v>6508.81</v>
      </c>
      <c r="Z20" s="88">
        <v>9385.48</v>
      </c>
      <c r="AA20" s="88">
        <v>11305.49</v>
      </c>
      <c r="AB20" s="88">
        <v>10356.700000000001</v>
      </c>
      <c r="AC20" s="88">
        <v>8237.93</v>
      </c>
      <c r="AD20" s="88">
        <v>8811.86</v>
      </c>
      <c r="AE20" s="88">
        <v>7312.84</v>
      </c>
      <c r="AF20" s="88">
        <v>4373.74</v>
      </c>
      <c r="AG20" s="88">
        <v>1307.31</v>
      </c>
      <c r="AH20" s="88">
        <v>8110.99</v>
      </c>
      <c r="AI20" s="88">
        <v>5684.15</v>
      </c>
      <c r="AJ20" s="88">
        <v>6124.36</v>
      </c>
      <c r="AK20" s="88">
        <v>5603.98</v>
      </c>
      <c r="AL20" s="88">
        <v>5685.52</v>
      </c>
      <c r="AM20" s="85">
        <v>4032.96</v>
      </c>
      <c r="AO20" s="85">
        <f t="shared" si="0"/>
        <v>217807.93999999997</v>
      </c>
      <c r="AP20" s="4"/>
    </row>
    <row r="21" spans="1:42" ht="15" customHeight="1" outlineLevel="1" x14ac:dyDescent="0.25">
      <c r="B21" s="85">
        <v>359</v>
      </c>
      <c r="C21" s="85"/>
      <c r="D21" s="83" t="s">
        <v>378</v>
      </c>
      <c r="E21" s="84" t="s">
        <v>289</v>
      </c>
      <c r="F21" s="82" t="s">
        <v>11</v>
      </c>
      <c r="G21" s="1"/>
      <c r="H21" s="88">
        <v>100.92</v>
      </c>
      <c r="I21" s="88">
        <v>8807.67</v>
      </c>
      <c r="J21" s="88">
        <v>8916.4699999999993</v>
      </c>
      <c r="K21" s="88">
        <v>9340</v>
      </c>
      <c r="L21" s="88">
        <v>9694.75</v>
      </c>
      <c r="M21" s="88">
        <v>12673.3</v>
      </c>
      <c r="N21" s="88">
        <v>9202.1200000000008</v>
      </c>
      <c r="O21" s="88">
        <v>8613.18</v>
      </c>
      <c r="P21" s="88">
        <v>8713.76</v>
      </c>
      <c r="Q21" s="88">
        <v>8368.24</v>
      </c>
      <c r="R21" s="88">
        <v>8914.2000000000007</v>
      </c>
      <c r="S21" s="88">
        <v>9351.19</v>
      </c>
      <c r="T21" s="88">
        <v>10477.469999999999</v>
      </c>
      <c r="U21" s="88">
        <v>4322.54</v>
      </c>
      <c r="V21" s="88">
        <v>5113.45</v>
      </c>
      <c r="W21" s="88">
        <v>5133.51</v>
      </c>
      <c r="X21" s="88">
        <v>6402.5</v>
      </c>
      <c r="Y21" s="88">
        <v>5767.29</v>
      </c>
      <c r="Z21" s="88">
        <v>5624.79</v>
      </c>
      <c r="AA21" s="88">
        <v>6318.81</v>
      </c>
      <c r="AB21" s="88">
        <v>6142.62</v>
      </c>
      <c r="AC21" s="88">
        <v>6653.97</v>
      </c>
      <c r="AD21" s="88">
        <v>7187.12</v>
      </c>
      <c r="AE21" s="88">
        <v>5703.06</v>
      </c>
      <c r="AF21" s="88">
        <v>6113.71</v>
      </c>
      <c r="AG21" s="88">
        <v>0</v>
      </c>
      <c r="AH21" s="88">
        <v>4246.8999999999996</v>
      </c>
      <c r="AI21" s="88">
        <v>5132.49</v>
      </c>
      <c r="AJ21" s="88">
        <v>5874.61</v>
      </c>
      <c r="AK21" s="88">
        <v>5110.1499999999996</v>
      </c>
      <c r="AL21" s="88">
        <v>6710.43</v>
      </c>
      <c r="AM21" s="85">
        <v>4130.09</v>
      </c>
      <c r="AO21" s="85">
        <f t="shared" si="0"/>
        <v>214760.38999999993</v>
      </c>
      <c r="AP21" s="4"/>
    </row>
    <row r="22" spans="1:42" ht="15" customHeight="1" outlineLevel="1" x14ac:dyDescent="0.25">
      <c r="B22" s="85">
        <v>358</v>
      </c>
      <c r="C22" s="85"/>
      <c r="D22" s="83" t="s">
        <v>439</v>
      </c>
      <c r="E22" s="84" t="s">
        <v>288</v>
      </c>
      <c r="F22" s="82" t="s">
        <v>6</v>
      </c>
      <c r="G22" s="1"/>
      <c r="H22" s="88">
        <v>41.32</v>
      </c>
      <c r="I22" s="88">
        <v>6581.16</v>
      </c>
      <c r="J22" s="88">
        <v>6308.21</v>
      </c>
      <c r="K22" s="88">
        <v>6249.91</v>
      </c>
      <c r="L22" s="88">
        <v>7519.77</v>
      </c>
      <c r="M22" s="88">
        <v>12030.35</v>
      </c>
      <c r="N22" s="88">
        <v>8192.81</v>
      </c>
      <c r="O22" s="88">
        <v>5998.4</v>
      </c>
      <c r="P22" s="88">
        <v>6803.56</v>
      </c>
      <c r="Q22" s="88">
        <v>6809.01</v>
      </c>
      <c r="R22" s="88">
        <v>6146.25</v>
      </c>
      <c r="S22" s="88">
        <v>7534.47</v>
      </c>
      <c r="T22" s="88">
        <v>10946.16</v>
      </c>
      <c r="U22" s="88">
        <v>7943.74</v>
      </c>
      <c r="V22" s="88">
        <v>5752.7</v>
      </c>
      <c r="W22" s="88">
        <v>7658.77</v>
      </c>
      <c r="X22" s="88">
        <v>6325</v>
      </c>
      <c r="Y22" s="88">
        <v>7737.39</v>
      </c>
      <c r="Z22" s="88">
        <v>8608.51</v>
      </c>
      <c r="AA22" s="88">
        <v>12356.18</v>
      </c>
      <c r="AB22" s="88">
        <v>10480.049999999999</v>
      </c>
      <c r="AC22" s="88">
        <v>9179.23</v>
      </c>
      <c r="AD22" s="88">
        <v>9396.65</v>
      </c>
      <c r="AE22" s="88">
        <v>9997.57</v>
      </c>
      <c r="AF22" s="88">
        <v>7197.43</v>
      </c>
      <c r="AG22" s="88">
        <v>1739.61</v>
      </c>
      <c r="AH22" s="88">
        <v>8560.99</v>
      </c>
      <c r="AI22" s="88">
        <v>4512.42</v>
      </c>
      <c r="AJ22" s="88">
        <v>5908.72</v>
      </c>
      <c r="AK22" s="88">
        <v>7587.78</v>
      </c>
      <c r="AL22" s="88">
        <v>7606.08</v>
      </c>
      <c r="AM22" s="85">
        <v>6511.74</v>
      </c>
      <c r="AO22" s="85">
        <f t="shared" si="0"/>
        <v>236180.61999999997</v>
      </c>
      <c r="AP22" s="4"/>
    </row>
    <row r="23" spans="1:42" ht="15" customHeight="1" outlineLevel="1" x14ac:dyDescent="0.25">
      <c r="B23" s="85">
        <v>311</v>
      </c>
      <c r="C23" s="85"/>
      <c r="D23" s="83" t="s">
        <v>381</v>
      </c>
      <c r="E23" s="84" t="s">
        <v>280</v>
      </c>
      <c r="F23" s="82" t="s">
        <v>3</v>
      </c>
      <c r="G23" s="1"/>
      <c r="H23" s="88">
        <v>60.4</v>
      </c>
      <c r="I23" s="88">
        <v>6164.92</v>
      </c>
      <c r="J23" s="88">
        <v>6357.23</v>
      </c>
      <c r="K23" s="88">
        <v>5789.34</v>
      </c>
      <c r="L23" s="88">
        <v>6635.32</v>
      </c>
      <c r="M23" s="88">
        <v>9560.1200000000008</v>
      </c>
      <c r="N23" s="88">
        <v>7046.2</v>
      </c>
      <c r="O23" s="88">
        <v>6657.02</v>
      </c>
      <c r="P23" s="88">
        <v>5038.72</v>
      </c>
      <c r="Q23" s="88">
        <v>5458.72</v>
      </c>
      <c r="R23" s="88">
        <v>5609.02</v>
      </c>
      <c r="S23" s="88">
        <v>6008.92</v>
      </c>
      <c r="T23" s="88">
        <v>7717.81</v>
      </c>
      <c r="U23" s="88">
        <v>6620.12</v>
      </c>
      <c r="V23" s="88">
        <v>5261.82</v>
      </c>
      <c r="W23" s="88">
        <v>5465.48</v>
      </c>
      <c r="X23" s="88">
        <v>6101.12</v>
      </c>
      <c r="Y23" s="88">
        <v>6088.92</v>
      </c>
      <c r="Z23" s="88">
        <v>7914.22</v>
      </c>
      <c r="AA23" s="88">
        <v>9603.7199999999993</v>
      </c>
      <c r="AB23" s="88">
        <v>7204.11</v>
      </c>
      <c r="AC23" s="88">
        <v>7035.34</v>
      </c>
      <c r="AD23" s="88">
        <v>8030.92</v>
      </c>
      <c r="AE23" s="88">
        <v>7967.02</v>
      </c>
      <c r="AF23" s="88">
        <v>6667.72</v>
      </c>
      <c r="AG23" s="88">
        <v>1893.6</v>
      </c>
      <c r="AH23" s="88">
        <v>7621.23</v>
      </c>
      <c r="AI23" s="88">
        <v>8456.2000000000007</v>
      </c>
      <c r="AJ23" s="88">
        <v>5241.8999999999996</v>
      </c>
      <c r="AK23" s="88">
        <v>6622.58</v>
      </c>
      <c r="AL23" s="88">
        <v>6213.56</v>
      </c>
      <c r="AM23" s="85">
        <v>5703.78</v>
      </c>
      <c r="AO23" s="85">
        <f t="shared" si="0"/>
        <v>203756.69999999998</v>
      </c>
      <c r="AP23" s="4"/>
    </row>
    <row r="24" spans="1:42" ht="15" customHeight="1" outlineLevel="1" x14ac:dyDescent="0.25">
      <c r="B24" s="85">
        <v>370</v>
      </c>
      <c r="C24" s="85"/>
      <c r="D24" s="83" t="s">
        <v>448</v>
      </c>
      <c r="E24" s="84" t="s">
        <v>290</v>
      </c>
      <c r="F24" s="82" t="s">
        <v>3</v>
      </c>
      <c r="G24" s="1"/>
      <c r="H24" s="88">
        <v>90</v>
      </c>
      <c r="I24" s="88">
        <v>3731.51</v>
      </c>
      <c r="J24" s="88">
        <v>6394.36</v>
      </c>
      <c r="K24" s="88">
        <v>1961.3</v>
      </c>
      <c r="L24" s="88">
        <v>5498.2</v>
      </c>
      <c r="M24" s="88">
        <v>9634.92</v>
      </c>
      <c r="N24" s="88">
        <v>8846.6200000000008</v>
      </c>
      <c r="O24" s="88">
        <v>7666.84</v>
      </c>
      <c r="P24" s="88">
        <v>2518.6</v>
      </c>
      <c r="Q24" s="88">
        <v>4818.01</v>
      </c>
      <c r="R24" s="88">
        <v>3141.42</v>
      </c>
      <c r="S24" s="88">
        <v>5932.88</v>
      </c>
      <c r="T24" s="88">
        <v>8358.74</v>
      </c>
      <c r="U24" s="88">
        <v>9456.2999999999993</v>
      </c>
      <c r="V24" s="88">
        <v>8079.51</v>
      </c>
      <c r="W24" s="88">
        <v>4756.8599999999997</v>
      </c>
      <c r="X24" s="88">
        <v>6291.43</v>
      </c>
      <c r="Y24" s="88">
        <v>6304.93</v>
      </c>
      <c r="Z24" s="88">
        <v>5540.59</v>
      </c>
      <c r="AA24" s="88">
        <v>13081.16</v>
      </c>
      <c r="AB24" s="88">
        <v>9290.5400000000009</v>
      </c>
      <c r="AC24" s="88">
        <v>8900.5400000000009</v>
      </c>
      <c r="AD24" s="88">
        <v>10857.53</v>
      </c>
      <c r="AE24" s="88">
        <v>7479.42</v>
      </c>
      <c r="AF24" s="88">
        <v>275.07</v>
      </c>
      <c r="AG24" s="88">
        <v>1633.76</v>
      </c>
      <c r="AH24" s="88">
        <v>10413.68</v>
      </c>
      <c r="AI24" s="88">
        <v>5178.8500000000004</v>
      </c>
      <c r="AJ24" s="88">
        <v>5412.18</v>
      </c>
      <c r="AK24" s="88">
        <v>9885.2199999999993</v>
      </c>
      <c r="AL24" s="88">
        <v>5618.46</v>
      </c>
      <c r="AM24" s="85">
        <v>610.84</v>
      </c>
      <c r="AO24" s="85">
        <f t="shared" si="0"/>
        <v>197570.27000000002</v>
      </c>
      <c r="AP24" s="4"/>
    </row>
    <row r="25" spans="1:42" ht="15" customHeight="1" outlineLevel="1" x14ac:dyDescent="0.25">
      <c r="B25" s="85" t="s">
        <v>589</v>
      </c>
      <c r="C25" s="85"/>
      <c r="D25" s="83" t="s">
        <v>585</v>
      </c>
      <c r="E25" s="84" t="s">
        <v>284</v>
      </c>
      <c r="F25" s="82" t="s">
        <v>6</v>
      </c>
      <c r="G25" s="1"/>
      <c r="H25" s="88" t="s">
        <v>585</v>
      </c>
      <c r="I25" s="88">
        <v>1825.54</v>
      </c>
      <c r="J25" s="88">
        <v>1274.94</v>
      </c>
      <c r="K25" s="88">
        <v>1161.75</v>
      </c>
      <c r="L25" s="88">
        <v>1739.84</v>
      </c>
      <c r="M25" s="88">
        <v>1918.81</v>
      </c>
      <c r="N25" s="88">
        <v>1093.42</v>
      </c>
      <c r="O25" s="88">
        <v>1032.96</v>
      </c>
      <c r="P25" s="88">
        <v>1217.2</v>
      </c>
      <c r="Q25" s="88">
        <v>970.52</v>
      </c>
      <c r="R25" s="88">
        <v>1902.4</v>
      </c>
      <c r="S25" s="88">
        <v>1327.34</v>
      </c>
      <c r="T25" s="88">
        <v>1658.96</v>
      </c>
      <c r="U25" s="88">
        <v>1076.31</v>
      </c>
      <c r="V25" s="88">
        <v>791.58</v>
      </c>
      <c r="W25" s="88">
        <v>1130.24</v>
      </c>
      <c r="X25" s="88">
        <v>1558.03</v>
      </c>
      <c r="Y25" s="88">
        <v>1100.46</v>
      </c>
      <c r="Z25" s="88">
        <v>1692.01</v>
      </c>
      <c r="AA25" s="88">
        <v>1889.38</v>
      </c>
      <c r="AB25" s="88">
        <v>1363.38</v>
      </c>
      <c r="AC25" s="88">
        <v>1210.19</v>
      </c>
      <c r="AD25" s="88">
        <v>1432.74</v>
      </c>
      <c r="AE25" s="88">
        <v>1962.97</v>
      </c>
      <c r="AF25" s="88">
        <v>1308.5899999999999</v>
      </c>
      <c r="AG25" s="88">
        <v>537.96</v>
      </c>
      <c r="AH25" s="88">
        <v>1662.98</v>
      </c>
      <c r="AI25" s="88">
        <v>982.02</v>
      </c>
      <c r="AJ25" s="88">
        <v>1090.45</v>
      </c>
      <c r="AK25" s="88">
        <v>1638.57</v>
      </c>
      <c r="AL25" s="88">
        <v>1386.99</v>
      </c>
      <c r="AM25" s="85">
        <v>827.63</v>
      </c>
      <c r="AO25" s="85">
        <f t="shared" si="0"/>
        <v>41766.159999999996</v>
      </c>
      <c r="AP25" s="4"/>
    </row>
    <row r="26" spans="1:42" ht="15" customHeight="1" outlineLevel="1" x14ac:dyDescent="0.25">
      <c r="B26" s="85">
        <v>269</v>
      </c>
      <c r="C26" s="85"/>
      <c r="D26" s="83" t="s">
        <v>407</v>
      </c>
      <c r="E26" s="84" t="s">
        <v>276</v>
      </c>
      <c r="F26" s="82" t="e">
        <v>#N/A</v>
      </c>
      <c r="G26" s="1"/>
      <c r="H26" s="88">
        <v>566.83000000000004</v>
      </c>
      <c r="I26" s="88">
        <v>22520.7</v>
      </c>
      <c r="J26" s="88">
        <v>22520.7</v>
      </c>
      <c r="K26" s="88">
        <v>22520.7</v>
      </c>
      <c r="L26" s="88">
        <v>22520.7</v>
      </c>
      <c r="M26" s="88">
        <v>22520.7</v>
      </c>
      <c r="N26" s="88">
        <v>22520.7</v>
      </c>
      <c r="O26" s="88">
        <v>22520.7</v>
      </c>
      <c r="P26" s="88">
        <v>22520.7</v>
      </c>
      <c r="Q26" s="88">
        <v>22520.7</v>
      </c>
      <c r="R26" s="88">
        <v>22520.7</v>
      </c>
      <c r="S26" s="88">
        <v>22520.7</v>
      </c>
      <c r="T26" s="88">
        <v>22520.7</v>
      </c>
      <c r="U26" s="88">
        <v>22520.7</v>
      </c>
      <c r="V26" s="88">
        <v>22520.7</v>
      </c>
      <c r="W26" s="88">
        <v>22520.7</v>
      </c>
      <c r="X26" s="88">
        <v>22520.7</v>
      </c>
      <c r="Y26" s="88">
        <v>22520.7</v>
      </c>
      <c r="Z26" s="88">
        <v>22520.7</v>
      </c>
      <c r="AA26" s="88">
        <v>22520.7</v>
      </c>
      <c r="AB26" s="88">
        <v>22520.7</v>
      </c>
      <c r="AC26" s="88">
        <v>22520.7</v>
      </c>
      <c r="AD26" s="88">
        <v>22520.7</v>
      </c>
      <c r="AE26" s="88">
        <v>22520.7</v>
      </c>
      <c r="AF26" s="88">
        <v>22520.7</v>
      </c>
      <c r="AG26" s="88">
        <v>0</v>
      </c>
      <c r="AH26" s="88">
        <v>22520.7</v>
      </c>
      <c r="AI26" s="88">
        <v>22520.47</v>
      </c>
      <c r="AJ26" s="88">
        <v>22520.7</v>
      </c>
      <c r="AK26" s="88">
        <v>22520.7</v>
      </c>
      <c r="AL26" s="88">
        <v>22521.7</v>
      </c>
      <c r="AM26" s="85">
        <v>22520.16</v>
      </c>
      <c r="AO26" s="85">
        <f t="shared" si="0"/>
        <v>675621.23</v>
      </c>
      <c r="AP26" s="4"/>
    </row>
    <row r="27" spans="1:42" ht="15" customHeight="1" outlineLevel="1" x14ac:dyDescent="0.25">
      <c r="B27" s="85">
        <v>374</v>
      </c>
      <c r="C27" s="85"/>
      <c r="D27" s="83" t="s">
        <v>425</v>
      </c>
      <c r="E27" s="84" t="s">
        <v>293</v>
      </c>
      <c r="F27" s="82" t="s">
        <v>3</v>
      </c>
      <c r="G27" s="1"/>
      <c r="H27" s="88">
        <v>31.66</v>
      </c>
      <c r="I27" s="88">
        <v>7099.15</v>
      </c>
      <c r="J27" s="88">
        <v>7440.3</v>
      </c>
      <c r="K27" s="88">
        <v>7024.45</v>
      </c>
      <c r="L27" s="88">
        <v>7024.15</v>
      </c>
      <c r="M27" s="88">
        <v>10441.85</v>
      </c>
      <c r="N27" s="88">
        <v>7769.4</v>
      </c>
      <c r="O27" s="88">
        <v>8462.1</v>
      </c>
      <c r="P27" s="88">
        <v>6517.8</v>
      </c>
      <c r="Q27" s="88">
        <v>7536.85</v>
      </c>
      <c r="R27" s="88">
        <v>5375.35</v>
      </c>
      <c r="S27" s="88">
        <v>7185.8</v>
      </c>
      <c r="T27" s="88">
        <v>8279.85</v>
      </c>
      <c r="U27" s="88">
        <v>8596.9500000000007</v>
      </c>
      <c r="V27" s="88">
        <v>8095.4</v>
      </c>
      <c r="W27" s="88">
        <v>8586.4</v>
      </c>
      <c r="X27" s="88">
        <v>7635.2</v>
      </c>
      <c r="Y27" s="88">
        <v>8084.45</v>
      </c>
      <c r="Z27" s="88">
        <v>8647.4500000000007</v>
      </c>
      <c r="AA27" s="88">
        <v>11042.4</v>
      </c>
      <c r="AB27" s="88">
        <v>9488.75</v>
      </c>
      <c r="AC27" s="88">
        <v>11692.5</v>
      </c>
      <c r="AD27" s="88">
        <v>11565.05</v>
      </c>
      <c r="AE27" s="88">
        <v>10503.4</v>
      </c>
      <c r="AF27" s="88">
        <v>3871.45</v>
      </c>
      <c r="AG27" s="88">
        <v>3623.65</v>
      </c>
      <c r="AH27" s="88">
        <v>9293.0499999999993</v>
      </c>
      <c r="AI27" s="88">
        <v>7069.65</v>
      </c>
      <c r="AJ27" s="88">
        <v>10077.25</v>
      </c>
      <c r="AK27" s="88">
        <v>8765</v>
      </c>
      <c r="AL27" s="88">
        <v>8984.15</v>
      </c>
      <c r="AM27" s="85">
        <v>3470.35</v>
      </c>
      <c r="AO27" s="85">
        <f t="shared" si="0"/>
        <v>249249.55</v>
      </c>
      <c r="AP27" s="4"/>
    </row>
    <row r="28" spans="1:42" ht="15" customHeight="1" outlineLevel="1" x14ac:dyDescent="0.25">
      <c r="B28" s="85" t="s">
        <v>589</v>
      </c>
      <c r="C28" s="85"/>
      <c r="D28" s="83" t="s">
        <v>585</v>
      </c>
      <c r="E28" s="84" t="s">
        <v>12</v>
      </c>
      <c r="F28" s="82" t="s">
        <v>3</v>
      </c>
      <c r="G28" s="1"/>
      <c r="H28" s="88" t="s">
        <v>585</v>
      </c>
      <c r="I28" s="88">
        <v>2142.4</v>
      </c>
      <c r="J28" s="88">
        <v>1980.4</v>
      </c>
      <c r="K28" s="88">
        <v>2228.4</v>
      </c>
      <c r="L28" s="88">
        <v>2411</v>
      </c>
      <c r="M28" s="88">
        <v>3287.1</v>
      </c>
      <c r="N28" s="88">
        <v>3181.9</v>
      </c>
      <c r="O28" s="88">
        <v>2986.1</v>
      </c>
      <c r="P28" s="88">
        <v>2073.3000000000002</v>
      </c>
      <c r="Q28" s="88">
        <v>2076</v>
      </c>
      <c r="R28" s="88">
        <v>2555.1999999999998</v>
      </c>
      <c r="S28" s="88">
        <v>2140.9</v>
      </c>
      <c r="T28" s="88">
        <v>3358.8</v>
      </c>
      <c r="U28" s="88">
        <v>2844.2</v>
      </c>
      <c r="V28" s="88">
        <v>2422.1</v>
      </c>
      <c r="W28" s="88">
        <v>2724.6</v>
      </c>
      <c r="X28" s="88">
        <v>2132.9</v>
      </c>
      <c r="Y28" s="88">
        <v>2929.3</v>
      </c>
      <c r="Z28" s="88">
        <v>2860.6</v>
      </c>
      <c r="AA28" s="88">
        <v>3015.3</v>
      </c>
      <c r="AB28" s="88">
        <v>3626.5</v>
      </c>
      <c r="AC28" s="88">
        <v>4220</v>
      </c>
      <c r="AD28" s="88">
        <v>3330.3</v>
      </c>
      <c r="AE28" s="88">
        <v>4204.5</v>
      </c>
      <c r="AF28" s="88">
        <v>819.4</v>
      </c>
      <c r="AG28" s="88">
        <v>1308</v>
      </c>
      <c r="AH28" s="88">
        <v>3880.4</v>
      </c>
      <c r="AI28" s="88">
        <v>2367.1999999999998</v>
      </c>
      <c r="AJ28" s="88">
        <v>3507.8</v>
      </c>
      <c r="AK28" s="88">
        <v>2707.7</v>
      </c>
      <c r="AL28" s="88">
        <v>2607.6</v>
      </c>
      <c r="AM28" s="85">
        <v>941.27</v>
      </c>
      <c r="AO28" s="85">
        <f t="shared" si="0"/>
        <v>82871.17</v>
      </c>
      <c r="AP28" s="4"/>
    </row>
    <row r="29" spans="1:42" ht="15" customHeight="1" outlineLevel="1" x14ac:dyDescent="0.25">
      <c r="B29" s="85">
        <v>349</v>
      </c>
      <c r="C29" s="85"/>
      <c r="D29" s="83" t="s">
        <v>594</v>
      </c>
      <c r="E29" s="84" t="s">
        <v>286</v>
      </c>
      <c r="F29" s="82" t="s">
        <v>3</v>
      </c>
      <c r="G29" s="1"/>
      <c r="H29" s="88">
        <v>117.08</v>
      </c>
      <c r="I29" s="88">
        <v>5865.49</v>
      </c>
      <c r="J29" s="88">
        <v>5059.8500000000004</v>
      </c>
      <c r="K29" s="88">
        <v>6926.41</v>
      </c>
      <c r="L29" s="88">
        <v>8146.02</v>
      </c>
      <c r="M29" s="88">
        <v>9800.51</v>
      </c>
      <c r="N29" s="88">
        <v>11157.49</v>
      </c>
      <c r="O29" s="88">
        <v>6170.44</v>
      </c>
      <c r="P29" s="88">
        <v>5618.91</v>
      </c>
      <c r="Q29" s="88">
        <v>7128.05</v>
      </c>
      <c r="R29" s="88">
        <v>5789.97</v>
      </c>
      <c r="S29" s="88">
        <v>8415.9699999999993</v>
      </c>
      <c r="T29" s="88">
        <v>11400.95</v>
      </c>
      <c r="U29" s="88">
        <v>11664.82</v>
      </c>
      <c r="V29" s="88">
        <v>5600.97</v>
      </c>
      <c r="W29" s="88">
        <v>6978.4</v>
      </c>
      <c r="X29" s="88">
        <v>6330.41</v>
      </c>
      <c r="Y29" s="88">
        <v>8210.7000000000007</v>
      </c>
      <c r="Z29" s="88">
        <v>8740.3799999999992</v>
      </c>
      <c r="AA29" s="88">
        <v>13035.72</v>
      </c>
      <c r="AB29" s="88">
        <v>12067</v>
      </c>
      <c r="AC29" s="88">
        <v>8787.39</v>
      </c>
      <c r="AD29" s="88">
        <v>8650.36</v>
      </c>
      <c r="AE29" s="88">
        <v>10442.200000000001</v>
      </c>
      <c r="AF29" s="88">
        <v>2203.8000000000002</v>
      </c>
      <c r="AG29" s="88">
        <v>6925.99</v>
      </c>
      <c r="AH29" s="88">
        <v>11061.89</v>
      </c>
      <c r="AI29" s="88">
        <v>11429.2</v>
      </c>
      <c r="AJ29" s="88">
        <v>8276.91</v>
      </c>
      <c r="AK29" s="88">
        <v>8113.7</v>
      </c>
      <c r="AL29" s="88">
        <v>9250.2000000000007</v>
      </c>
      <c r="AM29" s="85">
        <v>2163.6</v>
      </c>
      <c r="AO29" s="85">
        <f t="shared" si="0"/>
        <v>251413.7</v>
      </c>
      <c r="AP29" s="4"/>
    </row>
    <row r="30" spans="1:42" customFormat="1" ht="15" customHeight="1" outlineLevel="1" x14ac:dyDescent="0.25">
      <c r="A30" s="51"/>
      <c r="B30" s="85">
        <v>375</v>
      </c>
      <c r="C30" s="85"/>
      <c r="D30" s="83" t="s">
        <v>417</v>
      </c>
      <c r="E30" s="84" t="s">
        <v>285</v>
      </c>
      <c r="F30" s="82" t="s">
        <v>3</v>
      </c>
      <c r="G30" s="1"/>
      <c r="H30" s="88">
        <v>27.35</v>
      </c>
      <c r="I30" s="88">
        <v>5632.44</v>
      </c>
      <c r="J30" s="88">
        <v>5381.64</v>
      </c>
      <c r="K30" s="88">
        <v>4768.84</v>
      </c>
      <c r="L30" s="88">
        <v>6507.44</v>
      </c>
      <c r="M30" s="88">
        <v>8443.94</v>
      </c>
      <c r="N30" s="88">
        <v>6901.94</v>
      </c>
      <c r="O30" s="88">
        <v>5803.74</v>
      </c>
      <c r="P30" s="88">
        <v>5068.74</v>
      </c>
      <c r="Q30" s="88">
        <v>4596.6400000000003</v>
      </c>
      <c r="R30" s="88">
        <v>5476.84</v>
      </c>
      <c r="S30" s="88">
        <v>6407.24</v>
      </c>
      <c r="T30" s="88">
        <v>7318.34</v>
      </c>
      <c r="U30" s="88">
        <v>6736.44</v>
      </c>
      <c r="V30" s="88">
        <v>5428.74</v>
      </c>
      <c r="W30" s="88">
        <v>5435.64</v>
      </c>
      <c r="X30" s="88">
        <v>5427.24</v>
      </c>
      <c r="Y30" s="88">
        <v>4974.24</v>
      </c>
      <c r="Z30" s="88">
        <v>6039.14</v>
      </c>
      <c r="AA30" s="88">
        <v>8925.0400000000009</v>
      </c>
      <c r="AB30" s="88">
        <v>7649.34</v>
      </c>
      <c r="AC30" s="88">
        <v>6226.34</v>
      </c>
      <c r="AD30" s="88">
        <v>6150.34</v>
      </c>
      <c r="AE30" s="88">
        <v>7449.74</v>
      </c>
      <c r="AF30" s="88">
        <v>3647.84</v>
      </c>
      <c r="AG30" s="88">
        <v>1133.2</v>
      </c>
      <c r="AH30" s="88">
        <v>6655.74</v>
      </c>
      <c r="AI30" s="88">
        <v>5186.34</v>
      </c>
      <c r="AJ30" s="88">
        <v>5776.34</v>
      </c>
      <c r="AK30" s="88">
        <v>5580.84</v>
      </c>
      <c r="AL30" s="88">
        <v>5979.94</v>
      </c>
      <c r="AM30" s="85">
        <v>4276.1400000000003</v>
      </c>
      <c r="AO30" s="85">
        <f t="shared" si="0"/>
        <v>180986.4</v>
      </c>
    </row>
    <row r="31" spans="1:42" ht="15" customHeight="1" outlineLevel="1" x14ac:dyDescent="0.25">
      <c r="B31" s="85">
        <v>313</v>
      </c>
      <c r="C31" s="85"/>
      <c r="D31" s="83" t="s">
        <v>477</v>
      </c>
      <c r="E31" s="84" t="s">
        <v>281</v>
      </c>
      <c r="F31" s="82" t="s">
        <v>3</v>
      </c>
      <c r="G31" s="1"/>
      <c r="H31" s="88">
        <v>28.5</v>
      </c>
      <c r="I31" s="88">
        <v>1532.18</v>
      </c>
      <c r="J31" s="88">
        <v>2058.6</v>
      </c>
      <c r="K31" s="88">
        <v>3715.71</v>
      </c>
      <c r="L31" s="88">
        <v>4394.34</v>
      </c>
      <c r="M31" s="88">
        <v>3716</v>
      </c>
      <c r="N31" s="88">
        <v>3878.37</v>
      </c>
      <c r="O31" s="88">
        <v>3662.44</v>
      </c>
      <c r="P31" s="88">
        <v>3474.48</v>
      </c>
      <c r="Q31" s="88">
        <v>4541.83</v>
      </c>
      <c r="R31" s="88">
        <v>4336.87</v>
      </c>
      <c r="S31" s="88">
        <v>3930.99</v>
      </c>
      <c r="T31" s="88">
        <v>4791.92</v>
      </c>
      <c r="U31" s="88">
        <v>2955.15</v>
      </c>
      <c r="V31" s="88">
        <v>4200.6899999999996</v>
      </c>
      <c r="W31" s="88">
        <v>4727.82</v>
      </c>
      <c r="X31" s="88">
        <v>4521.3900000000003</v>
      </c>
      <c r="Y31" s="88">
        <v>4070.24</v>
      </c>
      <c r="Z31" s="88">
        <v>5156.8900000000003</v>
      </c>
      <c r="AA31" s="88">
        <v>3898.04</v>
      </c>
      <c r="AB31" s="88">
        <v>3996.22</v>
      </c>
      <c r="AC31" s="88">
        <v>4181.1000000000004</v>
      </c>
      <c r="AD31" s="88">
        <v>4022.86</v>
      </c>
      <c r="AE31" s="88">
        <v>4429.5</v>
      </c>
      <c r="AF31" s="88">
        <v>1861.68</v>
      </c>
      <c r="AG31" s="88">
        <v>1243.79</v>
      </c>
      <c r="AH31" s="88">
        <v>4031.69</v>
      </c>
      <c r="AI31" s="88">
        <v>2843.81</v>
      </c>
      <c r="AJ31" s="88">
        <v>2761.63</v>
      </c>
      <c r="AK31" s="88">
        <v>4022.62</v>
      </c>
      <c r="AL31" s="88">
        <v>3974.25</v>
      </c>
      <c r="AM31" s="85">
        <v>1669.22</v>
      </c>
      <c r="AO31" s="85">
        <f t="shared" si="0"/>
        <v>112602.31999999999</v>
      </c>
      <c r="AP31" s="4"/>
    </row>
    <row r="32" spans="1:42" ht="15" customHeight="1" outlineLevel="1" x14ac:dyDescent="0.25">
      <c r="B32" s="85" t="s">
        <v>589</v>
      </c>
      <c r="C32" s="85"/>
      <c r="D32" s="83" t="s">
        <v>585</v>
      </c>
      <c r="E32" s="84" t="s">
        <v>389</v>
      </c>
      <c r="F32" s="82" t="s">
        <v>6</v>
      </c>
      <c r="G32" s="1"/>
      <c r="H32" s="88" t="s">
        <v>585</v>
      </c>
      <c r="I32" s="88" t="s">
        <v>589</v>
      </c>
      <c r="J32" s="88" t="s">
        <v>589</v>
      </c>
      <c r="K32" s="88" t="s">
        <v>589</v>
      </c>
      <c r="L32" s="88" t="s">
        <v>589</v>
      </c>
      <c r="M32" s="88" t="s">
        <v>589</v>
      </c>
      <c r="N32" s="88" t="s">
        <v>589</v>
      </c>
      <c r="O32" s="88" t="s">
        <v>589</v>
      </c>
      <c r="P32" s="88" t="s">
        <v>589</v>
      </c>
      <c r="Q32" s="88" t="s">
        <v>589</v>
      </c>
      <c r="R32" s="88" t="s">
        <v>589</v>
      </c>
      <c r="S32" s="88" t="s">
        <v>589</v>
      </c>
      <c r="T32" s="88" t="s">
        <v>589</v>
      </c>
      <c r="U32" s="88" t="s">
        <v>589</v>
      </c>
      <c r="V32" s="88" t="s">
        <v>589</v>
      </c>
      <c r="W32" s="88" t="s">
        <v>589</v>
      </c>
      <c r="X32" s="88" t="s">
        <v>589</v>
      </c>
      <c r="Y32" s="88" t="s">
        <v>589</v>
      </c>
      <c r="Z32" s="88" t="s">
        <v>589</v>
      </c>
      <c r="AA32" s="88" t="s">
        <v>589</v>
      </c>
      <c r="AB32" s="88" t="s">
        <v>589</v>
      </c>
      <c r="AC32" s="88" t="s">
        <v>589</v>
      </c>
      <c r="AD32" s="88" t="s">
        <v>589</v>
      </c>
      <c r="AE32" s="88" t="s">
        <v>589</v>
      </c>
      <c r="AF32" s="88">
        <f>AVERAGE(Z31,S31,AH32)</f>
        <v>4543.9400000000005</v>
      </c>
      <c r="AG32" s="88"/>
      <c r="AH32" s="88" t="s">
        <v>589</v>
      </c>
      <c r="AI32" s="88" t="s">
        <v>589</v>
      </c>
      <c r="AJ32" s="88" t="s">
        <v>589</v>
      </c>
      <c r="AK32" s="88" t="s">
        <v>589</v>
      </c>
      <c r="AL32" s="88" t="s">
        <v>589</v>
      </c>
      <c r="AM32" s="85" t="s">
        <v>589</v>
      </c>
      <c r="AO32" s="85">
        <f>SUM(I32:AM32)</f>
        <v>4543.9400000000005</v>
      </c>
      <c r="AP32" s="4"/>
    </row>
    <row r="33" spans="2:42" ht="15" customHeight="1" outlineLevel="1" x14ac:dyDescent="0.25">
      <c r="B33" s="85" t="s">
        <v>589</v>
      </c>
      <c r="C33" s="85"/>
      <c r="D33" s="83" t="s">
        <v>585</v>
      </c>
      <c r="E33" s="84" t="s">
        <v>387</v>
      </c>
      <c r="F33" s="82" t="s">
        <v>3</v>
      </c>
      <c r="G33" s="1"/>
      <c r="H33" s="88" t="s">
        <v>585</v>
      </c>
      <c r="I33" s="88" t="s">
        <v>589</v>
      </c>
      <c r="J33" s="88" t="s">
        <v>589</v>
      </c>
      <c r="K33" s="88" t="s">
        <v>589</v>
      </c>
      <c r="L33" s="88" t="s">
        <v>589</v>
      </c>
      <c r="M33" s="88" t="s">
        <v>589</v>
      </c>
      <c r="N33" s="88" t="s">
        <v>589</v>
      </c>
      <c r="O33" s="88" t="s">
        <v>589</v>
      </c>
      <c r="P33" s="88" t="s">
        <v>589</v>
      </c>
      <c r="Q33" s="88" t="s">
        <v>589</v>
      </c>
      <c r="R33" s="88" t="s">
        <v>589</v>
      </c>
      <c r="S33" s="88" t="s">
        <v>589</v>
      </c>
      <c r="T33" s="88" t="s">
        <v>589</v>
      </c>
      <c r="U33" s="88" t="s">
        <v>589</v>
      </c>
      <c r="V33" s="88" t="s">
        <v>589</v>
      </c>
      <c r="W33" s="88" t="s">
        <v>589</v>
      </c>
      <c r="X33" s="88" t="s">
        <v>589</v>
      </c>
      <c r="Y33" s="88" t="s">
        <v>589</v>
      </c>
      <c r="Z33" s="88" t="s">
        <v>589</v>
      </c>
      <c r="AA33" s="88" t="s">
        <v>589</v>
      </c>
      <c r="AB33" s="88" t="s">
        <v>589</v>
      </c>
      <c r="AC33" s="88" t="s">
        <v>589</v>
      </c>
      <c r="AD33" s="88" t="s">
        <v>589</v>
      </c>
      <c r="AE33" s="88" t="s">
        <v>589</v>
      </c>
      <c r="AF33" s="88" t="s">
        <v>589</v>
      </c>
      <c r="AG33" s="88" t="s">
        <v>589</v>
      </c>
      <c r="AH33" s="88" t="s">
        <v>589</v>
      </c>
      <c r="AI33" s="88" t="s">
        <v>589</v>
      </c>
      <c r="AJ33" s="88" t="s">
        <v>589</v>
      </c>
      <c r="AK33" s="88" t="s">
        <v>589</v>
      </c>
      <c r="AL33" s="88" t="s">
        <v>589</v>
      </c>
      <c r="AM33" s="85" t="s">
        <v>589</v>
      </c>
      <c r="AO33" s="85">
        <f t="shared" si="0"/>
        <v>0</v>
      </c>
      <c r="AP33" s="4"/>
    </row>
    <row r="34" spans="2:42" ht="15" customHeight="1" outlineLevel="1" x14ac:dyDescent="0.25">
      <c r="B34" s="85" t="s">
        <v>589</v>
      </c>
      <c r="C34" s="85"/>
      <c r="D34" s="83" t="s">
        <v>585</v>
      </c>
      <c r="E34" s="84" t="s">
        <v>388</v>
      </c>
      <c r="F34" s="82" t="s">
        <v>3</v>
      </c>
      <c r="G34" s="1"/>
      <c r="H34" s="88" t="s">
        <v>585</v>
      </c>
      <c r="I34" s="88" t="s">
        <v>589</v>
      </c>
      <c r="J34" s="88" t="s">
        <v>589</v>
      </c>
      <c r="K34" s="88" t="s">
        <v>589</v>
      </c>
      <c r="L34" s="88" t="s">
        <v>589</v>
      </c>
      <c r="M34" s="88" t="s">
        <v>589</v>
      </c>
      <c r="N34" s="88" t="s">
        <v>589</v>
      </c>
      <c r="O34" s="88" t="s">
        <v>589</v>
      </c>
      <c r="P34" s="88" t="s">
        <v>589</v>
      </c>
      <c r="Q34" s="88" t="s">
        <v>589</v>
      </c>
      <c r="R34" s="88" t="s">
        <v>589</v>
      </c>
      <c r="S34" s="88" t="s">
        <v>589</v>
      </c>
      <c r="T34" s="88" t="s">
        <v>589</v>
      </c>
      <c r="U34" s="88" t="s">
        <v>589</v>
      </c>
      <c r="V34" s="88" t="s">
        <v>589</v>
      </c>
      <c r="W34" s="88" t="s">
        <v>589</v>
      </c>
      <c r="X34" s="88" t="s">
        <v>589</v>
      </c>
      <c r="Y34" s="88" t="s">
        <v>589</v>
      </c>
      <c r="Z34" s="88" t="s">
        <v>589</v>
      </c>
      <c r="AA34" s="88" t="s">
        <v>589</v>
      </c>
      <c r="AB34" s="88" t="s">
        <v>589</v>
      </c>
      <c r="AC34" s="88" t="s">
        <v>589</v>
      </c>
      <c r="AD34" s="88" t="s">
        <v>589</v>
      </c>
      <c r="AE34" s="88" t="s">
        <v>589</v>
      </c>
      <c r="AF34" s="88" t="s">
        <v>589</v>
      </c>
      <c r="AG34" s="88" t="s">
        <v>589</v>
      </c>
      <c r="AH34" s="88" t="s">
        <v>589</v>
      </c>
      <c r="AI34" s="88" t="s">
        <v>589</v>
      </c>
      <c r="AJ34" s="88" t="s">
        <v>589</v>
      </c>
      <c r="AK34" s="88" t="s">
        <v>589</v>
      </c>
      <c r="AL34" s="88" t="s">
        <v>589</v>
      </c>
      <c r="AM34" s="85" t="s">
        <v>589</v>
      </c>
      <c r="AO34" s="85">
        <f t="shared" si="0"/>
        <v>0</v>
      </c>
      <c r="AP34" s="4"/>
    </row>
    <row r="35" spans="2:42" ht="15" customHeight="1" outlineLevel="1" x14ac:dyDescent="0.25">
      <c r="B35" s="85">
        <v>372</v>
      </c>
      <c r="C35" s="85"/>
      <c r="D35" s="83" t="s">
        <v>401</v>
      </c>
      <c r="E35" s="84" t="s">
        <v>291</v>
      </c>
      <c r="F35" s="82" t="s">
        <v>6</v>
      </c>
      <c r="G35" s="1"/>
      <c r="H35" s="88">
        <v>40</v>
      </c>
      <c r="I35" s="88">
        <v>2812.62</v>
      </c>
      <c r="J35" s="88">
        <v>2964.81</v>
      </c>
      <c r="K35" s="88">
        <v>3009.09</v>
      </c>
      <c r="L35" s="88">
        <v>3768.68</v>
      </c>
      <c r="M35" s="88">
        <v>4195.0200000000004</v>
      </c>
      <c r="N35" s="88">
        <v>3059.1</v>
      </c>
      <c r="O35" s="88">
        <v>3176.2</v>
      </c>
      <c r="P35" s="88">
        <v>2673.19</v>
      </c>
      <c r="Q35" s="88">
        <v>3259</v>
      </c>
      <c r="R35" s="88">
        <v>2802.48</v>
      </c>
      <c r="S35" s="88">
        <v>2987.91</v>
      </c>
      <c r="T35" s="88">
        <v>3063.91</v>
      </c>
      <c r="U35" s="88">
        <v>2994.39</v>
      </c>
      <c r="V35" s="88">
        <v>2844.15</v>
      </c>
      <c r="W35" s="88">
        <v>3127.41</v>
      </c>
      <c r="X35" s="88">
        <v>3397.5</v>
      </c>
      <c r="Y35" s="88">
        <v>3495.93</v>
      </c>
      <c r="Z35" s="88">
        <v>3990.51</v>
      </c>
      <c r="AA35" s="88">
        <v>4717.01</v>
      </c>
      <c r="AB35" s="88">
        <v>3772.68</v>
      </c>
      <c r="AC35" s="88">
        <v>4891.41</v>
      </c>
      <c r="AD35" s="88">
        <v>3522.52</v>
      </c>
      <c r="AE35" s="88">
        <v>3887.61</v>
      </c>
      <c r="AF35" s="88">
        <v>2623.32</v>
      </c>
      <c r="AG35" s="88">
        <v>0</v>
      </c>
      <c r="AH35" s="88">
        <v>3140.91</v>
      </c>
      <c r="AI35" s="88">
        <v>2647.21</v>
      </c>
      <c r="AJ35" s="88">
        <v>3163.83</v>
      </c>
      <c r="AK35" s="88">
        <v>3228.4</v>
      </c>
      <c r="AL35" s="88">
        <v>3508.81</v>
      </c>
      <c r="AM35" s="85">
        <v>2544.52</v>
      </c>
      <c r="AO35" s="85">
        <f t="shared" si="0"/>
        <v>99270.130000000019</v>
      </c>
      <c r="AP35" s="4"/>
    </row>
    <row r="36" spans="2:42" ht="15" customHeight="1" outlineLevel="1" x14ac:dyDescent="0.25">
      <c r="B36" s="85">
        <v>204</v>
      </c>
      <c r="C36" s="85"/>
      <c r="D36" s="83" t="s">
        <v>451</v>
      </c>
      <c r="E36" s="84" t="s">
        <v>246</v>
      </c>
      <c r="F36" s="82" t="s">
        <v>6</v>
      </c>
      <c r="G36" s="1"/>
      <c r="H36" s="88" t="s">
        <v>585</v>
      </c>
      <c r="I36" s="88">
        <v>4285.08</v>
      </c>
      <c r="J36" s="88">
        <v>3838.32</v>
      </c>
      <c r="K36" s="88">
        <v>3970</v>
      </c>
      <c r="L36" s="88">
        <v>4538</v>
      </c>
      <c r="M36" s="88">
        <v>5201</v>
      </c>
      <c r="N36" s="88">
        <v>4156.37</v>
      </c>
      <c r="O36" s="88">
        <v>5000.33</v>
      </c>
      <c r="P36" s="88">
        <v>4016.36</v>
      </c>
      <c r="Q36" s="88">
        <v>3740.34</v>
      </c>
      <c r="R36" s="88">
        <v>4220.3500000000004</v>
      </c>
      <c r="S36" s="88">
        <v>4387.96</v>
      </c>
      <c r="T36" s="88">
        <v>4921.8100000000004</v>
      </c>
      <c r="U36" s="88">
        <v>4428.7</v>
      </c>
      <c r="V36" s="88">
        <v>4361.66</v>
      </c>
      <c r="W36" s="88">
        <v>4663.37</v>
      </c>
      <c r="X36" s="88">
        <v>4419.49</v>
      </c>
      <c r="Y36" s="88">
        <v>4941.1400000000003</v>
      </c>
      <c r="Z36" s="88">
        <v>5000.9799999999996</v>
      </c>
      <c r="AA36" s="88">
        <v>6000.98</v>
      </c>
      <c r="AB36" s="88">
        <v>4712.75</v>
      </c>
      <c r="AC36" s="88">
        <v>6032.39</v>
      </c>
      <c r="AD36" s="88">
        <v>6513.62</v>
      </c>
      <c r="AE36" s="88">
        <v>6018.58</v>
      </c>
      <c r="AF36" s="88">
        <v>2027.75</v>
      </c>
      <c r="AG36" s="88">
        <v>0</v>
      </c>
      <c r="AH36" s="88">
        <v>4648.55</v>
      </c>
      <c r="AI36" s="88">
        <v>3687.02</v>
      </c>
      <c r="AJ36" s="88">
        <v>5717.75</v>
      </c>
      <c r="AK36" s="88">
        <v>4859.63</v>
      </c>
      <c r="AL36" s="88">
        <v>5613.88</v>
      </c>
      <c r="AM36" s="85">
        <v>1772.03</v>
      </c>
      <c r="AO36" s="85">
        <f t="shared" si="0"/>
        <v>137696.19</v>
      </c>
      <c r="AP36" s="4"/>
    </row>
    <row r="37" spans="2:42" ht="15" customHeight="1" outlineLevel="1" x14ac:dyDescent="0.25">
      <c r="B37" s="85" t="s">
        <v>589</v>
      </c>
      <c r="C37" s="85"/>
      <c r="D37" s="83" t="s">
        <v>391</v>
      </c>
      <c r="E37" s="84" t="s">
        <v>318</v>
      </c>
      <c r="F37" s="82" t="s">
        <v>3</v>
      </c>
      <c r="G37" s="1"/>
      <c r="H37" s="88" t="s">
        <v>585</v>
      </c>
      <c r="I37" s="88">
        <v>580.75</v>
      </c>
      <c r="J37" s="88">
        <v>863</v>
      </c>
      <c r="K37" s="88">
        <v>583</v>
      </c>
      <c r="L37" s="88">
        <v>926.1</v>
      </c>
      <c r="M37" s="88">
        <v>1227.25</v>
      </c>
      <c r="N37" s="88">
        <v>1201.5</v>
      </c>
      <c r="O37" s="88">
        <v>555.75</v>
      </c>
      <c r="P37" s="88">
        <v>337.75</v>
      </c>
      <c r="Q37" s="88">
        <v>4532.55</v>
      </c>
      <c r="R37" s="88">
        <v>802.5</v>
      </c>
      <c r="S37" s="88">
        <v>844</v>
      </c>
      <c r="T37" s="88">
        <v>849.65</v>
      </c>
      <c r="U37" s="88">
        <v>1009.2</v>
      </c>
      <c r="V37" s="88">
        <v>547.70000000000005</v>
      </c>
      <c r="W37" s="88">
        <v>599.5</v>
      </c>
      <c r="X37" s="88">
        <v>682.55</v>
      </c>
      <c r="Y37" s="88">
        <v>730</v>
      </c>
      <c r="Z37" s="88">
        <v>1072.3</v>
      </c>
      <c r="AA37" s="88">
        <v>1105.55</v>
      </c>
      <c r="AB37" s="88">
        <v>1041.5</v>
      </c>
      <c r="AC37" s="88">
        <v>1066</v>
      </c>
      <c r="AD37" s="88">
        <v>748.25</v>
      </c>
      <c r="AE37" s="88">
        <v>812.75</v>
      </c>
      <c r="AF37" s="88">
        <v>255.5</v>
      </c>
      <c r="AG37" s="88">
        <v>621.5</v>
      </c>
      <c r="AH37" s="88">
        <v>901.95</v>
      </c>
      <c r="AI37" s="88">
        <v>798.35</v>
      </c>
      <c r="AJ37" s="88">
        <v>547.1</v>
      </c>
      <c r="AK37" s="88">
        <v>657.05</v>
      </c>
      <c r="AL37" s="88">
        <v>680.5</v>
      </c>
      <c r="AM37" s="85">
        <v>561.95000000000005</v>
      </c>
      <c r="AO37" s="85">
        <f t="shared" si="0"/>
        <v>27742.999999999996</v>
      </c>
      <c r="AP37" s="4"/>
    </row>
    <row r="38" spans="2:42" ht="15" customHeight="1" x14ac:dyDescent="0.25">
      <c r="B38" s="86"/>
      <c r="C38" s="86"/>
      <c r="D38" s="86" t="s">
        <v>13</v>
      </c>
      <c r="E38" s="87"/>
      <c r="F38" s="86" t="s">
        <v>586</v>
      </c>
      <c r="G38" s="86">
        <v>16</v>
      </c>
      <c r="H38" s="89">
        <v>1683.99</v>
      </c>
      <c r="I38" s="89">
        <f t="shared" ref="I38:AM38" si="1">SUBTOTAL(9,I10:I37)</f>
        <v>115948.13999999998</v>
      </c>
      <c r="J38" s="89">
        <f t="shared" si="1"/>
        <v>116940.11</v>
      </c>
      <c r="K38" s="89">
        <f t="shared" si="1"/>
        <v>117141.52999999998</v>
      </c>
      <c r="L38" s="89">
        <f t="shared" si="1"/>
        <v>135668.05999999997</v>
      </c>
      <c r="M38" s="89">
        <f t="shared" si="1"/>
        <v>170389.6</v>
      </c>
      <c r="N38" s="89">
        <f t="shared" si="1"/>
        <v>140557.60999999999</v>
      </c>
      <c r="O38" s="89">
        <f t="shared" si="1"/>
        <v>124695.15000000002</v>
      </c>
      <c r="P38" s="89">
        <f t="shared" si="1"/>
        <v>114576.64000000001</v>
      </c>
      <c r="Q38" s="89">
        <f t="shared" si="1"/>
        <v>126600.44000000002</v>
      </c>
      <c r="R38" s="89">
        <f t="shared" si="1"/>
        <v>122891.78</v>
      </c>
      <c r="S38" s="89">
        <f t="shared" si="1"/>
        <v>138833.35</v>
      </c>
      <c r="T38" s="89">
        <f t="shared" si="1"/>
        <v>160635.41000000003</v>
      </c>
      <c r="U38" s="89">
        <f t="shared" si="1"/>
        <v>137797.30000000002</v>
      </c>
      <c r="V38" s="89">
        <f t="shared" si="1"/>
        <v>125168.94</v>
      </c>
      <c r="W38" s="89">
        <f t="shared" si="1"/>
        <v>142832.62</v>
      </c>
      <c r="X38" s="89">
        <f t="shared" si="1"/>
        <v>141602.77999999997</v>
      </c>
      <c r="Y38" s="89">
        <f t="shared" si="1"/>
        <v>149375.60999999999</v>
      </c>
      <c r="Z38" s="89">
        <f t="shared" si="1"/>
        <v>159458.69</v>
      </c>
      <c r="AA38" s="89">
        <f t="shared" si="1"/>
        <v>199222.40000000002</v>
      </c>
      <c r="AB38" s="89">
        <f t="shared" si="1"/>
        <v>165796.46999999997</v>
      </c>
      <c r="AC38" s="89">
        <f t="shared" si="1"/>
        <v>181913.22</v>
      </c>
      <c r="AD38" s="89">
        <f t="shared" si="1"/>
        <v>190857.89999999997</v>
      </c>
      <c r="AE38" s="89">
        <f t="shared" si="1"/>
        <v>192101.38999999998</v>
      </c>
      <c r="AF38" s="89">
        <f t="shared" si="1"/>
        <v>135827.28</v>
      </c>
      <c r="AG38" s="89">
        <f t="shared" si="1"/>
        <v>30955.95</v>
      </c>
      <c r="AH38" s="89">
        <f t="shared" si="1"/>
        <v>150126.28999999998</v>
      </c>
      <c r="AI38" s="89">
        <f t="shared" si="1"/>
        <v>114812.01</v>
      </c>
      <c r="AJ38" s="89">
        <f t="shared" si="1"/>
        <v>130210.82</v>
      </c>
      <c r="AK38" s="89">
        <f t="shared" si="1"/>
        <v>133347.89999999997</v>
      </c>
      <c r="AL38" s="89">
        <f t="shared" si="1"/>
        <v>134289.13999999998</v>
      </c>
      <c r="AM38" s="89">
        <f t="shared" si="1"/>
        <v>82387.62000000001</v>
      </c>
      <c r="AN38" s="18"/>
      <c r="AO38" s="89">
        <f>SUBTOTAL(9,AO10:AO37)</f>
        <v>4282962.1499999994</v>
      </c>
      <c r="AP38" s="51"/>
    </row>
    <row r="39" spans="2:42" ht="15" customHeight="1" outlineLevel="1" x14ac:dyDescent="0.25">
      <c r="B39" s="85">
        <v>300</v>
      </c>
      <c r="C39" s="85"/>
      <c r="D39" s="83" t="s">
        <v>355</v>
      </c>
      <c r="E39" s="84" t="s">
        <v>279</v>
      </c>
      <c r="F39" s="82" t="s">
        <v>14</v>
      </c>
      <c r="G39" s="1"/>
      <c r="H39" s="88">
        <v>2050</v>
      </c>
      <c r="I39" s="88">
        <v>75959.199999999997</v>
      </c>
      <c r="J39" s="88">
        <v>91809.04</v>
      </c>
      <c r="K39" s="88">
        <v>99921.24</v>
      </c>
      <c r="L39" s="88">
        <v>117007.56</v>
      </c>
      <c r="M39" s="88">
        <v>221377.62</v>
      </c>
      <c r="N39" s="88">
        <v>142679.63</v>
      </c>
      <c r="O39" s="88">
        <v>120354.84</v>
      </c>
      <c r="P39" s="88">
        <v>115895.61</v>
      </c>
      <c r="Q39" s="88">
        <v>115528.1</v>
      </c>
      <c r="R39" s="88">
        <v>129459.67</v>
      </c>
      <c r="S39" s="88">
        <v>140987.32</v>
      </c>
      <c r="T39" s="88">
        <v>213100.65</v>
      </c>
      <c r="U39" s="88">
        <v>141928.22</v>
      </c>
      <c r="V39" s="88">
        <v>114763.43</v>
      </c>
      <c r="W39" s="88">
        <v>131923.22</v>
      </c>
      <c r="X39" s="88">
        <v>136689.34</v>
      </c>
      <c r="Y39" s="88">
        <v>147542.57999999999</v>
      </c>
      <c r="Z39" s="88">
        <v>155910.18</v>
      </c>
      <c r="AA39" s="88">
        <v>235830.77</v>
      </c>
      <c r="AB39" s="88">
        <v>214508.92</v>
      </c>
      <c r="AC39" s="88">
        <v>220046.66</v>
      </c>
      <c r="AD39" s="88">
        <v>232644.01</v>
      </c>
      <c r="AE39" s="88">
        <v>269612.98</v>
      </c>
      <c r="AF39" s="88">
        <v>186373.61</v>
      </c>
      <c r="AG39" s="88">
        <v>0</v>
      </c>
      <c r="AH39" s="88">
        <v>149957.98000000001</v>
      </c>
      <c r="AI39" s="88">
        <v>87686.96</v>
      </c>
      <c r="AJ39" s="88">
        <v>129901.57</v>
      </c>
      <c r="AK39" s="88">
        <v>136576.47</v>
      </c>
      <c r="AL39" s="88">
        <v>179113.52</v>
      </c>
      <c r="AM39" s="85">
        <v>125062.28</v>
      </c>
      <c r="AN39" s="11"/>
      <c r="AO39" s="85">
        <f t="shared" si="0"/>
        <v>4580153.1799999988</v>
      </c>
      <c r="AP39" s="4"/>
    </row>
    <row r="40" spans="2:42" ht="15" customHeight="1" outlineLevel="1" x14ac:dyDescent="0.25">
      <c r="B40" s="85">
        <v>128</v>
      </c>
      <c r="C40" s="85"/>
      <c r="D40" s="83" t="s">
        <v>436</v>
      </c>
      <c r="E40" s="84" t="s">
        <v>241</v>
      </c>
      <c r="F40" s="82" t="s">
        <v>15</v>
      </c>
      <c r="G40" s="1"/>
      <c r="H40" s="88">
        <v>885</v>
      </c>
      <c r="I40" s="88">
        <v>90387.98</v>
      </c>
      <c r="J40" s="88">
        <v>89221</v>
      </c>
      <c r="K40" s="88">
        <v>114608.06</v>
      </c>
      <c r="L40" s="88">
        <v>128943.29</v>
      </c>
      <c r="M40" s="88">
        <v>242514.78</v>
      </c>
      <c r="N40" s="88">
        <v>164972.45000000001</v>
      </c>
      <c r="O40" s="88">
        <v>133153.75</v>
      </c>
      <c r="P40" s="88">
        <v>123844.41</v>
      </c>
      <c r="Q40" s="88">
        <v>121181.5</v>
      </c>
      <c r="R40" s="88">
        <v>118223.06</v>
      </c>
      <c r="S40" s="88">
        <v>133906.10999999999</v>
      </c>
      <c r="T40" s="88">
        <v>230560.79</v>
      </c>
      <c r="U40" s="88">
        <v>166461.94</v>
      </c>
      <c r="V40" s="88">
        <v>139072.84</v>
      </c>
      <c r="W40" s="88">
        <v>151718.23000000001</v>
      </c>
      <c r="X40" s="88">
        <v>151968.29</v>
      </c>
      <c r="Y40" s="88">
        <v>153195.56</v>
      </c>
      <c r="Z40" s="88">
        <v>163545.62</v>
      </c>
      <c r="AA40" s="88">
        <v>262073.22</v>
      </c>
      <c r="AB40" s="88">
        <v>193950.61</v>
      </c>
      <c r="AC40" s="88">
        <v>229129.2</v>
      </c>
      <c r="AD40" s="88">
        <v>240140.97</v>
      </c>
      <c r="AE40" s="88">
        <v>262851.19</v>
      </c>
      <c r="AF40" s="88">
        <v>176254.59</v>
      </c>
      <c r="AG40" s="88">
        <v>0</v>
      </c>
      <c r="AH40" s="88">
        <v>123752.22</v>
      </c>
      <c r="AI40" s="88">
        <v>79869.56</v>
      </c>
      <c r="AJ40" s="88">
        <v>104766.32</v>
      </c>
      <c r="AK40" s="88">
        <v>115595.99</v>
      </c>
      <c r="AL40" s="88">
        <v>142485.79999999999</v>
      </c>
      <c r="AM40" s="85">
        <v>108173.04</v>
      </c>
      <c r="AN40" s="11"/>
      <c r="AO40" s="85">
        <f t="shared" si="0"/>
        <v>4656522.370000001</v>
      </c>
      <c r="AP40" s="4"/>
    </row>
    <row r="41" spans="2:42" ht="15" customHeight="1" outlineLevel="1" x14ac:dyDescent="0.25">
      <c r="B41" s="85">
        <v>2380</v>
      </c>
      <c r="C41" s="85"/>
      <c r="D41" s="83" t="s">
        <v>353</v>
      </c>
      <c r="E41" s="84" t="s">
        <v>259</v>
      </c>
      <c r="F41" s="82" t="s">
        <v>16</v>
      </c>
      <c r="G41" s="1"/>
      <c r="H41" s="88">
        <v>1978.15</v>
      </c>
      <c r="I41" s="88">
        <v>106351.15</v>
      </c>
      <c r="J41" s="88">
        <v>86646.12</v>
      </c>
      <c r="K41" s="88">
        <v>100153.36</v>
      </c>
      <c r="L41" s="88">
        <v>77272.039999999994</v>
      </c>
      <c r="M41" s="88">
        <v>143539.63</v>
      </c>
      <c r="N41" s="88">
        <v>59077.72</v>
      </c>
      <c r="O41" s="88">
        <v>109950.81</v>
      </c>
      <c r="P41" s="88">
        <v>120312.3</v>
      </c>
      <c r="Q41" s="88">
        <v>100227.01</v>
      </c>
      <c r="R41" s="88">
        <v>67920.59</v>
      </c>
      <c r="S41" s="88">
        <v>97175.54</v>
      </c>
      <c r="T41" s="88">
        <v>154162.16</v>
      </c>
      <c r="U41" s="88">
        <v>90367.35</v>
      </c>
      <c r="V41" s="88">
        <v>59957.53</v>
      </c>
      <c r="W41" s="88">
        <v>87104.87</v>
      </c>
      <c r="X41" s="88">
        <v>82917.94</v>
      </c>
      <c r="Y41" s="88">
        <v>72183.5</v>
      </c>
      <c r="Z41" s="88">
        <v>102635.63</v>
      </c>
      <c r="AA41" s="88">
        <v>136817.16</v>
      </c>
      <c r="AB41" s="88">
        <v>95338.17</v>
      </c>
      <c r="AC41" s="88">
        <v>88700.28</v>
      </c>
      <c r="AD41" s="88">
        <v>79689.77</v>
      </c>
      <c r="AE41" s="88">
        <v>65662.97</v>
      </c>
      <c r="AF41" s="88">
        <v>50854.400000000001</v>
      </c>
      <c r="AG41" s="88">
        <v>0</v>
      </c>
      <c r="AH41" s="88">
        <v>111915.47</v>
      </c>
      <c r="AI41" s="88">
        <v>67689.279999999999</v>
      </c>
      <c r="AJ41" s="88">
        <v>96675.29</v>
      </c>
      <c r="AK41" s="88">
        <v>64045.1</v>
      </c>
      <c r="AL41" s="88">
        <v>49032.22</v>
      </c>
      <c r="AM41" s="85">
        <v>27682.44</v>
      </c>
      <c r="AN41" s="11"/>
      <c r="AO41" s="85">
        <f t="shared" si="0"/>
        <v>2652057.8000000003</v>
      </c>
      <c r="AP41" s="4"/>
    </row>
    <row r="42" spans="2:42" ht="15" customHeight="1" outlineLevel="1" x14ac:dyDescent="0.25">
      <c r="B42" s="85">
        <v>750</v>
      </c>
      <c r="C42" s="85"/>
      <c r="D42" s="83" t="s">
        <v>354</v>
      </c>
      <c r="E42" s="84" t="s">
        <v>339</v>
      </c>
      <c r="F42" s="82" t="s">
        <v>15</v>
      </c>
      <c r="G42" s="1"/>
      <c r="H42" s="88">
        <v>1289.44</v>
      </c>
      <c r="I42" s="88">
        <v>67164.265806451614</v>
      </c>
      <c r="J42" s="88">
        <v>67164.265806451614</v>
      </c>
      <c r="K42" s="88">
        <v>67164.265806451614</v>
      </c>
      <c r="L42" s="88">
        <v>67164.265806451614</v>
      </c>
      <c r="M42" s="88">
        <v>67164.265806451614</v>
      </c>
      <c r="N42" s="88">
        <v>67164.265806451614</v>
      </c>
      <c r="O42" s="88">
        <v>67164.265806451614</v>
      </c>
      <c r="P42" s="88">
        <v>67164.265806451614</v>
      </c>
      <c r="Q42" s="88">
        <v>67164.265806451614</v>
      </c>
      <c r="R42" s="88">
        <v>67164.265806451614</v>
      </c>
      <c r="S42" s="88">
        <v>67164.265806451614</v>
      </c>
      <c r="T42" s="88">
        <v>67164.265806451614</v>
      </c>
      <c r="U42" s="88">
        <v>67164.265806451614</v>
      </c>
      <c r="V42" s="88">
        <v>67164.265806451614</v>
      </c>
      <c r="W42" s="88">
        <v>67164.265806451614</v>
      </c>
      <c r="X42" s="88">
        <v>67164.265806451614</v>
      </c>
      <c r="Y42" s="88">
        <v>67164.265806451614</v>
      </c>
      <c r="Z42" s="88">
        <v>67164.265806451614</v>
      </c>
      <c r="AA42" s="88">
        <v>67164.265806451614</v>
      </c>
      <c r="AB42" s="88">
        <v>67164.265806451614</v>
      </c>
      <c r="AC42" s="88">
        <v>67164.265806451614</v>
      </c>
      <c r="AD42" s="88">
        <v>67164.265806451614</v>
      </c>
      <c r="AE42" s="88">
        <v>67164.265806451614</v>
      </c>
      <c r="AF42" s="88">
        <v>67164.265806451614</v>
      </c>
      <c r="AG42" s="88">
        <v>67164.265806451614</v>
      </c>
      <c r="AH42" s="88">
        <v>67164.265806451614</v>
      </c>
      <c r="AI42" s="88">
        <v>67164.265806451614</v>
      </c>
      <c r="AJ42" s="88">
        <v>67164.265806451614</v>
      </c>
      <c r="AK42" s="88">
        <v>67164.265806451614</v>
      </c>
      <c r="AL42" s="88">
        <v>67164.265806451614</v>
      </c>
      <c r="AM42" s="85">
        <v>67164.265806451614</v>
      </c>
      <c r="AN42" s="11"/>
      <c r="AO42" s="85">
        <f t="shared" si="0"/>
        <v>2082092.2400000014</v>
      </c>
      <c r="AP42" s="4"/>
    </row>
    <row r="43" spans="2:42" ht="15" customHeight="1" outlineLevel="1" x14ac:dyDescent="0.25">
      <c r="B43" s="85">
        <v>600</v>
      </c>
      <c r="C43" s="85"/>
      <c r="D43" s="83" t="s">
        <v>347</v>
      </c>
      <c r="E43" s="84" t="s">
        <v>325</v>
      </c>
      <c r="F43" s="82" t="s">
        <v>17</v>
      </c>
      <c r="G43" s="1"/>
      <c r="H43" s="88">
        <v>978.4</v>
      </c>
      <c r="I43" s="88">
        <v>25534.89</v>
      </c>
      <c r="J43" s="88">
        <v>23853.05</v>
      </c>
      <c r="K43" s="88">
        <v>28628.47</v>
      </c>
      <c r="L43" s="88">
        <v>30940.32</v>
      </c>
      <c r="M43" s="88">
        <v>39206.29</v>
      </c>
      <c r="N43" s="88">
        <v>39206.29</v>
      </c>
      <c r="O43" s="88">
        <v>28577.53</v>
      </c>
      <c r="P43" s="88">
        <v>30582.22</v>
      </c>
      <c r="Q43" s="88">
        <v>32475.05</v>
      </c>
      <c r="R43" s="88">
        <v>27445.52</v>
      </c>
      <c r="S43" s="88">
        <v>30218.76</v>
      </c>
      <c r="T43" s="88">
        <v>52266.2</v>
      </c>
      <c r="U43" s="88">
        <v>40455.22</v>
      </c>
      <c r="V43" s="88">
        <v>30291.23</v>
      </c>
      <c r="W43" s="88">
        <v>34402.550000000003</v>
      </c>
      <c r="X43" s="88">
        <v>27991.02</v>
      </c>
      <c r="Y43" s="88">
        <v>35837.25</v>
      </c>
      <c r="Z43" s="88">
        <v>40302.76</v>
      </c>
      <c r="AA43" s="88">
        <v>66270.19</v>
      </c>
      <c r="AB43" s="88">
        <v>50728.61</v>
      </c>
      <c r="AC43" s="88">
        <v>54175.8</v>
      </c>
      <c r="AD43" s="88">
        <v>54351.45</v>
      </c>
      <c r="AE43" s="88">
        <v>59289.78</v>
      </c>
      <c r="AF43" s="88">
        <v>38127.269999999997</v>
      </c>
      <c r="AG43" s="88">
        <v>0</v>
      </c>
      <c r="AH43" s="88">
        <v>39359.26</v>
      </c>
      <c r="AI43" s="88">
        <v>16825.18</v>
      </c>
      <c r="AJ43" s="88">
        <v>19368.150000000001</v>
      </c>
      <c r="AK43" s="88">
        <v>20069.169999999998</v>
      </c>
      <c r="AL43" s="88">
        <v>23192.58</v>
      </c>
      <c r="AM43" s="85">
        <v>16638.23</v>
      </c>
      <c r="AN43" s="11"/>
      <c r="AO43" s="85">
        <f t="shared" si="0"/>
        <v>1056610.2900000003</v>
      </c>
      <c r="AP43" s="4"/>
    </row>
    <row r="44" spans="2:42" ht="15" customHeight="1" outlineLevel="1" x14ac:dyDescent="0.25">
      <c r="B44" s="85">
        <v>400</v>
      </c>
      <c r="C44" s="85"/>
      <c r="D44" s="83" t="s">
        <v>351</v>
      </c>
      <c r="E44" s="84" t="s">
        <v>662</v>
      </c>
      <c r="F44" s="82" t="s">
        <v>16</v>
      </c>
      <c r="G44" s="1"/>
      <c r="H44" s="88">
        <v>1204.76</v>
      </c>
      <c r="I44" s="88">
        <v>32713.72</v>
      </c>
      <c r="J44" s="88">
        <v>26673.49</v>
      </c>
      <c r="K44" s="88">
        <v>34835.99</v>
      </c>
      <c r="L44" s="88">
        <v>48646.78</v>
      </c>
      <c r="M44" s="88">
        <v>89314.65</v>
      </c>
      <c r="N44" s="88">
        <v>53428.45</v>
      </c>
      <c r="O44" s="88">
        <v>38513.800000000003</v>
      </c>
      <c r="P44" s="88">
        <v>27816.959999999999</v>
      </c>
      <c r="Q44" s="88">
        <v>58777.41</v>
      </c>
      <c r="R44" s="88">
        <v>48168.4</v>
      </c>
      <c r="S44" s="88">
        <v>55338.17</v>
      </c>
      <c r="T44" s="88">
        <v>88059.199999999997</v>
      </c>
      <c r="U44" s="88">
        <v>56212.92</v>
      </c>
      <c r="V44" s="88">
        <v>81074.350000000006</v>
      </c>
      <c r="W44" s="88">
        <v>34954.43</v>
      </c>
      <c r="X44" s="88">
        <v>48407.78</v>
      </c>
      <c r="Y44" s="88">
        <v>41052.89</v>
      </c>
      <c r="Z44" s="88">
        <v>55225.1</v>
      </c>
      <c r="AA44" s="88">
        <v>71343.199999999997</v>
      </c>
      <c r="AB44" s="88">
        <v>47184.01</v>
      </c>
      <c r="AC44" s="88">
        <v>65097.56</v>
      </c>
      <c r="AD44" s="88">
        <v>46279.99</v>
      </c>
      <c r="AE44" s="88">
        <v>63892.21</v>
      </c>
      <c r="AF44" s="88">
        <v>21996.080000000002</v>
      </c>
      <c r="AG44" s="88">
        <v>0</v>
      </c>
      <c r="AH44" s="88">
        <v>90310.36</v>
      </c>
      <c r="AI44" s="88">
        <v>30815.1</v>
      </c>
      <c r="AJ44" s="88">
        <v>56144.24</v>
      </c>
      <c r="AK44" s="88">
        <v>40794.629999999997</v>
      </c>
      <c r="AL44" s="88">
        <v>71870.36</v>
      </c>
      <c r="AM44" s="85">
        <v>19764.900000000001</v>
      </c>
      <c r="AN44" s="11"/>
      <c r="AO44" s="85">
        <f t="shared" si="0"/>
        <v>1544707.1300000001</v>
      </c>
      <c r="AP44" s="4"/>
    </row>
    <row r="45" spans="2:42" ht="15" customHeight="1" outlineLevel="1" x14ac:dyDescent="0.25">
      <c r="B45" s="85" t="s">
        <v>20</v>
      </c>
      <c r="C45" s="85"/>
      <c r="D45" s="83" t="s">
        <v>344</v>
      </c>
      <c r="E45" s="84" t="s">
        <v>273</v>
      </c>
      <c r="F45" s="82" t="s">
        <v>17</v>
      </c>
      <c r="G45" s="1"/>
      <c r="H45" s="88">
        <v>3732</v>
      </c>
      <c r="I45" s="88">
        <v>86088.42</v>
      </c>
      <c r="J45" s="88">
        <v>79155.509999999995</v>
      </c>
      <c r="K45" s="88">
        <v>98578.42</v>
      </c>
      <c r="L45" s="88">
        <v>91330.11</v>
      </c>
      <c r="M45" s="88">
        <v>176053.31</v>
      </c>
      <c r="N45" s="88">
        <v>111117.09</v>
      </c>
      <c r="O45" s="88">
        <v>97286.82</v>
      </c>
      <c r="P45" s="88">
        <v>96511.23</v>
      </c>
      <c r="Q45" s="88">
        <v>118929.17</v>
      </c>
      <c r="R45" s="88">
        <v>121181.54</v>
      </c>
      <c r="S45" s="88">
        <v>124134.12</v>
      </c>
      <c r="T45" s="88">
        <v>180344.17</v>
      </c>
      <c r="U45" s="88">
        <v>146197.73000000001</v>
      </c>
      <c r="V45" s="88">
        <v>120179.35</v>
      </c>
      <c r="W45" s="88">
        <v>132407.44</v>
      </c>
      <c r="X45" s="88">
        <v>145615.70000000001</v>
      </c>
      <c r="Y45" s="88">
        <v>159510.51999999999</v>
      </c>
      <c r="Z45" s="88">
        <v>185292.44</v>
      </c>
      <c r="AA45" s="88">
        <v>238400.55</v>
      </c>
      <c r="AB45" s="88">
        <v>242104.97</v>
      </c>
      <c r="AC45" s="88">
        <v>222331.62</v>
      </c>
      <c r="AD45" s="88">
        <v>252758.39</v>
      </c>
      <c r="AE45" s="88">
        <v>261914.35</v>
      </c>
      <c r="AF45" s="88">
        <v>244837.37</v>
      </c>
      <c r="AG45" s="88">
        <v>0</v>
      </c>
      <c r="AH45" s="88">
        <v>179383.16</v>
      </c>
      <c r="AI45" s="88">
        <v>94092.87</v>
      </c>
      <c r="AJ45" s="88">
        <v>109902.8</v>
      </c>
      <c r="AK45" s="88">
        <v>112400.62</v>
      </c>
      <c r="AL45" s="88">
        <v>106286.13</v>
      </c>
      <c r="AM45" s="85">
        <v>58387.14</v>
      </c>
      <c r="AN45" s="11"/>
      <c r="AO45" s="85">
        <f t="shared" si="0"/>
        <v>4392713.0599999996</v>
      </c>
      <c r="AP45" s="4"/>
    </row>
    <row r="46" spans="2:42" ht="15" customHeight="1" outlineLevel="1" x14ac:dyDescent="0.25">
      <c r="B46" s="85">
        <v>650</v>
      </c>
      <c r="C46" s="85"/>
      <c r="D46" s="83" t="s">
        <v>350</v>
      </c>
      <c r="E46" s="84" t="s">
        <v>327</v>
      </c>
      <c r="F46" s="82" t="s">
        <v>16</v>
      </c>
      <c r="G46" s="1"/>
      <c r="H46" s="88">
        <v>1635</v>
      </c>
      <c r="I46" s="88">
        <v>87020.7</v>
      </c>
      <c r="J46" s="88">
        <v>45571.75</v>
      </c>
      <c r="K46" s="88">
        <v>65975.16</v>
      </c>
      <c r="L46" s="88">
        <v>53017.41</v>
      </c>
      <c r="M46" s="88">
        <v>61146.14</v>
      </c>
      <c r="N46" s="88">
        <v>81098.460000000006</v>
      </c>
      <c r="O46" s="88">
        <v>81280.350000000006</v>
      </c>
      <c r="P46" s="88">
        <v>32791.31</v>
      </c>
      <c r="Q46" s="88">
        <v>20457.330000000002</v>
      </c>
      <c r="R46" s="88">
        <v>50656.959999999999</v>
      </c>
      <c r="S46" s="88">
        <v>62007.65</v>
      </c>
      <c r="T46" s="88">
        <v>40792.69</v>
      </c>
      <c r="U46" s="88">
        <v>41296.61</v>
      </c>
      <c r="V46" s="88">
        <v>17629.64</v>
      </c>
      <c r="W46" s="88">
        <v>71771.199999999997</v>
      </c>
      <c r="X46" s="88">
        <v>43699.14</v>
      </c>
      <c r="Y46" s="88">
        <v>43640.08</v>
      </c>
      <c r="Z46" s="88">
        <v>77723.28</v>
      </c>
      <c r="AA46" s="88">
        <v>78071.09</v>
      </c>
      <c r="AB46" s="88">
        <v>63914.74</v>
      </c>
      <c r="AC46" s="88">
        <v>70943.039999999994</v>
      </c>
      <c r="AD46" s="88">
        <v>50132.56</v>
      </c>
      <c r="AE46" s="88">
        <v>56416.07</v>
      </c>
      <c r="AF46" s="88">
        <v>26757.75</v>
      </c>
      <c r="AG46" s="88">
        <v>0</v>
      </c>
      <c r="AH46" s="88">
        <v>78930.2</v>
      </c>
      <c r="AI46" s="88">
        <v>28523.95</v>
      </c>
      <c r="AJ46" s="88">
        <v>50535.73</v>
      </c>
      <c r="AK46" s="88">
        <v>43346.34</v>
      </c>
      <c r="AL46" s="88">
        <v>58807.96</v>
      </c>
      <c r="AM46" s="85">
        <v>91021.68</v>
      </c>
      <c r="AN46" s="11"/>
      <c r="AO46" s="85">
        <f t="shared" si="0"/>
        <v>1674976.9700000002</v>
      </c>
      <c r="AP46" s="4"/>
    </row>
    <row r="47" spans="2:42" ht="15" customHeight="1" outlineLevel="1" x14ac:dyDescent="0.25">
      <c r="B47" s="85">
        <v>800</v>
      </c>
      <c r="C47" s="85"/>
      <c r="D47" s="83" t="s">
        <v>346</v>
      </c>
      <c r="E47" s="84" t="s">
        <v>340</v>
      </c>
      <c r="F47" s="82" t="s">
        <v>17</v>
      </c>
      <c r="G47" s="1"/>
      <c r="H47" s="88">
        <v>1577</v>
      </c>
      <c r="I47" s="88">
        <v>29237.34</v>
      </c>
      <c r="J47" s="88">
        <v>33625.360000000001</v>
      </c>
      <c r="K47" s="88">
        <v>36572.17</v>
      </c>
      <c r="L47" s="88">
        <v>40088.51</v>
      </c>
      <c r="M47" s="88">
        <v>70108.62</v>
      </c>
      <c r="N47" s="88">
        <v>31551.73</v>
      </c>
      <c r="O47" s="88">
        <v>34346.99</v>
      </c>
      <c r="P47" s="88">
        <v>34925.449999999997</v>
      </c>
      <c r="Q47" s="88">
        <v>39958.39</v>
      </c>
      <c r="R47" s="88">
        <v>45613.75</v>
      </c>
      <c r="S47" s="88">
        <v>41749.769999999997</v>
      </c>
      <c r="T47" s="88">
        <v>72920.289999999994</v>
      </c>
      <c r="U47" s="88">
        <v>47026.25</v>
      </c>
      <c r="V47" s="88">
        <v>44989.26</v>
      </c>
      <c r="W47" s="88">
        <v>49037.32</v>
      </c>
      <c r="X47" s="88">
        <v>51870.7</v>
      </c>
      <c r="Y47" s="88">
        <v>52629.82</v>
      </c>
      <c r="Z47" s="88">
        <v>67117.149999999994</v>
      </c>
      <c r="AA47" s="88">
        <v>94831.45</v>
      </c>
      <c r="AB47" s="88">
        <v>73420.009999999995</v>
      </c>
      <c r="AC47" s="88">
        <v>80237.119999999995</v>
      </c>
      <c r="AD47" s="88">
        <v>93483.94</v>
      </c>
      <c r="AE47" s="88">
        <v>97084.35</v>
      </c>
      <c r="AF47" s="88">
        <v>64409.95</v>
      </c>
      <c r="AG47" s="88">
        <v>0</v>
      </c>
      <c r="AH47" s="88">
        <v>95293.62</v>
      </c>
      <c r="AI47" s="88">
        <v>37502.04</v>
      </c>
      <c r="AJ47" s="88">
        <v>63288.89</v>
      </c>
      <c r="AK47" s="88">
        <v>74801.649999999994</v>
      </c>
      <c r="AL47" s="88">
        <v>79965.17</v>
      </c>
      <c r="AM47" s="85">
        <v>51340.74</v>
      </c>
      <c r="AN47" s="11"/>
      <c r="AO47" s="85">
        <f t="shared" si="0"/>
        <v>1729027.7999999998</v>
      </c>
      <c r="AP47" s="4"/>
    </row>
    <row r="48" spans="2:42" ht="15" customHeight="1" outlineLevel="1" x14ac:dyDescent="0.25">
      <c r="B48" s="85">
        <v>122</v>
      </c>
      <c r="C48" s="85"/>
      <c r="D48" s="83" t="s">
        <v>352</v>
      </c>
      <c r="E48" s="84" t="s">
        <v>239</v>
      </c>
      <c r="F48" s="82" t="s">
        <v>16</v>
      </c>
      <c r="G48" s="1"/>
      <c r="H48" s="88">
        <v>2363.15</v>
      </c>
      <c r="I48" s="88">
        <v>61894.61</v>
      </c>
      <c r="J48" s="88">
        <v>30073.9</v>
      </c>
      <c r="K48" s="88">
        <v>42402.27</v>
      </c>
      <c r="L48" s="88">
        <v>44854.239999999998</v>
      </c>
      <c r="M48" s="88">
        <v>68976.7</v>
      </c>
      <c r="N48" s="88">
        <v>31684.400000000001</v>
      </c>
      <c r="O48" s="88">
        <v>66003.83</v>
      </c>
      <c r="P48" s="88">
        <v>57797.4</v>
      </c>
      <c r="Q48" s="88">
        <v>66172.2</v>
      </c>
      <c r="R48" s="88">
        <v>56392.81</v>
      </c>
      <c r="S48" s="88">
        <v>84556.5</v>
      </c>
      <c r="T48" s="88">
        <v>57471.71</v>
      </c>
      <c r="U48" s="88">
        <v>50891.199999999997</v>
      </c>
      <c r="V48" s="88">
        <v>41280.9</v>
      </c>
      <c r="W48" s="88">
        <v>63549</v>
      </c>
      <c r="X48" s="88">
        <v>39390.300000000003</v>
      </c>
      <c r="Y48" s="88">
        <v>82328.3</v>
      </c>
      <c r="Z48" s="88">
        <v>67753.710000000006</v>
      </c>
      <c r="AA48" s="88">
        <v>81415.5</v>
      </c>
      <c r="AB48" s="88">
        <v>38611.5</v>
      </c>
      <c r="AC48" s="88">
        <v>74986.399999999994</v>
      </c>
      <c r="AD48" s="88">
        <v>58696.5</v>
      </c>
      <c r="AE48" s="88">
        <v>53616.9</v>
      </c>
      <c r="AF48" s="88">
        <v>39757.4</v>
      </c>
      <c r="AG48" s="88">
        <v>0</v>
      </c>
      <c r="AH48" s="88">
        <v>63570.9</v>
      </c>
      <c r="AI48" s="88">
        <v>31060.7</v>
      </c>
      <c r="AJ48" s="88">
        <v>49374.1</v>
      </c>
      <c r="AK48" s="88">
        <v>43768.6</v>
      </c>
      <c r="AL48" s="88">
        <v>50579.9</v>
      </c>
      <c r="AM48" s="85">
        <v>13880.4</v>
      </c>
      <c r="AN48" s="11"/>
      <c r="AO48" s="85">
        <f t="shared" si="0"/>
        <v>1612792.7799999996</v>
      </c>
      <c r="AP48" s="4"/>
    </row>
    <row r="49" spans="2:42" ht="15" customHeight="1" outlineLevel="1" x14ac:dyDescent="0.25">
      <c r="B49" s="85">
        <v>700</v>
      </c>
      <c r="C49" s="85"/>
      <c r="D49" s="83" t="s">
        <v>349</v>
      </c>
      <c r="E49" s="84" t="s">
        <v>337</v>
      </c>
      <c r="F49" s="82" t="s">
        <v>17</v>
      </c>
      <c r="G49" s="1"/>
      <c r="H49" s="88">
        <v>2295</v>
      </c>
      <c r="I49" s="88">
        <v>135732.09741935483</v>
      </c>
      <c r="J49" s="88">
        <v>135732.09741935483</v>
      </c>
      <c r="K49" s="88">
        <v>135732.09741935483</v>
      </c>
      <c r="L49" s="88">
        <v>135732.09741935483</v>
      </c>
      <c r="M49" s="88">
        <v>135732.09741935483</v>
      </c>
      <c r="N49" s="88">
        <v>135732.09741935483</v>
      </c>
      <c r="O49" s="88">
        <v>135732.09741935483</v>
      </c>
      <c r="P49" s="88">
        <v>135732.09741935483</v>
      </c>
      <c r="Q49" s="88">
        <v>135732.09741935483</v>
      </c>
      <c r="R49" s="88">
        <v>135732.09741935483</v>
      </c>
      <c r="S49" s="88">
        <v>135732.09741935483</v>
      </c>
      <c r="T49" s="88">
        <v>135732.09741935483</v>
      </c>
      <c r="U49" s="88">
        <v>135732.09741935483</v>
      </c>
      <c r="V49" s="88">
        <v>135732.09741935483</v>
      </c>
      <c r="W49" s="88">
        <v>135732.09741935483</v>
      </c>
      <c r="X49" s="88">
        <v>135732.09741935483</v>
      </c>
      <c r="Y49" s="88">
        <v>135732.09741935483</v>
      </c>
      <c r="Z49" s="88">
        <v>135732.09741935483</v>
      </c>
      <c r="AA49" s="88">
        <v>135732.09741935483</v>
      </c>
      <c r="AB49" s="88">
        <v>135732.09741935483</v>
      </c>
      <c r="AC49" s="88">
        <v>135732.09741935483</v>
      </c>
      <c r="AD49" s="88">
        <v>135732.09741935483</v>
      </c>
      <c r="AE49" s="88">
        <v>135732.09741935483</v>
      </c>
      <c r="AF49" s="88">
        <v>135732.09741935483</v>
      </c>
      <c r="AG49" s="88">
        <v>135732.09741935483</v>
      </c>
      <c r="AH49" s="88">
        <v>135732.09741935483</v>
      </c>
      <c r="AI49" s="88">
        <v>135732.09741935483</v>
      </c>
      <c r="AJ49" s="88">
        <v>135732.09741935483</v>
      </c>
      <c r="AK49" s="88">
        <v>135732.09741935483</v>
      </c>
      <c r="AL49" s="88">
        <v>135732.09741935483</v>
      </c>
      <c r="AM49" s="85">
        <v>135732.09741935483</v>
      </c>
      <c r="AN49" s="11"/>
      <c r="AO49" s="85">
        <f t="shared" si="0"/>
        <v>4207695.0200000033</v>
      </c>
      <c r="AP49" s="4"/>
    </row>
    <row r="50" spans="2:42" ht="15" customHeight="1" outlineLevel="1" x14ac:dyDescent="0.25">
      <c r="B50" s="85">
        <v>500</v>
      </c>
      <c r="C50" s="85"/>
      <c r="D50" s="83" t="s">
        <v>345</v>
      </c>
      <c r="E50" s="84" t="s">
        <v>317</v>
      </c>
      <c r="F50" s="82" t="s">
        <v>17</v>
      </c>
      <c r="G50" s="1"/>
      <c r="H50" s="88">
        <v>2377.9</v>
      </c>
      <c r="I50" s="88">
        <v>129868.72</v>
      </c>
      <c r="J50" s="88">
        <v>125533.06</v>
      </c>
      <c r="K50" s="88">
        <v>157064.85999999999</v>
      </c>
      <c r="L50" s="88">
        <v>171383.35</v>
      </c>
      <c r="M50" s="88">
        <v>314630.09999999998</v>
      </c>
      <c r="N50" s="88">
        <v>185850.88</v>
      </c>
      <c r="O50" s="88">
        <v>165920.9</v>
      </c>
      <c r="P50" s="88">
        <v>169421.5</v>
      </c>
      <c r="Q50" s="88">
        <v>155112.12</v>
      </c>
      <c r="R50" s="88">
        <v>165660.39000000001</v>
      </c>
      <c r="S50" s="88">
        <v>187846.57</v>
      </c>
      <c r="T50" s="88">
        <v>307820.89</v>
      </c>
      <c r="U50" s="88">
        <v>220472.62</v>
      </c>
      <c r="V50" s="88">
        <v>185136.4</v>
      </c>
      <c r="W50" s="88">
        <v>209490.81</v>
      </c>
      <c r="X50" s="88">
        <v>208434.12</v>
      </c>
      <c r="Y50" s="88">
        <v>221701.37</v>
      </c>
      <c r="Z50" s="88">
        <v>269112.38</v>
      </c>
      <c r="AA50" s="88">
        <v>408292.24</v>
      </c>
      <c r="AB50" s="88">
        <v>314505.90999999997</v>
      </c>
      <c r="AC50" s="88">
        <v>352787.94</v>
      </c>
      <c r="AD50" s="88">
        <v>388551.67</v>
      </c>
      <c r="AE50" s="88">
        <v>437730.33</v>
      </c>
      <c r="AF50" s="88">
        <v>289364.18</v>
      </c>
      <c r="AG50" s="88">
        <v>0</v>
      </c>
      <c r="AH50" s="88">
        <v>224741.92</v>
      </c>
      <c r="AI50" s="88">
        <v>123710.94</v>
      </c>
      <c r="AJ50" s="88">
        <v>175192.68</v>
      </c>
      <c r="AK50" s="88">
        <v>212980.11</v>
      </c>
      <c r="AL50" s="88">
        <v>236433.73</v>
      </c>
      <c r="AM50" s="85">
        <v>184746.96</v>
      </c>
      <c r="AN50" s="11"/>
      <c r="AO50" s="85">
        <f t="shared" si="0"/>
        <v>6899499.6500000013</v>
      </c>
      <c r="AP50" s="4"/>
    </row>
    <row r="51" spans="2:42" ht="15" customHeight="1" outlineLevel="1" x14ac:dyDescent="0.25">
      <c r="B51" s="85">
        <v>550</v>
      </c>
      <c r="C51" s="85"/>
      <c r="D51" s="83" t="s">
        <v>348</v>
      </c>
      <c r="E51" s="84" t="s">
        <v>324</v>
      </c>
      <c r="F51" s="82" t="s">
        <v>21</v>
      </c>
      <c r="G51" s="1"/>
      <c r="H51" s="88">
        <v>1973.9</v>
      </c>
      <c r="I51" s="88">
        <v>108418</v>
      </c>
      <c r="J51" s="88">
        <v>102019</v>
      </c>
      <c r="K51" s="88">
        <v>105935</v>
      </c>
      <c r="L51" s="88">
        <v>104622</v>
      </c>
      <c r="M51" s="88">
        <v>121285</v>
      </c>
      <c r="N51" s="88">
        <v>71320</v>
      </c>
      <c r="O51" s="88">
        <v>93452</v>
      </c>
      <c r="P51" s="88">
        <v>91400</v>
      </c>
      <c r="Q51" s="88">
        <v>92090</v>
      </c>
      <c r="R51" s="88">
        <v>94127</v>
      </c>
      <c r="S51" s="88">
        <v>89018</v>
      </c>
      <c r="T51" s="88">
        <v>108771</v>
      </c>
      <c r="U51" s="88">
        <v>65449</v>
      </c>
      <c r="V51" s="88">
        <v>83833</v>
      </c>
      <c r="W51" s="88">
        <v>100784</v>
      </c>
      <c r="X51" s="88">
        <v>89885</v>
      </c>
      <c r="Y51" s="88">
        <v>95732</v>
      </c>
      <c r="Z51" s="88">
        <v>104771</v>
      </c>
      <c r="AA51" s="88">
        <v>108173</v>
      </c>
      <c r="AB51" s="88">
        <v>80671</v>
      </c>
      <c r="AC51" s="88">
        <v>98683</v>
      </c>
      <c r="AD51" s="88">
        <v>112651</v>
      </c>
      <c r="AE51" s="88">
        <v>142716</v>
      </c>
      <c r="AF51" s="88">
        <v>124435</v>
      </c>
      <c r="AG51" s="88">
        <v>0</v>
      </c>
      <c r="AH51" s="88">
        <v>102184</v>
      </c>
      <c r="AI51" s="88">
        <v>56769</v>
      </c>
      <c r="AJ51" s="88">
        <v>99196</v>
      </c>
      <c r="AK51" s="88">
        <v>112610</v>
      </c>
      <c r="AL51" s="88">
        <v>147214</v>
      </c>
      <c r="AM51" s="85">
        <v>138934</v>
      </c>
      <c r="AN51" s="11"/>
      <c r="AO51" s="85">
        <f t="shared" si="0"/>
        <v>3047147</v>
      </c>
      <c r="AP51" s="4"/>
    </row>
    <row r="52" spans="2:42" ht="15" customHeight="1" x14ac:dyDescent="0.25">
      <c r="B52" s="86"/>
      <c r="C52" s="86"/>
      <c r="D52" s="86" t="s">
        <v>22</v>
      </c>
      <c r="E52" s="87"/>
      <c r="F52" s="86" t="s">
        <v>586</v>
      </c>
      <c r="G52" s="86">
        <v>13</v>
      </c>
      <c r="H52" s="89">
        <v>24339.700000000004</v>
      </c>
      <c r="I52" s="89">
        <f t="shared" ref="I52:AO52" si="2">SUBTOTAL(9,I39:I51)</f>
        <v>1036371.0932258064</v>
      </c>
      <c r="J52" s="89">
        <f t="shared" si="2"/>
        <v>937077.64322580653</v>
      </c>
      <c r="K52" s="89">
        <f t="shared" si="2"/>
        <v>1087571.3632258065</v>
      </c>
      <c r="L52" s="89">
        <f t="shared" si="2"/>
        <v>1111001.9732258064</v>
      </c>
      <c r="M52" s="89">
        <f t="shared" si="2"/>
        <v>1751049.2032258064</v>
      </c>
      <c r="N52" s="89">
        <f t="shared" si="2"/>
        <v>1174883.4632258064</v>
      </c>
      <c r="O52" s="89">
        <f t="shared" si="2"/>
        <v>1171737.9832258064</v>
      </c>
      <c r="P52" s="89">
        <f t="shared" si="2"/>
        <v>1104194.7532258066</v>
      </c>
      <c r="Q52" s="89">
        <f t="shared" si="2"/>
        <v>1123804.6432258063</v>
      </c>
      <c r="R52" s="89">
        <f t="shared" si="2"/>
        <v>1127746.0532258064</v>
      </c>
      <c r="S52" s="89">
        <f t="shared" si="2"/>
        <v>1249834.8732258065</v>
      </c>
      <c r="T52" s="89">
        <f t="shared" si="2"/>
        <v>1709166.1132258065</v>
      </c>
      <c r="U52" s="89">
        <f t="shared" si="2"/>
        <v>1269655.4232258066</v>
      </c>
      <c r="V52" s="89">
        <f t="shared" si="2"/>
        <v>1121104.2932258064</v>
      </c>
      <c r="W52" s="89">
        <f t="shared" si="2"/>
        <v>1270039.4332258063</v>
      </c>
      <c r="X52" s="89">
        <f t="shared" si="2"/>
        <v>1229765.6932258066</v>
      </c>
      <c r="Y52" s="89">
        <f t="shared" si="2"/>
        <v>1308250.2332258064</v>
      </c>
      <c r="Z52" s="89">
        <f t="shared" si="2"/>
        <v>1492285.6132258065</v>
      </c>
      <c r="AA52" s="89">
        <f t="shared" si="2"/>
        <v>1984414.7332258064</v>
      </c>
      <c r="AB52" s="89">
        <f t="shared" si="2"/>
        <v>1617834.8132258062</v>
      </c>
      <c r="AC52" s="89">
        <f t="shared" si="2"/>
        <v>1760014.9832258064</v>
      </c>
      <c r="AD52" s="89">
        <f t="shared" si="2"/>
        <v>1812276.6132258063</v>
      </c>
      <c r="AE52" s="89">
        <f t="shared" si="2"/>
        <v>1973683.4932258066</v>
      </c>
      <c r="AF52" s="89">
        <f t="shared" si="2"/>
        <v>1466063.9632258064</v>
      </c>
      <c r="AG52" s="89">
        <f t="shared" si="2"/>
        <v>202896.36322580645</v>
      </c>
      <c r="AH52" s="89">
        <f t="shared" si="2"/>
        <v>1462295.4532258064</v>
      </c>
      <c r="AI52" s="89">
        <f t="shared" si="2"/>
        <v>857441.94322580635</v>
      </c>
      <c r="AJ52" s="89">
        <f t="shared" si="2"/>
        <v>1157242.1332258065</v>
      </c>
      <c r="AK52" s="89">
        <f t="shared" si="2"/>
        <v>1179885.0432258064</v>
      </c>
      <c r="AL52" s="89">
        <f t="shared" si="2"/>
        <v>1347877.7332258064</v>
      </c>
      <c r="AM52" s="89">
        <f t="shared" si="2"/>
        <v>1038528.1732258064</v>
      </c>
      <c r="AN52" s="18"/>
      <c r="AO52" s="89">
        <f t="shared" si="2"/>
        <v>40135995.290000007</v>
      </c>
      <c r="AP52" s="51"/>
    </row>
    <row r="53" spans="2:42" ht="15" customHeight="1" outlineLevel="1" x14ac:dyDescent="0.25">
      <c r="B53" s="85">
        <v>502</v>
      </c>
      <c r="C53" s="85"/>
      <c r="D53" s="83" t="s">
        <v>405</v>
      </c>
      <c r="E53" s="84" t="s">
        <v>320</v>
      </c>
      <c r="F53" s="82" t="s">
        <v>23</v>
      </c>
      <c r="G53" s="1"/>
      <c r="H53" s="88">
        <v>39.619999999999997</v>
      </c>
      <c r="I53" s="88">
        <v>2767</v>
      </c>
      <c r="J53" s="88">
        <v>3057.25</v>
      </c>
      <c r="K53" s="88">
        <v>1965.9</v>
      </c>
      <c r="L53" s="88">
        <v>4728.05</v>
      </c>
      <c r="M53" s="88">
        <v>4215</v>
      </c>
      <c r="N53" s="88">
        <v>1212.9000000000001</v>
      </c>
      <c r="O53" s="88">
        <v>3181.9</v>
      </c>
      <c r="P53" s="88">
        <v>3714.3</v>
      </c>
      <c r="Q53" s="88">
        <v>3361</v>
      </c>
      <c r="R53" s="88">
        <v>5248.2</v>
      </c>
      <c r="S53" s="88">
        <v>4653.1000000000004</v>
      </c>
      <c r="T53" s="88">
        <v>3054.7</v>
      </c>
      <c r="U53" s="88">
        <v>2436.9</v>
      </c>
      <c r="V53" s="88">
        <v>3194.3</v>
      </c>
      <c r="W53" s="88">
        <v>4186.7</v>
      </c>
      <c r="X53" s="88">
        <v>3668.8</v>
      </c>
      <c r="Y53" s="88">
        <v>5183.8999999999996</v>
      </c>
      <c r="Z53" s="88">
        <v>6219</v>
      </c>
      <c r="AA53" s="88">
        <v>6637.1</v>
      </c>
      <c r="AB53" s="88">
        <v>3988.5</v>
      </c>
      <c r="AC53" s="88">
        <v>6630.3</v>
      </c>
      <c r="AD53" s="88">
        <v>11311.5</v>
      </c>
      <c r="AE53" s="88">
        <v>16208.9</v>
      </c>
      <c r="AF53" s="88">
        <v>13122.2</v>
      </c>
      <c r="AG53" s="88">
        <v>0</v>
      </c>
      <c r="AH53" s="88">
        <v>3590.4</v>
      </c>
      <c r="AI53" s="88">
        <v>1006.5</v>
      </c>
      <c r="AJ53" s="88">
        <v>2866.7</v>
      </c>
      <c r="AK53" s="88">
        <v>3273.1</v>
      </c>
      <c r="AL53" s="88">
        <v>3779.1</v>
      </c>
      <c r="AM53" s="85">
        <v>3755.9</v>
      </c>
      <c r="AN53" s="11"/>
      <c r="AO53" s="85">
        <f t="shared" si="0"/>
        <v>142219.1</v>
      </c>
      <c r="AP53" s="4"/>
    </row>
    <row r="54" spans="2:42" ht="15" customHeight="1" outlineLevel="1" x14ac:dyDescent="0.25">
      <c r="B54" s="85">
        <v>22</v>
      </c>
      <c r="C54" s="85"/>
      <c r="D54" s="83" t="s">
        <v>356</v>
      </c>
      <c r="E54" s="84" t="s">
        <v>221</v>
      </c>
      <c r="F54" s="82" t="s">
        <v>24</v>
      </c>
      <c r="G54" s="1"/>
      <c r="H54" s="88">
        <v>65</v>
      </c>
      <c r="I54" s="88">
        <v>5446.7</v>
      </c>
      <c r="J54" s="88">
        <v>5515.4</v>
      </c>
      <c r="K54" s="88">
        <v>6198</v>
      </c>
      <c r="L54" s="88">
        <v>5368.9</v>
      </c>
      <c r="M54" s="88">
        <v>10126.4</v>
      </c>
      <c r="N54" s="88">
        <v>5679.2</v>
      </c>
      <c r="O54" s="88">
        <v>4551.3</v>
      </c>
      <c r="P54" s="88">
        <v>8183.7</v>
      </c>
      <c r="Q54" s="88">
        <v>5742.45</v>
      </c>
      <c r="R54" s="88">
        <v>6451</v>
      </c>
      <c r="S54" s="88">
        <v>6516.3</v>
      </c>
      <c r="T54" s="88">
        <v>9969.2000000000007</v>
      </c>
      <c r="U54" s="88">
        <v>4881.3999999999996</v>
      </c>
      <c r="V54" s="88">
        <v>5546.6</v>
      </c>
      <c r="W54" s="88">
        <v>7210.3</v>
      </c>
      <c r="X54" s="88">
        <v>6297.1</v>
      </c>
      <c r="Y54" s="88">
        <v>7817.75</v>
      </c>
      <c r="Z54" s="88">
        <v>6274.5</v>
      </c>
      <c r="AA54" s="88">
        <v>13386</v>
      </c>
      <c r="AB54" s="88">
        <v>9776.2000000000007</v>
      </c>
      <c r="AC54" s="88">
        <v>12269.3</v>
      </c>
      <c r="AD54" s="88">
        <v>12243.9</v>
      </c>
      <c r="AE54" s="88">
        <v>16632.2</v>
      </c>
      <c r="AF54" s="88">
        <v>15385</v>
      </c>
      <c r="AG54" s="88">
        <v>0</v>
      </c>
      <c r="AH54" s="88">
        <v>6474.6</v>
      </c>
      <c r="AI54" s="88">
        <v>3390.9</v>
      </c>
      <c r="AJ54" s="88">
        <v>6070.2</v>
      </c>
      <c r="AK54" s="88">
        <v>6160.9</v>
      </c>
      <c r="AL54" s="88">
        <v>11492.5</v>
      </c>
      <c r="AM54" s="85">
        <v>8495.1</v>
      </c>
      <c r="AN54" s="11"/>
      <c r="AO54" s="85">
        <f t="shared" si="0"/>
        <v>239553.00000000003</v>
      </c>
      <c r="AP54" s="4"/>
    </row>
    <row r="55" spans="2:42" ht="15" customHeight="1" outlineLevel="1" x14ac:dyDescent="0.25">
      <c r="B55" s="85" t="s">
        <v>25</v>
      </c>
      <c r="C55" s="85"/>
      <c r="D55" s="83" t="s">
        <v>409</v>
      </c>
      <c r="E55" s="84" t="s">
        <v>409</v>
      </c>
      <c r="F55" s="82" t="s">
        <v>27</v>
      </c>
      <c r="G55" s="1"/>
      <c r="H55" s="88" t="s">
        <v>585</v>
      </c>
      <c r="I55" s="88">
        <v>1785.62</v>
      </c>
      <c r="J55" s="88">
        <v>1922.17</v>
      </c>
      <c r="K55" s="88">
        <v>2926.83</v>
      </c>
      <c r="L55" s="88">
        <v>3423.46</v>
      </c>
      <c r="M55" s="88">
        <v>4289.7700000000004</v>
      </c>
      <c r="N55" s="88">
        <v>1553.22</v>
      </c>
      <c r="O55" s="88">
        <v>3215.71</v>
      </c>
      <c r="P55" s="88">
        <v>2787.91</v>
      </c>
      <c r="Q55" s="88">
        <v>2512.31</v>
      </c>
      <c r="R55" s="88">
        <v>2764.69</v>
      </c>
      <c r="S55" s="88">
        <v>2826.26</v>
      </c>
      <c r="T55" s="88">
        <v>4449.08</v>
      </c>
      <c r="U55" s="88">
        <v>1674.06</v>
      </c>
      <c r="V55" s="88">
        <v>3034.88</v>
      </c>
      <c r="W55" s="88">
        <v>3123.03</v>
      </c>
      <c r="X55" s="88">
        <v>3107.19</v>
      </c>
      <c r="Y55" s="88">
        <v>3569.31</v>
      </c>
      <c r="Z55" s="88">
        <v>3155.44</v>
      </c>
      <c r="AA55" s="88">
        <v>4376.74</v>
      </c>
      <c r="AB55" s="88">
        <v>2389.7199999999998</v>
      </c>
      <c r="AC55" s="88">
        <v>3891.65</v>
      </c>
      <c r="AD55" s="88">
        <v>5084.92</v>
      </c>
      <c r="AE55" s="88">
        <v>6200.45</v>
      </c>
      <c r="AF55" s="88">
        <v>3585.37</v>
      </c>
      <c r="AG55" s="88">
        <v>0</v>
      </c>
      <c r="AH55" s="88">
        <v>3414.9</v>
      </c>
      <c r="AI55" s="88">
        <v>885.15</v>
      </c>
      <c r="AJ55" s="88">
        <v>2954.67</v>
      </c>
      <c r="AK55" s="88">
        <v>2637.28</v>
      </c>
      <c r="AL55" s="88">
        <v>2615.59</v>
      </c>
      <c r="AM55" s="85">
        <v>1882.57</v>
      </c>
      <c r="AN55" s="11"/>
      <c r="AO55" s="85">
        <f t="shared" si="0"/>
        <v>92039.949999999983</v>
      </c>
      <c r="AP55" s="4"/>
    </row>
    <row r="56" spans="2:42" ht="15" customHeight="1" outlineLevel="1" x14ac:dyDescent="0.25">
      <c r="B56" s="85">
        <v>243</v>
      </c>
      <c r="C56" s="85"/>
      <c r="D56" s="83" t="s">
        <v>480</v>
      </c>
      <c r="E56" s="84" t="s">
        <v>480</v>
      </c>
      <c r="F56" s="82" t="s">
        <v>27</v>
      </c>
      <c r="G56" s="1"/>
      <c r="H56" s="88" t="s">
        <v>585</v>
      </c>
      <c r="I56" s="88">
        <v>17022.8</v>
      </c>
      <c r="J56" s="88">
        <v>16629.8</v>
      </c>
      <c r="K56" s="88">
        <v>18232.8</v>
      </c>
      <c r="L56" s="88">
        <v>10427.799999999999</v>
      </c>
      <c r="M56" s="88">
        <v>13532.8</v>
      </c>
      <c r="N56" s="88">
        <v>17603.8</v>
      </c>
      <c r="O56" s="88">
        <v>11465.8</v>
      </c>
      <c r="P56" s="88">
        <v>17969.8</v>
      </c>
      <c r="Q56" s="88">
        <v>12788.8</v>
      </c>
      <c r="R56" s="88">
        <v>9475.7999999999993</v>
      </c>
      <c r="S56" s="88">
        <v>14968.8</v>
      </c>
      <c r="T56" s="88">
        <v>21194.799999999999</v>
      </c>
      <c r="U56" s="88">
        <v>12788.8</v>
      </c>
      <c r="V56" s="88">
        <v>9475.7999999999993</v>
      </c>
      <c r="W56" s="88">
        <v>14968.8</v>
      </c>
      <c r="X56" s="88">
        <v>21194.799999999999</v>
      </c>
      <c r="Y56" s="88">
        <v>13315.8</v>
      </c>
      <c r="Z56" s="88">
        <v>26939.8</v>
      </c>
      <c r="AA56" s="88">
        <v>13502.8</v>
      </c>
      <c r="AB56" s="88">
        <v>19950.8</v>
      </c>
      <c r="AC56" s="88">
        <v>16154.8</v>
      </c>
      <c r="AD56" s="88">
        <v>22305.8</v>
      </c>
      <c r="AE56" s="88">
        <v>19598.8</v>
      </c>
      <c r="AF56" s="88">
        <v>25612.799999999999</v>
      </c>
      <c r="AG56" s="88">
        <v>0</v>
      </c>
      <c r="AH56" s="88">
        <v>26293.8</v>
      </c>
      <c r="AI56" s="88">
        <v>11989.8</v>
      </c>
      <c r="AJ56" s="88">
        <v>13323.8</v>
      </c>
      <c r="AK56" s="88">
        <v>18840.8</v>
      </c>
      <c r="AL56" s="88">
        <v>20699.8</v>
      </c>
      <c r="AM56" s="85">
        <v>16256.71</v>
      </c>
      <c r="AN56" s="11"/>
      <c r="AO56" s="85">
        <f t="shared" si="0"/>
        <v>504527.9099999998</v>
      </c>
      <c r="AP56" s="4"/>
    </row>
    <row r="57" spans="2:42" ht="15" customHeight="1" outlineLevel="1" x14ac:dyDescent="0.25">
      <c r="B57" s="85" t="s">
        <v>589</v>
      </c>
      <c r="C57" s="85"/>
      <c r="D57" s="83" t="s">
        <v>422</v>
      </c>
      <c r="E57" s="84" t="s">
        <v>627</v>
      </c>
      <c r="F57" s="100" t="s">
        <v>675</v>
      </c>
      <c r="G57" s="1"/>
      <c r="H57" s="88" t="s">
        <v>585</v>
      </c>
      <c r="I57" s="88">
        <v>8165.16</v>
      </c>
      <c r="J57" s="88">
        <v>6122.83</v>
      </c>
      <c r="K57" s="88">
        <v>7145.55</v>
      </c>
      <c r="L57" s="88">
        <v>23677.82</v>
      </c>
      <c r="M57" s="88">
        <v>23830.74</v>
      </c>
      <c r="N57" s="88">
        <v>10327.68</v>
      </c>
      <c r="O57" s="88">
        <v>13432.21</v>
      </c>
      <c r="P57" s="88">
        <v>9106.4699999999993</v>
      </c>
      <c r="Q57" s="88">
        <v>13098.16</v>
      </c>
      <c r="R57" s="88">
        <v>13208.52</v>
      </c>
      <c r="S57" s="88">
        <v>7084.54</v>
      </c>
      <c r="T57" s="88">
        <v>9864.2099999999991</v>
      </c>
      <c r="U57" s="88">
        <v>4917.12</v>
      </c>
      <c r="V57" s="88">
        <v>14208.45</v>
      </c>
      <c r="W57" s="88">
        <v>6765.5</v>
      </c>
      <c r="X57" s="88">
        <v>10964.6</v>
      </c>
      <c r="Y57" s="88">
        <v>10826.39</v>
      </c>
      <c r="Z57" s="88">
        <v>11788.18</v>
      </c>
      <c r="AA57" s="88">
        <v>7516.91</v>
      </c>
      <c r="AB57" s="88">
        <v>12448.93</v>
      </c>
      <c r="AC57" s="88">
        <v>23644.15</v>
      </c>
      <c r="AD57" s="88">
        <v>5487.45</v>
      </c>
      <c r="AE57" s="88">
        <v>16357.92</v>
      </c>
      <c r="AF57" s="88">
        <v>17528.18</v>
      </c>
      <c r="AG57" s="88">
        <v>0</v>
      </c>
      <c r="AH57" s="88">
        <v>2915.9</v>
      </c>
      <c r="AI57" s="88">
        <v>3984.58</v>
      </c>
      <c r="AJ57" s="88">
        <v>3964.89</v>
      </c>
      <c r="AK57" s="88">
        <v>6602.19</v>
      </c>
      <c r="AL57" s="88">
        <v>7188.82</v>
      </c>
      <c r="AM57" s="85">
        <v>2053.4699999999998</v>
      </c>
      <c r="AN57" s="11"/>
      <c r="AO57" s="85">
        <f t="shared" si="0"/>
        <v>314227.52</v>
      </c>
      <c r="AP57" s="4"/>
    </row>
    <row r="58" spans="2:42" ht="15" customHeight="1" outlineLevel="1" x14ac:dyDescent="0.25">
      <c r="B58" s="85">
        <v>281</v>
      </c>
      <c r="C58" s="85"/>
      <c r="D58" s="83" t="s">
        <v>460</v>
      </c>
      <c r="E58" s="84" t="s">
        <v>238</v>
      </c>
      <c r="F58" s="82" t="s">
        <v>26</v>
      </c>
      <c r="G58" s="1"/>
      <c r="H58" s="88">
        <v>41.3</v>
      </c>
      <c r="I58" s="88">
        <v>1258.07</v>
      </c>
      <c r="J58" s="88">
        <v>5026.58</v>
      </c>
      <c r="K58" s="88">
        <v>4751.8900000000003</v>
      </c>
      <c r="L58" s="88">
        <v>5314.18</v>
      </c>
      <c r="M58" s="88">
        <v>6559.92</v>
      </c>
      <c r="N58" s="88">
        <v>5711.99</v>
      </c>
      <c r="O58" s="88">
        <v>5593.22</v>
      </c>
      <c r="P58" s="88">
        <v>3361.79</v>
      </c>
      <c r="Q58" s="88">
        <v>7945.85</v>
      </c>
      <c r="R58" s="88">
        <v>3236.07</v>
      </c>
      <c r="S58" s="88">
        <v>3046.88</v>
      </c>
      <c r="T58" s="88">
        <v>5948.08</v>
      </c>
      <c r="U58" s="88">
        <v>2278.06</v>
      </c>
      <c r="V58" s="88">
        <v>2308.0700000000002</v>
      </c>
      <c r="W58" s="88">
        <v>749.16</v>
      </c>
      <c r="X58" s="88">
        <v>4346.99</v>
      </c>
      <c r="Y58" s="88">
        <v>3833.77</v>
      </c>
      <c r="Z58" s="88">
        <v>15341.81</v>
      </c>
      <c r="AA58" s="88">
        <v>17132.169999999998</v>
      </c>
      <c r="AB58" s="88">
        <v>5953.13</v>
      </c>
      <c r="AC58" s="88">
        <v>4502.59</v>
      </c>
      <c r="AD58" s="88">
        <v>14080.27</v>
      </c>
      <c r="AE58" s="88">
        <v>13006.27</v>
      </c>
      <c r="AF58" s="88">
        <v>7909.72</v>
      </c>
      <c r="AG58" s="88">
        <v>0</v>
      </c>
      <c r="AH58" s="88">
        <v>5142.7700000000004</v>
      </c>
      <c r="AI58" s="88">
        <v>4066.06</v>
      </c>
      <c r="AJ58" s="88">
        <v>5925.7</v>
      </c>
      <c r="AK58" s="88">
        <v>5701.08</v>
      </c>
      <c r="AL58" s="88">
        <v>7564.12</v>
      </c>
      <c r="AM58" s="85">
        <v>3326.09</v>
      </c>
      <c r="AN58" s="11"/>
      <c r="AO58" s="85">
        <f t="shared" si="0"/>
        <v>180922.34999999998</v>
      </c>
      <c r="AP58" s="4"/>
    </row>
    <row r="59" spans="2:42" ht="15" customHeight="1" outlineLevel="1" x14ac:dyDescent="0.25">
      <c r="B59" s="85" t="s">
        <v>604</v>
      </c>
      <c r="C59" s="85"/>
      <c r="D59" s="83" t="s">
        <v>432</v>
      </c>
      <c r="E59" s="84" t="s">
        <v>677</v>
      </c>
      <c r="F59" s="82" t="s">
        <v>27</v>
      </c>
      <c r="G59" s="1"/>
      <c r="H59" s="88">
        <v>67.87</v>
      </c>
      <c r="I59" s="88">
        <v>756.07</v>
      </c>
      <c r="J59" s="88">
        <v>3791.4</v>
      </c>
      <c r="K59" s="88">
        <v>4109.6000000000004</v>
      </c>
      <c r="L59" s="88">
        <v>6488.49</v>
      </c>
      <c r="M59" s="88">
        <v>4862.2700000000004</v>
      </c>
      <c r="N59" s="88">
        <v>2037.47</v>
      </c>
      <c r="O59" s="88">
        <v>649.28</v>
      </c>
      <c r="P59" s="88">
        <v>2131.87</v>
      </c>
      <c r="Q59" s="88">
        <v>5540.78</v>
      </c>
      <c r="R59" s="88">
        <v>1944.47</v>
      </c>
      <c r="S59" s="88">
        <v>3464.26</v>
      </c>
      <c r="T59" s="88">
        <v>2415.38</v>
      </c>
      <c r="U59" s="88">
        <v>3524.37</v>
      </c>
      <c r="V59" s="88">
        <v>2316.12</v>
      </c>
      <c r="W59" s="88">
        <v>1667.56</v>
      </c>
      <c r="X59" s="88">
        <v>2072.4899999999998</v>
      </c>
      <c r="Y59" s="88">
        <v>2301.69</v>
      </c>
      <c r="Z59" s="88">
        <v>8417.2999999999993</v>
      </c>
      <c r="AA59" s="88">
        <v>13856.15</v>
      </c>
      <c r="AB59" s="88">
        <v>6846.66</v>
      </c>
      <c r="AC59" s="88">
        <v>9684.6</v>
      </c>
      <c r="AD59" s="88">
        <v>7519.4</v>
      </c>
      <c r="AE59" s="88">
        <v>13684.9</v>
      </c>
      <c r="AF59" s="88">
        <v>8763.4</v>
      </c>
      <c r="AG59" s="88">
        <v>0</v>
      </c>
      <c r="AH59" s="88">
        <v>11968.29</v>
      </c>
      <c r="AI59" s="88">
        <v>807.47</v>
      </c>
      <c r="AJ59" s="88">
        <v>4489.42</v>
      </c>
      <c r="AK59" s="88">
        <v>4996.28</v>
      </c>
      <c r="AL59" s="88">
        <v>3104.6</v>
      </c>
      <c r="AM59" s="85">
        <v>1929.67</v>
      </c>
      <c r="AN59" s="11"/>
      <c r="AO59" s="85">
        <f t="shared" si="0"/>
        <v>146141.71000000002</v>
      </c>
      <c r="AP59" s="4"/>
    </row>
    <row r="60" spans="2:42" ht="15" customHeight="1" outlineLevel="1" x14ac:dyDescent="0.25">
      <c r="B60" s="85">
        <v>401</v>
      </c>
      <c r="C60" s="85"/>
      <c r="D60" s="83" t="s">
        <v>380</v>
      </c>
      <c r="E60" s="84" t="s">
        <v>294</v>
      </c>
      <c r="F60" s="82" t="s">
        <v>27</v>
      </c>
      <c r="G60" s="1"/>
      <c r="H60" s="88">
        <v>132.79</v>
      </c>
      <c r="I60" s="88">
        <v>38011.589999999997</v>
      </c>
      <c r="J60" s="88">
        <v>39652.21</v>
      </c>
      <c r="K60" s="88">
        <v>56300.11</v>
      </c>
      <c r="L60" s="88">
        <v>52324.71</v>
      </c>
      <c r="M60" s="88">
        <v>53919.8</v>
      </c>
      <c r="N60" s="88">
        <v>57538.61</v>
      </c>
      <c r="O60" s="88">
        <v>43348.61</v>
      </c>
      <c r="P60" s="88">
        <v>36318.01</v>
      </c>
      <c r="Q60" s="88">
        <v>65408.12</v>
      </c>
      <c r="R60" s="88">
        <v>35470.199999999997</v>
      </c>
      <c r="S60" s="88">
        <v>39030.910000000003</v>
      </c>
      <c r="T60" s="88">
        <v>35632.81</v>
      </c>
      <c r="U60" s="88">
        <v>27560.41</v>
      </c>
      <c r="V60" s="88">
        <v>38971.01</v>
      </c>
      <c r="W60" s="88">
        <v>44900.25</v>
      </c>
      <c r="X60" s="88">
        <v>44877.42</v>
      </c>
      <c r="Y60" s="88">
        <v>40232.61</v>
      </c>
      <c r="Z60" s="88">
        <v>40878.519999999997</v>
      </c>
      <c r="AA60" s="88">
        <v>50869.91</v>
      </c>
      <c r="AB60" s="88">
        <v>27510.41</v>
      </c>
      <c r="AC60" s="88">
        <v>40804.11</v>
      </c>
      <c r="AD60" s="88">
        <v>62358.58</v>
      </c>
      <c r="AE60" s="88">
        <v>65419.81</v>
      </c>
      <c r="AF60" s="88">
        <v>31730.71</v>
      </c>
      <c r="AG60" s="88">
        <v>0</v>
      </c>
      <c r="AH60" s="88">
        <v>62310.17</v>
      </c>
      <c r="AI60" s="88">
        <v>32800.71</v>
      </c>
      <c r="AJ60" s="88">
        <v>43914.65</v>
      </c>
      <c r="AK60" s="88">
        <v>40026</v>
      </c>
      <c r="AL60" s="88">
        <v>61402.71</v>
      </c>
      <c r="AM60" s="85">
        <v>21782</v>
      </c>
      <c r="AN60" s="11"/>
      <c r="AO60" s="85">
        <f t="shared" si="0"/>
        <v>1331305.6799999997</v>
      </c>
      <c r="AP60" s="4"/>
    </row>
    <row r="61" spans="2:42" ht="15" customHeight="1" outlineLevel="1" x14ac:dyDescent="0.25">
      <c r="B61" s="85">
        <v>429</v>
      </c>
      <c r="C61" s="85"/>
      <c r="D61" s="83" t="s">
        <v>539</v>
      </c>
      <c r="E61" s="84" t="s">
        <v>634</v>
      </c>
      <c r="F61" s="82" t="s">
        <v>27</v>
      </c>
      <c r="G61" s="1"/>
      <c r="H61" s="88" t="s">
        <v>585</v>
      </c>
      <c r="I61" s="88">
        <v>510</v>
      </c>
      <c r="J61" s="88">
        <v>295</v>
      </c>
      <c r="K61" s="88">
        <v>545</v>
      </c>
      <c r="L61" s="88">
        <v>340</v>
      </c>
      <c r="M61" s="88">
        <v>540</v>
      </c>
      <c r="N61" s="88">
        <v>1040</v>
      </c>
      <c r="O61" s="88">
        <v>600</v>
      </c>
      <c r="P61" s="88">
        <v>400</v>
      </c>
      <c r="Q61" s="88">
        <v>515</v>
      </c>
      <c r="R61" s="88">
        <v>300</v>
      </c>
      <c r="S61" s="88">
        <v>790</v>
      </c>
      <c r="T61" s="88">
        <v>1260</v>
      </c>
      <c r="U61" s="88">
        <v>330</v>
      </c>
      <c r="V61" s="88">
        <v>600</v>
      </c>
      <c r="W61" s="88">
        <v>450</v>
      </c>
      <c r="X61" s="88">
        <v>815</v>
      </c>
      <c r="Y61" s="88">
        <v>565</v>
      </c>
      <c r="Z61" s="88">
        <v>735</v>
      </c>
      <c r="AA61" s="88">
        <v>1132</v>
      </c>
      <c r="AB61" s="88">
        <v>275</v>
      </c>
      <c r="AC61" s="88">
        <v>560</v>
      </c>
      <c r="AD61" s="88">
        <v>890</v>
      </c>
      <c r="AE61" s="88">
        <v>615</v>
      </c>
      <c r="AF61" s="88">
        <v>1150</v>
      </c>
      <c r="AG61" s="88">
        <v>0</v>
      </c>
      <c r="AH61" s="88">
        <v>1445</v>
      </c>
      <c r="AI61" s="88">
        <v>245</v>
      </c>
      <c r="AJ61" s="88">
        <v>630</v>
      </c>
      <c r="AK61" s="88">
        <v>1045</v>
      </c>
      <c r="AL61" s="88">
        <v>410</v>
      </c>
      <c r="AM61" s="85">
        <v>350</v>
      </c>
      <c r="AN61" s="11"/>
      <c r="AO61" s="85">
        <f t="shared" si="0"/>
        <v>19377</v>
      </c>
      <c r="AP61" s="4"/>
    </row>
    <row r="62" spans="2:42" ht="15" customHeight="1" outlineLevel="1" x14ac:dyDescent="0.25">
      <c r="B62" s="85">
        <v>447</v>
      </c>
      <c r="C62" s="85"/>
      <c r="D62" s="83" t="s">
        <v>376</v>
      </c>
      <c r="E62" s="84" t="s">
        <v>316</v>
      </c>
      <c r="F62" s="82" t="s">
        <v>27</v>
      </c>
      <c r="G62" s="1"/>
      <c r="H62" s="88">
        <v>249.05</v>
      </c>
      <c r="I62" s="88">
        <v>30714.29</v>
      </c>
      <c r="J62" s="88">
        <v>37977.08</v>
      </c>
      <c r="K62" s="88">
        <v>40580.11</v>
      </c>
      <c r="L62" s="88">
        <v>52989.94</v>
      </c>
      <c r="M62" s="88">
        <v>61649.36</v>
      </c>
      <c r="N62" s="88">
        <v>24742.86</v>
      </c>
      <c r="O62" s="88">
        <v>38824.19</v>
      </c>
      <c r="P62" s="88">
        <v>43443.81</v>
      </c>
      <c r="Q62" s="88">
        <v>40558.449999999997</v>
      </c>
      <c r="R62" s="88">
        <v>30331.77</v>
      </c>
      <c r="S62" s="88">
        <v>43905.96</v>
      </c>
      <c r="T62" s="88">
        <v>60890.11</v>
      </c>
      <c r="U62" s="88">
        <v>29818.99</v>
      </c>
      <c r="V62" s="88">
        <v>39953.15</v>
      </c>
      <c r="W62" s="88">
        <v>37480.769999999997</v>
      </c>
      <c r="X62" s="88">
        <v>35947.279999999999</v>
      </c>
      <c r="Y62" s="88">
        <v>41427.760000000002</v>
      </c>
      <c r="Z62" s="88">
        <v>44681.760000000002</v>
      </c>
      <c r="AA62" s="88">
        <v>60758.96</v>
      </c>
      <c r="AB62" s="88">
        <v>30150.63</v>
      </c>
      <c r="AC62" s="88">
        <v>52768.160000000003</v>
      </c>
      <c r="AD62" s="88">
        <v>26945.47</v>
      </c>
      <c r="AE62" s="88">
        <v>41231.61</v>
      </c>
      <c r="AF62" s="88">
        <v>48477.06</v>
      </c>
      <c r="AG62" s="88">
        <v>0</v>
      </c>
      <c r="AH62" s="88">
        <v>51447.3</v>
      </c>
      <c r="AI62" s="88">
        <v>13028.18</v>
      </c>
      <c r="AJ62" s="88">
        <v>29685.98</v>
      </c>
      <c r="AK62" s="88">
        <v>23861.35</v>
      </c>
      <c r="AL62" s="88">
        <v>36228.11</v>
      </c>
      <c r="AM62" s="85">
        <v>22260.93</v>
      </c>
      <c r="AN62" s="11"/>
      <c r="AO62" s="85">
        <f t="shared" si="0"/>
        <v>1172761.3800000001</v>
      </c>
      <c r="AP62" s="4"/>
    </row>
    <row r="63" spans="2:42" ht="15" customHeight="1" outlineLevel="1" x14ac:dyDescent="0.25">
      <c r="B63" s="85" t="s">
        <v>589</v>
      </c>
      <c r="C63" s="85"/>
      <c r="D63" s="83" t="s">
        <v>585</v>
      </c>
      <c r="E63" s="84" t="s">
        <v>28</v>
      </c>
      <c r="F63" s="82" t="s">
        <v>29</v>
      </c>
      <c r="G63" s="1"/>
      <c r="H63" s="88" t="s">
        <v>585</v>
      </c>
      <c r="I63" s="88" t="s">
        <v>589</v>
      </c>
      <c r="J63" s="88" t="s">
        <v>589</v>
      </c>
      <c r="K63" s="88" t="s">
        <v>589</v>
      </c>
      <c r="L63" s="88" t="s">
        <v>589</v>
      </c>
      <c r="M63" s="88" t="s">
        <v>589</v>
      </c>
      <c r="N63" s="88" t="s">
        <v>589</v>
      </c>
      <c r="O63" s="88" t="s">
        <v>589</v>
      </c>
      <c r="P63" s="88" t="s">
        <v>589</v>
      </c>
      <c r="Q63" s="88" t="s">
        <v>589</v>
      </c>
      <c r="R63" s="88" t="s">
        <v>589</v>
      </c>
      <c r="S63" s="88" t="s">
        <v>589</v>
      </c>
      <c r="T63" s="88" t="s">
        <v>589</v>
      </c>
      <c r="U63" s="88" t="s">
        <v>589</v>
      </c>
      <c r="V63" s="88" t="s">
        <v>589</v>
      </c>
      <c r="W63" s="88" t="s">
        <v>589</v>
      </c>
      <c r="X63" s="88" t="s">
        <v>589</v>
      </c>
      <c r="Y63" s="88" t="s">
        <v>589</v>
      </c>
      <c r="Z63" s="88" t="s">
        <v>589</v>
      </c>
      <c r="AA63" s="88" t="s">
        <v>589</v>
      </c>
      <c r="AB63" s="88" t="s">
        <v>589</v>
      </c>
      <c r="AC63" s="88" t="s">
        <v>589</v>
      </c>
      <c r="AD63" s="88" t="s">
        <v>589</v>
      </c>
      <c r="AE63" s="88" t="s">
        <v>589</v>
      </c>
      <c r="AF63" s="88" t="s">
        <v>589</v>
      </c>
      <c r="AG63" s="88" t="s">
        <v>589</v>
      </c>
      <c r="AH63" s="88" t="s">
        <v>589</v>
      </c>
      <c r="AI63" s="88" t="s">
        <v>589</v>
      </c>
      <c r="AJ63" s="88" t="s">
        <v>589</v>
      </c>
      <c r="AK63" s="88" t="s">
        <v>589</v>
      </c>
      <c r="AL63" s="88" t="s">
        <v>589</v>
      </c>
      <c r="AM63" s="85" t="s">
        <v>589</v>
      </c>
      <c r="AN63" s="11"/>
      <c r="AO63" s="85">
        <f t="shared" si="0"/>
        <v>0</v>
      </c>
      <c r="AP63" s="4"/>
    </row>
    <row r="64" spans="2:42" ht="15" customHeight="1" outlineLevel="1" x14ac:dyDescent="0.25">
      <c r="B64" s="85">
        <v>67</v>
      </c>
      <c r="C64" s="85"/>
      <c r="D64" s="83" t="s">
        <v>426</v>
      </c>
      <c r="E64" s="84" t="s">
        <v>231</v>
      </c>
      <c r="F64" s="82" t="s">
        <v>29</v>
      </c>
      <c r="G64" s="1"/>
      <c r="H64" s="88">
        <v>439.2</v>
      </c>
      <c r="I64" s="88">
        <v>20303.29</v>
      </c>
      <c r="J64" s="88">
        <v>16463.330000000002</v>
      </c>
      <c r="K64" s="88">
        <v>18999.46</v>
      </c>
      <c r="L64" s="88">
        <v>23869.86</v>
      </c>
      <c r="M64" s="88">
        <v>35712.400000000001</v>
      </c>
      <c r="N64" s="88">
        <v>20887.560000000001</v>
      </c>
      <c r="O64" s="88">
        <v>23869.62</v>
      </c>
      <c r="P64" s="88">
        <v>20669.650000000001</v>
      </c>
      <c r="Q64" s="88">
        <v>24030.46</v>
      </c>
      <c r="R64" s="88">
        <v>27266.41</v>
      </c>
      <c r="S64" s="88">
        <v>32432.95</v>
      </c>
      <c r="T64" s="88">
        <v>48083.96</v>
      </c>
      <c r="U64" s="88">
        <v>3014.38</v>
      </c>
      <c r="V64" s="88">
        <v>31392.37</v>
      </c>
      <c r="W64" s="88">
        <v>38982.949999999997</v>
      </c>
      <c r="X64" s="88">
        <v>47357.53</v>
      </c>
      <c r="Y64" s="88">
        <v>47768.89</v>
      </c>
      <c r="Z64" s="88">
        <v>54116.38</v>
      </c>
      <c r="AA64" s="88">
        <v>81793.23</v>
      </c>
      <c r="AB64" s="88">
        <v>55742.54</v>
      </c>
      <c r="AC64" s="88">
        <v>91210.6</v>
      </c>
      <c r="AD64" s="88">
        <v>114776.6</v>
      </c>
      <c r="AE64" s="88">
        <v>154274.06</v>
      </c>
      <c r="AF64" s="88">
        <v>147357.38</v>
      </c>
      <c r="AG64" s="88">
        <v>0</v>
      </c>
      <c r="AH64" s="88">
        <v>17746.48</v>
      </c>
      <c r="AI64" s="88">
        <v>47990.89</v>
      </c>
      <c r="AJ64" s="88">
        <v>22395.65</v>
      </c>
      <c r="AK64" s="88">
        <v>18199.009999999998</v>
      </c>
      <c r="AL64" s="88">
        <v>18038.099999999999</v>
      </c>
      <c r="AM64" s="85">
        <v>12816.93</v>
      </c>
      <c r="AN64" s="11"/>
      <c r="AO64" s="85">
        <f t="shared" si="0"/>
        <v>1317562.9199999997</v>
      </c>
      <c r="AP64" s="4"/>
    </row>
    <row r="65" spans="2:42" ht="15" customHeight="1" outlineLevel="1" x14ac:dyDescent="0.25">
      <c r="B65" s="85" t="s">
        <v>589</v>
      </c>
      <c r="C65" s="85"/>
      <c r="D65" s="83" t="s">
        <v>585</v>
      </c>
      <c r="E65" s="84" t="s">
        <v>30</v>
      </c>
      <c r="F65" s="82" t="s">
        <v>27</v>
      </c>
      <c r="G65" s="1"/>
      <c r="H65" s="88" t="s">
        <v>585</v>
      </c>
      <c r="I65" s="88">
        <v>8276.23</v>
      </c>
      <c r="J65" s="88">
        <v>6278.09</v>
      </c>
      <c r="K65" s="88">
        <v>6499.29</v>
      </c>
      <c r="L65" s="88">
        <v>4432.0600000000004</v>
      </c>
      <c r="M65" s="88">
        <v>21541.45</v>
      </c>
      <c r="N65" s="88">
        <v>2427.6</v>
      </c>
      <c r="O65" s="88">
        <v>2619.9</v>
      </c>
      <c r="P65" s="88">
        <v>10081.61</v>
      </c>
      <c r="Q65" s="88">
        <v>17711.669999999998</v>
      </c>
      <c r="R65" s="88">
        <v>7402.42</v>
      </c>
      <c r="S65" s="88">
        <v>7646.48</v>
      </c>
      <c r="T65" s="88">
        <v>44382.73</v>
      </c>
      <c r="U65" s="88">
        <v>4065.11</v>
      </c>
      <c r="V65" s="88">
        <v>7031.8</v>
      </c>
      <c r="W65" s="88">
        <v>7392.38</v>
      </c>
      <c r="X65" s="88">
        <v>7122.22</v>
      </c>
      <c r="Y65" s="88">
        <v>13717.84</v>
      </c>
      <c r="Z65" s="88">
        <v>11353.83</v>
      </c>
      <c r="AA65" s="88">
        <v>9353.73</v>
      </c>
      <c r="AB65" s="88">
        <v>7701.81</v>
      </c>
      <c r="AC65" s="88">
        <v>10728.4</v>
      </c>
      <c r="AD65" s="88">
        <v>13510.76</v>
      </c>
      <c r="AE65" s="88">
        <v>20033.62</v>
      </c>
      <c r="AF65" s="88">
        <v>17002.45</v>
      </c>
      <c r="AG65" s="88">
        <v>0</v>
      </c>
      <c r="AH65" s="88">
        <v>10577.7</v>
      </c>
      <c r="AI65" s="88">
        <v>4350.3</v>
      </c>
      <c r="AJ65" s="88">
        <v>8597.44</v>
      </c>
      <c r="AK65" s="88">
        <v>6509.75</v>
      </c>
      <c r="AL65" s="88">
        <v>12584.01</v>
      </c>
      <c r="AM65" s="85">
        <v>4037.01</v>
      </c>
      <c r="AN65" s="11"/>
      <c r="AO65" s="85">
        <f t="shared" si="0"/>
        <v>314969.69</v>
      </c>
      <c r="AP65" s="4"/>
    </row>
    <row r="66" spans="2:42" ht="15" customHeight="1" x14ac:dyDescent="0.25">
      <c r="B66" s="86"/>
      <c r="C66" s="86"/>
      <c r="D66" s="86" t="s">
        <v>31</v>
      </c>
      <c r="E66" s="87"/>
      <c r="F66" s="86" t="s">
        <v>586</v>
      </c>
      <c r="G66" s="86">
        <v>7</v>
      </c>
      <c r="H66" s="89">
        <v>1034.8300000000002</v>
      </c>
      <c r="I66" s="89">
        <f t="shared" ref="I66:AO66" si="3">SUBTOTAL(9,I53:I65)</f>
        <v>135016.82</v>
      </c>
      <c r="J66" s="89">
        <f t="shared" si="3"/>
        <v>142731.13999999998</v>
      </c>
      <c r="K66" s="89">
        <f t="shared" si="3"/>
        <v>168254.53999999998</v>
      </c>
      <c r="L66" s="89">
        <f t="shared" si="3"/>
        <v>193385.27000000002</v>
      </c>
      <c r="M66" s="89">
        <f t="shared" si="3"/>
        <v>240779.91</v>
      </c>
      <c r="N66" s="89">
        <f t="shared" si="3"/>
        <v>150762.89000000001</v>
      </c>
      <c r="O66" s="89">
        <f t="shared" si="3"/>
        <v>151351.74</v>
      </c>
      <c r="P66" s="89">
        <f t="shared" si="3"/>
        <v>158168.91999999998</v>
      </c>
      <c r="Q66" s="89">
        <f t="shared" si="3"/>
        <v>199213.05</v>
      </c>
      <c r="R66" s="89">
        <f t="shared" si="3"/>
        <v>143099.55000000002</v>
      </c>
      <c r="S66" s="89">
        <f t="shared" si="3"/>
        <v>166366.44000000003</v>
      </c>
      <c r="T66" s="89">
        <f t="shared" si="3"/>
        <v>247145.06</v>
      </c>
      <c r="U66" s="89">
        <f t="shared" si="3"/>
        <v>97289.600000000006</v>
      </c>
      <c r="V66" s="89">
        <f t="shared" si="3"/>
        <v>158032.54999999999</v>
      </c>
      <c r="W66" s="89">
        <f t="shared" si="3"/>
        <v>167877.40000000002</v>
      </c>
      <c r="X66" s="89">
        <f t="shared" si="3"/>
        <v>187771.41999999998</v>
      </c>
      <c r="Y66" s="89">
        <f t="shared" si="3"/>
        <v>190560.71</v>
      </c>
      <c r="Z66" s="89">
        <f t="shared" si="3"/>
        <v>229901.52</v>
      </c>
      <c r="AA66" s="89">
        <f t="shared" si="3"/>
        <v>280315.69999999995</v>
      </c>
      <c r="AB66" s="89">
        <f t="shared" si="3"/>
        <v>182734.33000000002</v>
      </c>
      <c r="AC66" s="89">
        <f t="shared" si="3"/>
        <v>272848.66000000003</v>
      </c>
      <c r="AD66" s="89">
        <f t="shared" si="3"/>
        <v>296514.65000000002</v>
      </c>
      <c r="AE66" s="89">
        <f t="shared" si="3"/>
        <v>383263.54</v>
      </c>
      <c r="AF66" s="89">
        <f t="shared" si="3"/>
        <v>337624.26999999996</v>
      </c>
      <c r="AG66" s="89">
        <f t="shared" si="3"/>
        <v>0</v>
      </c>
      <c r="AH66" s="89">
        <f t="shared" si="3"/>
        <v>203327.31000000003</v>
      </c>
      <c r="AI66" s="89">
        <f t="shared" si="3"/>
        <v>124545.54000000001</v>
      </c>
      <c r="AJ66" s="89">
        <f t="shared" si="3"/>
        <v>144819.1</v>
      </c>
      <c r="AK66" s="89">
        <f t="shared" si="3"/>
        <v>137852.74000000002</v>
      </c>
      <c r="AL66" s="89">
        <f t="shared" si="3"/>
        <v>185107.46000000002</v>
      </c>
      <c r="AM66" s="89">
        <f t="shared" si="3"/>
        <v>98946.37999999999</v>
      </c>
      <c r="AN66" s="18"/>
      <c r="AO66" s="89">
        <f t="shared" si="3"/>
        <v>5775608.21</v>
      </c>
      <c r="AP66" s="51"/>
    </row>
    <row r="67" spans="2:42" ht="15" customHeight="1" outlineLevel="1" x14ac:dyDescent="0.25">
      <c r="B67" s="85">
        <v>17</v>
      </c>
      <c r="C67" s="85"/>
      <c r="D67" s="83" t="s">
        <v>386</v>
      </c>
      <c r="E67" s="84" t="s">
        <v>220</v>
      </c>
      <c r="F67" s="82" t="s">
        <v>32</v>
      </c>
      <c r="G67" s="1"/>
      <c r="H67" s="88">
        <v>52.5</v>
      </c>
      <c r="I67" s="88">
        <v>801.55</v>
      </c>
      <c r="J67" s="88">
        <v>963.77</v>
      </c>
      <c r="K67" s="88">
        <v>896.38</v>
      </c>
      <c r="L67" s="88">
        <v>801.55</v>
      </c>
      <c r="M67" s="88">
        <v>1150.55</v>
      </c>
      <c r="N67" s="88">
        <v>3150.84</v>
      </c>
      <c r="O67" s="88">
        <v>2411.79</v>
      </c>
      <c r="P67" s="88">
        <v>8205.75</v>
      </c>
      <c r="Q67" s="88">
        <v>801.55</v>
      </c>
      <c r="R67" s="88">
        <v>3288.3</v>
      </c>
      <c r="S67" s="88">
        <v>1468.7</v>
      </c>
      <c r="T67" s="88">
        <v>3868.7</v>
      </c>
      <c r="U67" s="88">
        <v>1289.71</v>
      </c>
      <c r="V67" s="88">
        <v>801.55</v>
      </c>
      <c r="W67" s="88">
        <v>3923.42</v>
      </c>
      <c r="X67" s="88">
        <v>5876.28</v>
      </c>
      <c r="Y67" s="88">
        <v>1633.3</v>
      </c>
      <c r="Z67" s="88">
        <v>2063.1</v>
      </c>
      <c r="AA67" s="88">
        <v>9143.1299999999992</v>
      </c>
      <c r="AB67" s="88">
        <v>1329.16</v>
      </c>
      <c r="AC67" s="88">
        <v>3885.4</v>
      </c>
      <c r="AD67" s="88">
        <v>1429.3</v>
      </c>
      <c r="AE67" s="88">
        <v>6710.66</v>
      </c>
      <c r="AF67" s="88">
        <v>1192.32</v>
      </c>
      <c r="AG67" s="88">
        <v>0</v>
      </c>
      <c r="AH67" s="88">
        <v>899.4</v>
      </c>
      <c r="AI67" s="88">
        <v>801.55</v>
      </c>
      <c r="AJ67" s="88">
        <v>3764.33</v>
      </c>
      <c r="AK67" s="88">
        <v>886.85</v>
      </c>
      <c r="AL67" s="88">
        <v>3015.36</v>
      </c>
      <c r="AM67" s="85">
        <v>864.33</v>
      </c>
      <c r="AN67" s="11"/>
      <c r="AO67" s="85">
        <f t="shared" si="0"/>
        <v>77318.580000000016</v>
      </c>
      <c r="AP67" s="4"/>
    </row>
    <row r="68" spans="2:42" ht="15" customHeight="1" outlineLevel="1" x14ac:dyDescent="0.25">
      <c r="B68" s="85">
        <v>665</v>
      </c>
      <c r="C68" s="85"/>
      <c r="D68" s="83" t="s">
        <v>400</v>
      </c>
      <c r="E68" s="84" t="s">
        <v>336</v>
      </c>
      <c r="F68" s="82" t="s">
        <v>19</v>
      </c>
      <c r="G68" s="1"/>
      <c r="H68" s="88">
        <v>401</v>
      </c>
      <c r="I68" s="88">
        <v>11969.65</v>
      </c>
      <c r="J68" s="88">
        <v>8166.54</v>
      </c>
      <c r="K68" s="88">
        <v>9770.2199999999993</v>
      </c>
      <c r="L68" s="88">
        <v>9083.43</v>
      </c>
      <c r="M68" s="88">
        <v>16929.669999999998</v>
      </c>
      <c r="N68" s="88">
        <v>10781.73</v>
      </c>
      <c r="O68" s="88">
        <v>11146.44</v>
      </c>
      <c r="P68" s="88">
        <v>5616.96</v>
      </c>
      <c r="Q68" s="88">
        <v>11352.61</v>
      </c>
      <c r="R68" s="88">
        <v>10751</v>
      </c>
      <c r="S68" s="88">
        <v>19903.689999999999</v>
      </c>
      <c r="T68" s="88">
        <v>20952.36</v>
      </c>
      <c r="U68" s="88">
        <v>10617.64</v>
      </c>
      <c r="V68" s="88">
        <v>19830.72</v>
      </c>
      <c r="W68" s="88">
        <v>10433.700000000001</v>
      </c>
      <c r="X68" s="88">
        <v>19381.18</v>
      </c>
      <c r="Y68" s="88">
        <v>12077.48</v>
      </c>
      <c r="Z68" s="88">
        <v>13828.29</v>
      </c>
      <c r="AA68" s="88">
        <v>205247.16</v>
      </c>
      <c r="AB68" s="88">
        <v>14169.83</v>
      </c>
      <c r="AC68" s="88">
        <v>14600.19</v>
      </c>
      <c r="AD68" s="88">
        <v>20207.78</v>
      </c>
      <c r="AE68" s="88">
        <v>15932.41</v>
      </c>
      <c r="AF68" s="88">
        <v>16065.07</v>
      </c>
      <c r="AG68" s="88">
        <v>0</v>
      </c>
      <c r="AH68" s="88">
        <v>17228.509999999998</v>
      </c>
      <c r="AI68" s="88">
        <v>9107.98</v>
      </c>
      <c r="AJ68" s="88">
        <v>10017.68</v>
      </c>
      <c r="AK68" s="88">
        <v>12862.46</v>
      </c>
      <c r="AL68" s="88">
        <v>12678.86</v>
      </c>
      <c r="AM68" s="85">
        <v>9332.93</v>
      </c>
      <c r="AN68" s="11"/>
      <c r="AO68" s="85">
        <f t="shared" si="0"/>
        <v>590044.17000000004</v>
      </c>
      <c r="AP68" s="4"/>
    </row>
    <row r="69" spans="2:42" ht="15" customHeight="1" outlineLevel="1" x14ac:dyDescent="0.25">
      <c r="B69" s="85">
        <v>145</v>
      </c>
      <c r="C69" s="85"/>
      <c r="D69" s="83" t="s">
        <v>357</v>
      </c>
      <c r="E69" s="84" t="s">
        <v>243</v>
      </c>
      <c r="F69" s="82" t="s">
        <v>19</v>
      </c>
      <c r="G69" s="1"/>
      <c r="H69" s="88">
        <v>353.96</v>
      </c>
      <c r="I69" s="88">
        <v>23474.94</v>
      </c>
      <c r="J69" s="88">
        <v>13636.96</v>
      </c>
      <c r="K69" s="88">
        <v>15767.17</v>
      </c>
      <c r="L69" s="88">
        <v>20225.009999999998</v>
      </c>
      <c r="M69" s="88">
        <v>15139.01</v>
      </c>
      <c r="N69" s="88">
        <v>23834.22</v>
      </c>
      <c r="O69" s="88">
        <v>19749.37</v>
      </c>
      <c r="P69" s="88">
        <v>19418.43</v>
      </c>
      <c r="Q69" s="88">
        <v>24129.45</v>
      </c>
      <c r="R69" s="88">
        <v>15754.93</v>
      </c>
      <c r="S69" s="88">
        <v>19600.18</v>
      </c>
      <c r="T69" s="88">
        <v>17850.3</v>
      </c>
      <c r="U69" s="88">
        <v>15144.57</v>
      </c>
      <c r="V69" s="88">
        <v>18915.2</v>
      </c>
      <c r="W69" s="88">
        <v>21422.25</v>
      </c>
      <c r="X69" s="88">
        <v>18252.419999999998</v>
      </c>
      <c r="Y69" s="88">
        <v>18224.03</v>
      </c>
      <c r="Z69" s="88">
        <v>28545.72</v>
      </c>
      <c r="AA69" s="88">
        <v>27400.28</v>
      </c>
      <c r="AB69" s="88">
        <v>20499.98</v>
      </c>
      <c r="AC69" s="88">
        <v>27681.46</v>
      </c>
      <c r="AD69" s="88">
        <v>20709.759999999998</v>
      </c>
      <c r="AE69" s="88">
        <v>24395.03</v>
      </c>
      <c r="AF69" s="88">
        <v>21511.74</v>
      </c>
      <c r="AG69" s="88">
        <v>0</v>
      </c>
      <c r="AH69" s="88">
        <v>19069.45</v>
      </c>
      <c r="AI69" s="88">
        <v>12202</v>
      </c>
      <c r="AJ69" s="88">
        <v>25707.66</v>
      </c>
      <c r="AK69" s="88">
        <v>9849.9699999999993</v>
      </c>
      <c r="AL69" s="88">
        <v>23121.29</v>
      </c>
      <c r="AM69" s="85">
        <v>8789.68</v>
      </c>
      <c r="AN69" s="11"/>
      <c r="AO69" s="85">
        <f t="shared" si="0"/>
        <v>590022.46</v>
      </c>
      <c r="AP69" s="4"/>
    </row>
    <row r="70" spans="2:42" ht="15" customHeight="1" x14ac:dyDescent="0.25">
      <c r="B70" s="86"/>
      <c r="C70" s="86"/>
      <c r="D70" s="86" t="s">
        <v>33</v>
      </c>
      <c r="E70" s="87"/>
      <c r="F70" s="86" t="s">
        <v>586</v>
      </c>
      <c r="G70" s="86">
        <v>3</v>
      </c>
      <c r="H70" s="89">
        <v>807.46</v>
      </c>
      <c r="I70" s="89">
        <f>SUBTOTAL(9,I67:I69)</f>
        <v>36246.14</v>
      </c>
      <c r="J70" s="89">
        <f t="shared" ref="J70:AM70" si="4">SUBTOTAL(9,J67:J69)</f>
        <v>22767.269999999997</v>
      </c>
      <c r="K70" s="89">
        <f t="shared" si="4"/>
        <v>26433.769999999997</v>
      </c>
      <c r="L70" s="89">
        <f t="shared" si="4"/>
        <v>30109.989999999998</v>
      </c>
      <c r="M70" s="89">
        <f t="shared" si="4"/>
        <v>33219.229999999996</v>
      </c>
      <c r="N70" s="89">
        <f t="shared" si="4"/>
        <v>37766.79</v>
      </c>
      <c r="O70" s="89">
        <f t="shared" si="4"/>
        <v>33307.599999999999</v>
      </c>
      <c r="P70" s="89">
        <f t="shared" si="4"/>
        <v>33241.14</v>
      </c>
      <c r="Q70" s="89">
        <f t="shared" si="4"/>
        <v>36283.61</v>
      </c>
      <c r="R70" s="89">
        <f t="shared" si="4"/>
        <v>29794.23</v>
      </c>
      <c r="S70" s="89">
        <f t="shared" si="4"/>
        <v>40972.57</v>
      </c>
      <c r="T70" s="89">
        <f t="shared" si="4"/>
        <v>42671.360000000001</v>
      </c>
      <c r="U70" s="89">
        <f t="shared" si="4"/>
        <v>27051.919999999998</v>
      </c>
      <c r="V70" s="89">
        <f t="shared" si="4"/>
        <v>39547.47</v>
      </c>
      <c r="W70" s="89">
        <f t="shared" si="4"/>
        <v>35779.370000000003</v>
      </c>
      <c r="X70" s="89">
        <f t="shared" si="4"/>
        <v>43509.88</v>
      </c>
      <c r="Y70" s="89">
        <f t="shared" si="4"/>
        <v>31934.809999999998</v>
      </c>
      <c r="Z70" s="89">
        <f t="shared" si="4"/>
        <v>44437.11</v>
      </c>
      <c r="AA70" s="89">
        <f t="shared" si="4"/>
        <v>241790.57</v>
      </c>
      <c r="AB70" s="89">
        <f t="shared" si="4"/>
        <v>35998.97</v>
      </c>
      <c r="AC70" s="89">
        <f t="shared" si="4"/>
        <v>46167.05</v>
      </c>
      <c r="AD70" s="89">
        <f t="shared" si="4"/>
        <v>42346.84</v>
      </c>
      <c r="AE70" s="89">
        <f t="shared" si="4"/>
        <v>47038.1</v>
      </c>
      <c r="AF70" s="89">
        <f t="shared" si="4"/>
        <v>38769.130000000005</v>
      </c>
      <c r="AG70" s="89">
        <f t="shared" si="4"/>
        <v>0</v>
      </c>
      <c r="AH70" s="89">
        <f t="shared" si="4"/>
        <v>37197.360000000001</v>
      </c>
      <c r="AI70" s="89">
        <f t="shared" si="4"/>
        <v>22111.53</v>
      </c>
      <c r="AJ70" s="89">
        <f t="shared" si="4"/>
        <v>39489.67</v>
      </c>
      <c r="AK70" s="89">
        <f t="shared" si="4"/>
        <v>23599.279999999999</v>
      </c>
      <c r="AL70" s="89">
        <f t="shared" si="4"/>
        <v>38815.51</v>
      </c>
      <c r="AM70" s="89">
        <f t="shared" si="4"/>
        <v>18986.940000000002</v>
      </c>
      <c r="AN70" s="18"/>
      <c r="AO70" s="89">
        <f>SUBTOTAL(9,AO67:AO69)</f>
        <v>1257385.21</v>
      </c>
      <c r="AP70" s="51"/>
    </row>
    <row r="71" spans="2:42" ht="15" customHeight="1" outlineLevel="1" x14ac:dyDescent="0.25">
      <c r="B71" s="85" t="s">
        <v>589</v>
      </c>
      <c r="C71" s="85"/>
      <c r="D71" s="83">
        <v>1234656</v>
      </c>
      <c r="E71" s="84" t="s">
        <v>622</v>
      </c>
      <c r="F71" s="82" t="s">
        <v>34</v>
      </c>
      <c r="G71" s="1"/>
      <c r="H71" s="88" t="s">
        <v>610</v>
      </c>
      <c r="I71" s="88" t="s">
        <v>589</v>
      </c>
      <c r="J71" s="88" t="s">
        <v>589</v>
      </c>
      <c r="K71" s="88" t="s">
        <v>589</v>
      </c>
      <c r="L71" s="88" t="s">
        <v>589</v>
      </c>
      <c r="M71" s="88" t="s">
        <v>589</v>
      </c>
      <c r="N71" s="88" t="s">
        <v>589</v>
      </c>
      <c r="O71" s="88" t="s">
        <v>589</v>
      </c>
      <c r="P71" s="88" t="s">
        <v>589</v>
      </c>
      <c r="Q71" s="88" t="s">
        <v>589</v>
      </c>
      <c r="R71" s="88" t="s">
        <v>589</v>
      </c>
      <c r="S71" s="88" t="s">
        <v>589</v>
      </c>
      <c r="T71" s="88" t="s">
        <v>589</v>
      </c>
      <c r="U71" s="88" t="s">
        <v>589</v>
      </c>
      <c r="V71" s="88" t="s">
        <v>589</v>
      </c>
      <c r="W71" s="88" t="s">
        <v>589</v>
      </c>
      <c r="X71" s="88" t="s">
        <v>589</v>
      </c>
      <c r="Y71" s="88" t="s">
        <v>589</v>
      </c>
      <c r="Z71" s="88" t="s">
        <v>589</v>
      </c>
      <c r="AA71" s="88" t="s">
        <v>589</v>
      </c>
      <c r="AB71" s="88" t="s">
        <v>589</v>
      </c>
      <c r="AC71" s="88" t="s">
        <v>589</v>
      </c>
      <c r="AD71" s="88" t="s">
        <v>589</v>
      </c>
      <c r="AE71" s="88" t="s">
        <v>589</v>
      </c>
      <c r="AF71" s="88" t="s">
        <v>589</v>
      </c>
      <c r="AG71" s="88" t="s">
        <v>589</v>
      </c>
      <c r="AH71" s="88" t="s">
        <v>589</v>
      </c>
      <c r="AI71" s="88" t="s">
        <v>589</v>
      </c>
      <c r="AJ71" s="88" t="s">
        <v>589</v>
      </c>
      <c r="AK71" s="88" t="s">
        <v>589</v>
      </c>
      <c r="AL71" s="88" t="s">
        <v>589</v>
      </c>
      <c r="AM71" s="85" t="s">
        <v>589</v>
      </c>
      <c r="AN71" s="11"/>
      <c r="AO71" s="85">
        <f t="shared" si="0"/>
        <v>0</v>
      </c>
      <c r="AP71" s="4"/>
    </row>
    <row r="72" spans="2:42" ht="15" customHeight="1" outlineLevel="1" x14ac:dyDescent="0.25">
      <c r="B72" s="85" t="s">
        <v>589</v>
      </c>
      <c r="C72" s="85"/>
      <c r="D72" s="83" t="s">
        <v>360</v>
      </c>
      <c r="E72" s="84" t="s">
        <v>261</v>
      </c>
      <c r="F72" s="82" t="s">
        <v>34</v>
      </c>
      <c r="G72" s="1"/>
      <c r="H72" s="88" t="s">
        <v>585</v>
      </c>
      <c r="I72" s="88">
        <v>6620.9</v>
      </c>
      <c r="J72" s="88">
        <v>12494.2</v>
      </c>
      <c r="K72" s="88">
        <v>12839.61</v>
      </c>
      <c r="L72" s="88">
        <v>17071.400000000001</v>
      </c>
      <c r="M72" s="88">
        <v>19041.599999999999</v>
      </c>
      <c r="N72" s="88">
        <v>2628.6</v>
      </c>
      <c r="O72" s="88">
        <v>11534.47</v>
      </c>
      <c r="P72" s="88">
        <v>18181.3</v>
      </c>
      <c r="Q72" s="88">
        <v>8875.2999999999993</v>
      </c>
      <c r="R72" s="88">
        <v>16511.400000000001</v>
      </c>
      <c r="S72" s="88">
        <v>16870.2</v>
      </c>
      <c r="T72" s="88">
        <v>20860.25</v>
      </c>
      <c r="U72" s="88">
        <v>8406.1</v>
      </c>
      <c r="V72" s="88">
        <v>11504.4</v>
      </c>
      <c r="W72" s="88">
        <v>15901.9</v>
      </c>
      <c r="X72" s="88">
        <v>13133.1</v>
      </c>
      <c r="Y72" s="88">
        <v>9904.5</v>
      </c>
      <c r="Z72" s="88">
        <v>16861.8</v>
      </c>
      <c r="AA72" s="88">
        <v>17940.2</v>
      </c>
      <c r="AB72" s="88">
        <v>6955.8</v>
      </c>
      <c r="AC72" s="88">
        <v>16100.7</v>
      </c>
      <c r="AD72" s="88">
        <v>23260.22</v>
      </c>
      <c r="AE72" s="88">
        <v>24640.57</v>
      </c>
      <c r="AF72" s="88">
        <v>21957.81</v>
      </c>
      <c r="AG72" s="88">
        <v>0</v>
      </c>
      <c r="AH72" s="88">
        <v>7615.4</v>
      </c>
      <c r="AI72" s="88">
        <v>4398.1000000000004</v>
      </c>
      <c r="AJ72" s="88">
        <v>7857.82</v>
      </c>
      <c r="AK72" s="88">
        <v>13323.3</v>
      </c>
      <c r="AL72" s="88">
        <v>12342.33</v>
      </c>
      <c r="AM72" s="85">
        <v>7947.81</v>
      </c>
      <c r="AN72" s="11"/>
      <c r="AO72" s="85">
        <f t="shared" si="0"/>
        <v>403581.09000000008</v>
      </c>
      <c r="AP72" s="4"/>
    </row>
    <row r="73" spans="2:42" ht="15" customHeight="1" outlineLevel="1" x14ac:dyDescent="0.25">
      <c r="B73" s="85" t="s">
        <v>589</v>
      </c>
      <c r="C73" s="85"/>
      <c r="D73" s="83" t="s">
        <v>585</v>
      </c>
      <c r="E73" s="84" t="s">
        <v>35</v>
      </c>
      <c r="F73" s="82" t="s">
        <v>34</v>
      </c>
      <c r="G73" s="1"/>
      <c r="H73" s="88" t="s">
        <v>585</v>
      </c>
      <c r="I73" s="88">
        <v>9387.5300000000007</v>
      </c>
      <c r="J73" s="88">
        <v>6528.31</v>
      </c>
      <c r="K73" s="88">
        <v>7723.3</v>
      </c>
      <c r="L73" s="88">
        <v>6252.88</v>
      </c>
      <c r="M73" s="88">
        <v>8041.33</v>
      </c>
      <c r="N73" s="88">
        <v>6660.07</v>
      </c>
      <c r="O73" s="88">
        <v>7147.88</v>
      </c>
      <c r="P73" s="88">
        <v>4926.4799999999996</v>
      </c>
      <c r="Q73" s="88">
        <v>5315.63</v>
      </c>
      <c r="R73" s="88">
        <v>8934.64</v>
      </c>
      <c r="S73" s="88">
        <v>5935.23</v>
      </c>
      <c r="T73" s="88">
        <v>5212.9399999999996</v>
      </c>
      <c r="U73" s="88">
        <v>8143.14</v>
      </c>
      <c r="V73" s="88">
        <v>7172.94</v>
      </c>
      <c r="W73" s="88">
        <v>6265.16</v>
      </c>
      <c r="X73" s="88">
        <v>7827.4</v>
      </c>
      <c r="Y73" s="88">
        <v>7494.6</v>
      </c>
      <c r="Z73" s="88">
        <v>8232.1299999999992</v>
      </c>
      <c r="AA73" s="88">
        <v>9643.5300000000007</v>
      </c>
      <c r="AB73" s="88">
        <v>8352.19</v>
      </c>
      <c r="AC73" s="88">
        <v>7089.64</v>
      </c>
      <c r="AD73" s="88">
        <v>13324.07</v>
      </c>
      <c r="AE73" s="88">
        <v>9372.76</v>
      </c>
      <c r="AF73" s="88">
        <v>9086.58</v>
      </c>
      <c r="AG73" s="88">
        <v>0</v>
      </c>
      <c r="AH73" s="88">
        <v>6711.24</v>
      </c>
      <c r="AI73" s="88">
        <v>4904.9399999999996</v>
      </c>
      <c r="AJ73" s="88">
        <v>7004.63</v>
      </c>
      <c r="AK73" s="88">
        <v>12472.93</v>
      </c>
      <c r="AL73" s="88">
        <v>5660.1</v>
      </c>
      <c r="AM73" s="85">
        <v>8419.18</v>
      </c>
      <c r="AN73" s="11"/>
      <c r="AO73" s="85">
        <f t="shared" si="0"/>
        <v>229243.38</v>
      </c>
      <c r="AP73" s="4"/>
    </row>
    <row r="74" spans="2:42" ht="15" customHeight="1" outlineLevel="1" x14ac:dyDescent="0.25">
      <c r="B74" s="85">
        <v>658</v>
      </c>
      <c r="C74" s="85"/>
      <c r="D74" s="83" t="s">
        <v>384</v>
      </c>
      <c r="E74" s="84" t="s">
        <v>334</v>
      </c>
      <c r="F74" s="82" t="s">
        <v>34</v>
      </c>
      <c r="G74" s="1"/>
      <c r="H74" s="88">
        <v>41.4</v>
      </c>
      <c r="I74" s="88">
        <v>9470</v>
      </c>
      <c r="J74" s="88">
        <v>7020</v>
      </c>
      <c r="K74" s="88">
        <v>8705</v>
      </c>
      <c r="L74" s="88">
        <v>10974</v>
      </c>
      <c r="M74" s="88">
        <v>20553</v>
      </c>
      <c r="N74" s="88">
        <v>16897</v>
      </c>
      <c r="O74" s="88">
        <v>11754</v>
      </c>
      <c r="P74" s="88">
        <v>11649</v>
      </c>
      <c r="Q74" s="88">
        <v>11399</v>
      </c>
      <c r="R74" s="88">
        <v>13307</v>
      </c>
      <c r="S74" s="88">
        <v>14552</v>
      </c>
      <c r="T74" s="88">
        <v>12135</v>
      </c>
      <c r="U74" s="88">
        <v>14260</v>
      </c>
      <c r="V74" s="88">
        <v>12680</v>
      </c>
      <c r="W74" s="88">
        <v>11083</v>
      </c>
      <c r="X74" s="88">
        <v>14011</v>
      </c>
      <c r="Y74" s="88">
        <v>18608</v>
      </c>
      <c r="Z74" s="88">
        <v>9790</v>
      </c>
      <c r="AA74" s="88">
        <v>31691</v>
      </c>
      <c r="AB74" s="88">
        <v>24822</v>
      </c>
      <c r="AC74" s="88">
        <v>27086</v>
      </c>
      <c r="AD74" s="88">
        <v>21287</v>
      </c>
      <c r="AE74" s="88">
        <v>33409</v>
      </c>
      <c r="AF74" s="88">
        <v>20597</v>
      </c>
      <c r="AG74" s="88">
        <v>0</v>
      </c>
      <c r="AH74" s="88">
        <v>15056</v>
      </c>
      <c r="AI74" s="88">
        <v>6172</v>
      </c>
      <c r="AJ74" s="88">
        <v>14679</v>
      </c>
      <c r="AK74" s="88">
        <v>12122</v>
      </c>
      <c r="AL74" s="88">
        <v>15264</v>
      </c>
      <c r="AM74" s="85">
        <v>11933</v>
      </c>
      <c r="AN74" s="11"/>
      <c r="AO74" s="85">
        <f t="shared" ref="AO74:AO84" si="5">SUM(I74:AM74)</f>
        <v>462965</v>
      </c>
      <c r="AP74" s="4"/>
    </row>
    <row r="75" spans="2:42" ht="15" customHeight="1" outlineLevel="1" x14ac:dyDescent="0.25">
      <c r="B75" s="85">
        <v>438</v>
      </c>
      <c r="C75" s="85"/>
      <c r="D75" s="83" t="s">
        <v>484</v>
      </c>
      <c r="E75" s="84" t="s">
        <v>311</v>
      </c>
      <c r="F75" s="82" t="s">
        <v>34</v>
      </c>
      <c r="G75" s="1"/>
      <c r="H75" s="88">
        <v>70</v>
      </c>
      <c r="I75" s="88">
        <v>5365.71</v>
      </c>
      <c r="J75" s="88">
        <v>7522.42</v>
      </c>
      <c r="K75" s="88">
        <v>7439.03</v>
      </c>
      <c r="L75" s="88">
        <v>6864.09</v>
      </c>
      <c r="M75" s="88">
        <v>10206.6</v>
      </c>
      <c r="N75" s="88">
        <v>5855.71</v>
      </c>
      <c r="O75" s="88">
        <v>6010.3</v>
      </c>
      <c r="P75" s="88">
        <v>10196.09</v>
      </c>
      <c r="Q75" s="88">
        <v>9755.42</v>
      </c>
      <c r="R75" s="88">
        <v>10691.28</v>
      </c>
      <c r="S75" s="88">
        <v>7329.41</v>
      </c>
      <c r="T75" s="88">
        <v>9225.82</v>
      </c>
      <c r="U75" s="88">
        <v>7691.77</v>
      </c>
      <c r="V75" s="88">
        <v>8784.92</v>
      </c>
      <c r="W75" s="88">
        <v>9413.02</v>
      </c>
      <c r="X75" s="88">
        <v>9350.1200000000008</v>
      </c>
      <c r="Y75" s="88">
        <v>13521.92</v>
      </c>
      <c r="Z75" s="88">
        <v>11489.6</v>
      </c>
      <c r="AA75" s="88">
        <v>13894.54</v>
      </c>
      <c r="AB75" s="88">
        <v>10083.32</v>
      </c>
      <c r="AC75" s="88">
        <v>12994.81</v>
      </c>
      <c r="AD75" s="88">
        <v>19098.3</v>
      </c>
      <c r="AE75" s="88">
        <v>17189.990000000002</v>
      </c>
      <c r="AF75" s="88">
        <v>12108.72</v>
      </c>
      <c r="AG75" s="88">
        <v>0</v>
      </c>
      <c r="AH75" s="88">
        <v>9452.1</v>
      </c>
      <c r="AI75" s="88">
        <v>2457.9</v>
      </c>
      <c r="AJ75" s="88">
        <v>8028.7</v>
      </c>
      <c r="AK75" s="88">
        <v>9091.93</v>
      </c>
      <c r="AL75" s="88">
        <v>8926.08</v>
      </c>
      <c r="AM75" s="85">
        <v>4712.3500000000004</v>
      </c>
      <c r="AN75" s="11"/>
      <c r="AO75" s="85">
        <f t="shared" si="5"/>
        <v>284751.97000000003</v>
      </c>
      <c r="AP75" s="4"/>
    </row>
    <row r="76" spans="2:42" ht="15" customHeight="1" outlineLevel="1" x14ac:dyDescent="0.25">
      <c r="B76" s="85" t="s">
        <v>589</v>
      </c>
      <c r="C76" s="85"/>
      <c r="D76" s="83" t="s">
        <v>585</v>
      </c>
      <c r="E76" s="84" t="s">
        <v>36</v>
      </c>
      <c r="F76" s="82" t="s">
        <v>37</v>
      </c>
      <c r="G76" s="1"/>
      <c r="H76" s="88" t="s">
        <v>585</v>
      </c>
      <c r="I76" s="88">
        <v>5134.7299999999996</v>
      </c>
      <c r="J76" s="88">
        <v>7782.03</v>
      </c>
      <c r="K76" s="88">
        <v>7190.63</v>
      </c>
      <c r="L76" s="88">
        <v>8994.08</v>
      </c>
      <c r="M76" s="88">
        <v>13041.81</v>
      </c>
      <c r="N76" s="88">
        <v>7216.08</v>
      </c>
      <c r="O76" s="88">
        <v>8296.73</v>
      </c>
      <c r="P76" s="88">
        <v>8463.2800000000007</v>
      </c>
      <c r="Q76" s="88">
        <v>8600.15</v>
      </c>
      <c r="R76" s="88">
        <v>8385.89</v>
      </c>
      <c r="S76" s="88">
        <v>10933.5</v>
      </c>
      <c r="T76" s="88">
        <v>14199.11</v>
      </c>
      <c r="U76" s="88">
        <v>9510.8799999999992</v>
      </c>
      <c r="V76" s="88">
        <v>8611.1299999999992</v>
      </c>
      <c r="W76" s="88">
        <v>13808.33</v>
      </c>
      <c r="X76" s="88">
        <v>15865.77</v>
      </c>
      <c r="Y76" s="88">
        <v>14075.18</v>
      </c>
      <c r="Z76" s="88">
        <v>13649.43</v>
      </c>
      <c r="AA76" s="88">
        <v>21739.75</v>
      </c>
      <c r="AB76" s="88">
        <v>11799.33</v>
      </c>
      <c r="AC76" s="88">
        <v>16561.23</v>
      </c>
      <c r="AD76" s="88">
        <v>23047.68</v>
      </c>
      <c r="AE76" s="88">
        <v>25077.34</v>
      </c>
      <c r="AF76" s="88">
        <v>21314.99</v>
      </c>
      <c r="AG76" s="88">
        <v>0</v>
      </c>
      <c r="AH76" s="88">
        <v>11113.93</v>
      </c>
      <c r="AI76" s="88">
        <v>5307.88</v>
      </c>
      <c r="AJ76" s="88">
        <v>7936.48</v>
      </c>
      <c r="AK76" s="88">
        <v>9513.35</v>
      </c>
      <c r="AL76" s="88">
        <v>14155.88</v>
      </c>
      <c r="AM76" s="85">
        <v>8339.8799999999992</v>
      </c>
      <c r="AN76" s="11"/>
      <c r="AO76" s="85">
        <f t="shared" si="5"/>
        <v>359666.4599999999</v>
      </c>
      <c r="AP76" s="4"/>
    </row>
    <row r="77" spans="2:42" ht="15" customHeight="1" outlineLevel="1" x14ac:dyDescent="0.25">
      <c r="B77" s="85">
        <v>233</v>
      </c>
      <c r="C77" s="85"/>
      <c r="D77" s="83" t="s">
        <v>395</v>
      </c>
      <c r="E77" s="84" t="s">
        <v>260</v>
      </c>
      <c r="F77" s="82" t="s">
        <v>37</v>
      </c>
      <c r="G77" s="1"/>
      <c r="H77" s="88">
        <v>43.08</v>
      </c>
      <c r="I77" s="88">
        <v>5975.73</v>
      </c>
      <c r="J77" s="88">
        <v>6866.78</v>
      </c>
      <c r="K77" s="88">
        <v>6114.83</v>
      </c>
      <c r="L77" s="88">
        <v>8103.53</v>
      </c>
      <c r="M77" s="88">
        <v>10488.13</v>
      </c>
      <c r="N77" s="88">
        <v>6964.93</v>
      </c>
      <c r="O77" s="88">
        <v>7007.93</v>
      </c>
      <c r="P77" s="88">
        <v>5877.23</v>
      </c>
      <c r="Q77" s="88">
        <v>6355.53</v>
      </c>
      <c r="R77" s="88">
        <v>7475.03</v>
      </c>
      <c r="S77" s="88">
        <v>8447.5300000000007</v>
      </c>
      <c r="T77" s="88">
        <v>12123.33</v>
      </c>
      <c r="U77" s="88">
        <v>7799.93</v>
      </c>
      <c r="V77" s="88">
        <v>7993.73</v>
      </c>
      <c r="W77" s="88">
        <v>9211.1299999999992</v>
      </c>
      <c r="X77" s="88">
        <v>8797.5300000000007</v>
      </c>
      <c r="Y77" s="88">
        <v>10076.629999999999</v>
      </c>
      <c r="Z77" s="88">
        <v>12323.43</v>
      </c>
      <c r="AA77" s="88">
        <v>15373.63</v>
      </c>
      <c r="AB77" s="88">
        <v>12319.23</v>
      </c>
      <c r="AC77" s="88">
        <v>15760.83</v>
      </c>
      <c r="AD77" s="88">
        <v>17208.03</v>
      </c>
      <c r="AE77" s="88">
        <v>18659.03</v>
      </c>
      <c r="AF77" s="88">
        <v>17202.13</v>
      </c>
      <c r="AG77" s="88">
        <v>0</v>
      </c>
      <c r="AH77" s="88">
        <v>10824.03</v>
      </c>
      <c r="AI77" s="88">
        <v>6701.83</v>
      </c>
      <c r="AJ77" s="88">
        <v>8696.43</v>
      </c>
      <c r="AK77" s="88">
        <v>12162.14</v>
      </c>
      <c r="AL77" s="88">
        <v>18232.900000000001</v>
      </c>
      <c r="AM77" s="85">
        <v>13567.4</v>
      </c>
      <c r="AN77" s="11"/>
      <c r="AO77" s="85">
        <f t="shared" si="5"/>
        <v>314710.50000000006</v>
      </c>
      <c r="AP77" s="4"/>
    </row>
    <row r="78" spans="2:42" ht="15" customHeight="1" outlineLevel="1" x14ac:dyDescent="0.25">
      <c r="B78" s="85" t="s">
        <v>589</v>
      </c>
      <c r="C78" s="85"/>
      <c r="D78" s="83" t="s">
        <v>585</v>
      </c>
      <c r="E78" s="84" t="s">
        <v>249</v>
      </c>
      <c r="F78" s="82" t="s">
        <v>37</v>
      </c>
      <c r="G78" s="1"/>
      <c r="H78" s="88" t="s">
        <v>585</v>
      </c>
      <c r="I78" s="88">
        <v>1936.82</v>
      </c>
      <c r="J78" s="88">
        <v>1265.6199999999999</v>
      </c>
      <c r="K78" s="88">
        <v>5161.5</v>
      </c>
      <c r="L78" s="88">
        <v>3236.96</v>
      </c>
      <c r="M78" s="88">
        <v>6161.77</v>
      </c>
      <c r="N78" s="88">
        <v>2221.3000000000002</v>
      </c>
      <c r="O78" s="88">
        <v>4094.3</v>
      </c>
      <c r="P78" s="88">
        <v>2399.64</v>
      </c>
      <c r="Q78" s="88">
        <v>3348.75</v>
      </c>
      <c r="R78" s="88">
        <v>4006.2</v>
      </c>
      <c r="S78" s="88">
        <v>4275.18</v>
      </c>
      <c r="T78" s="88">
        <v>4171.66</v>
      </c>
      <c r="U78" s="88">
        <v>2482.0100000000002</v>
      </c>
      <c r="V78" s="88">
        <v>3089.7</v>
      </c>
      <c r="W78" s="88">
        <v>6020.7</v>
      </c>
      <c r="X78" s="88">
        <v>2928.09</v>
      </c>
      <c r="Y78" s="88">
        <v>5111.8999999999996</v>
      </c>
      <c r="Z78" s="88">
        <v>6945.27</v>
      </c>
      <c r="AA78" s="88">
        <v>5896.27</v>
      </c>
      <c r="AB78" s="88">
        <v>3697.81</v>
      </c>
      <c r="AC78" s="88">
        <v>5886.45</v>
      </c>
      <c r="AD78" s="88">
        <v>7282.95</v>
      </c>
      <c r="AE78" s="88">
        <v>7667.28</v>
      </c>
      <c r="AF78" s="88">
        <v>4700</v>
      </c>
      <c r="AG78" s="88">
        <v>0</v>
      </c>
      <c r="AH78" s="88">
        <v>3699.12</v>
      </c>
      <c r="AI78" s="88">
        <v>1793.52</v>
      </c>
      <c r="AJ78" s="88">
        <v>4406.58</v>
      </c>
      <c r="AK78" s="88">
        <v>4540.3100000000004</v>
      </c>
      <c r="AL78" s="88">
        <v>5208.75</v>
      </c>
      <c r="AM78" s="85">
        <v>2376.2399999999998</v>
      </c>
      <c r="AN78" s="11"/>
      <c r="AO78" s="85">
        <f t="shared" si="5"/>
        <v>126012.65</v>
      </c>
      <c r="AP78" s="4"/>
    </row>
    <row r="79" spans="2:42" ht="15" customHeight="1" outlineLevel="1" x14ac:dyDescent="0.25">
      <c r="B79" s="85">
        <v>141</v>
      </c>
      <c r="C79" s="85"/>
      <c r="D79" s="83" t="s">
        <v>402</v>
      </c>
      <c r="E79" s="84" t="s">
        <v>242</v>
      </c>
      <c r="F79" s="82" t="s">
        <v>37</v>
      </c>
      <c r="G79" s="1"/>
      <c r="H79" s="88">
        <v>203.3</v>
      </c>
      <c r="I79" s="88">
        <v>2499.7600000000002</v>
      </c>
      <c r="J79" s="88">
        <v>3314.65</v>
      </c>
      <c r="K79" s="88">
        <v>5744.44</v>
      </c>
      <c r="L79" s="88">
        <v>5952.44</v>
      </c>
      <c r="M79" s="88">
        <v>9918.94</v>
      </c>
      <c r="N79" s="88">
        <v>4187.49</v>
      </c>
      <c r="O79" s="88">
        <v>4489.53</v>
      </c>
      <c r="P79" s="88">
        <v>4881.47</v>
      </c>
      <c r="Q79" s="88">
        <v>4312.49</v>
      </c>
      <c r="R79" s="88">
        <v>7140.33</v>
      </c>
      <c r="S79" s="88">
        <v>8924.11</v>
      </c>
      <c r="T79" s="88">
        <v>12288.82</v>
      </c>
      <c r="U79" s="88">
        <v>8284.15</v>
      </c>
      <c r="V79" s="88">
        <v>7954.35</v>
      </c>
      <c r="W79" s="88">
        <v>8534.2099999999991</v>
      </c>
      <c r="X79" s="88">
        <v>8624.2099999999991</v>
      </c>
      <c r="Y79" s="88">
        <v>7246.33</v>
      </c>
      <c r="Z79" s="88">
        <v>9499.1</v>
      </c>
      <c r="AA79" s="88">
        <v>12598.8</v>
      </c>
      <c r="AB79" s="88">
        <v>11441.35</v>
      </c>
      <c r="AC79" s="88">
        <v>12560.7</v>
      </c>
      <c r="AD79" s="88">
        <v>14879.58</v>
      </c>
      <c r="AE79" s="88">
        <v>18885.990000000002</v>
      </c>
      <c r="AF79" s="88">
        <v>14872.45</v>
      </c>
      <c r="AG79" s="88">
        <v>0</v>
      </c>
      <c r="AH79" s="88">
        <v>8162.24</v>
      </c>
      <c r="AI79" s="88">
        <v>5839.43</v>
      </c>
      <c r="AJ79" s="88">
        <v>7157.27</v>
      </c>
      <c r="AK79" s="88">
        <v>12220.6</v>
      </c>
      <c r="AL79" s="88">
        <v>13747.64</v>
      </c>
      <c r="AM79" s="85">
        <v>9449.98</v>
      </c>
      <c r="AN79" s="11"/>
      <c r="AO79" s="85">
        <f t="shared" si="5"/>
        <v>265612.84999999998</v>
      </c>
      <c r="AP79" s="4"/>
    </row>
    <row r="80" spans="2:42" ht="15" customHeight="1" outlineLevel="1" x14ac:dyDescent="0.25">
      <c r="B80" s="85">
        <v>406</v>
      </c>
      <c r="C80" s="85"/>
      <c r="D80" s="83" t="s">
        <v>464</v>
      </c>
      <c r="E80" s="84" t="s">
        <v>678</v>
      </c>
      <c r="F80" s="82" t="s">
        <v>37</v>
      </c>
      <c r="G80" s="1"/>
      <c r="H80" s="88" t="s">
        <v>585</v>
      </c>
      <c r="I80" s="88">
        <v>2809.58</v>
      </c>
      <c r="J80" s="88">
        <v>2639.62</v>
      </c>
      <c r="K80" s="88">
        <v>1969.71</v>
      </c>
      <c r="L80" s="88">
        <v>2979.54</v>
      </c>
      <c r="M80" s="88">
        <v>3619.51</v>
      </c>
      <c r="N80" s="88">
        <v>1639.78</v>
      </c>
      <c r="O80" s="88">
        <v>1979.64</v>
      </c>
      <c r="P80" s="88">
        <v>2879.6</v>
      </c>
      <c r="Q80" s="88">
        <v>2879.6</v>
      </c>
      <c r="R80" s="88">
        <v>3089.42</v>
      </c>
      <c r="S80" s="88">
        <v>3499.47</v>
      </c>
      <c r="T80" s="88">
        <v>3109.51</v>
      </c>
      <c r="U80" s="88">
        <v>2609.5300000000002</v>
      </c>
      <c r="V80" s="88">
        <v>4119.3599999999997</v>
      </c>
      <c r="W80" s="88">
        <v>4819.22</v>
      </c>
      <c r="X80" s="88">
        <v>5489.28</v>
      </c>
      <c r="Y80" s="88">
        <v>4069.41</v>
      </c>
      <c r="Z80" s="88">
        <v>4629.3100000000004</v>
      </c>
      <c r="AA80" s="88">
        <v>6079.04</v>
      </c>
      <c r="AB80" s="88">
        <v>4509.2700000000004</v>
      </c>
      <c r="AC80" s="88">
        <v>6199.05</v>
      </c>
      <c r="AD80" s="88">
        <v>4289.29</v>
      </c>
      <c r="AE80" s="88">
        <v>9648.2000000000007</v>
      </c>
      <c r="AF80" s="88">
        <v>6508.88</v>
      </c>
      <c r="AG80" s="88">
        <v>4509.33</v>
      </c>
      <c r="AH80" s="88">
        <v>1699.73</v>
      </c>
      <c r="AI80" s="88">
        <v>1699.73</v>
      </c>
      <c r="AJ80" s="88">
        <v>2719.47</v>
      </c>
      <c r="AK80" s="88">
        <v>3649.41</v>
      </c>
      <c r="AL80" s="88">
        <v>5589.07</v>
      </c>
      <c r="AM80" s="85">
        <v>3349.38</v>
      </c>
      <c r="AN80" s="11"/>
      <c r="AO80" s="85">
        <f t="shared" si="5"/>
        <v>119280.94</v>
      </c>
      <c r="AP80" s="4"/>
    </row>
    <row r="81" spans="2:42" ht="15" customHeight="1" outlineLevel="1" x14ac:dyDescent="0.25">
      <c r="B81" s="85" t="s">
        <v>589</v>
      </c>
      <c r="C81" s="85"/>
      <c r="D81" s="83" t="s">
        <v>585</v>
      </c>
      <c r="E81" s="84" t="s">
        <v>612</v>
      </c>
      <c r="F81" s="82" t="s">
        <v>34</v>
      </c>
      <c r="G81" s="1"/>
      <c r="H81" s="88" t="s">
        <v>585</v>
      </c>
      <c r="I81" s="88">
        <v>2444.92</v>
      </c>
      <c r="J81" s="88">
        <v>3614.81</v>
      </c>
      <c r="K81" s="88">
        <v>2404.96</v>
      </c>
      <c r="L81" s="88">
        <v>3514.72</v>
      </c>
      <c r="M81" s="88">
        <v>5654.43</v>
      </c>
      <c r="N81" s="88">
        <v>3314.83</v>
      </c>
      <c r="O81" s="88">
        <v>3154.88</v>
      </c>
      <c r="P81" s="88">
        <v>3664.83</v>
      </c>
      <c r="Q81" s="88">
        <v>2674.93</v>
      </c>
      <c r="R81" s="88">
        <v>3204.86</v>
      </c>
      <c r="S81" s="88">
        <v>1965</v>
      </c>
      <c r="T81" s="88">
        <v>3534.76</v>
      </c>
      <c r="U81" s="88">
        <v>3414.9</v>
      </c>
      <c r="V81" s="88">
        <v>2884.89</v>
      </c>
      <c r="W81" s="88">
        <v>3854.74</v>
      </c>
      <c r="X81" s="88">
        <v>3584.78</v>
      </c>
      <c r="Y81" s="88">
        <v>5984.48</v>
      </c>
      <c r="Z81" s="88">
        <v>5884.5</v>
      </c>
      <c r="AA81" s="88">
        <v>6444.34</v>
      </c>
      <c r="AB81" s="88">
        <v>5174.5600000000004</v>
      </c>
      <c r="AC81" s="88">
        <v>5624.45</v>
      </c>
      <c r="AD81" s="88">
        <v>9153.64</v>
      </c>
      <c r="AE81" s="88">
        <v>9073.82</v>
      </c>
      <c r="AF81" s="88">
        <v>6594.33</v>
      </c>
      <c r="AG81" s="88">
        <v>0</v>
      </c>
      <c r="AH81" s="88">
        <v>3474.79</v>
      </c>
      <c r="AI81" s="88">
        <v>1905.02</v>
      </c>
      <c r="AJ81" s="88">
        <v>4434.54</v>
      </c>
      <c r="AK81" s="88">
        <v>4954.43</v>
      </c>
      <c r="AL81" s="88">
        <v>4314.6099999999997</v>
      </c>
      <c r="AM81" s="85">
        <v>3974.68</v>
      </c>
      <c r="AN81" s="11"/>
      <c r="AO81" s="85">
        <f t="shared" si="5"/>
        <v>129879.42999999998</v>
      </c>
      <c r="AP81" s="4"/>
    </row>
    <row r="82" spans="2:42" ht="15" customHeight="1" outlineLevel="1" x14ac:dyDescent="0.25">
      <c r="B82" s="85" t="s">
        <v>38</v>
      </c>
      <c r="C82" s="85"/>
      <c r="D82" s="83" t="s">
        <v>406</v>
      </c>
      <c r="E82" s="84" t="s">
        <v>254</v>
      </c>
      <c r="F82" s="82" t="s">
        <v>34</v>
      </c>
      <c r="G82" s="1"/>
      <c r="H82" s="88">
        <v>31.35</v>
      </c>
      <c r="I82" s="88">
        <v>5994.08</v>
      </c>
      <c r="J82" s="88">
        <v>7272.03</v>
      </c>
      <c r="K82" s="88">
        <v>10224.33</v>
      </c>
      <c r="L82" s="88">
        <v>6588.5</v>
      </c>
      <c r="M82" s="88">
        <v>11679.75</v>
      </c>
      <c r="N82" s="88">
        <v>5784.83</v>
      </c>
      <c r="O82" s="88">
        <v>6613.23</v>
      </c>
      <c r="P82" s="88">
        <v>6813.93</v>
      </c>
      <c r="Q82" s="88">
        <v>4543.63</v>
      </c>
      <c r="R82" s="88">
        <v>6015.41</v>
      </c>
      <c r="S82" s="88">
        <v>7000.86</v>
      </c>
      <c r="T82" s="88">
        <v>11361.73</v>
      </c>
      <c r="U82" s="88">
        <v>6544.03</v>
      </c>
      <c r="V82" s="88">
        <v>8073.53</v>
      </c>
      <c r="W82" s="88">
        <v>7283.55</v>
      </c>
      <c r="X82" s="88">
        <v>7923.63</v>
      </c>
      <c r="Y82" s="88">
        <v>8471.83</v>
      </c>
      <c r="Z82" s="88">
        <v>10991.46</v>
      </c>
      <c r="AA82" s="88">
        <v>10702.43</v>
      </c>
      <c r="AB82" s="88">
        <v>8221.6299999999992</v>
      </c>
      <c r="AC82" s="88">
        <v>12344.23</v>
      </c>
      <c r="AD82" s="88">
        <v>15790.73</v>
      </c>
      <c r="AE82" s="88">
        <v>16383.03</v>
      </c>
      <c r="AF82" s="88">
        <v>11161.13</v>
      </c>
      <c r="AG82" s="88">
        <v>0</v>
      </c>
      <c r="AH82" s="88">
        <v>6482.43</v>
      </c>
      <c r="AI82" s="88">
        <v>3534.53</v>
      </c>
      <c r="AJ82" s="88">
        <v>4693.63</v>
      </c>
      <c r="AK82" s="88">
        <v>5745.54</v>
      </c>
      <c r="AL82" s="88">
        <v>10619.93</v>
      </c>
      <c r="AM82" s="85">
        <v>7741.83</v>
      </c>
      <c r="AN82" s="11"/>
      <c r="AO82" s="85">
        <f t="shared" si="5"/>
        <v>252601.41</v>
      </c>
      <c r="AP82" s="4"/>
    </row>
    <row r="83" spans="2:42" ht="15" customHeight="1" outlineLevel="1" x14ac:dyDescent="0.25">
      <c r="B83" s="85">
        <v>409</v>
      </c>
      <c r="C83" s="85"/>
      <c r="D83" s="83" t="s">
        <v>382</v>
      </c>
      <c r="E83" s="84" t="s">
        <v>298</v>
      </c>
      <c r="F83" s="82" t="s">
        <v>34</v>
      </c>
      <c r="G83" s="1"/>
      <c r="H83" s="88">
        <v>60</v>
      </c>
      <c r="I83" s="88">
        <v>7672</v>
      </c>
      <c r="J83" s="88">
        <v>9050</v>
      </c>
      <c r="K83" s="88">
        <v>9963</v>
      </c>
      <c r="L83" s="88">
        <v>16861.099999999999</v>
      </c>
      <c r="M83" s="88">
        <v>24970</v>
      </c>
      <c r="N83" s="88">
        <v>13798</v>
      </c>
      <c r="O83" s="88">
        <v>12443.05</v>
      </c>
      <c r="P83" s="88">
        <v>13880</v>
      </c>
      <c r="Q83" s="88">
        <v>9720</v>
      </c>
      <c r="R83" s="88">
        <v>11909</v>
      </c>
      <c r="S83" s="88">
        <v>14789</v>
      </c>
      <c r="T83" s="88">
        <v>23603</v>
      </c>
      <c r="U83" s="88">
        <v>12832.65</v>
      </c>
      <c r="V83" s="88">
        <v>13142</v>
      </c>
      <c r="W83" s="88">
        <v>14758.6</v>
      </c>
      <c r="X83" s="88">
        <v>17704</v>
      </c>
      <c r="Y83" s="88">
        <v>21809</v>
      </c>
      <c r="Z83" s="88">
        <v>21007</v>
      </c>
      <c r="AA83" s="88">
        <v>23738</v>
      </c>
      <c r="AB83" s="88">
        <v>15750.1</v>
      </c>
      <c r="AC83" s="88">
        <v>23272</v>
      </c>
      <c r="AD83" s="88">
        <v>24786</v>
      </c>
      <c r="AE83" s="88">
        <v>28336</v>
      </c>
      <c r="AF83" s="88">
        <v>23772</v>
      </c>
      <c r="AG83" s="88">
        <v>0</v>
      </c>
      <c r="AH83" s="88">
        <v>13069.15</v>
      </c>
      <c r="AI83" s="88">
        <v>7689</v>
      </c>
      <c r="AJ83" s="88">
        <v>12835</v>
      </c>
      <c r="AK83" s="88">
        <v>12255</v>
      </c>
      <c r="AL83" s="88">
        <v>12768</v>
      </c>
      <c r="AM83" s="85">
        <v>9558</v>
      </c>
      <c r="AN83" s="11"/>
      <c r="AO83" s="85">
        <f t="shared" si="5"/>
        <v>477739.65</v>
      </c>
      <c r="AP83" s="4"/>
    </row>
    <row r="84" spans="2:42" ht="15" customHeight="1" outlineLevel="1" x14ac:dyDescent="0.25">
      <c r="B84" s="85">
        <v>3</v>
      </c>
      <c r="C84" s="85"/>
      <c r="D84" s="83" t="s">
        <v>385</v>
      </c>
      <c r="E84" s="84" t="s">
        <v>218</v>
      </c>
      <c r="F84" s="82" t="s">
        <v>37</v>
      </c>
      <c r="G84" s="1"/>
      <c r="H84" s="88">
        <v>395.54</v>
      </c>
      <c r="I84" s="88">
        <v>38634.35</v>
      </c>
      <c r="J84" s="88">
        <v>38959.019999999997</v>
      </c>
      <c r="K84" s="88">
        <v>52518.86</v>
      </c>
      <c r="L84" s="88">
        <v>57780.81</v>
      </c>
      <c r="M84" s="88">
        <v>101917.33</v>
      </c>
      <c r="N84" s="88">
        <v>71989.149999999994</v>
      </c>
      <c r="O84" s="88">
        <v>56991.55</v>
      </c>
      <c r="P84" s="88">
        <v>53480.26</v>
      </c>
      <c r="Q84" s="88">
        <v>52105.73</v>
      </c>
      <c r="R84" s="88">
        <v>52543.1</v>
      </c>
      <c r="S84" s="88">
        <v>57087.1</v>
      </c>
      <c r="T84" s="88">
        <v>94073.31</v>
      </c>
      <c r="U84" s="88">
        <v>70940.679999999993</v>
      </c>
      <c r="V84" s="88">
        <v>56159.86</v>
      </c>
      <c r="W84" s="88">
        <v>68702.559999999998</v>
      </c>
      <c r="X84" s="88">
        <v>64848.1</v>
      </c>
      <c r="Y84" s="88">
        <v>68395.009999999995</v>
      </c>
      <c r="Z84" s="88">
        <v>74357.039999999994</v>
      </c>
      <c r="AA84" s="88">
        <v>117279</v>
      </c>
      <c r="AB84" s="88">
        <v>93159.06</v>
      </c>
      <c r="AC84" s="88">
        <v>102689.15</v>
      </c>
      <c r="AD84" s="88">
        <v>117073.25</v>
      </c>
      <c r="AE84" s="88">
        <v>131140.94</v>
      </c>
      <c r="AF84" s="88">
        <v>99443.59</v>
      </c>
      <c r="AG84" s="88">
        <v>0</v>
      </c>
      <c r="AH84" s="88">
        <v>67255.679999999993</v>
      </c>
      <c r="AI84" s="88">
        <v>39607.730000000003</v>
      </c>
      <c r="AJ84" s="88">
        <v>46530.3</v>
      </c>
      <c r="AK84" s="88">
        <v>53837.18</v>
      </c>
      <c r="AL84" s="88">
        <v>73006.73</v>
      </c>
      <c r="AM84" s="85">
        <v>58168.12</v>
      </c>
      <c r="AN84" s="11"/>
      <c r="AO84" s="85">
        <f t="shared" si="5"/>
        <v>2130674.5499999998</v>
      </c>
      <c r="AP84" s="4"/>
    </row>
    <row r="85" spans="2:42" ht="15" customHeight="1" x14ac:dyDescent="0.25">
      <c r="B85" s="86"/>
      <c r="C85" s="86"/>
      <c r="D85" s="86" t="s">
        <v>40</v>
      </c>
      <c r="E85" s="87"/>
      <c r="F85" s="86" t="s">
        <v>586</v>
      </c>
      <c r="G85" s="86">
        <v>6</v>
      </c>
      <c r="H85" s="89">
        <v>449.13000000000005</v>
      </c>
      <c r="I85" s="89">
        <f>SUBTOTAL(9,I71:I84)</f>
        <v>103946.10999999999</v>
      </c>
      <c r="J85" s="89">
        <f t="shared" ref="J85:AM85" si="6">SUBTOTAL(9,J71:J84)</f>
        <v>114329.48999999999</v>
      </c>
      <c r="K85" s="89">
        <f t="shared" si="6"/>
        <v>137999.20000000001</v>
      </c>
      <c r="L85" s="89">
        <f t="shared" si="6"/>
        <v>155174.04999999999</v>
      </c>
      <c r="M85" s="89">
        <f t="shared" si="6"/>
        <v>245294.2</v>
      </c>
      <c r="N85" s="89">
        <f t="shared" si="6"/>
        <v>149157.76999999999</v>
      </c>
      <c r="O85" s="89">
        <f t="shared" si="6"/>
        <v>141517.49</v>
      </c>
      <c r="P85" s="89">
        <f t="shared" si="6"/>
        <v>147293.11000000002</v>
      </c>
      <c r="Q85" s="89">
        <f t="shared" si="6"/>
        <v>129886.16</v>
      </c>
      <c r="R85" s="89">
        <f t="shared" si="6"/>
        <v>153213.56</v>
      </c>
      <c r="S85" s="89">
        <f t="shared" si="6"/>
        <v>161608.59</v>
      </c>
      <c r="T85" s="89">
        <f t="shared" si="6"/>
        <v>225899.24</v>
      </c>
      <c r="U85" s="89">
        <f t="shared" si="6"/>
        <v>162919.76999999996</v>
      </c>
      <c r="V85" s="89">
        <f t="shared" si="6"/>
        <v>152170.81</v>
      </c>
      <c r="W85" s="89">
        <f t="shared" si="6"/>
        <v>179656.12000000002</v>
      </c>
      <c r="X85" s="89">
        <f t="shared" si="6"/>
        <v>180087.01</v>
      </c>
      <c r="Y85" s="89">
        <f t="shared" si="6"/>
        <v>194768.78999999998</v>
      </c>
      <c r="Z85" s="89">
        <f t="shared" si="6"/>
        <v>205660.07</v>
      </c>
      <c r="AA85" s="89">
        <f t="shared" si="6"/>
        <v>293020.53000000003</v>
      </c>
      <c r="AB85" s="89">
        <f t="shared" si="6"/>
        <v>216285.65000000002</v>
      </c>
      <c r="AC85" s="89">
        <f t="shared" si="6"/>
        <v>264169.24</v>
      </c>
      <c r="AD85" s="89">
        <f t="shared" si="6"/>
        <v>310480.74</v>
      </c>
      <c r="AE85" s="89">
        <f t="shared" si="6"/>
        <v>349483.95</v>
      </c>
      <c r="AF85" s="89">
        <f t="shared" si="6"/>
        <v>269319.61</v>
      </c>
      <c r="AG85" s="89">
        <f t="shared" si="6"/>
        <v>4509.33</v>
      </c>
      <c r="AH85" s="89">
        <f t="shared" si="6"/>
        <v>164615.83999999997</v>
      </c>
      <c r="AI85" s="89">
        <f t="shared" si="6"/>
        <v>92011.610000000015</v>
      </c>
      <c r="AJ85" s="89">
        <f t="shared" si="6"/>
        <v>136979.85</v>
      </c>
      <c r="AK85" s="89">
        <f t="shared" si="6"/>
        <v>165888.12</v>
      </c>
      <c r="AL85" s="89">
        <f t="shared" si="6"/>
        <v>199836.02000000002</v>
      </c>
      <c r="AM85" s="89">
        <f t="shared" si="6"/>
        <v>149537.85</v>
      </c>
      <c r="AN85" s="18"/>
      <c r="AO85" s="89">
        <f>SUBTOTAL(9,AO71:AO84)</f>
        <v>5556719.8800000008</v>
      </c>
      <c r="AP85" s="51"/>
    </row>
    <row r="86" spans="2:42" ht="15" customHeight="1" outlineLevel="1" x14ac:dyDescent="0.25">
      <c r="B86" s="85">
        <v>205</v>
      </c>
      <c r="C86" s="85"/>
      <c r="D86" s="83" t="s">
        <v>443</v>
      </c>
      <c r="E86" s="84" t="s">
        <v>247</v>
      </c>
      <c r="F86" s="82" t="s">
        <v>444</v>
      </c>
      <c r="G86" s="1"/>
      <c r="H86" s="88">
        <v>40.840000000000003</v>
      </c>
      <c r="I86" s="88">
        <v>985.05</v>
      </c>
      <c r="J86" s="88">
        <v>817.2</v>
      </c>
      <c r="K86" s="88">
        <v>831.85</v>
      </c>
      <c r="L86" s="88">
        <v>896.5</v>
      </c>
      <c r="M86" s="88">
        <v>853.3</v>
      </c>
      <c r="N86" s="88">
        <v>908.05</v>
      </c>
      <c r="O86" s="88">
        <v>828</v>
      </c>
      <c r="P86" s="88">
        <v>931.3</v>
      </c>
      <c r="Q86" s="88">
        <v>909.1</v>
      </c>
      <c r="R86" s="88">
        <v>857.8</v>
      </c>
      <c r="S86" s="88">
        <v>746.1</v>
      </c>
      <c r="T86" s="88">
        <v>937.4</v>
      </c>
      <c r="U86" s="88">
        <v>710.1</v>
      </c>
      <c r="V86" s="88">
        <v>617.45000000000005</v>
      </c>
      <c r="W86" s="88">
        <v>952.6</v>
      </c>
      <c r="X86" s="88">
        <v>914</v>
      </c>
      <c r="Y86" s="88">
        <v>902.2</v>
      </c>
      <c r="Z86" s="88">
        <v>821.77</v>
      </c>
      <c r="AA86" s="88">
        <v>947.45</v>
      </c>
      <c r="AB86" s="88">
        <v>981.6</v>
      </c>
      <c r="AC86" s="88">
        <v>1201</v>
      </c>
      <c r="AD86" s="88">
        <v>1185.5999999999999</v>
      </c>
      <c r="AE86" s="88">
        <v>1229.75</v>
      </c>
      <c r="AF86" s="88">
        <v>545.70000000000005</v>
      </c>
      <c r="AG86" s="88">
        <v>0</v>
      </c>
      <c r="AH86" s="88">
        <v>997.1</v>
      </c>
      <c r="AI86" s="88">
        <v>527.20000000000005</v>
      </c>
      <c r="AJ86" s="88">
        <v>849.2</v>
      </c>
      <c r="AK86" s="88">
        <v>823.6</v>
      </c>
      <c r="AL86" s="88">
        <v>957.15</v>
      </c>
      <c r="AM86" s="85">
        <v>320.8</v>
      </c>
      <c r="AN86" s="11"/>
      <c r="AO86" s="85">
        <f t="shared" ref="AO86:AO94" si="7">SUM(I86:AM86)</f>
        <v>25985.920000000002</v>
      </c>
      <c r="AP86" s="4"/>
    </row>
    <row r="87" spans="2:42" ht="15" customHeight="1" outlineLevel="1" x14ac:dyDescent="0.25">
      <c r="B87" s="85" t="s">
        <v>41</v>
      </c>
      <c r="C87" s="85"/>
      <c r="D87" s="83" t="s">
        <v>358</v>
      </c>
      <c r="E87" s="84" t="s">
        <v>331</v>
      </c>
      <c r="F87" s="82" t="s">
        <v>42</v>
      </c>
      <c r="G87" s="1"/>
      <c r="H87" s="88" t="s">
        <v>585</v>
      </c>
      <c r="I87" s="88">
        <v>560</v>
      </c>
      <c r="J87" s="88">
        <v>615</v>
      </c>
      <c r="K87" s="88">
        <v>715</v>
      </c>
      <c r="L87" s="88">
        <v>850</v>
      </c>
      <c r="M87" s="88">
        <v>1230</v>
      </c>
      <c r="N87" s="88">
        <v>445</v>
      </c>
      <c r="O87" s="88">
        <v>600</v>
      </c>
      <c r="P87" s="88">
        <v>515</v>
      </c>
      <c r="Q87" s="88">
        <v>720</v>
      </c>
      <c r="R87" s="88">
        <v>655</v>
      </c>
      <c r="S87" s="88">
        <v>905</v>
      </c>
      <c r="T87" s="88">
        <v>1315</v>
      </c>
      <c r="U87" s="88">
        <v>495</v>
      </c>
      <c r="V87" s="88">
        <v>640</v>
      </c>
      <c r="W87" s="88">
        <v>770</v>
      </c>
      <c r="X87" s="88">
        <v>930</v>
      </c>
      <c r="Y87" s="88">
        <v>725</v>
      </c>
      <c r="Z87" s="88">
        <v>825</v>
      </c>
      <c r="AA87" s="88">
        <v>1780</v>
      </c>
      <c r="AB87" s="88">
        <v>615</v>
      </c>
      <c r="AC87" s="88">
        <v>725</v>
      </c>
      <c r="AD87" s="88">
        <v>1480</v>
      </c>
      <c r="AE87" s="88">
        <v>650</v>
      </c>
      <c r="AF87" s="88">
        <v>925</v>
      </c>
      <c r="AG87" s="88">
        <v>0</v>
      </c>
      <c r="AH87" s="88">
        <v>1250</v>
      </c>
      <c r="AI87" s="88">
        <v>315</v>
      </c>
      <c r="AJ87" s="88">
        <v>390</v>
      </c>
      <c r="AK87" s="88">
        <v>690</v>
      </c>
      <c r="AL87" s="88">
        <v>910</v>
      </c>
      <c r="AM87" s="85">
        <v>715</v>
      </c>
      <c r="AN87" s="11"/>
      <c r="AO87" s="85">
        <f t="shared" si="7"/>
        <v>23955</v>
      </c>
      <c r="AP87" s="4"/>
    </row>
    <row r="88" spans="2:42" ht="15" customHeight="1" outlineLevel="1" x14ac:dyDescent="0.25">
      <c r="B88" s="85">
        <v>230</v>
      </c>
      <c r="C88" s="85"/>
      <c r="D88" s="83" t="s">
        <v>457</v>
      </c>
      <c r="E88" s="84" t="s">
        <v>666</v>
      </c>
      <c r="F88" s="82" t="s">
        <v>42</v>
      </c>
      <c r="G88" s="1"/>
      <c r="H88" s="88" t="s">
        <v>667</v>
      </c>
      <c r="I88" s="88">
        <v>920</v>
      </c>
      <c r="J88" s="88">
        <v>884.7</v>
      </c>
      <c r="K88" s="88">
        <v>879.9</v>
      </c>
      <c r="L88" s="88">
        <v>2809.9</v>
      </c>
      <c r="M88" s="88">
        <v>4174.8999999999996</v>
      </c>
      <c r="N88" s="88">
        <v>2783</v>
      </c>
      <c r="O88" s="88">
        <v>2484.6</v>
      </c>
      <c r="P88" s="88">
        <v>2529.9</v>
      </c>
      <c r="Q88" s="88">
        <v>1740</v>
      </c>
      <c r="R88" s="88">
        <v>1435</v>
      </c>
      <c r="S88" s="88">
        <v>1734.8</v>
      </c>
      <c r="T88" s="88">
        <v>1755</v>
      </c>
      <c r="U88" s="88">
        <v>1539.9</v>
      </c>
      <c r="V88" s="88">
        <v>2109.8000000000002</v>
      </c>
      <c r="W88" s="88">
        <v>1477</v>
      </c>
      <c r="X88" s="88">
        <v>2629.7</v>
      </c>
      <c r="Y88" s="88">
        <v>4384.7</v>
      </c>
      <c r="Z88" s="88">
        <v>3160</v>
      </c>
      <c r="AA88" s="88">
        <v>2530</v>
      </c>
      <c r="AB88" s="88">
        <v>1469.9</v>
      </c>
      <c r="AC88" s="88">
        <v>3642.9</v>
      </c>
      <c r="AD88" s="88">
        <v>2574.8000000000002</v>
      </c>
      <c r="AE88" s="88">
        <v>2709.9</v>
      </c>
      <c r="AF88" s="88">
        <v>519.9</v>
      </c>
      <c r="AG88" s="88">
        <v>0</v>
      </c>
      <c r="AH88" s="88">
        <v>1574.5</v>
      </c>
      <c r="AI88" s="88">
        <v>610</v>
      </c>
      <c r="AJ88" s="88">
        <v>2489.6999999999998</v>
      </c>
      <c r="AK88" s="88">
        <v>3250</v>
      </c>
      <c r="AL88" s="88">
        <v>2712</v>
      </c>
      <c r="AM88" s="85">
        <v>1369.9</v>
      </c>
      <c r="AN88" s="11"/>
      <c r="AO88" s="85">
        <f t="shared" si="7"/>
        <v>64886.30000000001</v>
      </c>
      <c r="AP88" s="4"/>
    </row>
    <row r="89" spans="2:42" ht="15" customHeight="1" outlineLevel="1" x14ac:dyDescent="0.25">
      <c r="B89" s="85">
        <v>820</v>
      </c>
      <c r="C89" s="85"/>
      <c r="D89" s="83" t="s">
        <v>474</v>
      </c>
      <c r="E89" s="84" t="s">
        <v>43</v>
      </c>
      <c r="F89" s="82" t="s">
        <v>371</v>
      </c>
      <c r="G89" s="1"/>
      <c r="H89" s="88">
        <v>1000</v>
      </c>
      <c r="I89" s="88">
        <v>14681.44</v>
      </c>
      <c r="J89" s="88">
        <v>14681.44</v>
      </c>
      <c r="K89" s="88">
        <v>14681.44</v>
      </c>
      <c r="L89" s="88">
        <v>14681.44</v>
      </c>
      <c r="M89" s="88">
        <v>14681.44</v>
      </c>
      <c r="N89" s="88">
        <v>14681.44</v>
      </c>
      <c r="O89" s="88">
        <v>14681.44</v>
      </c>
      <c r="P89" s="88">
        <v>14681.44</v>
      </c>
      <c r="Q89" s="88">
        <v>14681.44</v>
      </c>
      <c r="R89" s="88">
        <v>14681.44</v>
      </c>
      <c r="S89" s="88">
        <v>14681.44</v>
      </c>
      <c r="T89" s="88">
        <v>14681.44</v>
      </c>
      <c r="U89" s="88">
        <v>14681.44</v>
      </c>
      <c r="V89" s="88">
        <v>14681.44</v>
      </c>
      <c r="W89" s="88">
        <v>14681.44</v>
      </c>
      <c r="X89" s="88">
        <v>14681.44</v>
      </c>
      <c r="Y89" s="88">
        <v>14681.44</v>
      </c>
      <c r="Z89" s="88">
        <v>14681.44</v>
      </c>
      <c r="AA89" s="88">
        <v>14681.44</v>
      </c>
      <c r="AB89" s="88">
        <v>14681.44</v>
      </c>
      <c r="AC89" s="88">
        <v>14681.44</v>
      </c>
      <c r="AD89" s="88">
        <v>14681.44</v>
      </c>
      <c r="AE89" s="88">
        <v>14681.44</v>
      </c>
      <c r="AF89" s="88">
        <v>14681.44</v>
      </c>
      <c r="AG89" s="88">
        <v>0</v>
      </c>
      <c r="AH89" s="88">
        <v>14681.44</v>
      </c>
      <c r="AI89" s="88">
        <v>14681.44</v>
      </c>
      <c r="AJ89" s="88">
        <v>14681.44</v>
      </c>
      <c r="AK89" s="88">
        <v>14681.34</v>
      </c>
      <c r="AL89" s="88">
        <v>14681.46</v>
      </c>
      <c r="AM89" s="85">
        <v>14681.34</v>
      </c>
      <c r="AN89" s="11"/>
      <c r="AO89" s="85">
        <f t="shared" si="7"/>
        <v>440443.02000000008</v>
      </c>
      <c r="AP89" s="4"/>
    </row>
    <row r="90" spans="2:42" ht="15" customHeight="1" outlineLevel="1" x14ac:dyDescent="0.25">
      <c r="B90" s="85">
        <v>415</v>
      </c>
      <c r="C90" s="85"/>
      <c r="D90" s="83" t="s">
        <v>359</v>
      </c>
      <c r="E90" s="84" t="s">
        <v>300</v>
      </c>
      <c r="F90" s="82" t="s">
        <v>44</v>
      </c>
      <c r="G90" s="1"/>
      <c r="H90" s="88">
        <v>120</v>
      </c>
      <c r="I90" s="88">
        <v>44835.65</v>
      </c>
      <c r="J90" s="88">
        <v>42838.41</v>
      </c>
      <c r="K90" s="88">
        <v>43804.49</v>
      </c>
      <c r="L90" s="88">
        <v>45567.51</v>
      </c>
      <c r="M90" s="88">
        <v>42529.59</v>
      </c>
      <c r="N90" s="88">
        <v>27923.82</v>
      </c>
      <c r="O90" s="88">
        <v>45377.01</v>
      </c>
      <c r="P90" s="88">
        <v>42349.02</v>
      </c>
      <c r="Q90" s="88">
        <v>41357.25</v>
      </c>
      <c r="R90" s="88">
        <v>44836.98</v>
      </c>
      <c r="S90" s="88">
        <v>39429.01</v>
      </c>
      <c r="T90" s="88">
        <v>41651.839999999997</v>
      </c>
      <c r="U90" s="88">
        <v>27694.87</v>
      </c>
      <c r="V90" s="88">
        <v>40787.01</v>
      </c>
      <c r="W90" s="88">
        <v>40826.94</v>
      </c>
      <c r="X90" s="88">
        <v>41040.959999999999</v>
      </c>
      <c r="Y90" s="88">
        <v>41974.33</v>
      </c>
      <c r="Z90" s="88">
        <v>45515.8</v>
      </c>
      <c r="AA90" s="88">
        <v>41488.43</v>
      </c>
      <c r="AB90" s="88">
        <v>32577.48</v>
      </c>
      <c r="AC90" s="88">
        <v>45886.83</v>
      </c>
      <c r="AD90" s="88">
        <v>47321.23</v>
      </c>
      <c r="AE90" s="88">
        <v>41962.15</v>
      </c>
      <c r="AF90" s="88">
        <v>31600.33</v>
      </c>
      <c r="AG90" s="88">
        <v>0</v>
      </c>
      <c r="AH90" s="88">
        <v>40393.410000000003</v>
      </c>
      <c r="AI90" s="88">
        <v>27460.38</v>
      </c>
      <c r="AJ90" s="88">
        <v>40071.699999999997</v>
      </c>
      <c r="AK90" s="88">
        <v>44275.839999999997</v>
      </c>
      <c r="AL90" s="88">
        <v>41127.120000000003</v>
      </c>
      <c r="AM90" s="85">
        <v>31643.89</v>
      </c>
      <c r="AN90" s="11"/>
      <c r="AO90" s="85">
        <f t="shared" si="7"/>
        <v>1206149.2799999998</v>
      </c>
      <c r="AP90" s="4"/>
    </row>
    <row r="91" spans="2:42" ht="15" customHeight="1" outlineLevel="1" x14ac:dyDescent="0.25">
      <c r="B91" s="85">
        <v>439</v>
      </c>
      <c r="C91" s="85"/>
      <c r="D91" s="83" t="s">
        <v>365</v>
      </c>
      <c r="E91" s="84" t="s">
        <v>300</v>
      </c>
      <c r="F91" s="82" t="s">
        <v>44</v>
      </c>
      <c r="G91" s="1"/>
      <c r="H91" s="88">
        <v>120</v>
      </c>
      <c r="I91" s="88">
        <v>46951.95</v>
      </c>
      <c r="J91" s="88">
        <v>47523.59</v>
      </c>
      <c r="K91" s="88">
        <v>48911.41</v>
      </c>
      <c r="L91" s="88">
        <v>48661.19</v>
      </c>
      <c r="M91" s="88">
        <v>49284.47</v>
      </c>
      <c r="N91" s="88">
        <v>27984.91</v>
      </c>
      <c r="O91" s="88">
        <v>48320.59</v>
      </c>
      <c r="P91" s="88">
        <v>46578.47</v>
      </c>
      <c r="Q91" s="88">
        <v>47126.400000000001</v>
      </c>
      <c r="R91" s="88">
        <v>44180.26</v>
      </c>
      <c r="S91" s="88">
        <v>48550.080000000002</v>
      </c>
      <c r="T91" s="88">
        <v>43390.95</v>
      </c>
      <c r="U91" s="88">
        <v>28145.43</v>
      </c>
      <c r="V91" s="88">
        <v>43589.01</v>
      </c>
      <c r="W91" s="88">
        <v>43710.01</v>
      </c>
      <c r="X91" s="88">
        <v>42119.199999999997</v>
      </c>
      <c r="Y91" s="88">
        <v>42263.94</v>
      </c>
      <c r="Z91" s="88">
        <v>45964.53</v>
      </c>
      <c r="AA91" s="88">
        <v>46336.29</v>
      </c>
      <c r="AB91" s="88">
        <v>30270.37</v>
      </c>
      <c r="AC91" s="88">
        <v>45438.55</v>
      </c>
      <c r="AD91" s="88">
        <v>47741.120000000003</v>
      </c>
      <c r="AE91" s="88">
        <v>46154.78</v>
      </c>
      <c r="AF91" s="88">
        <v>33009.449999999997</v>
      </c>
      <c r="AG91" s="88">
        <v>0</v>
      </c>
      <c r="AH91" s="88">
        <v>42514.57</v>
      </c>
      <c r="AI91" s="88">
        <v>24614.3</v>
      </c>
      <c r="AJ91" s="88">
        <v>46426.93</v>
      </c>
      <c r="AK91" s="88">
        <v>44858.99</v>
      </c>
      <c r="AL91" s="88">
        <v>48160.89</v>
      </c>
      <c r="AM91" s="85">
        <v>32855.72</v>
      </c>
      <c r="AN91" s="11"/>
      <c r="AO91" s="85">
        <f t="shared" si="7"/>
        <v>1281638.3500000001</v>
      </c>
      <c r="AP91" s="4"/>
    </row>
    <row r="92" spans="2:42" ht="15" customHeight="1" outlineLevel="1" x14ac:dyDescent="0.25">
      <c r="B92" s="85">
        <v>77</v>
      </c>
      <c r="C92" s="85"/>
      <c r="D92" s="83" t="s">
        <v>364</v>
      </c>
      <c r="E92" s="84" t="s">
        <v>607</v>
      </c>
      <c r="F92" s="82" t="s">
        <v>610</v>
      </c>
      <c r="G92" s="1"/>
      <c r="H92" s="88">
        <v>39.409999999999997</v>
      </c>
      <c r="I92" s="88" t="s">
        <v>589</v>
      </c>
      <c r="J92" s="88" t="s">
        <v>589</v>
      </c>
      <c r="K92" s="88" t="s">
        <v>589</v>
      </c>
      <c r="L92" s="88" t="s">
        <v>589</v>
      </c>
      <c r="M92" s="88" t="s">
        <v>589</v>
      </c>
      <c r="N92" s="88" t="s">
        <v>589</v>
      </c>
      <c r="O92" s="88" t="s">
        <v>589</v>
      </c>
      <c r="P92" s="88" t="s">
        <v>589</v>
      </c>
      <c r="Q92" s="88" t="s">
        <v>589</v>
      </c>
      <c r="R92" s="88" t="s">
        <v>589</v>
      </c>
      <c r="S92" s="88" t="s">
        <v>589</v>
      </c>
      <c r="T92" s="88" t="s">
        <v>589</v>
      </c>
      <c r="U92" s="88" t="s">
        <v>589</v>
      </c>
      <c r="V92" s="88" t="s">
        <v>589</v>
      </c>
      <c r="W92" s="88" t="s">
        <v>589</v>
      </c>
      <c r="X92" s="88" t="s">
        <v>589</v>
      </c>
      <c r="Y92" s="88" t="s">
        <v>589</v>
      </c>
      <c r="Z92" s="88" t="s">
        <v>589</v>
      </c>
      <c r="AA92" s="88" t="s">
        <v>589</v>
      </c>
      <c r="AB92" s="88" t="s">
        <v>589</v>
      </c>
      <c r="AC92" s="88" t="s">
        <v>589</v>
      </c>
      <c r="AD92" s="88" t="s">
        <v>589</v>
      </c>
      <c r="AE92" s="88" t="s">
        <v>589</v>
      </c>
      <c r="AF92" s="88" t="s">
        <v>589</v>
      </c>
      <c r="AG92" s="88" t="s">
        <v>589</v>
      </c>
      <c r="AH92" s="88" t="s">
        <v>589</v>
      </c>
      <c r="AI92" s="88" t="s">
        <v>589</v>
      </c>
      <c r="AJ92" s="88" t="s">
        <v>589</v>
      </c>
      <c r="AK92" s="88" t="s">
        <v>589</v>
      </c>
      <c r="AL92" s="88" t="s">
        <v>589</v>
      </c>
      <c r="AM92" s="85" t="s">
        <v>589</v>
      </c>
      <c r="AN92" s="11"/>
      <c r="AO92" s="85">
        <f t="shared" si="7"/>
        <v>0</v>
      </c>
      <c r="AP92" s="4"/>
    </row>
    <row r="93" spans="2:42" ht="15" customHeight="1" outlineLevel="1" x14ac:dyDescent="0.25">
      <c r="B93" s="85">
        <v>437</v>
      </c>
      <c r="C93" s="85"/>
      <c r="D93" s="83" t="s">
        <v>468</v>
      </c>
      <c r="E93" s="84" t="s">
        <v>310</v>
      </c>
      <c r="F93" s="82" t="s">
        <v>45</v>
      </c>
      <c r="G93" s="1"/>
      <c r="H93" s="88">
        <v>60</v>
      </c>
      <c r="I93" s="88">
        <v>7539.2</v>
      </c>
      <c r="J93" s="88">
        <v>6700.8</v>
      </c>
      <c r="K93" s="88">
        <v>6875.3</v>
      </c>
      <c r="L93" s="88">
        <v>6051.3</v>
      </c>
      <c r="M93" s="88">
        <v>8355.25</v>
      </c>
      <c r="N93" s="88">
        <v>3929.1</v>
      </c>
      <c r="O93" s="88">
        <v>7094.88</v>
      </c>
      <c r="P93" s="88">
        <v>7519.4</v>
      </c>
      <c r="Q93" s="88">
        <v>5795.79</v>
      </c>
      <c r="R93" s="88">
        <v>8262</v>
      </c>
      <c r="S93" s="88">
        <v>4264.7</v>
      </c>
      <c r="T93" s="88">
        <v>5755.5</v>
      </c>
      <c r="U93" s="88">
        <v>3599.7</v>
      </c>
      <c r="V93" s="88">
        <v>6987.7</v>
      </c>
      <c r="W93" s="88">
        <v>6427.5</v>
      </c>
      <c r="X93" s="88">
        <v>6844.6</v>
      </c>
      <c r="Y93" s="88">
        <v>8480.1</v>
      </c>
      <c r="Z93" s="88">
        <v>5273.71</v>
      </c>
      <c r="AA93" s="88">
        <v>6551.99</v>
      </c>
      <c r="AB93" s="88">
        <v>6498.5</v>
      </c>
      <c r="AC93" s="88">
        <v>5755.9</v>
      </c>
      <c r="AD93" s="88">
        <v>7095.49</v>
      </c>
      <c r="AE93" s="88">
        <v>5373.6</v>
      </c>
      <c r="AF93" s="88">
        <v>6090.06</v>
      </c>
      <c r="AG93" s="88">
        <v>0</v>
      </c>
      <c r="AH93" s="88">
        <v>8725.1</v>
      </c>
      <c r="AI93" s="88">
        <v>3800.4</v>
      </c>
      <c r="AJ93" s="88">
        <v>6941.2</v>
      </c>
      <c r="AK93" s="88">
        <v>6778.8</v>
      </c>
      <c r="AL93" s="88">
        <v>6379.9</v>
      </c>
      <c r="AM93" s="85">
        <v>3614.4</v>
      </c>
      <c r="AN93" s="11"/>
      <c r="AO93" s="85">
        <f t="shared" si="7"/>
        <v>189361.87</v>
      </c>
      <c r="AP93" s="4"/>
    </row>
    <row r="94" spans="2:42" ht="15" customHeight="1" outlineLevel="1" x14ac:dyDescent="0.25">
      <c r="B94" s="85">
        <v>277</v>
      </c>
      <c r="C94" s="85"/>
      <c r="D94" s="83" t="s">
        <v>362</v>
      </c>
      <c r="E94" s="84" t="s">
        <v>645</v>
      </c>
      <c r="F94" s="82" t="s">
        <v>653</v>
      </c>
      <c r="G94" s="1"/>
      <c r="H94" s="88" t="s">
        <v>585</v>
      </c>
      <c r="I94" s="88">
        <v>1080</v>
      </c>
      <c r="J94" s="88">
        <v>1560</v>
      </c>
      <c r="K94" s="88">
        <v>1150</v>
      </c>
      <c r="L94" s="88">
        <v>1305</v>
      </c>
      <c r="M94" s="88">
        <v>1705</v>
      </c>
      <c r="N94" s="88">
        <v>390</v>
      </c>
      <c r="O94" s="88">
        <v>1410</v>
      </c>
      <c r="P94" s="88">
        <v>1510</v>
      </c>
      <c r="Q94" s="88">
        <v>1735</v>
      </c>
      <c r="R94" s="88">
        <v>1205</v>
      </c>
      <c r="S94" s="88">
        <v>1718</v>
      </c>
      <c r="T94" s="88">
        <v>1680</v>
      </c>
      <c r="U94" s="88">
        <v>360</v>
      </c>
      <c r="V94" s="88">
        <v>1070</v>
      </c>
      <c r="W94" s="88">
        <v>1210</v>
      </c>
      <c r="X94" s="88">
        <v>1810</v>
      </c>
      <c r="Y94" s="88">
        <v>1550</v>
      </c>
      <c r="Z94" s="88">
        <v>1230</v>
      </c>
      <c r="AA94" s="88">
        <v>1752</v>
      </c>
      <c r="AB94" s="88">
        <v>290</v>
      </c>
      <c r="AC94" s="88">
        <v>1150</v>
      </c>
      <c r="AD94" s="88">
        <v>1305</v>
      </c>
      <c r="AE94" s="88">
        <v>1640</v>
      </c>
      <c r="AF94" s="88">
        <v>610</v>
      </c>
      <c r="AG94" s="88">
        <v>0</v>
      </c>
      <c r="AH94" s="88">
        <v>1430</v>
      </c>
      <c r="AI94" s="88">
        <v>210</v>
      </c>
      <c r="AJ94" s="88">
        <v>2710</v>
      </c>
      <c r="AK94" s="88">
        <v>2680</v>
      </c>
      <c r="AL94" s="88">
        <v>2701</v>
      </c>
      <c r="AM94" s="85">
        <v>909</v>
      </c>
      <c r="AN94" s="11"/>
      <c r="AO94" s="85">
        <f t="shared" si="7"/>
        <v>41065</v>
      </c>
      <c r="AP94" s="4"/>
    </row>
    <row r="95" spans="2:42" ht="15" customHeight="1" x14ac:dyDescent="0.25">
      <c r="B95" s="86"/>
      <c r="C95" s="86"/>
      <c r="D95" s="86" t="s">
        <v>48</v>
      </c>
      <c r="E95" s="87"/>
      <c r="F95" s="86" t="s">
        <v>586</v>
      </c>
      <c r="G95" s="86">
        <v>6</v>
      </c>
      <c r="H95" s="89">
        <v>1380.25</v>
      </c>
      <c r="I95" s="89">
        <f t="shared" ref="I95:AO95" si="8">SUBTOTAL(9,I86:I94)</f>
        <v>117553.29</v>
      </c>
      <c r="J95" s="89">
        <f t="shared" si="8"/>
        <v>115621.14</v>
      </c>
      <c r="K95" s="89">
        <f t="shared" si="8"/>
        <v>117849.39</v>
      </c>
      <c r="L95" s="89">
        <f t="shared" si="8"/>
        <v>120822.84000000001</v>
      </c>
      <c r="M95" s="89">
        <f t="shared" si="8"/>
        <v>122813.95</v>
      </c>
      <c r="N95" s="89">
        <f t="shared" si="8"/>
        <v>79045.320000000007</v>
      </c>
      <c r="O95" s="89">
        <f t="shared" si="8"/>
        <v>120796.52</v>
      </c>
      <c r="P95" s="89">
        <f t="shared" si="8"/>
        <v>116614.53</v>
      </c>
      <c r="Q95" s="89">
        <f t="shared" si="8"/>
        <v>114064.98</v>
      </c>
      <c r="R95" s="89">
        <f t="shared" si="8"/>
        <v>116113.48000000001</v>
      </c>
      <c r="S95" s="89">
        <f t="shared" si="8"/>
        <v>112029.13</v>
      </c>
      <c r="T95" s="89">
        <f t="shared" si="8"/>
        <v>111167.12999999999</v>
      </c>
      <c r="U95" s="89">
        <f t="shared" si="8"/>
        <v>77226.439999999988</v>
      </c>
      <c r="V95" s="89">
        <f t="shared" si="8"/>
        <v>110482.41</v>
      </c>
      <c r="W95" s="89">
        <f t="shared" si="8"/>
        <v>110055.49</v>
      </c>
      <c r="X95" s="89">
        <f t="shared" si="8"/>
        <v>110969.9</v>
      </c>
      <c r="Y95" s="89">
        <f t="shared" si="8"/>
        <v>114961.71</v>
      </c>
      <c r="Z95" s="89">
        <f t="shared" si="8"/>
        <v>117472.25000000001</v>
      </c>
      <c r="AA95" s="89">
        <f t="shared" si="8"/>
        <v>116067.6</v>
      </c>
      <c r="AB95" s="89">
        <f t="shared" si="8"/>
        <v>87384.29</v>
      </c>
      <c r="AC95" s="89">
        <f t="shared" si="8"/>
        <v>118481.62</v>
      </c>
      <c r="AD95" s="89">
        <f t="shared" si="8"/>
        <v>123384.68000000001</v>
      </c>
      <c r="AE95" s="89">
        <f t="shared" si="8"/>
        <v>114401.62000000001</v>
      </c>
      <c r="AF95" s="89">
        <f t="shared" si="8"/>
        <v>87981.88</v>
      </c>
      <c r="AG95" s="89">
        <f t="shared" si="8"/>
        <v>0</v>
      </c>
      <c r="AH95" s="89">
        <f t="shared" si="8"/>
        <v>111566.12000000001</v>
      </c>
      <c r="AI95" s="89">
        <f t="shared" si="8"/>
        <v>72218.720000000001</v>
      </c>
      <c r="AJ95" s="89">
        <f t="shared" si="8"/>
        <v>114560.17</v>
      </c>
      <c r="AK95" s="89">
        <f t="shared" si="8"/>
        <v>118038.56999999999</v>
      </c>
      <c r="AL95" s="89">
        <f t="shared" si="8"/>
        <v>117629.51999999999</v>
      </c>
      <c r="AM95" s="89">
        <f t="shared" si="8"/>
        <v>86110.049999999988</v>
      </c>
      <c r="AN95" s="18"/>
      <c r="AO95" s="89">
        <f t="shared" si="8"/>
        <v>3273484.74</v>
      </c>
      <c r="AP95" s="51"/>
    </row>
    <row r="96" spans="2:42" ht="15" customHeight="1" outlineLevel="1" x14ac:dyDescent="0.25">
      <c r="B96" s="85">
        <v>509</v>
      </c>
      <c r="C96" s="85"/>
      <c r="D96" s="83" t="s">
        <v>370</v>
      </c>
      <c r="E96" s="84" t="s">
        <v>323</v>
      </c>
      <c r="F96" s="82" t="s">
        <v>49</v>
      </c>
      <c r="G96" s="1"/>
      <c r="H96" s="88">
        <v>69.58</v>
      </c>
      <c r="I96" s="88">
        <v>5989.5</v>
      </c>
      <c r="J96" s="88">
        <v>5973</v>
      </c>
      <c r="K96" s="88">
        <v>8448</v>
      </c>
      <c r="L96" s="88">
        <v>9641.1</v>
      </c>
      <c r="M96" s="88">
        <v>25273.7</v>
      </c>
      <c r="N96" s="88">
        <v>8841.2000000000007</v>
      </c>
      <c r="O96" s="88">
        <v>6217</v>
      </c>
      <c r="P96" s="88">
        <v>10181.200000000001</v>
      </c>
      <c r="Q96" s="88">
        <v>21024.9</v>
      </c>
      <c r="R96" s="88">
        <v>14136.8</v>
      </c>
      <c r="S96" s="88">
        <v>13707</v>
      </c>
      <c r="T96" s="88">
        <v>13090.9</v>
      </c>
      <c r="U96" s="88">
        <v>9794.5</v>
      </c>
      <c r="V96" s="88">
        <v>11607.4</v>
      </c>
      <c r="W96" s="88">
        <v>17362.099999999999</v>
      </c>
      <c r="X96" s="88">
        <v>19128</v>
      </c>
      <c r="Y96" s="88">
        <v>18046.2</v>
      </c>
      <c r="Z96" s="88">
        <v>10464.200000000001</v>
      </c>
      <c r="AA96" s="88">
        <v>21419.3</v>
      </c>
      <c r="AB96" s="88">
        <v>12538.5</v>
      </c>
      <c r="AC96" s="88">
        <v>22079.1</v>
      </c>
      <c r="AD96" s="88">
        <v>30546.2</v>
      </c>
      <c r="AE96" s="88">
        <v>19365.400000000001</v>
      </c>
      <c r="AF96" s="88">
        <v>0</v>
      </c>
      <c r="AG96" s="88">
        <v>41000.300000000003</v>
      </c>
      <c r="AH96" s="88">
        <v>14769.4</v>
      </c>
      <c r="AI96" s="88">
        <v>7669</v>
      </c>
      <c r="AJ96" s="88">
        <v>21875.599999999999</v>
      </c>
      <c r="AK96" s="88">
        <v>18086.009999999998</v>
      </c>
      <c r="AL96" s="88">
        <v>12180.8</v>
      </c>
      <c r="AM96" s="85">
        <v>7840.4</v>
      </c>
      <c r="AN96" s="11"/>
      <c r="AO96" s="85">
        <f t="shared" ref="AO96:AO105" si="9">SUM(I96:AM96)</f>
        <v>458296.71</v>
      </c>
      <c r="AP96" s="4"/>
    </row>
    <row r="97" spans="2:42" ht="15" customHeight="1" outlineLevel="1" x14ac:dyDescent="0.25">
      <c r="B97" s="85">
        <v>441</v>
      </c>
      <c r="C97" s="85"/>
      <c r="D97" s="83" t="s">
        <v>447</v>
      </c>
      <c r="E97" s="84" t="s">
        <v>313</v>
      </c>
      <c r="F97" s="82" t="s">
        <v>50</v>
      </c>
      <c r="G97" s="1"/>
      <c r="H97" s="88">
        <v>27</v>
      </c>
      <c r="I97" s="88">
        <v>5363.19</v>
      </c>
      <c r="J97" s="88">
        <v>5407.74</v>
      </c>
      <c r="K97" s="88">
        <v>7110.04</v>
      </c>
      <c r="L97" s="88">
        <v>7080.29</v>
      </c>
      <c r="M97" s="88">
        <v>9407.64</v>
      </c>
      <c r="N97" s="88">
        <v>3274.04</v>
      </c>
      <c r="O97" s="88">
        <v>4876.78</v>
      </c>
      <c r="P97" s="88">
        <v>5323.04</v>
      </c>
      <c r="Q97" s="88">
        <v>5488.69</v>
      </c>
      <c r="R97" s="88">
        <v>5068.04</v>
      </c>
      <c r="S97" s="88">
        <v>7288.69</v>
      </c>
      <c r="T97" s="88">
        <v>8702.14</v>
      </c>
      <c r="U97" s="88">
        <v>3277.44</v>
      </c>
      <c r="V97" s="88">
        <v>3246.04</v>
      </c>
      <c r="W97" s="88">
        <v>3728.24</v>
      </c>
      <c r="X97" s="88">
        <v>4874.34</v>
      </c>
      <c r="Y97" s="88">
        <v>9020.94</v>
      </c>
      <c r="Z97" s="88">
        <v>8877.74</v>
      </c>
      <c r="AA97" s="88">
        <v>10204.64</v>
      </c>
      <c r="AB97" s="88">
        <v>5189.91</v>
      </c>
      <c r="AC97" s="88">
        <v>9617.0400000000009</v>
      </c>
      <c r="AD97" s="88">
        <v>10143.540000000001</v>
      </c>
      <c r="AE97" s="88">
        <v>12947.34</v>
      </c>
      <c r="AF97" s="88">
        <v>12847.14</v>
      </c>
      <c r="AG97" s="88">
        <v>0</v>
      </c>
      <c r="AH97" s="88">
        <v>6336.04</v>
      </c>
      <c r="AI97" s="88">
        <v>5189.91</v>
      </c>
      <c r="AJ97" s="88">
        <v>6684.49</v>
      </c>
      <c r="AK97" s="88">
        <v>5768.34</v>
      </c>
      <c r="AL97" s="88">
        <v>6833.64</v>
      </c>
      <c r="AM97" s="85">
        <v>4596.09</v>
      </c>
      <c r="AN97" s="11"/>
      <c r="AO97" s="85">
        <f t="shared" si="9"/>
        <v>203773.18000000005</v>
      </c>
      <c r="AP97" s="4"/>
    </row>
    <row r="98" spans="2:42" ht="15" customHeight="1" outlineLevel="1" x14ac:dyDescent="0.25">
      <c r="B98" s="85" t="s">
        <v>51</v>
      </c>
      <c r="C98" s="85"/>
      <c r="D98" s="83" t="s">
        <v>429</v>
      </c>
      <c r="E98" s="84" t="s">
        <v>255</v>
      </c>
      <c r="F98" s="82" t="s">
        <v>50</v>
      </c>
      <c r="G98" s="1"/>
      <c r="H98" s="88">
        <v>71.400000000000006</v>
      </c>
      <c r="I98" s="88">
        <v>1397.87</v>
      </c>
      <c r="J98" s="88">
        <v>3632.44</v>
      </c>
      <c r="K98" s="88">
        <v>8690.6200000000008</v>
      </c>
      <c r="L98" s="88">
        <v>3624.87</v>
      </c>
      <c r="M98" s="88">
        <v>2341.87</v>
      </c>
      <c r="N98" s="88">
        <v>2668.87</v>
      </c>
      <c r="O98" s="88">
        <v>1752.47</v>
      </c>
      <c r="P98" s="88">
        <v>5112.87</v>
      </c>
      <c r="Q98" s="88">
        <v>3444.87</v>
      </c>
      <c r="R98" s="88">
        <v>1886.29</v>
      </c>
      <c r="S98" s="88">
        <v>1630.87</v>
      </c>
      <c r="T98" s="88">
        <v>3124.71</v>
      </c>
      <c r="U98" s="88">
        <v>1851.37</v>
      </c>
      <c r="V98" s="88">
        <v>591.87</v>
      </c>
      <c r="W98" s="88">
        <v>3408.12</v>
      </c>
      <c r="X98" s="88">
        <v>1352.87</v>
      </c>
      <c r="Y98" s="88">
        <v>4124.75</v>
      </c>
      <c r="Z98" s="88">
        <v>4218.12</v>
      </c>
      <c r="AA98" s="88">
        <v>6638.13</v>
      </c>
      <c r="AB98" s="88">
        <v>2682.48</v>
      </c>
      <c r="AC98" s="88">
        <v>5195.87</v>
      </c>
      <c r="AD98" s="88">
        <v>10385.83</v>
      </c>
      <c r="AE98" s="88">
        <v>11930.49</v>
      </c>
      <c r="AF98" s="88">
        <v>2968.56</v>
      </c>
      <c r="AG98" s="88">
        <v>0</v>
      </c>
      <c r="AH98" s="88">
        <v>2429.87</v>
      </c>
      <c r="AI98" s="88">
        <v>959.87</v>
      </c>
      <c r="AJ98" s="88">
        <v>2860.62</v>
      </c>
      <c r="AK98" s="88">
        <v>6199.8</v>
      </c>
      <c r="AL98" s="88">
        <v>4641.6499999999996</v>
      </c>
      <c r="AM98" s="85">
        <v>2559.08</v>
      </c>
      <c r="AN98" s="11"/>
      <c r="AO98" s="85">
        <f t="shared" si="9"/>
        <v>114307.97</v>
      </c>
      <c r="AP98" s="4"/>
    </row>
    <row r="99" spans="2:42" ht="15" customHeight="1" outlineLevel="1" x14ac:dyDescent="0.25">
      <c r="B99" s="85" t="s">
        <v>589</v>
      </c>
      <c r="C99" s="85"/>
      <c r="D99" s="83" t="s">
        <v>437</v>
      </c>
      <c r="E99" s="84" t="s">
        <v>52</v>
      </c>
      <c r="F99" s="82" t="s">
        <v>50</v>
      </c>
      <c r="G99" s="1"/>
      <c r="H99" s="88" t="s">
        <v>585</v>
      </c>
      <c r="I99" s="88">
        <v>1474.64</v>
      </c>
      <c r="J99" s="88">
        <v>1170.24</v>
      </c>
      <c r="K99" s="88">
        <v>1278.24</v>
      </c>
      <c r="L99" s="88">
        <v>4102.24</v>
      </c>
      <c r="M99" s="88">
        <v>2381.2399999999998</v>
      </c>
      <c r="N99" s="88">
        <v>492.24</v>
      </c>
      <c r="O99" s="88">
        <v>760.24</v>
      </c>
      <c r="P99" s="88">
        <v>1383.74</v>
      </c>
      <c r="Q99" s="88">
        <v>934.24</v>
      </c>
      <c r="R99" s="88">
        <v>1130.24</v>
      </c>
      <c r="S99" s="88">
        <v>1754.24</v>
      </c>
      <c r="T99" s="88">
        <v>2066.2399999999998</v>
      </c>
      <c r="U99" s="88">
        <v>948.89</v>
      </c>
      <c r="V99" s="88">
        <v>1716.24</v>
      </c>
      <c r="W99" s="88">
        <v>2415.2399999999998</v>
      </c>
      <c r="X99" s="88">
        <v>2280.2399999999998</v>
      </c>
      <c r="Y99" s="88">
        <v>3063.04</v>
      </c>
      <c r="Z99" s="88">
        <v>3107.24</v>
      </c>
      <c r="AA99" s="88">
        <v>3674.24</v>
      </c>
      <c r="AB99" s="88">
        <v>2819.44</v>
      </c>
      <c r="AC99" s="88">
        <v>3425.44</v>
      </c>
      <c r="AD99" s="88">
        <v>5020.24</v>
      </c>
      <c r="AE99" s="88">
        <v>5673.59</v>
      </c>
      <c r="AF99" s="88">
        <v>3484.24</v>
      </c>
      <c r="AG99" s="88">
        <v>0</v>
      </c>
      <c r="AH99" s="88">
        <v>2418.2399999999998</v>
      </c>
      <c r="AI99" s="88">
        <v>2893.74</v>
      </c>
      <c r="AJ99" s="88">
        <v>2295.04</v>
      </c>
      <c r="AK99" s="88">
        <v>2893.74</v>
      </c>
      <c r="AL99" s="88">
        <v>1980.24</v>
      </c>
      <c r="AM99" s="85">
        <v>1729.24</v>
      </c>
      <c r="AN99" s="11"/>
      <c r="AO99" s="85">
        <f t="shared" si="9"/>
        <v>70766.100000000006</v>
      </c>
      <c r="AP99" s="4"/>
    </row>
    <row r="100" spans="2:42" ht="15" customHeight="1" outlineLevel="1" x14ac:dyDescent="0.25">
      <c r="B100" s="85" t="s">
        <v>589</v>
      </c>
      <c r="C100" s="85"/>
      <c r="D100" s="83" t="s">
        <v>585</v>
      </c>
      <c r="E100" s="84" t="s">
        <v>53</v>
      </c>
      <c r="F100" s="82" t="s">
        <v>610</v>
      </c>
      <c r="G100" s="1"/>
      <c r="H100" s="88" t="s">
        <v>585</v>
      </c>
      <c r="I100" s="88">
        <v>3249.84</v>
      </c>
      <c r="J100" s="88">
        <v>3650.23</v>
      </c>
      <c r="K100" s="88">
        <v>3392.7</v>
      </c>
      <c r="L100" s="88">
        <v>3299.69</v>
      </c>
      <c r="M100" s="88">
        <v>4404.88</v>
      </c>
      <c r="N100" s="88">
        <v>2676.59</v>
      </c>
      <c r="O100" s="88">
        <v>3357.08</v>
      </c>
      <c r="P100" s="88">
        <v>3104.84</v>
      </c>
      <c r="Q100" s="88">
        <v>3697.36</v>
      </c>
      <c r="R100" s="88">
        <v>3916.44</v>
      </c>
      <c r="S100" s="88">
        <v>5259.94</v>
      </c>
      <c r="T100" s="88">
        <v>5215.04</v>
      </c>
      <c r="U100" s="88">
        <v>2500.94</v>
      </c>
      <c r="V100" s="88">
        <v>3865.04</v>
      </c>
      <c r="W100" s="88">
        <v>3541.94</v>
      </c>
      <c r="X100" s="88">
        <v>3469.34</v>
      </c>
      <c r="Y100" s="88">
        <v>4206.46</v>
      </c>
      <c r="Z100" s="88">
        <v>5049.6400000000003</v>
      </c>
      <c r="AA100" s="88">
        <v>7514.56</v>
      </c>
      <c r="AB100" s="88">
        <v>2916.06</v>
      </c>
      <c r="AC100" s="88">
        <v>4358.78</v>
      </c>
      <c r="AD100" s="88">
        <v>6380.64</v>
      </c>
      <c r="AE100" s="88">
        <v>9101.32</v>
      </c>
      <c r="AF100" s="88">
        <v>8045.69</v>
      </c>
      <c r="AG100" s="88">
        <v>0</v>
      </c>
      <c r="AH100" s="88">
        <v>2932.14</v>
      </c>
      <c r="AI100" s="88">
        <v>2326.64</v>
      </c>
      <c r="AJ100" s="88">
        <v>2912.64</v>
      </c>
      <c r="AK100" s="88">
        <v>3660.04</v>
      </c>
      <c r="AL100" s="88">
        <v>3748.94</v>
      </c>
      <c r="AM100" s="85">
        <v>3061.84</v>
      </c>
      <c r="AN100" s="11"/>
      <c r="AO100" s="85">
        <f t="shared" si="9"/>
        <v>124817.28</v>
      </c>
      <c r="AP100" s="4"/>
    </row>
    <row r="101" spans="2:42" ht="15" customHeight="1" outlineLevel="1" x14ac:dyDescent="0.25">
      <c r="B101" s="85">
        <v>252</v>
      </c>
      <c r="C101" s="85"/>
      <c r="D101" s="83" t="s">
        <v>408</v>
      </c>
      <c r="E101" s="84" t="s">
        <v>265</v>
      </c>
      <c r="F101" s="82" t="s">
        <v>50</v>
      </c>
      <c r="G101" s="1"/>
      <c r="H101" s="88">
        <v>24.95</v>
      </c>
      <c r="I101" s="88">
        <v>3172.39</v>
      </c>
      <c r="J101" s="88">
        <v>3378.32</v>
      </c>
      <c r="K101" s="88">
        <v>2644.05</v>
      </c>
      <c r="L101" s="88">
        <v>5109.59</v>
      </c>
      <c r="M101" s="88">
        <v>5579.13</v>
      </c>
      <c r="N101" s="88">
        <v>2987.55</v>
      </c>
      <c r="O101" s="88">
        <v>5340.49</v>
      </c>
      <c r="P101" s="88">
        <v>3299.77</v>
      </c>
      <c r="Q101" s="88">
        <v>4407.26</v>
      </c>
      <c r="R101" s="88">
        <v>4135.4399999999996</v>
      </c>
      <c r="S101" s="88">
        <v>5870.03</v>
      </c>
      <c r="T101" s="88">
        <v>4525.74</v>
      </c>
      <c r="U101" s="88">
        <v>4299.68</v>
      </c>
      <c r="V101" s="88">
        <v>2839.59</v>
      </c>
      <c r="W101" s="88">
        <v>4942.1499999999996</v>
      </c>
      <c r="X101" s="88">
        <v>5911.48</v>
      </c>
      <c r="Y101" s="88">
        <v>5950.89</v>
      </c>
      <c r="Z101" s="88">
        <v>7106.07</v>
      </c>
      <c r="AA101" s="88">
        <v>6642.88</v>
      </c>
      <c r="AB101" s="88">
        <v>4438.8500000000004</v>
      </c>
      <c r="AC101" s="88">
        <v>5482.14</v>
      </c>
      <c r="AD101" s="88">
        <v>8058.64</v>
      </c>
      <c r="AE101" s="88">
        <v>10421.450000000001</v>
      </c>
      <c r="AF101" s="88">
        <v>12821.24</v>
      </c>
      <c r="AG101" s="88">
        <v>0</v>
      </c>
      <c r="AH101" s="88">
        <v>5919.37</v>
      </c>
      <c r="AI101" s="88">
        <v>2640.34</v>
      </c>
      <c r="AJ101" s="88">
        <v>3930.58</v>
      </c>
      <c r="AK101" s="88">
        <v>4548.87</v>
      </c>
      <c r="AL101" s="88">
        <v>4170.8</v>
      </c>
      <c r="AM101" s="85">
        <v>3776.14</v>
      </c>
      <c r="AN101" s="11"/>
      <c r="AO101" s="85">
        <f t="shared" si="9"/>
        <v>154350.91999999998</v>
      </c>
      <c r="AP101" s="4"/>
    </row>
    <row r="102" spans="2:42" ht="15" customHeight="1" outlineLevel="1" x14ac:dyDescent="0.25">
      <c r="B102" s="85">
        <v>13</v>
      </c>
      <c r="C102" s="85"/>
      <c r="D102" s="83" t="s">
        <v>361</v>
      </c>
      <c r="E102" s="84" t="s">
        <v>219</v>
      </c>
      <c r="F102" s="82" t="s">
        <v>49</v>
      </c>
      <c r="G102" s="1"/>
      <c r="H102" s="88">
        <v>30.9</v>
      </c>
      <c r="I102" s="88">
        <v>1100</v>
      </c>
      <c r="J102" s="88">
        <v>2919</v>
      </c>
      <c r="K102" s="88">
        <v>1149.9000000000001</v>
      </c>
      <c r="L102" s="88">
        <v>3452</v>
      </c>
      <c r="M102" s="88">
        <v>1636.9</v>
      </c>
      <c r="N102" s="88">
        <v>1249</v>
      </c>
      <c r="O102" s="88">
        <v>2873.9</v>
      </c>
      <c r="P102" s="88">
        <v>1788.7</v>
      </c>
      <c r="Q102" s="88">
        <v>4041.9</v>
      </c>
      <c r="R102" s="88">
        <v>6382</v>
      </c>
      <c r="S102" s="88">
        <v>4030.7</v>
      </c>
      <c r="T102" s="88">
        <v>9069.7000000000007</v>
      </c>
      <c r="U102" s="88">
        <v>3141.5</v>
      </c>
      <c r="V102" s="88">
        <v>1473.36</v>
      </c>
      <c r="W102" s="88">
        <v>8025.6</v>
      </c>
      <c r="X102" s="88">
        <v>6104.7</v>
      </c>
      <c r="Y102" s="88">
        <v>3725.7</v>
      </c>
      <c r="Z102" s="88">
        <v>10147.6</v>
      </c>
      <c r="AA102" s="88">
        <v>8227.5</v>
      </c>
      <c r="AB102" s="88">
        <v>2082.3200000000002</v>
      </c>
      <c r="AC102" s="88">
        <v>15659.6</v>
      </c>
      <c r="AD102" s="88">
        <v>16356.3</v>
      </c>
      <c r="AE102" s="88">
        <v>17697.5</v>
      </c>
      <c r="AF102" s="88">
        <v>14126.87</v>
      </c>
      <c r="AG102" s="88">
        <v>0</v>
      </c>
      <c r="AH102" s="88">
        <v>3996.2</v>
      </c>
      <c r="AI102" s="88">
        <v>2023.2</v>
      </c>
      <c r="AJ102" s="88">
        <v>7076.6</v>
      </c>
      <c r="AK102" s="88">
        <v>6917.3</v>
      </c>
      <c r="AL102" s="88">
        <v>5658.8</v>
      </c>
      <c r="AM102" s="85">
        <v>3043.9</v>
      </c>
      <c r="AN102" s="11"/>
      <c r="AO102" s="85">
        <f t="shared" si="9"/>
        <v>175178.25</v>
      </c>
      <c r="AP102" s="4"/>
    </row>
    <row r="103" spans="2:42" ht="15" customHeight="1" outlineLevel="1" x14ac:dyDescent="0.25">
      <c r="B103" s="85">
        <v>231</v>
      </c>
      <c r="C103" s="85"/>
      <c r="D103" s="83" t="s">
        <v>430</v>
      </c>
      <c r="E103" s="84" t="s">
        <v>252</v>
      </c>
      <c r="F103" s="82" t="s">
        <v>404</v>
      </c>
      <c r="G103" s="1"/>
      <c r="H103" s="88">
        <v>66.150000000000006</v>
      </c>
      <c r="I103" s="88">
        <v>10520.7</v>
      </c>
      <c r="J103" s="88">
        <v>12459.7</v>
      </c>
      <c r="K103" s="88">
        <v>19656.7</v>
      </c>
      <c r="L103" s="88">
        <v>19232</v>
      </c>
      <c r="M103" s="88">
        <v>20976.95</v>
      </c>
      <c r="N103" s="88">
        <v>13588.5</v>
      </c>
      <c r="O103" s="88">
        <v>22889.93</v>
      </c>
      <c r="P103" s="88">
        <v>15127.7</v>
      </c>
      <c r="Q103" s="88">
        <v>20728.7</v>
      </c>
      <c r="R103" s="88">
        <v>18209.7</v>
      </c>
      <c r="S103" s="88">
        <v>25307.7</v>
      </c>
      <c r="T103" s="88">
        <v>19057.7</v>
      </c>
      <c r="U103" s="88">
        <v>14745.7</v>
      </c>
      <c r="V103" s="88">
        <v>15128.34</v>
      </c>
      <c r="W103" s="88">
        <v>11909.65</v>
      </c>
      <c r="X103" s="88">
        <v>14045.2</v>
      </c>
      <c r="Y103" s="88">
        <v>14016.7</v>
      </c>
      <c r="Z103" s="88">
        <v>17024.7</v>
      </c>
      <c r="AA103" s="88">
        <v>17701.2</v>
      </c>
      <c r="AB103" s="88">
        <v>13544.7</v>
      </c>
      <c r="AC103" s="88">
        <v>17303.2</v>
      </c>
      <c r="AD103" s="88">
        <v>17054.45</v>
      </c>
      <c r="AE103" s="88">
        <v>18912.7</v>
      </c>
      <c r="AF103" s="88">
        <v>17767.2</v>
      </c>
      <c r="AG103" s="88">
        <v>0</v>
      </c>
      <c r="AH103" s="88">
        <v>18546.7</v>
      </c>
      <c r="AI103" s="88">
        <v>10776.7</v>
      </c>
      <c r="AJ103" s="88">
        <v>18242.7</v>
      </c>
      <c r="AK103" s="88">
        <v>15373.7</v>
      </c>
      <c r="AL103" s="88">
        <v>14671.7</v>
      </c>
      <c r="AM103" s="85">
        <v>9717.7000000000007</v>
      </c>
      <c r="AN103" s="11"/>
      <c r="AO103" s="85">
        <f t="shared" si="9"/>
        <v>494238.92000000022</v>
      </c>
      <c r="AP103" s="4"/>
    </row>
    <row r="104" spans="2:42" ht="15" customHeight="1" outlineLevel="1" x14ac:dyDescent="0.25">
      <c r="B104" s="85" t="s">
        <v>589</v>
      </c>
      <c r="C104" s="85"/>
      <c r="D104" s="83" t="s">
        <v>367</v>
      </c>
      <c r="E104" s="84" t="s">
        <v>621</v>
      </c>
      <c r="F104" s="82" t="s">
        <v>49</v>
      </c>
      <c r="G104" s="1"/>
      <c r="H104" s="88" t="s">
        <v>585</v>
      </c>
      <c r="I104" s="88">
        <v>0</v>
      </c>
      <c r="J104" s="88">
        <v>397.67</v>
      </c>
      <c r="K104" s="88">
        <v>0</v>
      </c>
      <c r="L104" s="88">
        <v>0</v>
      </c>
      <c r="M104" s="88">
        <v>0</v>
      </c>
      <c r="N104" s="88">
        <v>0</v>
      </c>
      <c r="O104" s="88">
        <v>678</v>
      </c>
      <c r="P104" s="88">
        <v>0</v>
      </c>
      <c r="Q104" s="88">
        <v>0</v>
      </c>
      <c r="R104" s="88">
        <v>0</v>
      </c>
      <c r="S104" s="88">
        <v>0</v>
      </c>
      <c r="T104" s="88">
        <v>475.4</v>
      </c>
      <c r="U104" s="88">
        <v>331.5</v>
      </c>
      <c r="V104" s="88">
        <v>0</v>
      </c>
      <c r="W104" s="88">
        <v>0</v>
      </c>
      <c r="X104" s="88">
        <v>0</v>
      </c>
      <c r="Y104" s="88">
        <v>0</v>
      </c>
      <c r="Z104" s="88">
        <v>744</v>
      </c>
      <c r="AA104" s="88">
        <v>233</v>
      </c>
      <c r="AB104" s="88">
        <v>0</v>
      </c>
      <c r="AC104" s="88">
        <v>0</v>
      </c>
      <c r="AD104" s="88">
        <v>470</v>
      </c>
      <c r="AE104" s="88">
        <v>1457</v>
      </c>
      <c r="AF104" s="88">
        <v>4552</v>
      </c>
      <c r="AG104" s="88">
        <v>0</v>
      </c>
      <c r="AH104" s="88">
        <v>545</v>
      </c>
      <c r="AI104" s="88">
        <v>340</v>
      </c>
      <c r="AJ104" s="88">
        <v>0</v>
      </c>
      <c r="AK104" s="88">
        <v>190</v>
      </c>
      <c r="AL104" s="88">
        <v>0</v>
      </c>
      <c r="AM104" s="85">
        <v>0</v>
      </c>
      <c r="AN104" s="11"/>
      <c r="AO104" s="85">
        <f t="shared" si="9"/>
        <v>10413.57</v>
      </c>
      <c r="AP104" s="4"/>
    </row>
    <row r="105" spans="2:42" ht="15" customHeight="1" outlineLevel="1" x14ac:dyDescent="0.25">
      <c r="B105" s="85">
        <v>405</v>
      </c>
      <c r="C105" s="85"/>
      <c r="D105" s="83" t="s">
        <v>473</v>
      </c>
      <c r="E105" s="84" t="s">
        <v>295</v>
      </c>
      <c r="F105" s="82" t="s">
        <v>50</v>
      </c>
      <c r="G105" s="1"/>
      <c r="H105" s="88">
        <v>40.65</v>
      </c>
      <c r="I105" s="88">
        <v>5154.3100000000004</v>
      </c>
      <c r="J105" s="88">
        <v>3559.37</v>
      </c>
      <c r="K105" s="88">
        <v>7172.37</v>
      </c>
      <c r="L105" s="88">
        <v>6528.52</v>
      </c>
      <c r="M105" s="88">
        <v>8391.75</v>
      </c>
      <c r="N105" s="88">
        <v>4399.51</v>
      </c>
      <c r="O105" s="88">
        <v>4168.5600000000004</v>
      </c>
      <c r="P105" s="88">
        <v>5427.32</v>
      </c>
      <c r="Q105" s="88">
        <v>5294.57</v>
      </c>
      <c r="R105" s="88">
        <v>6012.63</v>
      </c>
      <c r="S105" s="88">
        <v>8004.78</v>
      </c>
      <c r="T105" s="88">
        <v>9949.91</v>
      </c>
      <c r="U105" s="88">
        <v>5993.55</v>
      </c>
      <c r="V105" s="88">
        <v>5603.83</v>
      </c>
      <c r="W105" s="88">
        <v>7358.74</v>
      </c>
      <c r="X105" s="88">
        <v>8368.43</v>
      </c>
      <c r="Y105" s="88">
        <v>9241.0499999999993</v>
      </c>
      <c r="Z105" s="88">
        <v>11141.63</v>
      </c>
      <c r="AA105" s="88">
        <v>14765.26</v>
      </c>
      <c r="AB105" s="88">
        <v>8204.24</v>
      </c>
      <c r="AC105" s="88">
        <v>13194.31</v>
      </c>
      <c r="AD105" s="88">
        <v>14962.5</v>
      </c>
      <c r="AE105" s="88">
        <v>22345.67</v>
      </c>
      <c r="AF105" s="88">
        <v>18468.36</v>
      </c>
      <c r="AG105" s="88">
        <v>0</v>
      </c>
      <c r="AH105" s="88">
        <v>11606.58</v>
      </c>
      <c r="AI105" s="88">
        <v>4125.83</v>
      </c>
      <c r="AJ105" s="88">
        <v>8532.01</v>
      </c>
      <c r="AK105" s="88">
        <v>12317.96</v>
      </c>
      <c r="AL105" s="88">
        <v>8452.7800000000007</v>
      </c>
      <c r="AM105" s="85">
        <v>8543.26</v>
      </c>
      <c r="AN105" s="11"/>
      <c r="AO105" s="85">
        <f t="shared" si="9"/>
        <v>267289.58999999997</v>
      </c>
      <c r="AP105" s="4"/>
    </row>
    <row r="106" spans="2:42" ht="15" customHeight="1" x14ac:dyDescent="0.25">
      <c r="B106" s="86"/>
      <c r="C106" s="86"/>
      <c r="D106" s="86" t="s">
        <v>54</v>
      </c>
      <c r="E106" s="87"/>
      <c r="F106" s="86" t="s">
        <v>586</v>
      </c>
      <c r="G106" s="86">
        <v>7</v>
      </c>
      <c r="H106" s="89">
        <v>330.63</v>
      </c>
      <c r="I106" s="89">
        <f t="shared" ref="I106:AO106" si="10">SUBTOTAL(9,I96:I105)</f>
        <v>37422.439999999995</v>
      </c>
      <c r="J106" s="89">
        <f t="shared" si="10"/>
        <v>42547.71</v>
      </c>
      <c r="K106" s="89">
        <f t="shared" si="10"/>
        <v>59542.62000000001</v>
      </c>
      <c r="L106" s="89">
        <f t="shared" si="10"/>
        <v>62070.3</v>
      </c>
      <c r="M106" s="89">
        <f t="shared" si="10"/>
        <v>80394.06</v>
      </c>
      <c r="N106" s="89">
        <f t="shared" si="10"/>
        <v>40177.500000000007</v>
      </c>
      <c r="O106" s="89">
        <f t="shared" si="10"/>
        <v>52914.45</v>
      </c>
      <c r="P106" s="89">
        <f t="shared" si="10"/>
        <v>50749.18</v>
      </c>
      <c r="Q106" s="89">
        <f t="shared" si="10"/>
        <v>69062.489999999991</v>
      </c>
      <c r="R106" s="89">
        <f t="shared" si="10"/>
        <v>60877.579999999994</v>
      </c>
      <c r="S106" s="89">
        <f t="shared" si="10"/>
        <v>72853.95</v>
      </c>
      <c r="T106" s="89">
        <f t="shared" si="10"/>
        <v>75277.48</v>
      </c>
      <c r="U106" s="89">
        <f t="shared" si="10"/>
        <v>46885.070000000007</v>
      </c>
      <c r="V106" s="89">
        <f t="shared" si="10"/>
        <v>46071.710000000006</v>
      </c>
      <c r="W106" s="89">
        <f t="shared" si="10"/>
        <v>62691.779999999992</v>
      </c>
      <c r="X106" s="89">
        <f t="shared" si="10"/>
        <v>65534.6</v>
      </c>
      <c r="Y106" s="89">
        <f t="shared" si="10"/>
        <v>71395.73</v>
      </c>
      <c r="Z106" s="89">
        <f t="shared" si="10"/>
        <v>77880.94</v>
      </c>
      <c r="AA106" s="89">
        <f t="shared" si="10"/>
        <v>97020.709999999992</v>
      </c>
      <c r="AB106" s="89">
        <f t="shared" si="10"/>
        <v>54416.499999999993</v>
      </c>
      <c r="AC106" s="89">
        <f t="shared" si="10"/>
        <v>96315.48</v>
      </c>
      <c r="AD106" s="89">
        <f t="shared" si="10"/>
        <v>119378.34000000001</v>
      </c>
      <c r="AE106" s="89">
        <f t="shared" si="10"/>
        <v>129852.46</v>
      </c>
      <c r="AF106" s="89">
        <f t="shared" si="10"/>
        <v>95081.3</v>
      </c>
      <c r="AG106" s="89">
        <f t="shared" si="10"/>
        <v>41000.300000000003</v>
      </c>
      <c r="AH106" s="89">
        <f t="shared" si="10"/>
        <v>69499.539999999994</v>
      </c>
      <c r="AI106" s="89">
        <f t="shared" si="10"/>
        <v>38945.230000000003</v>
      </c>
      <c r="AJ106" s="89">
        <f t="shared" si="10"/>
        <v>74410.279999999984</v>
      </c>
      <c r="AK106" s="89">
        <f t="shared" si="10"/>
        <v>75955.760000000009</v>
      </c>
      <c r="AL106" s="89">
        <f t="shared" si="10"/>
        <v>62339.350000000006</v>
      </c>
      <c r="AM106" s="89">
        <f t="shared" si="10"/>
        <v>44867.65</v>
      </c>
      <c r="AN106" s="18"/>
      <c r="AO106" s="89">
        <f t="shared" si="10"/>
        <v>2073432.4900000002</v>
      </c>
      <c r="AP106" s="51"/>
    </row>
    <row r="107" spans="2:42" ht="15" customHeight="1" outlineLevel="1" x14ac:dyDescent="0.25">
      <c r="B107" s="85">
        <v>702</v>
      </c>
      <c r="C107" s="85"/>
      <c r="D107" s="83" t="s">
        <v>368</v>
      </c>
      <c r="E107" s="84" t="s">
        <v>338</v>
      </c>
      <c r="F107" s="82" t="s">
        <v>55</v>
      </c>
      <c r="G107" s="1"/>
      <c r="H107" s="88">
        <v>445.2</v>
      </c>
      <c r="I107" s="88">
        <v>320</v>
      </c>
      <c r="J107" s="88">
        <v>280</v>
      </c>
      <c r="K107" s="88">
        <v>420</v>
      </c>
      <c r="L107" s="88">
        <v>420</v>
      </c>
      <c r="M107" s="88">
        <v>840</v>
      </c>
      <c r="N107" s="88">
        <v>900</v>
      </c>
      <c r="O107" s="88">
        <v>400</v>
      </c>
      <c r="P107" s="88">
        <v>420</v>
      </c>
      <c r="Q107" s="88">
        <v>440</v>
      </c>
      <c r="R107" s="88">
        <v>400</v>
      </c>
      <c r="S107" s="88">
        <v>600</v>
      </c>
      <c r="T107" s="88">
        <v>800</v>
      </c>
      <c r="U107" s="88">
        <v>840</v>
      </c>
      <c r="V107" s="88">
        <v>480</v>
      </c>
      <c r="W107" s="88">
        <v>440</v>
      </c>
      <c r="X107" s="88">
        <v>480</v>
      </c>
      <c r="Y107" s="88">
        <v>500</v>
      </c>
      <c r="Z107" s="88">
        <v>1080</v>
      </c>
      <c r="AA107" s="88">
        <v>1320</v>
      </c>
      <c r="AB107" s="88">
        <v>1200</v>
      </c>
      <c r="AC107" s="88">
        <v>800</v>
      </c>
      <c r="AD107" s="88">
        <v>520</v>
      </c>
      <c r="AE107" s="88">
        <v>520</v>
      </c>
      <c r="AF107" s="88">
        <v>120</v>
      </c>
      <c r="AG107" s="88">
        <v>600</v>
      </c>
      <c r="AH107" s="88">
        <v>1320</v>
      </c>
      <c r="AI107" s="88">
        <v>1500</v>
      </c>
      <c r="AJ107" s="88">
        <v>1040</v>
      </c>
      <c r="AK107" s="88">
        <v>960</v>
      </c>
      <c r="AL107" s="88">
        <v>560</v>
      </c>
      <c r="AM107" s="85">
        <v>140</v>
      </c>
      <c r="AN107" s="11"/>
      <c r="AO107" s="85">
        <f>SUM(I107:AM107)</f>
        <v>20660</v>
      </c>
      <c r="AP107" s="4"/>
    </row>
    <row r="108" spans="2:42" ht="15" customHeight="1" outlineLevel="1" x14ac:dyDescent="0.25">
      <c r="B108" s="85">
        <v>350</v>
      </c>
      <c r="C108" s="85"/>
      <c r="D108" s="83" t="s">
        <v>469</v>
      </c>
      <c r="E108" s="84" t="s">
        <v>287</v>
      </c>
      <c r="F108" s="82" t="s">
        <v>56</v>
      </c>
      <c r="G108" s="1"/>
      <c r="H108" s="88">
        <v>1860</v>
      </c>
      <c r="I108" s="88">
        <v>10898</v>
      </c>
      <c r="J108" s="88">
        <v>8686.5</v>
      </c>
      <c r="K108" s="88">
        <v>7018</v>
      </c>
      <c r="L108" s="88">
        <v>8432</v>
      </c>
      <c r="M108" s="88">
        <v>19730</v>
      </c>
      <c r="N108" s="88">
        <v>19812.5</v>
      </c>
      <c r="O108" s="88">
        <v>18870</v>
      </c>
      <c r="P108" s="88">
        <v>10597</v>
      </c>
      <c r="Q108" s="88">
        <v>7946.5</v>
      </c>
      <c r="R108" s="88">
        <v>6349.5</v>
      </c>
      <c r="S108" s="88">
        <v>6977</v>
      </c>
      <c r="T108" s="88">
        <v>13249</v>
      </c>
      <c r="U108" s="88">
        <v>16596.5</v>
      </c>
      <c r="V108" s="88">
        <v>16168</v>
      </c>
      <c r="W108" s="88">
        <v>9904.5</v>
      </c>
      <c r="X108" s="88">
        <v>9977</v>
      </c>
      <c r="Y108" s="88">
        <v>18529</v>
      </c>
      <c r="Z108" s="88">
        <v>14333</v>
      </c>
      <c r="AA108" s="88">
        <v>23780.5</v>
      </c>
      <c r="AB108" s="88">
        <v>24327</v>
      </c>
      <c r="AC108" s="88">
        <v>26008.5</v>
      </c>
      <c r="AD108" s="88">
        <v>17905.5</v>
      </c>
      <c r="AE108" s="88">
        <v>13407.5</v>
      </c>
      <c r="AF108" s="88">
        <v>0</v>
      </c>
      <c r="AG108" s="88">
        <v>16786</v>
      </c>
      <c r="AH108" s="88">
        <v>28258.5</v>
      </c>
      <c r="AI108" s="88">
        <v>22223</v>
      </c>
      <c r="AJ108" s="88">
        <v>30127</v>
      </c>
      <c r="AK108" s="88">
        <v>21395</v>
      </c>
      <c r="AL108" s="88">
        <v>14807</v>
      </c>
      <c r="AM108" s="85">
        <v>0</v>
      </c>
      <c r="AN108" s="11"/>
      <c r="AO108" s="85">
        <f>SUM(I108:AM108)</f>
        <v>463099.5</v>
      </c>
      <c r="AP108" s="4"/>
    </row>
    <row r="109" spans="2:42" ht="15" customHeight="1" outlineLevel="1" x14ac:dyDescent="0.25">
      <c r="B109" s="85">
        <v>607</v>
      </c>
      <c r="C109" s="85"/>
      <c r="D109" s="83" t="s">
        <v>483</v>
      </c>
      <c r="E109" s="84" t="s">
        <v>326</v>
      </c>
      <c r="F109" s="82" t="s">
        <v>543</v>
      </c>
      <c r="G109" s="1"/>
      <c r="H109" s="88">
        <v>187</v>
      </c>
      <c r="I109" s="88">
        <v>867.25</v>
      </c>
      <c r="J109" s="88">
        <v>773.75</v>
      </c>
      <c r="K109" s="88">
        <v>945.5</v>
      </c>
      <c r="L109" s="88">
        <v>1181.75</v>
      </c>
      <c r="M109" s="88">
        <v>2585.25</v>
      </c>
      <c r="N109" s="88">
        <v>2733</v>
      </c>
      <c r="O109" s="88">
        <v>1596.5</v>
      </c>
      <c r="P109" s="88">
        <v>797.5</v>
      </c>
      <c r="Q109" s="88">
        <v>962</v>
      </c>
      <c r="R109" s="88">
        <v>1073.25</v>
      </c>
      <c r="S109" s="88">
        <v>1112.5</v>
      </c>
      <c r="T109" s="88">
        <v>2105.25</v>
      </c>
      <c r="U109" s="88">
        <v>2392</v>
      </c>
      <c r="V109" s="88">
        <v>1277.5</v>
      </c>
      <c r="W109" s="88">
        <v>1231.25</v>
      </c>
      <c r="X109" s="88">
        <v>1093</v>
      </c>
      <c r="Y109" s="88">
        <v>1174.75</v>
      </c>
      <c r="Z109" s="88">
        <v>1592.25</v>
      </c>
      <c r="AA109" s="88">
        <v>2456.75</v>
      </c>
      <c r="AB109" s="88">
        <v>3215.5</v>
      </c>
      <c r="AC109" s="88">
        <v>2302</v>
      </c>
      <c r="AD109" s="88">
        <v>2420</v>
      </c>
      <c r="AE109" s="88">
        <v>1826.5</v>
      </c>
      <c r="AF109" s="88">
        <v>414</v>
      </c>
      <c r="AG109" s="88">
        <v>414</v>
      </c>
      <c r="AH109" s="88">
        <v>2725</v>
      </c>
      <c r="AI109" s="88">
        <v>1897.5</v>
      </c>
      <c r="AJ109" s="88">
        <v>1795.5</v>
      </c>
      <c r="AK109" s="88">
        <v>1366</v>
      </c>
      <c r="AL109" s="88">
        <v>1266</v>
      </c>
      <c r="AM109" s="85">
        <v>592</v>
      </c>
      <c r="AN109" s="11"/>
      <c r="AO109" s="85">
        <f>SUM(I109:AM109)</f>
        <v>48185</v>
      </c>
      <c r="AP109" s="4"/>
    </row>
    <row r="110" spans="2:42" ht="15" customHeight="1" outlineLevel="1" x14ac:dyDescent="0.25">
      <c r="B110" s="85" t="s">
        <v>589</v>
      </c>
      <c r="C110" s="85"/>
      <c r="D110" s="83" t="s">
        <v>585</v>
      </c>
      <c r="E110" s="84" t="s">
        <v>58</v>
      </c>
      <c r="F110" s="82" t="s">
        <v>57</v>
      </c>
      <c r="G110" s="1"/>
      <c r="H110" s="88" t="s">
        <v>585</v>
      </c>
      <c r="I110" s="88">
        <v>1315.39</v>
      </c>
      <c r="J110" s="88">
        <v>1381.6</v>
      </c>
      <c r="K110" s="88">
        <v>1509.52</v>
      </c>
      <c r="L110" s="88">
        <v>1733.79</v>
      </c>
      <c r="M110" s="88">
        <v>4052.12</v>
      </c>
      <c r="N110" s="88">
        <v>4594.84</v>
      </c>
      <c r="O110" s="88">
        <v>2190.9499999999998</v>
      </c>
      <c r="P110" s="88">
        <v>1136.25</v>
      </c>
      <c r="Q110" s="88">
        <v>1069.7</v>
      </c>
      <c r="R110" s="88">
        <v>1025.8499999999999</v>
      </c>
      <c r="S110" s="88">
        <v>1318.9</v>
      </c>
      <c r="T110" s="88">
        <v>3857</v>
      </c>
      <c r="U110" s="88">
        <v>4917.18</v>
      </c>
      <c r="V110" s="88">
        <v>1940.36</v>
      </c>
      <c r="W110" s="88">
        <v>1557.97</v>
      </c>
      <c r="X110" s="88">
        <v>1276.3499999999999</v>
      </c>
      <c r="Y110" s="88">
        <v>1729.55</v>
      </c>
      <c r="Z110" s="88">
        <v>2343.4499999999998</v>
      </c>
      <c r="AA110" s="88">
        <v>3872</v>
      </c>
      <c r="AB110" s="88">
        <v>5479.12</v>
      </c>
      <c r="AC110" s="88">
        <v>2449.0100000000002</v>
      </c>
      <c r="AD110" s="88">
        <v>2851.53</v>
      </c>
      <c r="AE110" s="88">
        <v>1355.75</v>
      </c>
      <c r="AF110" s="88">
        <v>685.7</v>
      </c>
      <c r="AG110" s="88">
        <v>1443.85</v>
      </c>
      <c r="AH110" s="88">
        <v>3798.1</v>
      </c>
      <c r="AI110" s="88">
        <v>3068.94</v>
      </c>
      <c r="AJ110" s="88">
        <v>2559.4299999999998</v>
      </c>
      <c r="AK110" s="88">
        <v>1977.09</v>
      </c>
      <c r="AL110" s="88">
        <v>845.85</v>
      </c>
      <c r="AM110" s="85">
        <v>84.4</v>
      </c>
      <c r="AN110" s="11"/>
      <c r="AO110" s="85">
        <f>SUM(I110:AM110)</f>
        <v>69421.539999999994</v>
      </c>
      <c r="AP110" s="4"/>
    </row>
    <row r="111" spans="2:42" ht="15" customHeight="1" x14ac:dyDescent="0.25">
      <c r="B111" s="86"/>
      <c r="C111" s="86"/>
      <c r="D111" s="86" t="s">
        <v>59</v>
      </c>
      <c r="E111" s="87"/>
      <c r="F111" s="86" t="s">
        <v>586</v>
      </c>
      <c r="G111" s="86">
        <v>3</v>
      </c>
      <c r="H111" s="89">
        <v>2492.1999999999998</v>
      </c>
      <c r="I111" s="89">
        <f t="shared" ref="I111:AO111" si="11">SUBTOTAL(9,I107:I110)</f>
        <v>13400.64</v>
      </c>
      <c r="J111" s="89">
        <f t="shared" si="11"/>
        <v>11121.85</v>
      </c>
      <c r="K111" s="89">
        <f t="shared" si="11"/>
        <v>9893.02</v>
      </c>
      <c r="L111" s="89">
        <f t="shared" si="11"/>
        <v>11767.54</v>
      </c>
      <c r="M111" s="89">
        <f t="shared" si="11"/>
        <v>27207.37</v>
      </c>
      <c r="N111" s="89">
        <f t="shared" si="11"/>
        <v>28040.34</v>
      </c>
      <c r="O111" s="89">
        <f t="shared" si="11"/>
        <v>23057.45</v>
      </c>
      <c r="P111" s="89">
        <f t="shared" si="11"/>
        <v>12950.75</v>
      </c>
      <c r="Q111" s="89">
        <f t="shared" si="11"/>
        <v>10418.200000000001</v>
      </c>
      <c r="R111" s="89">
        <f t="shared" si="11"/>
        <v>8848.6</v>
      </c>
      <c r="S111" s="89">
        <f t="shared" si="11"/>
        <v>10008.4</v>
      </c>
      <c r="T111" s="89">
        <f t="shared" si="11"/>
        <v>20011.25</v>
      </c>
      <c r="U111" s="89">
        <f t="shared" si="11"/>
        <v>24745.68</v>
      </c>
      <c r="V111" s="89">
        <f t="shared" si="11"/>
        <v>19865.86</v>
      </c>
      <c r="W111" s="89">
        <f t="shared" si="11"/>
        <v>13133.72</v>
      </c>
      <c r="X111" s="89">
        <f t="shared" si="11"/>
        <v>12826.35</v>
      </c>
      <c r="Y111" s="89">
        <f t="shared" si="11"/>
        <v>21933.3</v>
      </c>
      <c r="Z111" s="89">
        <f t="shared" si="11"/>
        <v>19348.7</v>
      </c>
      <c r="AA111" s="89">
        <f t="shared" si="11"/>
        <v>31429.25</v>
      </c>
      <c r="AB111" s="89">
        <f t="shared" si="11"/>
        <v>34221.620000000003</v>
      </c>
      <c r="AC111" s="89">
        <f t="shared" si="11"/>
        <v>31559.510000000002</v>
      </c>
      <c r="AD111" s="89">
        <f t="shared" si="11"/>
        <v>23697.03</v>
      </c>
      <c r="AE111" s="89">
        <f t="shared" si="11"/>
        <v>17109.75</v>
      </c>
      <c r="AF111" s="89">
        <f t="shared" si="11"/>
        <v>1219.7</v>
      </c>
      <c r="AG111" s="89">
        <f t="shared" si="11"/>
        <v>19243.849999999999</v>
      </c>
      <c r="AH111" s="89">
        <f t="shared" si="11"/>
        <v>36101.599999999999</v>
      </c>
      <c r="AI111" s="89">
        <f t="shared" si="11"/>
        <v>28689.439999999999</v>
      </c>
      <c r="AJ111" s="89">
        <f t="shared" si="11"/>
        <v>35521.93</v>
      </c>
      <c r="AK111" s="89">
        <f t="shared" si="11"/>
        <v>25698.09</v>
      </c>
      <c r="AL111" s="89">
        <f t="shared" si="11"/>
        <v>17478.849999999999</v>
      </c>
      <c r="AM111" s="89">
        <f t="shared" si="11"/>
        <v>816.4</v>
      </c>
      <c r="AN111" s="18"/>
      <c r="AO111" s="89">
        <f t="shared" si="11"/>
        <v>601366.04</v>
      </c>
      <c r="AP111" s="51"/>
    </row>
    <row r="112" spans="2:42" ht="15" customHeight="1" outlineLevel="1" x14ac:dyDescent="0.25">
      <c r="B112" s="85">
        <v>150</v>
      </c>
      <c r="C112" s="85"/>
      <c r="D112" s="83" t="s">
        <v>440</v>
      </c>
      <c r="E112" s="84" t="s">
        <v>244</v>
      </c>
      <c r="F112" s="82" t="s">
        <v>39</v>
      </c>
      <c r="G112" s="1"/>
      <c r="H112" s="88">
        <v>573.70000000000005</v>
      </c>
      <c r="I112" s="88">
        <v>26799.95</v>
      </c>
      <c r="J112" s="88">
        <v>43543.51</v>
      </c>
      <c r="K112" s="88">
        <v>24223.81</v>
      </c>
      <c r="L112" s="88">
        <v>33223.17</v>
      </c>
      <c r="M112" s="88">
        <v>56400.7</v>
      </c>
      <c r="N112" s="88">
        <v>35376.620000000003</v>
      </c>
      <c r="O112" s="88">
        <v>31618.74</v>
      </c>
      <c r="P112" s="88">
        <v>35741.480000000003</v>
      </c>
      <c r="Q112" s="88">
        <v>31607.72</v>
      </c>
      <c r="R112" s="88">
        <v>27161.48</v>
      </c>
      <c r="S112" s="88">
        <v>31581.7</v>
      </c>
      <c r="T112" s="88">
        <v>59180.01</v>
      </c>
      <c r="U112" s="88">
        <v>34730.660000000003</v>
      </c>
      <c r="V112" s="88">
        <v>43336.08</v>
      </c>
      <c r="W112" s="88">
        <v>35960.22</v>
      </c>
      <c r="X112" s="88">
        <v>29572.58</v>
      </c>
      <c r="Y112" s="88">
        <v>37258.81</v>
      </c>
      <c r="Z112" s="88">
        <v>29190.39</v>
      </c>
      <c r="AA112" s="88">
        <v>41106.870000000003</v>
      </c>
      <c r="AB112" s="88">
        <v>22406.560000000001</v>
      </c>
      <c r="AC112" s="88">
        <v>32359.94</v>
      </c>
      <c r="AD112" s="88">
        <v>23541.16</v>
      </c>
      <c r="AE112" s="88">
        <v>34804.71</v>
      </c>
      <c r="AF112" s="88">
        <v>18694.080000000002</v>
      </c>
      <c r="AG112" s="88">
        <v>0</v>
      </c>
      <c r="AH112" s="88">
        <v>27113.05</v>
      </c>
      <c r="AI112" s="88">
        <v>12075.9</v>
      </c>
      <c r="AJ112" s="88">
        <v>24985.93</v>
      </c>
      <c r="AK112" s="88">
        <v>33890.720000000001</v>
      </c>
      <c r="AL112" s="88">
        <v>24448.799999999999</v>
      </c>
      <c r="AM112" s="85">
        <v>9622.52</v>
      </c>
      <c r="AN112" s="11"/>
      <c r="AO112" s="85">
        <f>SUM(I112:AM112)</f>
        <v>951557.87000000011</v>
      </c>
      <c r="AP112" s="4"/>
    </row>
    <row r="113" spans="2:42" ht="15" customHeight="1" outlineLevel="1" x14ac:dyDescent="0.25">
      <c r="B113" s="85">
        <v>413</v>
      </c>
      <c r="C113" s="85"/>
      <c r="D113" s="83" t="s">
        <v>482</v>
      </c>
      <c r="E113" s="84" t="s">
        <v>299</v>
      </c>
      <c r="F113" s="82" t="s">
        <v>39</v>
      </c>
      <c r="G113" s="1"/>
      <c r="H113" s="88">
        <v>613.05999999999995</v>
      </c>
      <c r="I113" s="88">
        <v>44463.27</v>
      </c>
      <c r="J113" s="88">
        <v>50024.85</v>
      </c>
      <c r="K113" s="88">
        <v>57039.89</v>
      </c>
      <c r="L113" s="88">
        <v>63148.62</v>
      </c>
      <c r="M113" s="88">
        <v>117229.6</v>
      </c>
      <c r="N113" s="88">
        <v>73435.3</v>
      </c>
      <c r="O113" s="88">
        <v>60749.25</v>
      </c>
      <c r="P113" s="88">
        <v>61244.28</v>
      </c>
      <c r="Q113" s="88">
        <v>60938.41</v>
      </c>
      <c r="R113" s="88">
        <v>57758.37</v>
      </c>
      <c r="S113" s="88">
        <v>69545.48</v>
      </c>
      <c r="T113" s="88">
        <v>119630.62</v>
      </c>
      <c r="U113" s="88">
        <v>99954.12</v>
      </c>
      <c r="V113" s="88">
        <v>70172.37</v>
      </c>
      <c r="W113" s="88">
        <v>79296.02</v>
      </c>
      <c r="X113" s="88">
        <v>85680.67</v>
      </c>
      <c r="Y113" s="88">
        <v>90177.22</v>
      </c>
      <c r="Z113" s="88">
        <v>98409.35</v>
      </c>
      <c r="AA113" s="88">
        <v>166692.82</v>
      </c>
      <c r="AB113" s="88">
        <v>146264.20000000001</v>
      </c>
      <c r="AC113" s="88">
        <v>143590.20000000001</v>
      </c>
      <c r="AD113" s="88">
        <v>160056.76</v>
      </c>
      <c r="AE113" s="88">
        <v>189228.39</v>
      </c>
      <c r="AF113" s="88">
        <v>123549.88</v>
      </c>
      <c r="AG113" s="88">
        <v>0</v>
      </c>
      <c r="AH113" s="88">
        <v>89216.08</v>
      </c>
      <c r="AI113" s="88">
        <v>55168.26</v>
      </c>
      <c r="AJ113" s="88">
        <v>68102.320000000007</v>
      </c>
      <c r="AK113" s="88">
        <v>77473.87</v>
      </c>
      <c r="AL113" s="88">
        <v>124135.72</v>
      </c>
      <c r="AM113" s="85">
        <v>54561.32</v>
      </c>
      <c r="AN113" s="11"/>
      <c r="AO113" s="85">
        <f>SUM(I113:AM113)</f>
        <v>2756937.51</v>
      </c>
      <c r="AP113" s="4"/>
    </row>
    <row r="114" spans="2:42" ht="15" customHeight="1" x14ac:dyDescent="0.25">
      <c r="B114" s="86"/>
      <c r="C114" s="86"/>
      <c r="D114" s="86" t="s">
        <v>60</v>
      </c>
      <c r="E114" s="87"/>
      <c r="F114" s="86" t="s">
        <v>586</v>
      </c>
      <c r="G114" s="86">
        <v>1</v>
      </c>
      <c r="H114" s="89">
        <v>573.70000000000005</v>
      </c>
      <c r="I114" s="89">
        <f>SUBTOTAL(9,I112:I113)</f>
        <v>71263.22</v>
      </c>
      <c r="J114" s="89">
        <f t="shared" ref="J114:AM114" si="12">SUBTOTAL(9,J112:J113)</f>
        <v>93568.36</v>
      </c>
      <c r="K114" s="89">
        <f t="shared" si="12"/>
        <v>81263.7</v>
      </c>
      <c r="L114" s="89">
        <f t="shared" si="12"/>
        <v>96371.790000000008</v>
      </c>
      <c r="M114" s="89">
        <f t="shared" si="12"/>
        <v>173630.3</v>
      </c>
      <c r="N114" s="89">
        <f t="shared" si="12"/>
        <v>108811.92000000001</v>
      </c>
      <c r="O114" s="89">
        <f t="shared" si="12"/>
        <v>92367.99</v>
      </c>
      <c r="P114" s="89">
        <f t="shared" si="12"/>
        <v>96985.760000000009</v>
      </c>
      <c r="Q114" s="89">
        <f t="shared" si="12"/>
        <v>92546.13</v>
      </c>
      <c r="R114" s="89">
        <f t="shared" si="12"/>
        <v>84919.85</v>
      </c>
      <c r="S114" s="89">
        <f t="shared" si="12"/>
        <v>101127.18</v>
      </c>
      <c r="T114" s="89">
        <f t="shared" si="12"/>
        <v>178810.63</v>
      </c>
      <c r="U114" s="89">
        <f t="shared" si="12"/>
        <v>134684.78</v>
      </c>
      <c r="V114" s="89">
        <f t="shared" si="12"/>
        <v>113508.45</v>
      </c>
      <c r="W114" s="89">
        <f t="shared" si="12"/>
        <v>115256.24</v>
      </c>
      <c r="X114" s="89">
        <f t="shared" si="12"/>
        <v>115253.25</v>
      </c>
      <c r="Y114" s="89">
        <f t="shared" si="12"/>
        <v>127436.03</v>
      </c>
      <c r="Z114" s="89">
        <f t="shared" si="12"/>
        <v>127599.74</v>
      </c>
      <c r="AA114" s="89">
        <f t="shared" si="12"/>
        <v>207799.69</v>
      </c>
      <c r="AB114" s="89">
        <f t="shared" si="12"/>
        <v>168670.76</v>
      </c>
      <c r="AC114" s="89">
        <f t="shared" si="12"/>
        <v>175950.14</v>
      </c>
      <c r="AD114" s="89">
        <f t="shared" si="12"/>
        <v>183597.92</v>
      </c>
      <c r="AE114" s="89">
        <f t="shared" si="12"/>
        <v>224033.1</v>
      </c>
      <c r="AF114" s="89">
        <f t="shared" si="12"/>
        <v>142243.96000000002</v>
      </c>
      <c r="AG114" s="89">
        <f t="shared" si="12"/>
        <v>0</v>
      </c>
      <c r="AH114" s="89">
        <f t="shared" si="12"/>
        <v>116329.13</v>
      </c>
      <c r="AI114" s="89">
        <f t="shared" si="12"/>
        <v>67244.160000000003</v>
      </c>
      <c r="AJ114" s="89">
        <f t="shared" si="12"/>
        <v>93088.25</v>
      </c>
      <c r="AK114" s="89">
        <f t="shared" si="12"/>
        <v>111364.59</v>
      </c>
      <c r="AL114" s="89">
        <f t="shared" si="12"/>
        <v>148584.51999999999</v>
      </c>
      <c r="AM114" s="89">
        <f t="shared" si="12"/>
        <v>64183.839999999997</v>
      </c>
      <c r="AN114" s="18"/>
      <c r="AO114" s="89">
        <f>SUBTOTAL(9,AO112:AO113)</f>
        <v>3708495.38</v>
      </c>
      <c r="AP114" s="51"/>
    </row>
    <row r="115" spans="2:42" ht="15" customHeight="1" outlineLevel="1" x14ac:dyDescent="0.25">
      <c r="B115" s="85">
        <v>418</v>
      </c>
      <c r="C115" s="85"/>
      <c r="D115" s="83" t="s">
        <v>419</v>
      </c>
      <c r="E115" s="84" t="s">
        <v>537</v>
      </c>
      <c r="F115" s="82" t="e">
        <v>#N/A</v>
      </c>
      <c r="G115" s="1"/>
      <c r="H115" s="88" t="s">
        <v>668</v>
      </c>
      <c r="I115" s="88">
        <v>2250</v>
      </c>
      <c r="J115" s="88">
        <v>3431</v>
      </c>
      <c r="K115" s="88">
        <v>7534.99</v>
      </c>
      <c r="L115" s="88">
        <v>10269</v>
      </c>
      <c r="M115" s="88">
        <v>2744.99</v>
      </c>
      <c r="N115" s="88">
        <v>940</v>
      </c>
      <c r="O115" s="88">
        <v>4090</v>
      </c>
      <c r="P115" s="88">
        <v>3470</v>
      </c>
      <c r="Q115" s="88">
        <v>10415</v>
      </c>
      <c r="R115" s="88">
        <v>4034</v>
      </c>
      <c r="S115" s="88">
        <v>6695</v>
      </c>
      <c r="T115" s="88">
        <v>9272</v>
      </c>
      <c r="U115" s="88">
        <v>2259</v>
      </c>
      <c r="V115" s="88">
        <v>2163</v>
      </c>
      <c r="W115" s="88">
        <v>3398</v>
      </c>
      <c r="X115" s="88">
        <v>5920</v>
      </c>
      <c r="Y115" s="88">
        <v>1760</v>
      </c>
      <c r="Z115" s="88">
        <v>3944</v>
      </c>
      <c r="AA115" s="88">
        <v>2129</v>
      </c>
      <c r="AB115" s="88">
        <v>1192</v>
      </c>
      <c r="AC115" s="88">
        <v>4412</v>
      </c>
      <c r="AD115" s="88">
        <v>6870</v>
      </c>
      <c r="AE115" s="88">
        <v>3190</v>
      </c>
      <c r="AF115" s="88">
        <v>1486</v>
      </c>
      <c r="AG115" s="88">
        <v>0</v>
      </c>
      <c r="AH115" s="88">
        <v>1890</v>
      </c>
      <c r="AI115" s="88">
        <v>1412</v>
      </c>
      <c r="AJ115" s="88">
        <v>2939</v>
      </c>
      <c r="AK115" s="88">
        <v>5182</v>
      </c>
      <c r="AL115" s="88">
        <v>3559</v>
      </c>
      <c r="AM115" s="85">
        <v>2300</v>
      </c>
      <c r="AN115" s="11"/>
      <c r="AO115" s="85">
        <f t="shared" ref="AO115:AO122" si="13">SUM(I115:AM115)</f>
        <v>121150.98</v>
      </c>
      <c r="AP115" s="4"/>
    </row>
    <row r="116" spans="2:42" ht="15" customHeight="1" outlineLevel="1" x14ac:dyDescent="0.25">
      <c r="B116" s="85">
        <v>251</v>
      </c>
      <c r="C116" s="85"/>
      <c r="D116" s="83" t="s">
        <v>399</v>
      </c>
      <c r="E116" s="84" t="s">
        <v>193</v>
      </c>
      <c r="F116" s="82" t="s">
        <v>61</v>
      </c>
      <c r="G116" s="1"/>
      <c r="H116" s="88">
        <v>30</v>
      </c>
      <c r="I116" s="88">
        <v>2874.6</v>
      </c>
      <c r="J116" s="88">
        <v>3124.4</v>
      </c>
      <c r="K116" s="88">
        <v>4174</v>
      </c>
      <c r="L116" s="88">
        <v>6859.6</v>
      </c>
      <c r="M116" s="88">
        <v>9824.11</v>
      </c>
      <c r="N116" s="88">
        <v>5745.8</v>
      </c>
      <c r="O116" s="88">
        <v>4746.3</v>
      </c>
      <c r="P116" s="88">
        <v>6122</v>
      </c>
      <c r="Q116" s="88">
        <v>6559.6</v>
      </c>
      <c r="R116" s="88">
        <v>3966.5</v>
      </c>
      <c r="S116" s="88">
        <v>7655.5</v>
      </c>
      <c r="T116" s="88">
        <v>8946.9</v>
      </c>
      <c r="U116" s="88">
        <v>6912.4</v>
      </c>
      <c r="V116" s="88">
        <v>6047.75</v>
      </c>
      <c r="W116" s="88">
        <v>8248</v>
      </c>
      <c r="X116" s="88">
        <v>6447.3</v>
      </c>
      <c r="Y116" s="88">
        <v>4436.3</v>
      </c>
      <c r="Z116" s="88">
        <v>7024.1</v>
      </c>
      <c r="AA116" s="88">
        <v>10095.1</v>
      </c>
      <c r="AB116" s="88">
        <v>6949.2</v>
      </c>
      <c r="AC116" s="88">
        <v>7126.2</v>
      </c>
      <c r="AD116" s="88">
        <v>10773.9</v>
      </c>
      <c r="AE116" s="88">
        <v>9865.6</v>
      </c>
      <c r="AF116" s="88">
        <v>7931.2</v>
      </c>
      <c r="AG116" s="88">
        <v>0</v>
      </c>
      <c r="AH116" s="88">
        <v>8352.5</v>
      </c>
      <c r="AI116" s="88">
        <v>4678.1000000000004</v>
      </c>
      <c r="AJ116" s="88">
        <v>6636.75</v>
      </c>
      <c r="AK116" s="88">
        <v>7765.5</v>
      </c>
      <c r="AL116" s="88">
        <v>8265.4</v>
      </c>
      <c r="AM116" s="85">
        <v>5703</v>
      </c>
      <c r="AN116" s="11"/>
      <c r="AO116" s="85">
        <f t="shared" si="13"/>
        <v>203857.61000000002</v>
      </c>
      <c r="AP116" s="4"/>
    </row>
    <row r="117" spans="2:42" ht="15" customHeight="1" outlineLevel="1" x14ac:dyDescent="0.25">
      <c r="B117" s="85">
        <v>25</v>
      </c>
      <c r="C117" s="85"/>
      <c r="D117" s="83" t="s">
        <v>403</v>
      </c>
      <c r="E117" s="84" t="s">
        <v>222</v>
      </c>
      <c r="F117" s="82" t="s">
        <v>404</v>
      </c>
      <c r="G117" s="1"/>
      <c r="H117" s="88">
        <v>45.5</v>
      </c>
      <c r="I117" s="88">
        <v>3977.47</v>
      </c>
      <c r="J117" s="88">
        <v>13415.47</v>
      </c>
      <c r="K117" s="88">
        <v>10127.469999999999</v>
      </c>
      <c r="L117" s="88">
        <v>11388.47</v>
      </c>
      <c r="M117" s="88">
        <v>12390.47</v>
      </c>
      <c r="N117" s="88">
        <v>2197.4699999999998</v>
      </c>
      <c r="O117" s="88">
        <v>12887.47</v>
      </c>
      <c r="P117" s="88">
        <v>9030.4699999999993</v>
      </c>
      <c r="Q117" s="88">
        <v>8337.4699999999993</v>
      </c>
      <c r="R117" s="88">
        <v>4197.47</v>
      </c>
      <c r="S117" s="88">
        <v>2147.4699999999998</v>
      </c>
      <c r="T117" s="88">
        <v>13202.47</v>
      </c>
      <c r="U117" s="88">
        <v>3077.47</v>
      </c>
      <c r="V117" s="88">
        <v>7455.47</v>
      </c>
      <c r="W117" s="88">
        <v>5521.47</v>
      </c>
      <c r="X117" s="88">
        <v>4962.47</v>
      </c>
      <c r="Y117" s="88">
        <v>5452.47</v>
      </c>
      <c r="Z117" s="88">
        <v>9227.4699999999993</v>
      </c>
      <c r="AA117" s="88">
        <v>5551.47</v>
      </c>
      <c r="AB117" s="88">
        <v>4837.47</v>
      </c>
      <c r="AC117" s="88">
        <v>3747.47</v>
      </c>
      <c r="AD117" s="88">
        <v>4977.47</v>
      </c>
      <c r="AE117" s="88">
        <v>2195.4699999999998</v>
      </c>
      <c r="AF117" s="88">
        <v>1497.47</v>
      </c>
      <c r="AG117" s="88">
        <v>0</v>
      </c>
      <c r="AH117" s="88">
        <v>4047.47</v>
      </c>
      <c r="AI117" s="88">
        <v>1197.47</v>
      </c>
      <c r="AJ117" s="88">
        <v>9235.4699999999993</v>
      </c>
      <c r="AK117" s="88">
        <v>10998.47</v>
      </c>
      <c r="AL117" s="88">
        <v>6817.47</v>
      </c>
      <c r="AM117" s="85">
        <v>2647.41</v>
      </c>
      <c r="AN117" s="11"/>
      <c r="AO117" s="85">
        <f t="shared" si="13"/>
        <v>196747.04</v>
      </c>
      <c r="AP117" s="4"/>
    </row>
    <row r="118" spans="2:42" ht="15" customHeight="1" outlineLevel="1" x14ac:dyDescent="0.25">
      <c r="B118" s="85">
        <v>433</v>
      </c>
      <c r="C118" s="85"/>
      <c r="D118" s="83" t="s">
        <v>434</v>
      </c>
      <c r="E118" s="84" t="s">
        <v>307</v>
      </c>
      <c r="F118" s="82" t="s">
        <v>404</v>
      </c>
      <c r="G118" s="1"/>
      <c r="H118" s="88">
        <v>63.26</v>
      </c>
      <c r="I118" s="88">
        <v>6328.15</v>
      </c>
      <c r="J118" s="88">
        <v>5853.15</v>
      </c>
      <c r="K118" s="88">
        <v>8678.15</v>
      </c>
      <c r="L118" s="88">
        <v>3193.15</v>
      </c>
      <c r="M118" s="88">
        <v>6273.15</v>
      </c>
      <c r="N118" s="88">
        <v>1853.15</v>
      </c>
      <c r="O118" s="88">
        <v>3933.15</v>
      </c>
      <c r="P118" s="88">
        <v>4133.1499999999996</v>
      </c>
      <c r="Q118" s="88">
        <v>9422.15</v>
      </c>
      <c r="R118" s="88">
        <v>3826.15</v>
      </c>
      <c r="S118" s="88">
        <v>4197.1499999999996</v>
      </c>
      <c r="T118" s="88">
        <v>3273.15</v>
      </c>
      <c r="U118" s="88">
        <v>1853.15</v>
      </c>
      <c r="V118" s="88">
        <v>5757.15</v>
      </c>
      <c r="W118" s="88">
        <v>7653.15</v>
      </c>
      <c r="X118" s="88">
        <v>5969.14</v>
      </c>
      <c r="Y118" s="88">
        <v>8848.15</v>
      </c>
      <c r="Z118" s="88">
        <v>7926.15</v>
      </c>
      <c r="AA118" s="88">
        <v>7713.15</v>
      </c>
      <c r="AB118" s="88">
        <v>1853.15</v>
      </c>
      <c r="AC118" s="88">
        <v>1853.15</v>
      </c>
      <c r="AD118" s="88">
        <v>4653.1499999999996</v>
      </c>
      <c r="AE118" s="88">
        <v>2211.15</v>
      </c>
      <c r="AF118" s="88">
        <v>1853.15</v>
      </c>
      <c r="AG118" s="88">
        <v>0</v>
      </c>
      <c r="AH118" s="88">
        <v>2373.15</v>
      </c>
      <c r="AI118" s="88">
        <v>2373.15</v>
      </c>
      <c r="AJ118" s="88">
        <v>1853.15</v>
      </c>
      <c r="AK118" s="88">
        <v>6633.15</v>
      </c>
      <c r="AL118" s="88">
        <v>2583.15</v>
      </c>
      <c r="AM118" s="85">
        <v>1579.66</v>
      </c>
      <c r="AN118" s="11"/>
      <c r="AO118" s="85">
        <f t="shared" si="13"/>
        <v>136502.99999999994</v>
      </c>
      <c r="AP118" s="4"/>
    </row>
    <row r="119" spans="2:42" ht="15" customHeight="1" outlineLevel="1" x14ac:dyDescent="0.25">
      <c r="B119" s="85">
        <v>432</v>
      </c>
      <c r="C119" s="85"/>
      <c r="D119" s="83" t="s">
        <v>421</v>
      </c>
      <c r="E119" s="84" t="s">
        <v>306</v>
      </c>
      <c r="F119" s="82" t="s">
        <v>404</v>
      </c>
      <c r="G119" s="1"/>
      <c r="H119" s="88">
        <v>31</v>
      </c>
      <c r="I119" s="88">
        <v>5471.64</v>
      </c>
      <c r="J119" s="88">
        <v>4871.72</v>
      </c>
      <c r="K119" s="88">
        <v>3974.42</v>
      </c>
      <c r="L119" s="88">
        <v>4109.42</v>
      </c>
      <c r="M119" s="88">
        <v>5530.82</v>
      </c>
      <c r="N119" s="88">
        <v>2621.62</v>
      </c>
      <c r="O119" s="88">
        <v>3536.62</v>
      </c>
      <c r="P119" s="88">
        <v>3349.02</v>
      </c>
      <c r="Q119" s="88">
        <v>2916.62</v>
      </c>
      <c r="R119" s="88">
        <v>7275.63</v>
      </c>
      <c r="S119" s="88">
        <v>5506.62</v>
      </c>
      <c r="T119" s="88">
        <v>2751.62</v>
      </c>
      <c r="U119" s="88">
        <v>3477.62</v>
      </c>
      <c r="V119" s="88">
        <v>6183.62</v>
      </c>
      <c r="W119" s="88">
        <v>4651.62</v>
      </c>
      <c r="X119" s="88">
        <v>3258.65</v>
      </c>
      <c r="Y119" s="88">
        <v>2986.62</v>
      </c>
      <c r="Z119" s="88">
        <v>4208.63</v>
      </c>
      <c r="AA119" s="88">
        <v>3980.42</v>
      </c>
      <c r="AB119" s="88">
        <v>5259.92</v>
      </c>
      <c r="AC119" s="88">
        <v>5121.62</v>
      </c>
      <c r="AD119" s="88">
        <v>4375.63</v>
      </c>
      <c r="AE119" s="88">
        <v>2743.62</v>
      </c>
      <c r="AF119" s="88">
        <v>5094.45</v>
      </c>
      <c r="AG119" s="88">
        <v>1861.6</v>
      </c>
      <c r="AH119" s="88">
        <v>2417.63</v>
      </c>
      <c r="AI119" s="88">
        <v>2417.63</v>
      </c>
      <c r="AJ119" s="88">
        <v>3022.62</v>
      </c>
      <c r="AK119" s="88">
        <v>4630.12</v>
      </c>
      <c r="AL119" s="88">
        <v>3912.63</v>
      </c>
      <c r="AM119" s="85">
        <v>3321.63</v>
      </c>
      <c r="AN119" s="11"/>
      <c r="AO119" s="85">
        <f t="shared" si="13"/>
        <v>124842.05</v>
      </c>
      <c r="AP119" s="4"/>
    </row>
    <row r="120" spans="2:42" ht="15" customHeight="1" outlineLevel="1" x14ac:dyDescent="0.25">
      <c r="B120" s="85">
        <v>79</v>
      </c>
      <c r="C120" s="85"/>
      <c r="D120" s="83" t="s">
        <v>450</v>
      </c>
      <c r="E120" s="84" t="s">
        <v>235</v>
      </c>
      <c r="F120" s="82" t="s">
        <v>404</v>
      </c>
      <c r="G120" s="1"/>
      <c r="H120" s="88">
        <v>40</v>
      </c>
      <c r="I120" s="88">
        <v>2163.8000000000002</v>
      </c>
      <c r="J120" s="88">
        <v>1543.8</v>
      </c>
      <c r="K120" s="88">
        <v>7593.8</v>
      </c>
      <c r="L120" s="88">
        <v>2748.8</v>
      </c>
      <c r="M120" s="88">
        <v>1903.8</v>
      </c>
      <c r="N120" s="88">
        <v>1543.8</v>
      </c>
      <c r="O120" s="88">
        <v>2813.8</v>
      </c>
      <c r="P120" s="88">
        <v>2603.8000000000002</v>
      </c>
      <c r="Q120" s="88">
        <v>1993.8</v>
      </c>
      <c r="R120" s="88">
        <v>2093.8000000000002</v>
      </c>
      <c r="S120" s="88">
        <v>5443.8</v>
      </c>
      <c r="T120" s="88">
        <v>1743.8</v>
      </c>
      <c r="U120" s="88">
        <v>1543.8</v>
      </c>
      <c r="V120" s="88">
        <v>8543.7999999999993</v>
      </c>
      <c r="W120" s="88">
        <v>4473.8</v>
      </c>
      <c r="X120" s="88">
        <v>2168.8000000000002</v>
      </c>
      <c r="Y120" s="88">
        <v>2243.8000000000002</v>
      </c>
      <c r="Z120" s="88">
        <v>1963.8</v>
      </c>
      <c r="AA120" s="88">
        <v>4493.8</v>
      </c>
      <c r="AB120" s="88">
        <v>1543.8</v>
      </c>
      <c r="AC120" s="88">
        <v>6684.8</v>
      </c>
      <c r="AD120" s="88">
        <v>2887.8</v>
      </c>
      <c r="AE120" s="88">
        <v>2743.8</v>
      </c>
      <c r="AF120" s="88">
        <v>1543.8</v>
      </c>
      <c r="AG120" s="88">
        <v>0</v>
      </c>
      <c r="AH120" s="88">
        <v>3903.8</v>
      </c>
      <c r="AI120" s="88">
        <v>1543.8</v>
      </c>
      <c r="AJ120" s="88">
        <v>3418.8</v>
      </c>
      <c r="AK120" s="88">
        <v>4407.8</v>
      </c>
      <c r="AL120" s="88">
        <v>3872.8</v>
      </c>
      <c r="AM120" s="85">
        <v>3614.71</v>
      </c>
      <c r="AN120" s="11"/>
      <c r="AO120" s="85">
        <f t="shared" si="13"/>
        <v>95787.910000000047</v>
      </c>
      <c r="AP120" s="4"/>
    </row>
    <row r="121" spans="2:42" ht="15" customHeight="1" outlineLevel="1" x14ac:dyDescent="0.25">
      <c r="B121" s="85">
        <v>124</v>
      </c>
      <c r="C121" s="85"/>
      <c r="D121" s="83" t="s">
        <v>441</v>
      </c>
      <c r="E121" s="84" t="s">
        <v>240</v>
      </c>
      <c r="F121" s="82" t="s">
        <v>404</v>
      </c>
      <c r="G121" s="1"/>
      <c r="H121" s="88">
        <v>37.42</v>
      </c>
      <c r="I121" s="88">
        <v>4988.5</v>
      </c>
      <c r="J121" s="88">
        <v>11687</v>
      </c>
      <c r="K121" s="88">
        <v>8560</v>
      </c>
      <c r="L121" s="88">
        <v>10490</v>
      </c>
      <c r="M121" s="88">
        <v>8650</v>
      </c>
      <c r="N121" s="88">
        <v>6240</v>
      </c>
      <c r="O121" s="88">
        <v>9520</v>
      </c>
      <c r="P121" s="88">
        <v>11485</v>
      </c>
      <c r="Q121" s="88">
        <v>4950</v>
      </c>
      <c r="R121" s="88">
        <v>7474</v>
      </c>
      <c r="S121" s="88">
        <v>5280</v>
      </c>
      <c r="T121" s="88">
        <v>5800</v>
      </c>
      <c r="U121" s="88">
        <v>6100</v>
      </c>
      <c r="V121" s="88">
        <v>10108</v>
      </c>
      <c r="W121" s="88">
        <v>6335</v>
      </c>
      <c r="X121" s="88">
        <v>6040</v>
      </c>
      <c r="Y121" s="88">
        <v>7196</v>
      </c>
      <c r="Z121" s="88">
        <v>5959</v>
      </c>
      <c r="AA121" s="88">
        <v>8032.5</v>
      </c>
      <c r="AB121" s="88">
        <v>4167</v>
      </c>
      <c r="AC121" s="88">
        <v>9229</v>
      </c>
      <c r="AD121" s="88">
        <v>6312</v>
      </c>
      <c r="AE121" s="88">
        <v>5380</v>
      </c>
      <c r="AF121" s="88">
        <v>5750</v>
      </c>
      <c r="AG121" s="88">
        <v>0</v>
      </c>
      <c r="AH121" s="88">
        <v>8235</v>
      </c>
      <c r="AI121" s="88">
        <v>2310</v>
      </c>
      <c r="AJ121" s="88">
        <v>6500</v>
      </c>
      <c r="AK121" s="88">
        <v>8690</v>
      </c>
      <c r="AL121" s="88">
        <v>5632</v>
      </c>
      <c r="AM121" s="85">
        <v>4698</v>
      </c>
      <c r="AN121" s="11"/>
      <c r="AO121" s="85">
        <f t="shared" si="13"/>
        <v>211798</v>
      </c>
      <c r="AP121" s="4"/>
    </row>
    <row r="122" spans="2:42" ht="15" customHeight="1" outlineLevel="1" x14ac:dyDescent="0.25">
      <c r="B122" s="85">
        <v>440</v>
      </c>
      <c r="C122" s="85"/>
      <c r="D122" s="83" t="s">
        <v>465</v>
      </c>
      <c r="E122" s="84" t="s">
        <v>312</v>
      </c>
      <c r="F122" s="82" t="s">
        <v>404</v>
      </c>
      <c r="G122" s="1"/>
      <c r="H122" s="88">
        <v>50</v>
      </c>
      <c r="I122" s="88">
        <v>6551.38</v>
      </c>
      <c r="J122" s="88">
        <v>10586.86</v>
      </c>
      <c r="K122" s="88">
        <v>6276.36</v>
      </c>
      <c r="L122" s="88">
        <v>5430.38</v>
      </c>
      <c r="M122" s="88">
        <v>8364.3799999999992</v>
      </c>
      <c r="N122" s="88">
        <v>5410.37</v>
      </c>
      <c r="O122" s="88">
        <v>7511.88</v>
      </c>
      <c r="P122" s="88">
        <v>7325.38</v>
      </c>
      <c r="Q122" s="88">
        <v>8322.3799999999992</v>
      </c>
      <c r="R122" s="88">
        <v>11054.38</v>
      </c>
      <c r="S122" s="88">
        <v>7759.38</v>
      </c>
      <c r="T122" s="88">
        <v>5144.38</v>
      </c>
      <c r="U122" s="88">
        <v>5144.38</v>
      </c>
      <c r="V122" s="88">
        <v>11028.36</v>
      </c>
      <c r="W122" s="88">
        <v>8395.3799999999992</v>
      </c>
      <c r="X122" s="88">
        <v>4185.88</v>
      </c>
      <c r="Y122" s="88">
        <v>8144.38</v>
      </c>
      <c r="Z122" s="88">
        <v>5864.37</v>
      </c>
      <c r="AA122" s="88">
        <v>6982.88</v>
      </c>
      <c r="AB122" s="88">
        <v>3294.38</v>
      </c>
      <c r="AC122" s="88">
        <v>10400.36</v>
      </c>
      <c r="AD122" s="88">
        <v>13184.37</v>
      </c>
      <c r="AE122" s="88">
        <v>3674.38</v>
      </c>
      <c r="AF122" s="88">
        <v>5183.88</v>
      </c>
      <c r="AG122" s="88">
        <v>0</v>
      </c>
      <c r="AH122" s="88">
        <v>3294.38</v>
      </c>
      <c r="AI122" s="88">
        <v>3969.38</v>
      </c>
      <c r="AJ122" s="88">
        <v>7204.38</v>
      </c>
      <c r="AK122" s="88">
        <v>7468.37</v>
      </c>
      <c r="AL122" s="88">
        <v>6857.38</v>
      </c>
      <c r="AM122" s="85">
        <v>5601.36</v>
      </c>
      <c r="AN122" s="11"/>
      <c r="AO122" s="85">
        <f t="shared" si="13"/>
        <v>209615.76000000007</v>
      </c>
      <c r="AP122" s="4"/>
    </row>
    <row r="123" spans="2:42" ht="15" customHeight="1" x14ac:dyDescent="0.25">
      <c r="B123" s="86"/>
      <c r="C123" s="86"/>
      <c r="D123" s="86" t="s">
        <v>62</v>
      </c>
      <c r="E123" s="87"/>
      <c r="F123" s="86" t="s">
        <v>586</v>
      </c>
      <c r="G123" s="86">
        <v>7</v>
      </c>
      <c r="H123" s="89">
        <v>297.18</v>
      </c>
      <c r="I123" s="89">
        <f>SUBTOTAL(9,I115:I122)</f>
        <v>34605.54</v>
      </c>
      <c r="J123" s="89">
        <f t="shared" ref="J123:AM123" si="14">SUBTOTAL(9,J115:J122)</f>
        <v>54513.399999999994</v>
      </c>
      <c r="K123" s="89">
        <f t="shared" si="14"/>
        <v>56919.19</v>
      </c>
      <c r="L123" s="89">
        <f t="shared" si="14"/>
        <v>54488.82</v>
      </c>
      <c r="M123" s="89">
        <f t="shared" si="14"/>
        <v>55681.72</v>
      </c>
      <c r="N123" s="89">
        <f t="shared" si="14"/>
        <v>26552.21</v>
      </c>
      <c r="O123" s="89">
        <f t="shared" si="14"/>
        <v>49039.219999999994</v>
      </c>
      <c r="P123" s="89">
        <f t="shared" si="14"/>
        <v>47518.82</v>
      </c>
      <c r="Q123" s="89">
        <f t="shared" si="14"/>
        <v>52917.020000000004</v>
      </c>
      <c r="R123" s="89">
        <f t="shared" si="14"/>
        <v>43921.93</v>
      </c>
      <c r="S123" s="89">
        <f t="shared" si="14"/>
        <v>44684.92</v>
      </c>
      <c r="T123" s="89">
        <f t="shared" si="14"/>
        <v>50134.320000000007</v>
      </c>
      <c r="U123" s="89">
        <f t="shared" si="14"/>
        <v>30367.82</v>
      </c>
      <c r="V123" s="89">
        <f t="shared" si="14"/>
        <v>57287.15</v>
      </c>
      <c r="W123" s="89">
        <f t="shared" si="14"/>
        <v>48676.42</v>
      </c>
      <c r="X123" s="89">
        <f t="shared" si="14"/>
        <v>38952.239999999998</v>
      </c>
      <c r="Y123" s="89">
        <f t="shared" si="14"/>
        <v>41067.719999999994</v>
      </c>
      <c r="Z123" s="89">
        <f t="shared" si="14"/>
        <v>46117.520000000004</v>
      </c>
      <c r="AA123" s="89">
        <f t="shared" si="14"/>
        <v>48978.32</v>
      </c>
      <c r="AB123" s="89">
        <f t="shared" si="14"/>
        <v>29096.92</v>
      </c>
      <c r="AC123" s="89">
        <f t="shared" si="14"/>
        <v>48574.6</v>
      </c>
      <c r="AD123" s="89">
        <f t="shared" si="14"/>
        <v>54034.320000000007</v>
      </c>
      <c r="AE123" s="89">
        <f t="shared" si="14"/>
        <v>32004.02</v>
      </c>
      <c r="AF123" s="89">
        <f t="shared" si="14"/>
        <v>30339.95</v>
      </c>
      <c r="AG123" s="89">
        <f t="shared" si="14"/>
        <v>1861.6</v>
      </c>
      <c r="AH123" s="89">
        <f t="shared" si="14"/>
        <v>34513.93</v>
      </c>
      <c r="AI123" s="89">
        <f t="shared" si="14"/>
        <v>19901.530000000002</v>
      </c>
      <c r="AJ123" s="89">
        <f t="shared" si="14"/>
        <v>40810.17</v>
      </c>
      <c r="AK123" s="89">
        <f t="shared" si="14"/>
        <v>55775.410000000011</v>
      </c>
      <c r="AL123" s="89">
        <f t="shared" si="14"/>
        <v>41499.829999999994</v>
      </c>
      <c r="AM123" s="89">
        <f t="shared" si="14"/>
        <v>29465.77</v>
      </c>
      <c r="AN123" s="18"/>
      <c r="AO123" s="89">
        <f>SUBTOTAL(9,AO115:AO122)</f>
        <v>1300302.3499999999</v>
      </c>
      <c r="AP123" s="51"/>
    </row>
    <row r="124" spans="2:42" ht="15" customHeight="1" outlineLevel="1" x14ac:dyDescent="0.25">
      <c r="B124" s="85">
        <v>660</v>
      </c>
      <c r="C124" s="85"/>
      <c r="D124" s="83" t="s">
        <v>411</v>
      </c>
      <c r="E124" s="84" t="s">
        <v>335</v>
      </c>
      <c r="F124" s="82" t="s">
        <v>64</v>
      </c>
      <c r="G124" s="1"/>
      <c r="H124" s="88" t="s">
        <v>585</v>
      </c>
      <c r="I124" s="88">
        <v>4558.49</v>
      </c>
      <c r="J124" s="88">
        <v>4632.1499999999996</v>
      </c>
      <c r="K124" s="88">
        <v>6249.51</v>
      </c>
      <c r="L124" s="88">
        <v>4069.18</v>
      </c>
      <c r="M124" s="88">
        <v>9098.33</v>
      </c>
      <c r="N124" s="88">
        <v>5084.72</v>
      </c>
      <c r="O124" s="88">
        <v>3594.65</v>
      </c>
      <c r="P124" s="88">
        <v>5261.81</v>
      </c>
      <c r="Q124" s="88">
        <v>4939.1899999999996</v>
      </c>
      <c r="R124" s="88">
        <v>6683.63</v>
      </c>
      <c r="S124" s="88">
        <v>5274.55</v>
      </c>
      <c r="T124" s="88">
        <v>9388.5</v>
      </c>
      <c r="U124" s="88">
        <v>3931.8</v>
      </c>
      <c r="V124" s="88">
        <v>4519.3500000000004</v>
      </c>
      <c r="W124" s="88">
        <v>5861.45</v>
      </c>
      <c r="X124" s="88">
        <v>4915.47</v>
      </c>
      <c r="Y124" s="88">
        <v>6647.03</v>
      </c>
      <c r="Z124" s="88">
        <v>5967.81</v>
      </c>
      <c r="AA124" s="88">
        <v>10842.19</v>
      </c>
      <c r="AB124" s="88">
        <v>5446.39</v>
      </c>
      <c r="AC124" s="88">
        <v>8949.14</v>
      </c>
      <c r="AD124" s="88">
        <v>7476.76</v>
      </c>
      <c r="AE124" s="88">
        <v>7495.79</v>
      </c>
      <c r="AF124" s="88">
        <v>6305.7</v>
      </c>
      <c r="AG124" s="88">
        <v>0</v>
      </c>
      <c r="AH124" s="88">
        <v>5366.45</v>
      </c>
      <c r="AI124" s="88">
        <v>3304.57</v>
      </c>
      <c r="AJ124" s="88">
        <v>5602.67</v>
      </c>
      <c r="AK124" s="88">
        <v>5536.82</v>
      </c>
      <c r="AL124" s="88">
        <v>6495.69</v>
      </c>
      <c r="AM124" s="85">
        <v>4941.08</v>
      </c>
      <c r="AN124" s="11"/>
      <c r="AO124" s="85">
        <f t="shared" ref="AO124:AO131" si="15">SUM(I124:AM124)</f>
        <v>178440.87000000005</v>
      </c>
      <c r="AP124" s="4"/>
    </row>
    <row r="125" spans="2:42" ht="15" customHeight="1" outlineLevel="1" x14ac:dyDescent="0.25">
      <c r="B125" s="85">
        <v>507</v>
      </c>
      <c r="C125" s="85"/>
      <c r="D125" s="83" t="s">
        <v>413</v>
      </c>
      <c r="E125" s="84" t="s">
        <v>322</v>
      </c>
      <c r="F125" s="82" t="s">
        <v>64</v>
      </c>
      <c r="G125" s="1"/>
      <c r="H125" s="88">
        <v>37</v>
      </c>
      <c r="I125" s="88">
        <v>5138.3</v>
      </c>
      <c r="J125" s="88">
        <v>7313.2</v>
      </c>
      <c r="K125" s="88">
        <v>9336.75</v>
      </c>
      <c r="L125" s="88">
        <v>7211.9</v>
      </c>
      <c r="M125" s="88">
        <v>12596.9</v>
      </c>
      <c r="N125" s="88">
        <v>3594.7</v>
      </c>
      <c r="O125" s="88">
        <v>6118.6</v>
      </c>
      <c r="P125" s="88">
        <v>7873.7</v>
      </c>
      <c r="Q125" s="88">
        <v>13499.4</v>
      </c>
      <c r="R125" s="88">
        <v>10169.299999999999</v>
      </c>
      <c r="S125" s="88">
        <v>7494.7</v>
      </c>
      <c r="T125" s="88">
        <v>14355.8</v>
      </c>
      <c r="U125" s="88">
        <v>5465.5</v>
      </c>
      <c r="V125" s="88">
        <v>6557.1</v>
      </c>
      <c r="W125" s="88">
        <v>9676</v>
      </c>
      <c r="X125" s="88">
        <v>11506.8</v>
      </c>
      <c r="Y125" s="88">
        <v>14205.6</v>
      </c>
      <c r="Z125" s="88">
        <v>12314.8</v>
      </c>
      <c r="AA125" s="88">
        <v>12741.8</v>
      </c>
      <c r="AB125" s="88">
        <v>10817.9</v>
      </c>
      <c r="AC125" s="88">
        <v>19405.099999999999</v>
      </c>
      <c r="AD125" s="88">
        <v>21037.1</v>
      </c>
      <c r="AE125" s="88">
        <v>24929.5</v>
      </c>
      <c r="AF125" s="88">
        <v>21759.3</v>
      </c>
      <c r="AG125" s="88">
        <v>0</v>
      </c>
      <c r="AH125" s="88">
        <v>10616.6</v>
      </c>
      <c r="AI125" s="88">
        <v>2099.3000000000002</v>
      </c>
      <c r="AJ125" s="88">
        <v>10791.6</v>
      </c>
      <c r="AK125" s="88">
        <v>11252.51</v>
      </c>
      <c r="AL125" s="88">
        <v>7652.3</v>
      </c>
      <c r="AM125" s="85">
        <v>5113.8</v>
      </c>
      <c r="AN125" s="11"/>
      <c r="AO125" s="85">
        <f t="shared" si="15"/>
        <v>322645.85999999993</v>
      </c>
      <c r="AP125" s="4"/>
    </row>
    <row r="126" spans="2:42" ht="15" customHeight="1" outlineLevel="1" x14ac:dyDescent="0.25">
      <c r="B126" s="85">
        <v>431</v>
      </c>
      <c r="C126" s="85"/>
      <c r="D126" s="83" t="s">
        <v>478</v>
      </c>
      <c r="E126" s="84" t="s">
        <v>305</v>
      </c>
      <c r="F126" s="82" t="s">
        <v>64</v>
      </c>
      <c r="G126" s="1"/>
      <c r="H126" s="88">
        <v>31</v>
      </c>
      <c r="I126" s="88">
        <v>3453.81</v>
      </c>
      <c r="J126" s="88">
        <v>2063.77</v>
      </c>
      <c r="K126" s="88">
        <v>2379.5500000000002</v>
      </c>
      <c r="L126" s="88">
        <v>2466.2199999999998</v>
      </c>
      <c r="M126" s="88">
        <v>3412.87</v>
      </c>
      <c r="N126" s="88">
        <v>1581.72</v>
      </c>
      <c r="O126" s="88">
        <v>1986.02</v>
      </c>
      <c r="P126" s="88">
        <v>2571.6999999999998</v>
      </c>
      <c r="Q126" s="88">
        <v>2596.0700000000002</v>
      </c>
      <c r="R126" s="88">
        <v>2185.4499999999998</v>
      </c>
      <c r="S126" s="88">
        <v>1618.42</v>
      </c>
      <c r="T126" s="88">
        <v>3917.26</v>
      </c>
      <c r="U126" s="88">
        <v>1310.48</v>
      </c>
      <c r="V126" s="88">
        <v>1988.02</v>
      </c>
      <c r="W126" s="88">
        <v>3152.92</v>
      </c>
      <c r="X126" s="88">
        <v>2160.2199999999998</v>
      </c>
      <c r="Y126" s="88">
        <v>1727.57</v>
      </c>
      <c r="Z126" s="88">
        <v>4168.32</v>
      </c>
      <c r="AA126" s="88">
        <v>3056.65</v>
      </c>
      <c r="AB126" s="88">
        <v>2036.3</v>
      </c>
      <c r="AC126" s="88">
        <v>5445.5</v>
      </c>
      <c r="AD126" s="88">
        <v>3843.45</v>
      </c>
      <c r="AE126" s="88">
        <v>4226.2700000000004</v>
      </c>
      <c r="AF126" s="88">
        <v>2512.75</v>
      </c>
      <c r="AG126" s="88">
        <v>0</v>
      </c>
      <c r="AH126" s="88">
        <v>2687.45</v>
      </c>
      <c r="AI126" s="88">
        <v>1273.45</v>
      </c>
      <c r="AJ126" s="88">
        <v>4337.7</v>
      </c>
      <c r="AK126" s="88">
        <v>4367.1499999999996</v>
      </c>
      <c r="AL126" s="88">
        <v>3610.2</v>
      </c>
      <c r="AM126" s="85">
        <v>2769.25</v>
      </c>
      <c r="AN126" s="11"/>
      <c r="AO126" s="85">
        <f t="shared" si="15"/>
        <v>84906.50999999998</v>
      </c>
      <c r="AP126" s="4"/>
    </row>
    <row r="127" spans="2:42" ht="15" customHeight="1" outlineLevel="1" x14ac:dyDescent="0.25">
      <c r="B127" s="85">
        <v>422</v>
      </c>
      <c r="C127" s="85"/>
      <c r="D127" s="83" t="s">
        <v>541</v>
      </c>
      <c r="E127" s="84" t="s">
        <v>542</v>
      </c>
      <c r="F127" s="82" t="s">
        <v>610</v>
      </c>
      <c r="G127" s="1"/>
      <c r="H127" s="88">
        <v>315.88</v>
      </c>
      <c r="I127" s="88" t="s">
        <v>589</v>
      </c>
      <c r="J127" s="88" t="s">
        <v>589</v>
      </c>
      <c r="K127" s="88" t="s">
        <v>589</v>
      </c>
      <c r="L127" s="88" t="s">
        <v>589</v>
      </c>
      <c r="M127" s="88" t="s">
        <v>589</v>
      </c>
      <c r="N127" s="88" t="s">
        <v>589</v>
      </c>
      <c r="O127" s="88" t="s">
        <v>589</v>
      </c>
      <c r="P127" s="88" t="s">
        <v>589</v>
      </c>
      <c r="Q127" s="88" t="s">
        <v>589</v>
      </c>
      <c r="R127" s="88" t="s">
        <v>589</v>
      </c>
      <c r="S127" s="88" t="s">
        <v>589</v>
      </c>
      <c r="T127" s="88" t="s">
        <v>589</v>
      </c>
      <c r="U127" s="88" t="s">
        <v>589</v>
      </c>
      <c r="V127" s="88" t="s">
        <v>589</v>
      </c>
      <c r="W127" s="88" t="s">
        <v>589</v>
      </c>
      <c r="X127" s="88" t="s">
        <v>589</v>
      </c>
      <c r="Y127" s="88" t="s">
        <v>589</v>
      </c>
      <c r="Z127" s="88" t="s">
        <v>589</v>
      </c>
      <c r="AA127" s="88" t="s">
        <v>589</v>
      </c>
      <c r="AB127" s="88" t="s">
        <v>589</v>
      </c>
      <c r="AC127" s="88" t="s">
        <v>589</v>
      </c>
      <c r="AD127" s="88" t="s">
        <v>589</v>
      </c>
      <c r="AE127" s="88" t="s">
        <v>589</v>
      </c>
      <c r="AF127" s="88" t="s">
        <v>589</v>
      </c>
      <c r="AG127" s="88" t="s">
        <v>589</v>
      </c>
      <c r="AH127" s="88" t="s">
        <v>589</v>
      </c>
      <c r="AI127" s="88" t="s">
        <v>589</v>
      </c>
      <c r="AJ127" s="88" t="s">
        <v>589</v>
      </c>
      <c r="AK127" s="88" t="s">
        <v>589</v>
      </c>
      <c r="AL127" s="88" t="s">
        <v>589</v>
      </c>
      <c r="AM127" s="85" t="s">
        <v>589</v>
      </c>
      <c r="AN127" s="11"/>
      <c r="AO127" s="85">
        <f t="shared" si="15"/>
        <v>0</v>
      </c>
      <c r="AP127" s="4"/>
    </row>
    <row r="128" spans="2:42" ht="15" customHeight="1" outlineLevel="1" x14ac:dyDescent="0.25">
      <c r="B128" s="85">
        <v>237</v>
      </c>
      <c r="C128" s="85"/>
      <c r="D128" s="83" t="s">
        <v>416</v>
      </c>
      <c r="E128" s="84" t="s">
        <v>223</v>
      </c>
      <c r="F128" s="82" t="s">
        <v>65</v>
      </c>
      <c r="G128" s="1"/>
      <c r="H128" s="88">
        <v>43.81</v>
      </c>
      <c r="I128" s="88">
        <v>15593.65</v>
      </c>
      <c r="J128" s="88">
        <v>13600.3</v>
      </c>
      <c r="K128" s="88">
        <v>15184.77</v>
      </c>
      <c r="L128" s="88">
        <v>17766.099999999999</v>
      </c>
      <c r="M128" s="88">
        <v>24555.51</v>
      </c>
      <c r="N128" s="88">
        <v>13380</v>
      </c>
      <c r="O128" s="88">
        <v>17070.439999999999</v>
      </c>
      <c r="P128" s="88">
        <v>16909.18</v>
      </c>
      <c r="Q128" s="88">
        <v>18817.080000000002</v>
      </c>
      <c r="R128" s="88">
        <v>19007.560000000001</v>
      </c>
      <c r="S128" s="88">
        <v>20310.29</v>
      </c>
      <c r="T128" s="88">
        <v>27252.98</v>
      </c>
      <c r="U128" s="88">
        <v>17885.37</v>
      </c>
      <c r="V128" s="88">
        <v>18144.82</v>
      </c>
      <c r="W128" s="88">
        <v>21787.279999999999</v>
      </c>
      <c r="X128" s="88">
        <v>23866.99</v>
      </c>
      <c r="Y128" s="88">
        <v>20047.89</v>
      </c>
      <c r="Z128" s="88">
        <v>27161.89</v>
      </c>
      <c r="AA128" s="88">
        <v>35824.11</v>
      </c>
      <c r="AB128" s="88">
        <v>25942.36</v>
      </c>
      <c r="AC128" s="88">
        <v>33237.78</v>
      </c>
      <c r="AD128" s="88">
        <v>41947.21</v>
      </c>
      <c r="AE128" s="88">
        <v>47223.88</v>
      </c>
      <c r="AF128" s="88">
        <v>41720.699999999997</v>
      </c>
      <c r="AG128" s="88">
        <v>0</v>
      </c>
      <c r="AH128" s="88">
        <v>20883.89</v>
      </c>
      <c r="AI128" s="88">
        <v>7328.8</v>
      </c>
      <c r="AJ128" s="88">
        <v>13759.81</v>
      </c>
      <c r="AK128" s="88">
        <v>16044.95</v>
      </c>
      <c r="AL128" s="88">
        <v>16681.990000000002</v>
      </c>
      <c r="AM128" s="85">
        <v>11274.15</v>
      </c>
      <c r="AN128" s="11"/>
      <c r="AO128" s="85">
        <f t="shared" si="15"/>
        <v>660211.7300000001</v>
      </c>
      <c r="AP128" s="4"/>
    </row>
    <row r="129" spans="2:42" ht="15" customHeight="1" outlineLevel="1" x14ac:dyDescent="0.25">
      <c r="B129" s="85">
        <v>26</v>
      </c>
      <c r="C129" s="85"/>
      <c r="D129" s="83" t="s">
        <v>415</v>
      </c>
      <c r="E129" s="84" t="s">
        <v>223</v>
      </c>
      <c r="F129" s="82" t="s">
        <v>65</v>
      </c>
      <c r="G129" s="1"/>
      <c r="H129" s="88">
        <v>48.44</v>
      </c>
      <c r="I129" s="88">
        <v>13067.39</v>
      </c>
      <c r="J129" s="88">
        <v>14265.83</v>
      </c>
      <c r="K129" s="88">
        <v>14209.68</v>
      </c>
      <c r="L129" s="88">
        <v>12566.42</v>
      </c>
      <c r="M129" s="88">
        <v>25642.9</v>
      </c>
      <c r="N129" s="88">
        <v>10049.959999999999</v>
      </c>
      <c r="O129" s="88">
        <v>16068.57</v>
      </c>
      <c r="P129" s="88">
        <v>16592.22</v>
      </c>
      <c r="Q129" s="88">
        <v>18013.830000000002</v>
      </c>
      <c r="R129" s="88">
        <v>16615.099999999999</v>
      </c>
      <c r="S129" s="88">
        <v>18520.689999999999</v>
      </c>
      <c r="T129" s="88">
        <v>23061.35</v>
      </c>
      <c r="U129" s="88">
        <v>15626.76</v>
      </c>
      <c r="V129" s="88">
        <v>20703.13</v>
      </c>
      <c r="W129" s="88">
        <v>23213.11</v>
      </c>
      <c r="X129" s="88">
        <v>20743.14</v>
      </c>
      <c r="Y129" s="88">
        <v>21638.78</v>
      </c>
      <c r="Z129" s="88">
        <v>27171.4</v>
      </c>
      <c r="AA129" s="88">
        <v>30776.33</v>
      </c>
      <c r="AB129" s="88">
        <v>19530.89</v>
      </c>
      <c r="AC129" s="88">
        <v>35345.85</v>
      </c>
      <c r="AD129" s="88">
        <v>38492.949999999997</v>
      </c>
      <c r="AE129" s="88">
        <v>51126.06</v>
      </c>
      <c r="AF129" s="88">
        <v>40180.85</v>
      </c>
      <c r="AG129" s="88">
        <v>0</v>
      </c>
      <c r="AH129" s="88">
        <v>21680.89</v>
      </c>
      <c r="AI129" s="88">
        <v>9566.34</v>
      </c>
      <c r="AJ129" s="88">
        <v>16716.919999999998</v>
      </c>
      <c r="AK129" s="88">
        <v>14595.28</v>
      </c>
      <c r="AL129" s="88">
        <v>19060.13</v>
      </c>
      <c r="AM129" s="85">
        <v>9940.1299999999992</v>
      </c>
      <c r="AN129" s="11"/>
      <c r="AO129" s="85">
        <f t="shared" si="15"/>
        <v>634782.88000000012</v>
      </c>
      <c r="AP129" s="4"/>
    </row>
    <row r="130" spans="2:42" ht="15" customHeight="1" outlineLevel="1" x14ac:dyDescent="0.25">
      <c r="B130" s="85" t="s">
        <v>595</v>
      </c>
      <c r="C130" s="85"/>
      <c r="D130" s="83" t="s">
        <v>596</v>
      </c>
      <c r="E130" s="84" t="s">
        <v>597</v>
      </c>
      <c r="F130" s="82" t="s">
        <v>65</v>
      </c>
      <c r="G130" s="1"/>
      <c r="H130" s="88">
        <v>67.37</v>
      </c>
      <c r="I130" s="88" t="s">
        <v>589</v>
      </c>
      <c r="J130" s="88" t="s">
        <v>589</v>
      </c>
      <c r="K130" s="88" t="s">
        <v>589</v>
      </c>
      <c r="L130" s="88" t="s">
        <v>589</v>
      </c>
      <c r="M130" s="88" t="s">
        <v>589</v>
      </c>
      <c r="N130" s="88" t="s">
        <v>589</v>
      </c>
      <c r="O130" s="88" t="s">
        <v>589</v>
      </c>
      <c r="P130" s="88" t="s">
        <v>589</v>
      </c>
      <c r="Q130" s="88" t="s">
        <v>589</v>
      </c>
      <c r="R130" s="88" t="s">
        <v>589</v>
      </c>
      <c r="S130" s="88" t="s">
        <v>589</v>
      </c>
      <c r="T130" s="88" t="s">
        <v>589</v>
      </c>
      <c r="U130" s="88" t="s">
        <v>589</v>
      </c>
      <c r="V130" s="88" t="s">
        <v>589</v>
      </c>
      <c r="W130" s="88" t="s">
        <v>589</v>
      </c>
      <c r="X130" s="88" t="s">
        <v>589</v>
      </c>
      <c r="Y130" s="88" t="s">
        <v>589</v>
      </c>
      <c r="Z130" s="88" t="s">
        <v>589</v>
      </c>
      <c r="AA130" s="88" t="s">
        <v>589</v>
      </c>
      <c r="AB130" s="88" t="s">
        <v>589</v>
      </c>
      <c r="AC130" s="88" t="s">
        <v>589</v>
      </c>
      <c r="AD130" s="88" t="s">
        <v>589</v>
      </c>
      <c r="AE130" s="88" t="s">
        <v>589</v>
      </c>
      <c r="AF130" s="88" t="s">
        <v>589</v>
      </c>
      <c r="AG130" s="88" t="s">
        <v>589</v>
      </c>
      <c r="AH130" s="88" t="s">
        <v>589</v>
      </c>
      <c r="AI130" s="88" t="s">
        <v>589</v>
      </c>
      <c r="AJ130" s="88" t="s">
        <v>589</v>
      </c>
      <c r="AK130" s="88" t="s">
        <v>589</v>
      </c>
      <c r="AL130" s="88" t="s">
        <v>589</v>
      </c>
      <c r="AM130" s="85" t="s">
        <v>589</v>
      </c>
      <c r="AN130" s="11"/>
      <c r="AO130" s="85">
        <f t="shared" si="15"/>
        <v>0</v>
      </c>
      <c r="AP130" s="4"/>
    </row>
    <row r="131" spans="2:42" ht="15" customHeight="1" outlineLevel="1" x14ac:dyDescent="0.25">
      <c r="B131" s="85">
        <v>408</v>
      </c>
      <c r="C131" s="85"/>
      <c r="D131" s="83" t="s">
        <v>435</v>
      </c>
      <c r="E131" s="84" t="s">
        <v>297</v>
      </c>
      <c r="F131" s="82" t="s">
        <v>66</v>
      </c>
      <c r="G131" s="1"/>
      <c r="H131" s="88">
        <v>41.5</v>
      </c>
      <c r="I131" s="88">
        <v>5089.6499999999996</v>
      </c>
      <c r="J131" s="88">
        <v>5073.8999999999996</v>
      </c>
      <c r="K131" s="88">
        <v>6842.3</v>
      </c>
      <c r="L131" s="88">
        <v>7248.28</v>
      </c>
      <c r="M131" s="88">
        <v>11298.18</v>
      </c>
      <c r="N131" s="88">
        <v>5900.62</v>
      </c>
      <c r="O131" s="88">
        <v>1431.42</v>
      </c>
      <c r="P131" s="88">
        <v>5683.07</v>
      </c>
      <c r="Q131" s="88">
        <v>5615.87</v>
      </c>
      <c r="R131" s="88">
        <v>6117.2</v>
      </c>
      <c r="S131" s="88">
        <v>9994.75</v>
      </c>
      <c r="T131" s="88">
        <v>7762.51</v>
      </c>
      <c r="U131" s="88">
        <v>4966.22</v>
      </c>
      <c r="V131" s="88">
        <v>6471.55</v>
      </c>
      <c r="W131" s="88">
        <v>5674.52</v>
      </c>
      <c r="X131" s="88">
        <v>8336</v>
      </c>
      <c r="Y131" s="88">
        <v>9345.15</v>
      </c>
      <c r="Z131" s="88">
        <v>12855.97</v>
      </c>
      <c r="AA131" s="88">
        <v>11015.71</v>
      </c>
      <c r="AB131" s="88">
        <v>8385.0499999999993</v>
      </c>
      <c r="AC131" s="88">
        <v>9880.0499999999993</v>
      </c>
      <c r="AD131" s="88">
        <v>11116</v>
      </c>
      <c r="AE131" s="88">
        <v>15212.98</v>
      </c>
      <c r="AF131" s="88">
        <v>11288.21</v>
      </c>
      <c r="AG131" s="88">
        <v>0</v>
      </c>
      <c r="AH131" s="88">
        <v>7869.76</v>
      </c>
      <c r="AI131" s="88">
        <v>4325.54</v>
      </c>
      <c r="AJ131" s="88">
        <v>8784.99</v>
      </c>
      <c r="AK131" s="88">
        <v>9727.66</v>
      </c>
      <c r="AL131" s="88">
        <v>10626.27</v>
      </c>
      <c r="AM131" s="85">
        <v>7343.04</v>
      </c>
      <c r="AN131" s="11"/>
      <c r="AO131" s="85">
        <f t="shared" si="15"/>
        <v>241282.41999999998</v>
      </c>
      <c r="AP131" s="4"/>
    </row>
    <row r="132" spans="2:42" ht="15" customHeight="1" x14ac:dyDescent="0.25">
      <c r="B132" s="86"/>
      <c r="C132" s="86"/>
      <c r="D132" s="86" t="s">
        <v>67</v>
      </c>
      <c r="E132" s="87"/>
      <c r="F132" s="86" t="s">
        <v>586</v>
      </c>
      <c r="G132" s="86">
        <v>7</v>
      </c>
      <c r="H132" s="89">
        <v>585</v>
      </c>
      <c r="I132" s="89">
        <f t="shared" ref="I132:AO132" si="16">SUBTOTAL(9,I124:I131)</f>
        <v>46901.29</v>
      </c>
      <c r="J132" s="89">
        <f t="shared" si="16"/>
        <v>46949.15</v>
      </c>
      <c r="K132" s="89">
        <f t="shared" si="16"/>
        <v>54202.560000000005</v>
      </c>
      <c r="L132" s="89">
        <f t="shared" si="16"/>
        <v>51328.1</v>
      </c>
      <c r="M132" s="89">
        <f t="shared" si="16"/>
        <v>86604.69</v>
      </c>
      <c r="N132" s="89">
        <f t="shared" si="16"/>
        <v>39591.72</v>
      </c>
      <c r="O132" s="89">
        <f t="shared" si="16"/>
        <v>46269.7</v>
      </c>
      <c r="P132" s="89">
        <f t="shared" si="16"/>
        <v>54891.68</v>
      </c>
      <c r="Q132" s="89">
        <f t="shared" si="16"/>
        <v>63481.44000000001</v>
      </c>
      <c r="R132" s="89">
        <f t="shared" si="16"/>
        <v>60778.239999999998</v>
      </c>
      <c r="S132" s="89">
        <f t="shared" si="16"/>
        <v>63213.399999999994</v>
      </c>
      <c r="T132" s="89">
        <f t="shared" si="16"/>
        <v>85738.39999999998</v>
      </c>
      <c r="U132" s="89">
        <f t="shared" si="16"/>
        <v>49186.13</v>
      </c>
      <c r="V132" s="89">
        <f t="shared" si="16"/>
        <v>58383.97</v>
      </c>
      <c r="W132" s="89">
        <f t="shared" si="16"/>
        <v>69365.279999999999</v>
      </c>
      <c r="X132" s="89">
        <f t="shared" si="16"/>
        <v>71528.62</v>
      </c>
      <c r="Y132" s="89">
        <f t="shared" si="16"/>
        <v>73612.01999999999</v>
      </c>
      <c r="Z132" s="89">
        <f t="shared" si="16"/>
        <v>89640.19</v>
      </c>
      <c r="AA132" s="89">
        <f t="shared" si="16"/>
        <v>104256.79000000001</v>
      </c>
      <c r="AB132" s="89">
        <f t="shared" si="16"/>
        <v>72158.89</v>
      </c>
      <c r="AC132" s="89">
        <f t="shared" si="16"/>
        <v>112263.42</v>
      </c>
      <c r="AD132" s="89">
        <f t="shared" si="16"/>
        <v>123913.47</v>
      </c>
      <c r="AE132" s="89">
        <f t="shared" si="16"/>
        <v>150214.48000000001</v>
      </c>
      <c r="AF132" s="89">
        <f t="shared" si="16"/>
        <v>123767.50999999998</v>
      </c>
      <c r="AG132" s="89">
        <f t="shared" si="16"/>
        <v>0</v>
      </c>
      <c r="AH132" s="89">
        <f t="shared" si="16"/>
        <v>69105.039999999994</v>
      </c>
      <c r="AI132" s="89">
        <f t="shared" si="16"/>
        <v>27898</v>
      </c>
      <c r="AJ132" s="89">
        <f t="shared" si="16"/>
        <v>59993.689999999995</v>
      </c>
      <c r="AK132" s="89">
        <f t="shared" si="16"/>
        <v>61524.37000000001</v>
      </c>
      <c r="AL132" s="89">
        <f t="shared" si="16"/>
        <v>64126.58</v>
      </c>
      <c r="AM132" s="89">
        <f t="shared" si="16"/>
        <v>41381.449999999997</v>
      </c>
      <c r="AN132" s="18"/>
      <c r="AO132" s="89">
        <f t="shared" si="16"/>
        <v>2122270.2700000005</v>
      </c>
      <c r="AP132" s="51"/>
    </row>
    <row r="133" spans="2:42" ht="15" customHeight="1" outlineLevel="1" x14ac:dyDescent="0.25">
      <c r="B133" s="85" t="s">
        <v>68</v>
      </c>
      <c r="C133" s="85"/>
      <c r="D133" s="83" t="s">
        <v>459</v>
      </c>
      <c r="E133" s="84" t="s">
        <v>253</v>
      </c>
      <c r="F133" s="82" t="s">
        <v>26</v>
      </c>
      <c r="G133" s="1"/>
      <c r="H133" s="88">
        <v>86</v>
      </c>
      <c r="I133" s="88">
        <v>22342.29</v>
      </c>
      <c r="J133" s="88">
        <v>28221.43</v>
      </c>
      <c r="K133" s="88">
        <v>29136.67</v>
      </c>
      <c r="L133" s="88">
        <v>30669.11</v>
      </c>
      <c r="M133" s="88">
        <v>41534.730000000003</v>
      </c>
      <c r="N133" s="88">
        <v>19419.259999999998</v>
      </c>
      <c r="O133" s="88">
        <v>31895.21</v>
      </c>
      <c r="P133" s="88">
        <v>32323.759999999998</v>
      </c>
      <c r="Q133" s="88">
        <v>35515.86</v>
      </c>
      <c r="R133" s="88">
        <v>28071.46</v>
      </c>
      <c r="S133" s="88">
        <v>35919.86</v>
      </c>
      <c r="T133" s="88">
        <v>25178.21</v>
      </c>
      <c r="U133" s="88">
        <v>25731.71</v>
      </c>
      <c r="V133" s="88">
        <v>20693.21</v>
      </c>
      <c r="W133" s="88">
        <v>36825.21</v>
      </c>
      <c r="X133" s="88">
        <v>31888.21</v>
      </c>
      <c r="Y133" s="88">
        <v>25579.21</v>
      </c>
      <c r="Z133" s="88">
        <v>44846.21</v>
      </c>
      <c r="AA133" s="88">
        <v>24808.21</v>
      </c>
      <c r="AB133" s="88">
        <v>41112.21</v>
      </c>
      <c r="AC133" s="88">
        <v>37613.21</v>
      </c>
      <c r="AD133" s="88">
        <v>37086.629999999997</v>
      </c>
      <c r="AE133" s="88">
        <v>46477.87</v>
      </c>
      <c r="AF133" s="88">
        <v>32362.17</v>
      </c>
      <c r="AG133" s="88">
        <v>0</v>
      </c>
      <c r="AH133" s="88">
        <v>20132.810000000001</v>
      </c>
      <c r="AI133" s="88">
        <v>32358.34</v>
      </c>
      <c r="AJ133" s="88">
        <v>20720.82</v>
      </c>
      <c r="AK133" s="88">
        <v>21920.82</v>
      </c>
      <c r="AL133" s="88">
        <v>15822.21</v>
      </c>
      <c r="AM133" s="85">
        <v>16730.77</v>
      </c>
      <c r="AN133" s="11"/>
      <c r="AO133" s="85">
        <f t="shared" ref="AO133:AO139" si="17">SUM(I133:AM133)</f>
        <v>892937.67999999993</v>
      </c>
      <c r="AP133" s="4"/>
    </row>
    <row r="134" spans="2:42" ht="15" customHeight="1" outlineLevel="1" x14ac:dyDescent="0.25">
      <c r="B134" s="85">
        <v>267</v>
      </c>
      <c r="C134" s="85"/>
      <c r="D134" s="83" t="s">
        <v>475</v>
      </c>
      <c r="E134" s="84" t="s">
        <v>674</v>
      </c>
      <c r="F134" s="82" t="s">
        <v>26</v>
      </c>
      <c r="G134" s="1"/>
      <c r="H134" s="88" t="s">
        <v>585</v>
      </c>
      <c r="I134" s="88">
        <v>6668.2</v>
      </c>
      <c r="J134" s="88">
        <v>5305.9</v>
      </c>
      <c r="K134" s="88">
        <v>23590.9</v>
      </c>
      <c r="L134" s="88">
        <v>18440.900000000001</v>
      </c>
      <c r="M134" s="88">
        <v>2526.8000000000002</v>
      </c>
      <c r="N134" s="88">
        <v>1865</v>
      </c>
      <c r="O134" s="88">
        <v>22638.9</v>
      </c>
      <c r="P134" s="88">
        <v>10493.2</v>
      </c>
      <c r="Q134" s="88">
        <v>6367.9</v>
      </c>
      <c r="R134" s="88">
        <v>15367.9</v>
      </c>
      <c r="S134" s="88">
        <v>12195.9</v>
      </c>
      <c r="T134" s="88">
        <v>8390.7999999999993</v>
      </c>
      <c r="U134" s="88">
        <v>2603.4</v>
      </c>
      <c r="V134" s="88">
        <v>2915.4</v>
      </c>
      <c r="W134" s="88">
        <v>6492</v>
      </c>
      <c r="X134" s="88">
        <v>14716.9</v>
      </c>
      <c r="Y134" s="88">
        <v>14459.4</v>
      </c>
      <c r="Z134" s="88">
        <v>13500</v>
      </c>
      <c r="AA134" s="88">
        <v>8098.8</v>
      </c>
      <c r="AB134" s="88">
        <v>4095.8</v>
      </c>
      <c r="AC134" s="88">
        <v>565</v>
      </c>
      <c r="AD134" s="88">
        <v>11586.7</v>
      </c>
      <c r="AE134" s="88">
        <v>25535.4</v>
      </c>
      <c r="AF134" s="88">
        <v>9742.7999999999993</v>
      </c>
      <c r="AG134" s="88">
        <v>0</v>
      </c>
      <c r="AH134" s="88">
        <v>5042.8</v>
      </c>
      <c r="AI134" s="88">
        <v>275</v>
      </c>
      <c r="AJ134" s="88">
        <v>9056.9</v>
      </c>
      <c r="AK134" s="88">
        <v>5281.8</v>
      </c>
      <c r="AL134" s="88">
        <v>4823.3999999999996</v>
      </c>
      <c r="AM134" s="85">
        <v>6525.5</v>
      </c>
      <c r="AN134" s="11"/>
      <c r="AO134" s="85">
        <f t="shared" si="17"/>
        <v>279169.29999999993</v>
      </c>
      <c r="AP134" s="4"/>
    </row>
    <row r="135" spans="2:42" ht="15" customHeight="1" outlineLevel="1" x14ac:dyDescent="0.25">
      <c r="B135" s="85" t="s">
        <v>69</v>
      </c>
      <c r="C135" s="85"/>
      <c r="D135" s="83" t="s">
        <v>396</v>
      </c>
      <c r="E135" s="84" t="s">
        <v>271</v>
      </c>
      <c r="F135" s="82" t="s">
        <v>26</v>
      </c>
      <c r="G135" s="1"/>
      <c r="H135" s="88">
        <v>143</v>
      </c>
      <c r="I135" s="88">
        <v>4070.91</v>
      </c>
      <c r="J135" s="88">
        <v>8066.62</v>
      </c>
      <c r="K135" s="88">
        <v>3678.77</v>
      </c>
      <c r="L135" s="88">
        <v>4138.9399999999996</v>
      </c>
      <c r="M135" s="88">
        <v>4127.17</v>
      </c>
      <c r="N135" s="88">
        <v>2596.2800000000002</v>
      </c>
      <c r="O135" s="88">
        <v>4128.8900000000003</v>
      </c>
      <c r="P135" s="88">
        <v>4091.86</v>
      </c>
      <c r="Q135" s="88">
        <v>3140.06</v>
      </c>
      <c r="R135" s="88">
        <v>3181</v>
      </c>
      <c r="S135" s="88">
        <v>3819.07</v>
      </c>
      <c r="T135" s="88">
        <v>5218.04</v>
      </c>
      <c r="U135" s="88">
        <v>3519.82</v>
      </c>
      <c r="V135" s="88">
        <v>5528.84</v>
      </c>
      <c r="W135" s="88">
        <v>7504.91</v>
      </c>
      <c r="X135" s="88">
        <v>5350.86</v>
      </c>
      <c r="Y135" s="88">
        <v>4405.1000000000004</v>
      </c>
      <c r="Z135" s="88">
        <v>4682.9399999999996</v>
      </c>
      <c r="AA135" s="88">
        <v>6601.88</v>
      </c>
      <c r="AB135" s="88">
        <v>4487.7299999999996</v>
      </c>
      <c r="AC135" s="88">
        <v>5266.06</v>
      </c>
      <c r="AD135" s="88">
        <v>4177.08</v>
      </c>
      <c r="AE135" s="88">
        <v>8235.85</v>
      </c>
      <c r="AF135" s="88">
        <v>3613.73</v>
      </c>
      <c r="AG135" s="88">
        <v>0</v>
      </c>
      <c r="AH135" s="88">
        <v>10440.030000000001</v>
      </c>
      <c r="AI135" s="88">
        <v>5124.78</v>
      </c>
      <c r="AJ135" s="88">
        <v>5776.89</v>
      </c>
      <c r="AK135" s="88">
        <v>5173.59</v>
      </c>
      <c r="AL135" s="88">
        <v>8915.2000000000007</v>
      </c>
      <c r="AM135" s="85">
        <v>2720.68</v>
      </c>
      <c r="AN135" s="11"/>
      <c r="AO135" s="85">
        <f t="shared" si="17"/>
        <v>151783.58000000002</v>
      </c>
      <c r="AP135" s="4"/>
    </row>
    <row r="136" spans="2:42" ht="15" customHeight="1" outlineLevel="1" x14ac:dyDescent="0.25">
      <c r="B136" s="85" t="s">
        <v>70</v>
      </c>
      <c r="C136" s="85"/>
      <c r="D136" s="83" t="s">
        <v>462</v>
      </c>
      <c r="E136" s="84" t="s">
        <v>278</v>
      </c>
      <c r="F136" s="82" t="s">
        <v>26</v>
      </c>
      <c r="G136" s="1"/>
      <c r="H136" s="88">
        <v>76.5</v>
      </c>
      <c r="I136" s="88">
        <v>3140.83</v>
      </c>
      <c r="J136" s="88">
        <v>5943.83</v>
      </c>
      <c r="K136" s="88">
        <v>12146.83</v>
      </c>
      <c r="L136" s="88">
        <v>10335.83</v>
      </c>
      <c r="M136" s="88">
        <v>6083.83</v>
      </c>
      <c r="N136" s="88">
        <v>8286.83</v>
      </c>
      <c r="O136" s="88">
        <v>10186.83</v>
      </c>
      <c r="P136" s="88">
        <v>17001.830000000002</v>
      </c>
      <c r="Q136" s="88">
        <v>6714.83</v>
      </c>
      <c r="R136" s="88">
        <v>8249.83</v>
      </c>
      <c r="S136" s="88">
        <v>20081.830000000002</v>
      </c>
      <c r="T136" s="88">
        <v>20081.830000000002</v>
      </c>
      <c r="U136" s="88">
        <v>14728.83</v>
      </c>
      <c r="V136" s="88">
        <v>23638.83</v>
      </c>
      <c r="W136" s="88">
        <v>17711.830000000002</v>
      </c>
      <c r="X136" s="88">
        <v>5273.83</v>
      </c>
      <c r="Y136" s="88">
        <v>7845.83</v>
      </c>
      <c r="Z136" s="88">
        <v>13481.83</v>
      </c>
      <c r="AA136" s="88">
        <v>19546.830000000002</v>
      </c>
      <c r="AB136" s="88">
        <v>2275.83</v>
      </c>
      <c r="AC136" s="88">
        <v>19719.830000000002</v>
      </c>
      <c r="AD136" s="88">
        <v>13268.83</v>
      </c>
      <c r="AE136" s="88">
        <v>19051.830000000002</v>
      </c>
      <c r="AF136" s="88">
        <v>4081.83</v>
      </c>
      <c r="AG136" s="88">
        <v>0</v>
      </c>
      <c r="AH136" s="88">
        <v>8704.83</v>
      </c>
      <c r="AI136" s="88">
        <v>6872.83</v>
      </c>
      <c r="AJ136" s="88">
        <v>14504.83</v>
      </c>
      <c r="AK136" s="88">
        <v>14814.83</v>
      </c>
      <c r="AL136" s="88">
        <v>10303.83</v>
      </c>
      <c r="AM136" s="85">
        <v>6263.93</v>
      </c>
      <c r="AN136" s="11"/>
      <c r="AO136" s="85">
        <f t="shared" si="17"/>
        <v>350346.00000000006</v>
      </c>
      <c r="AP136" s="4"/>
    </row>
    <row r="137" spans="2:42" ht="15" customHeight="1" outlineLevel="1" x14ac:dyDescent="0.25">
      <c r="B137" s="85">
        <v>421</v>
      </c>
      <c r="C137" s="85"/>
      <c r="D137" s="83" t="s">
        <v>463</v>
      </c>
      <c r="E137" s="84" t="s">
        <v>579</v>
      </c>
      <c r="F137" s="82" t="s">
        <v>26</v>
      </c>
      <c r="G137" s="1"/>
      <c r="H137" s="88">
        <v>42</v>
      </c>
      <c r="I137" s="88">
        <v>13098.05</v>
      </c>
      <c r="J137" s="88">
        <v>6635.05</v>
      </c>
      <c r="K137" s="88">
        <v>7936.05</v>
      </c>
      <c r="L137" s="88">
        <v>7919.05</v>
      </c>
      <c r="M137" s="88">
        <v>9461.0499999999993</v>
      </c>
      <c r="N137" s="88">
        <v>9254.0499999999993</v>
      </c>
      <c r="O137" s="88">
        <v>7099.05</v>
      </c>
      <c r="P137" s="88">
        <v>7913.05</v>
      </c>
      <c r="Q137" s="88">
        <v>11877.05</v>
      </c>
      <c r="R137" s="88">
        <v>6655.05</v>
      </c>
      <c r="S137" s="88">
        <v>11838.05</v>
      </c>
      <c r="T137" s="88">
        <v>8642.0499999999993</v>
      </c>
      <c r="U137" s="88">
        <v>13477.05</v>
      </c>
      <c r="V137" s="88">
        <v>8055.05</v>
      </c>
      <c r="W137" s="88">
        <v>14238.05</v>
      </c>
      <c r="X137" s="88">
        <v>13937.05</v>
      </c>
      <c r="Y137" s="88">
        <v>6834.05</v>
      </c>
      <c r="Z137" s="88">
        <v>17816.05</v>
      </c>
      <c r="AA137" s="88">
        <v>20067.05</v>
      </c>
      <c r="AB137" s="88">
        <v>13733.05</v>
      </c>
      <c r="AC137" s="88">
        <v>18572.05</v>
      </c>
      <c r="AD137" s="88">
        <v>19401.05</v>
      </c>
      <c r="AE137" s="88">
        <v>17243.05</v>
      </c>
      <c r="AF137" s="88">
        <v>13699.05</v>
      </c>
      <c r="AG137" s="88">
        <v>0</v>
      </c>
      <c r="AH137" s="88">
        <v>18574.16</v>
      </c>
      <c r="AI137" s="88">
        <v>7766.05</v>
      </c>
      <c r="AJ137" s="88">
        <v>14964.05</v>
      </c>
      <c r="AK137" s="88">
        <v>14043.05</v>
      </c>
      <c r="AL137" s="88">
        <v>7902.05</v>
      </c>
      <c r="AM137" s="85">
        <v>7249.96</v>
      </c>
      <c r="AN137" s="11"/>
      <c r="AO137" s="85">
        <f t="shared" si="17"/>
        <v>355899.5199999999</v>
      </c>
      <c r="AP137" s="4"/>
    </row>
    <row r="138" spans="2:42" ht="15" customHeight="1" outlineLevel="1" x14ac:dyDescent="0.25">
      <c r="B138" s="85">
        <v>442</v>
      </c>
      <c r="C138" s="85"/>
      <c r="D138" s="83" t="s">
        <v>449</v>
      </c>
      <c r="E138" s="84" t="s">
        <v>212</v>
      </c>
      <c r="F138" s="82" t="s">
        <v>26</v>
      </c>
      <c r="G138" s="1"/>
      <c r="H138" s="88">
        <v>53</v>
      </c>
      <c r="I138" s="88">
        <v>18305.52</v>
      </c>
      <c r="J138" s="88">
        <v>20705.650000000001</v>
      </c>
      <c r="K138" s="88">
        <v>17197.32</v>
      </c>
      <c r="L138" s="88">
        <v>11083.67</v>
      </c>
      <c r="M138" s="88">
        <v>15612.17</v>
      </c>
      <c r="N138" s="88">
        <v>16163.77</v>
      </c>
      <c r="O138" s="88">
        <v>13982.32</v>
      </c>
      <c r="P138" s="88">
        <v>9404.06</v>
      </c>
      <c r="Q138" s="88">
        <v>13729.8</v>
      </c>
      <c r="R138" s="88">
        <v>20718.75</v>
      </c>
      <c r="S138" s="88">
        <v>27676.86</v>
      </c>
      <c r="T138" s="88">
        <v>26329.24</v>
      </c>
      <c r="U138" s="88">
        <v>12163.77</v>
      </c>
      <c r="V138" s="88">
        <v>23725.599999999999</v>
      </c>
      <c r="W138" s="88">
        <v>12602.8</v>
      </c>
      <c r="X138" s="88">
        <v>24372.38</v>
      </c>
      <c r="Y138" s="88">
        <v>17799.18</v>
      </c>
      <c r="Z138" s="88">
        <v>11883.68</v>
      </c>
      <c r="AA138" s="88">
        <v>16136.21</v>
      </c>
      <c r="AB138" s="88">
        <v>12130.78</v>
      </c>
      <c r="AC138" s="88">
        <v>23781.7</v>
      </c>
      <c r="AD138" s="88">
        <v>14161.58</v>
      </c>
      <c r="AE138" s="88">
        <v>24118.400000000001</v>
      </c>
      <c r="AF138" s="88">
        <v>23551.89</v>
      </c>
      <c r="AG138" s="88">
        <v>0</v>
      </c>
      <c r="AH138" s="88">
        <v>32557.96</v>
      </c>
      <c r="AI138" s="88">
        <v>9687.48</v>
      </c>
      <c r="AJ138" s="88">
        <v>28038.7</v>
      </c>
      <c r="AK138" s="88">
        <v>21098.5</v>
      </c>
      <c r="AL138" s="88">
        <v>15638.18</v>
      </c>
      <c r="AM138" s="85">
        <v>11827.17</v>
      </c>
      <c r="AN138" s="11"/>
      <c r="AO138" s="85">
        <f t="shared" si="17"/>
        <v>546185.0900000002</v>
      </c>
      <c r="AP138" s="4"/>
    </row>
    <row r="139" spans="2:42" ht="15" customHeight="1" outlineLevel="1" x14ac:dyDescent="0.25">
      <c r="B139" s="85">
        <v>226</v>
      </c>
      <c r="C139" s="85"/>
      <c r="D139" s="83" t="s">
        <v>373</v>
      </c>
      <c r="E139" s="84" t="s">
        <v>248</v>
      </c>
      <c r="F139" s="82" t="s">
        <v>26</v>
      </c>
      <c r="G139" s="1"/>
      <c r="H139" s="88">
        <v>29.08</v>
      </c>
      <c r="I139" s="88">
        <v>529.16</v>
      </c>
      <c r="J139" s="88">
        <v>3158.16</v>
      </c>
      <c r="K139" s="88">
        <v>106.08</v>
      </c>
      <c r="L139" s="88">
        <v>283.08</v>
      </c>
      <c r="M139" s="88">
        <v>3334.23</v>
      </c>
      <c r="N139" s="88">
        <v>451.05</v>
      </c>
      <c r="O139" s="88">
        <v>182.05</v>
      </c>
      <c r="P139" s="88">
        <v>66.040000000000006</v>
      </c>
      <c r="Q139" s="88">
        <v>2937.61</v>
      </c>
      <c r="R139" s="88">
        <v>451</v>
      </c>
      <c r="S139" s="88">
        <v>22.02</v>
      </c>
      <c r="T139" s="88">
        <v>1239.3</v>
      </c>
      <c r="U139" s="88">
        <v>48.04</v>
      </c>
      <c r="V139" s="88">
        <v>322.07</v>
      </c>
      <c r="W139" s="88">
        <v>2829.09</v>
      </c>
      <c r="X139" s="88">
        <v>439.09</v>
      </c>
      <c r="Y139" s="88">
        <v>4734.12</v>
      </c>
      <c r="Z139" s="88">
        <v>794.07</v>
      </c>
      <c r="AA139" s="88">
        <v>2008.06</v>
      </c>
      <c r="AB139" s="88">
        <v>60.05</v>
      </c>
      <c r="AC139" s="88">
        <v>3739.43</v>
      </c>
      <c r="AD139" s="88">
        <v>833.26</v>
      </c>
      <c r="AE139" s="88">
        <v>2041.14</v>
      </c>
      <c r="AF139" s="88">
        <v>3202.09</v>
      </c>
      <c r="AG139" s="88">
        <v>0</v>
      </c>
      <c r="AH139" s="88">
        <v>310.07</v>
      </c>
      <c r="AI139" s="88">
        <v>148.04</v>
      </c>
      <c r="AJ139" s="88">
        <v>2947.07</v>
      </c>
      <c r="AK139" s="88">
        <v>259.10000000000002</v>
      </c>
      <c r="AL139" s="88">
        <v>521.14</v>
      </c>
      <c r="AM139" s="85">
        <v>12.01</v>
      </c>
      <c r="AN139" s="11"/>
      <c r="AO139" s="85">
        <f t="shared" si="17"/>
        <v>38007.719999999994</v>
      </c>
      <c r="AP139" s="4"/>
    </row>
    <row r="140" spans="2:42" ht="15" customHeight="1" x14ac:dyDescent="0.25">
      <c r="B140" s="86"/>
      <c r="C140" s="86"/>
      <c r="D140" s="86" t="s">
        <v>71</v>
      </c>
      <c r="E140" s="87"/>
      <c r="F140" s="86" t="s">
        <v>586</v>
      </c>
      <c r="G140" s="86">
        <v>6</v>
      </c>
      <c r="H140" s="89">
        <v>429.58</v>
      </c>
      <c r="I140" s="89">
        <f t="shared" ref="I140:AO140" si="18">SUBTOTAL(9,I133:I139)</f>
        <v>68154.960000000006</v>
      </c>
      <c r="J140" s="89">
        <f t="shared" si="18"/>
        <v>78036.640000000014</v>
      </c>
      <c r="K140" s="89">
        <f t="shared" si="18"/>
        <v>93792.62000000001</v>
      </c>
      <c r="L140" s="89">
        <f t="shared" si="18"/>
        <v>82870.58</v>
      </c>
      <c r="M140" s="89">
        <f t="shared" si="18"/>
        <v>82679.98</v>
      </c>
      <c r="N140" s="89">
        <f t="shared" si="18"/>
        <v>58036.240000000005</v>
      </c>
      <c r="O140" s="89">
        <f t="shared" si="18"/>
        <v>90113.250000000015</v>
      </c>
      <c r="P140" s="89">
        <f t="shared" si="18"/>
        <v>81293.799999999988</v>
      </c>
      <c r="Q140" s="89">
        <f t="shared" si="18"/>
        <v>80283.11</v>
      </c>
      <c r="R140" s="89">
        <f t="shared" si="18"/>
        <v>82694.990000000005</v>
      </c>
      <c r="S140" s="89">
        <f t="shared" si="18"/>
        <v>111553.59000000001</v>
      </c>
      <c r="T140" s="89">
        <f t="shared" si="18"/>
        <v>95079.47</v>
      </c>
      <c r="U140" s="89">
        <f t="shared" si="18"/>
        <v>72272.62</v>
      </c>
      <c r="V140" s="89">
        <f t="shared" si="18"/>
        <v>84879</v>
      </c>
      <c r="W140" s="89">
        <f t="shared" si="18"/>
        <v>98203.89</v>
      </c>
      <c r="X140" s="89">
        <f t="shared" si="18"/>
        <v>95978.32</v>
      </c>
      <c r="Y140" s="89">
        <f t="shared" si="18"/>
        <v>81656.89</v>
      </c>
      <c r="Z140" s="89">
        <f t="shared" si="18"/>
        <v>107004.78</v>
      </c>
      <c r="AA140" s="89">
        <f t="shared" si="18"/>
        <v>97267.040000000008</v>
      </c>
      <c r="AB140" s="89">
        <f t="shared" si="18"/>
        <v>77895.450000000012</v>
      </c>
      <c r="AC140" s="89">
        <f t="shared" si="18"/>
        <v>109257.27999999998</v>
      </c>
      <c r="AD140" s="89">
        <f t="shared" si="18"/>
        <v>100515.13</v>
      </c>
      <c r="AE140" s="89">
        <f t="shared" si="18"/>
        <v>142703.54000000004</v>
      </c>
      <c r="AF140" s="89">
        <f t="shared" si="18"/>
        <v>90253.56</v>
      </c>
      <c r="AG140" s="89">
        <f t="shared" si="18"/>
        <v>0</v>
      </c>
      <c r="AH140" s="89">
        <f t="shared" si="18"/>
        <v>95762.66</v>
      </c>
      <c r="AI140" s="89">
        <f t="shared" si="18"/>
        <v>62232.520000000011</v>
      </c>
      <c r="AJ140" s="89">
        <f t="shared" si="18"/>
        <v>96009.260000000009</v>
      </c>
      <c r="AK140" s="89">
        <f t="shared" si="18"/>
        <v>82591.69</v>
      </c>
      <c r="AL140" s="89">
        <f t="shared" si="18"/>
        <v>63926.01</v>
      </c>
      <c r="AM140" s="89">
        <f t="shared" si="18"/>
        <v>51330.020000000004</v>
      </c>
      <c r="AN140" s="18"/>
      <c r="AO140" s="89">
        <f t="shared" si="18"/>
        <v>2614328.8900000006</v>
      </c>
      <c r="AP140" s="51"/>
    </row>
    <row r="141" spans="2:42" ht="15" customHeight="1" outlineLevel="1" x14ac:dyDescent="0.25">
      <c r="B141" s="85">
        <v>250</v>
      </c>
      <c r="C141" s="85"/>
      <c r="D141" s="83" t="s">
        <v>433</v>
      </c>
      <c r="E141" s="84" t="s">
        <v>264</v>
      </c>
      <c r="F141" s="82" t="s">
        <v>24</v>
      </c>
      <c r="G141" s="1"/>
      <c r="H141" s="88">
        <v>21.85</v>
      </c>
      <c r="I141" s="88">
        <v>816.5</v>
      </c>
      <c r="J141" s="88">
        <v>2799.3</v>
      </c>
      <c r="K141" s="88">
        <v>1702.1</v>
      </c>
      <c r="L141" s="88">
        <v>1835.5</v>
      </c>
      <c r="M141" s="88">
        <v>4282.7</v>
      </c>
      <c r="N141" s="88">
        <v>1070</v>
      </c>
      <c r="O141" s="88">
        <v>444.5</v>
      </c>
      <c r="P141" s="88">
        <v>2004.6</v>
      </c>
      <c r="Q141" s="88">
        <v>1318.7</v>
      </c>
      <c r="R141" s="88">
        <v>2501.1999999999998</v>
      </c>
      <c r="S141" s="88">
        <v>1736.3</v>
      </c>
      <c r="T141" s="88">
        <v>3730.9</v>
      </c>
      <c r="U141" s="88">
        <v>705.1</v>
      </c>
      <c r="V141" s="88">
        <v>1546.3</v>
      </c>
      <c r="W141" s="88">
        <v>1681.1</v>
      </c>
      <c r="X141" s="88">
        <v>2400.52</v>
      </c>
      <c r="Y141" s="88">
        <v>1808.51</v>
      </c>
      <c r="Z141" s="88">
        <v>1215.2</v>
      </c>
      <c r="AA141" s="88">
        <v>1810.4</v>
      </c>
      <c r="AB141" s="88">
        <v>1509.4</v>
      </c>
      <c r="AC141" s="88">
        <v>1950.8</v>
      </c>
      <c r="AD141" s="88">
        <v>2449.5</v>
      </c>
      <c r="AE141" s="88">
        <v>2852.5</v>
      </c>
      <c r="AF141" s="88">
        <v>1222.5999999999999</v>
      </c>
      <c r="AG141" s="88">
        <v>0</v>
      </c>
      <c r="AH141" s="88">
        <v>594.51</v>
      </c>
      <c r="AI141" s="88">
        <v>509.5</v>
      </c>
      <c r="AJ141" s="88">
        <v>1252.5999999999999</v>
      </c>
      <c r="AK141" s="88">
        <v>947.51</v>
      </c>
      <c r="AL141" s="88">
        <v>260.39999999999998</v>
      </c>
      <c r="AM141" s="85">
        <v>499.4</v>
      </c>
      <c r="AN141" s="11"/>
      <c r="AO141" s="85">
        <f t="shared" ref="AO141:AO191" si="19">SUM(I141:AM141)</f>
        <v>49458.15</v>
      </c>
      <c r="AP141" s="4"/>
    </row>
    <row r="142" spans="2:42" ht="15" customHeight="1" outlineLevel="1" x14ac:dyDescent="0.25">
      <c r="B142" s="85">
        <v>74</v>
      </c>
      <c r="C142" s="85"/>
      <c r="D142" s="83" t="s">
        <v>455</v>
      </c>
      <c r="E142" s="84" t="s">
        <v>233</v>
      </c>
      <c r="F142" s="82" t="s">
        <v>74</v>
      </c>
      <c r="G142" s="1"/>
      <c r="H142" s="88">
        <v>30.45</v>
      </c>
      <c r="I142" s="88">
        <v>1999.11</v>
      </c>
      <c r="J142" s="88">
        <v>3367.61</v>
      </c>
      <c r="K142" s="88">
        <v>3657.21</v>
      </c>
      <c r="L142" s="88">
        <v>3002.71</v>
      </c>
      <c r="M142" s="88">
        <v>3738.26</v>
      </c>
      <c r="N142" s="88">
        <v>1744.31</v>
      </c>
      <c r="O142" s="88">
        <v>1674.71</v>
      </c>
      <c r="P142" s="88">
        <v>3032.91</v>
      </c>
      <c r="Q142" s="88">
        <v>2284.0100000000002</v>
      </c>
      <c r="R142" s="88">
        <v>3087.71</v>
      </c>
      <c r="S142" s="88">
        <v>2308.5100000000002</v>
      </c>
      <c r="T142" s="88">
        <v>2748.16</v>
      </c>
      <c r="U142" s="88">
        <v>1760.21</v>
      </c>
      <c r="V142" s="88">
        <v>1519.51</v>
      </c>
      <c r="W142" s="88">
        <v>4116.6099999999997</v>
      </c>
      <c r="X142" s="88">
        <v>2848.31</v>
      </c>
      <c r="Y142" s="88">
        <v>3456.91</v>
      </c>
      <c r="Z142" s="88">
        <v>3622.06</v>
      </c>
      <c r="AA142" s="88">
        <v>4591.21</v>
      </c>
      <c r="AB142" s="88">
        <v>2463.31</v>
      </c>
      <c r="AC142" s="88">
        <v>4545.62</v>
      </c>
      <c r="AD142" s="88">
        <v>4610.8100000000004</v>
      </c>
      <c r="AE142" s="88">
        <v>3226.92</v>
      </c>
      <c r="AF142" s="88">
        <v>3786.82</v>
      </c>
      <c r="AG142" s="88">
        <v>0</v>
      </c>
      <c r="AH142" s="88">
        <v>7438.61</v>
      </c>
      <c r="AI142" s="88">
        <v>3982.21</v>
      </c>
      <c r="AJ142" s="88">
        <v>9530.7099999999991</v>
      </c>
      <c r="AK142" s="88">
        <v>11220.41</v>
      </c>
      <c r="AL142" s="88">
        <v>9622.2099999999991</v>
      </c>
      <c r="AM142" s="85">
        <v>5469.66</v>
      </c>
      <c r="AN142" s="11"/>
      <c r="AO142" s="85">
        <f t="shared" si="19"/>
        <v>120457.33000000002</v>
      </c>
      <c r="AP142" s="4"/>
    </row>
    <row r="143" spans="2:42" ht="15" customHeight="1" outlineLevel="1" x14ac:dyDescent="0.25">
      <c r="B143" s="85">
        <v>657</v>
      </c>
      <c r="C143" s="85"/>
      <c r="D143" s="83" t="s">
        <v>472</v>
      </c>
      <c r="E143" s="84" t="s">
        <v>333</v>
      </c>
      <c r="F143" s="82" t="s">
        <v>72</v>
      </c>
      <c r="G143" s="1"/>
      <c r="H143" s="88">
        <v>45</v>
      </c>
      <c r="I143" s="88">
        <v>8185.97</v>
      </c>
      <c r="J143" s="88">
        <v>8533.18</v>
      </c>
      <c r="K143" s="88">
        <v>7977.53</v>
      </c>
      <c r="L143" s="88">
        <v>7450.93</v>
      </c>
      <c r="M143" s="88">
        <v>10607.34</v>
      </c>
      <c r="N143" s="88">
        <v>6628.08</v>
      </c>
      <c r="O143" s="88">
        <v>7882.91</v>
      </c>
      <c r="P143" s="88">
        <v>6287.13</v>
      </c>
      <c r="Q143" s="88">
        <v>8561.2199999999993</v>
      </c>
      <c r="R143" s="88">
        <v>6203.03</v>
      </c>
      <c r="S143" s="88">
        <v>9320.43</v>
      </c>
      <c r="T143" s="88">
        <v>14295.68</v>
      </c>
      <c r="U143" s="88">
        <v>6479.73</v>
      </c>
      <c r="V143" s="88">
        <v>6693.47</v>
      </c>
      <c r="W143" s="88">
        <v>9028.9699999999993</v>
      </c>
      <c r="X143" s="88">
        <v>7775.18</v>
      </c>
      <c r="Y143" s="88">
        <v>8807.0300000000007</v>
      </c>
      <c r="Z143" s="88">
        <v>9153.1299999999992</v>
      </c>
      <c r="AA143" s="88">
        <v>12123.38</v>
      </c>
      <c r="AB143" s="88">
        <v>8274.5300000000007</v>
      </c>
      <c r="AC143" s="88">
        <v>15589.7</v>
      </c>
      <c r="AD143" s="88">
        <v>12238.92</v>
      </c>
      <c r="AE143" s="88">
        <v>16457.09</v>
      </c>
      <c r="AF143" s="88">
        <v>11441.43</v>
      </c>
      <c r="AG143" s="88">
        <v>0</v>
      </c>
      <c r="AH143" s="88">
        <v>6011.68</v>
      </c>
      <c r="AI143" s="88">
        <v>6011.68</v>
      </c>
      <c r="AJ143" s="88">
        <v>14291.98</v>
      </c>
      <c r="AK143" s="88">
        <v>10389.879999999999</v>
      </c>
      <c r="AL143" s="88">
        <v>11145.93</v>
      </c>
      <c r="AM143" s="85">
        <v>9439.83</v>
      </c>
      <c r="AN143" s="11"/>
      <c r="AO143" s="85">
        <f t="shared" si="19"/>
        <v>283286.97000000003</v>
      </c>
      <c r="AP143" s="4"/>
    </row>
    <row r="144" spans="2:42" ht="15" customHeight="1" outlineLevel="1" x14ac:dyDescent="0.25">
      <c r="B144" s="85" t="s">
        <v>589</v>
      </c>
      <c r="C144" s="85"/>
      <c r="D144" s="83" t="s">
        <v>585</v>
      </c>
      <c r="E144" s="84" t="s">
        <v>73</v>
      </c>
      <c r="F144" s="82" t="s">
        <v>72</v>
      </c>
      <c r="G144" s="1"/>
      <c r="H144" s="88" t="s">
        <v>585</v>
      </c>
      <c r="I144" s="88">
        <v>6736.53</v>
      </c>
      <c r="J144" s="88">
        <v>6710.98</v>
      </c>
      <c r="K144" s="88">
        <v>7897.08</v>
      </c>
      <c r="L144" s="88">
        <v>6983.18</v>
      </c>
      <c r="M144" s="88">
        <v>7872.33</v>
      </c>
      <c r="N144" s="88">
        <v>6459.38</v>
      </c>
      <c r="O144" s="88">
        <v>6536.68</v>
      </c>
      <c r="P144" s="88">
        <v>6292.58</v>
      </c>
      <c r="Q144" s="88">
        <v>6672</v>
      </c>
      <c r="R144" s="88">
        <v>6154.18</v>
      </c>
      <c r="S144" s="88">
        <v>7869.97</v>
      </c>
      <c r="T144" s="88">
        <v>9332.09</v>
      </c>
      <c r="U144" s="88">
        <v>6504.16</v>
      </c>
      <c r="V144" s="88">
        <v>5708.38</v>
      </c>
      <c r="W144" s="88">
        <v>6327.98</v>
      </c>
      <c r="X144" s="88">
        <v>6375.18</v>
      </c>
      <c r="Y144" s="88">
        <v>5974.58</v>
      </c>
      <c r="Z144" s="88">
        <v>6689.38</v>
      </c>
      <c r="AA144" s="88">
        <v>7281.08</v>
      </c>
      <c r="AB144" s="88">
        <v>6662.48</v>
      </c>
      <c r="AC144" s="88">
        <v>7282.28</v>
      </c>
      <c r="AD144" s="88">
        <v>7136.33</v>
      </c>
      <c r="AE144" s="88">
        <v>8602.33</v>
      </c>
      <c r="AF144" s="88">
        <v>9545.48</v>
      </c>
      <c r="AG144" s="88">
        <v>1804.9</v>
      </c>
      <c r="AH144" s="88">
        <v>6535.18</v>
      </c>
      <c r="AI144" s="88">
        <v>6530.18</v>
      </c>
      <c r="AJ144" s="88">
        <v>6205.38</v>
      </c>
      <c r="AK144" s="88">
        <v>6014.48</v>
      </c>
      <c r="AL144" s="88">
        <v>8618.5300000000007</v>
      </c>
      <c r="AM144" s="85">
        <v>7733.48</v>
      </c>
      <c r="AN144" s="11"/>
      <c r="AO144" s="85">
        <f t="shared" si="19"/>
        <v>213048.75</v>
      </c>
      <c r="AP144" s="4"/>
    </row>
    <row r="145" spans="2:42" ht="15" customHeight="1" outlineLevel="1" x14ac:dyDescent="0.25">
      <c r="B145" s="85">
        <v>268</v>
      </c>
      <c r="C145" s="85"/>
      <c r="D145" s="83" t="s">
        <v>394</v>
      </c>
      <c r="E145" s="84" t="s">
        <v>275</v>
      </c>
      <c r="F145" s="82" t="s">
        <v>74</v>
      </c>
      <c r="G145" s="1"/>
      <c r="H145" s="88">
        <v>67</v>
      </c>
      <c r="I145" s="88">
        <v>4632.9399999999996</v>
      </c>
      <c r="J145" s="88">
        <v>4103.5200000000004</v>
      </c>
      <c r="K145" s="88">
        <v>7208.52</v>
      </c>
      <c r="L145" s="88">
        <v>6855.96</v>
      </c>
      <c r="M145" s="88">
        <v>24365.47</v>
      </c>
      <c r="N145" s="88">
        <v>5405.81</v>
      </c>
      <c r="O145" s="88">
        <v>8301.43</v>
      </c>
      <c r="P145" s="88">
        <v>8220.74</v>
      </c>
      <c r="Q145" s="88">
        <v>19066.919999999998</v>
      </c>
      <c r="R145" s="88">
        <v>8788.82</v>
      </c>
      <c r="S145" s="88">
        <v>12520.59</v>
      </c>
      <c r="T145" s="88">
        <v>26769.25</v>
      </c>
      <c r="U145" s="88">
        <v>13924.09</v>
      </c>
      <c r="V145" s="88">
        <v>5564.83</v>
      </c>
      <c r="W145" s="88">
        <v>10966.88</v>
      </c>
      <c r="X145" s="88">
        <v>6647.85</v>
      </c>
      <c r="Y145" s="88">
        <v>17557.7</v>
      </c>
      <c r="Z145" s="88">
        <v>15405.72</v>
      </c>
      <c r="AA145" s="88">
        <v>31961.48</v>
      </c>
      <c r="AB145" s="88">
        <v>15676.41</v>
      </c>
      <c r="AC145" s="88">
        <v>21689.55</v>
      </c>
      <c r="AD145" s="88">
        <v>25283.33</v>
      </c>
      <c r="AE145" s="88">
        <v>26012.39</v>
      </c>
      <c r="AF145" s="88">
        <v>20345.45</v>
      </c>
      <c r="AG145" s="88">
        <v>0</v>
      </c>
      <c r="AH145" s="88">
        <v>8891.1299999999992</v>
      </c>
      <c r="AI145" s="88">
        <v>2957.93</v>
      </c>
      <c r="AJ145" s="88">
        <v>13222.33</v>
      </c>
      <c r="AK145" s="88">
        <v>14704.56</v>
      </c>
      <c r="AL145" s="88">
        <v>9698.57</v>
      </c>
      <c r="AM145" s="85">
        <v>10657.67</v>
      </c>
      <c r="AN145" s="11"/>
      <c r="AO145" s="85">
        <f t="shared" si="19"/>
        <v>407407.84000000008</v>
      </c>
      <c r="AP145" s="4"/>
    </row>
    <row r="146" spans="2:42" ht="15" customHeight="1" outlineLevel="1" x14ac:dyDescent="0.25">
      <c r="B146" s="85">
        <v>56</v>
      </c>
      <c r="C146" s="85"/>
      <c r="D146" s="83" t="s">
        <v>481</v>
      </c>
      <c r="E146" s="84" t="s">
        <v>228</v>
      </c>
      <c r="F146" s="82" t="s">
        <v>75</v>
      </c>
      <c r="G146" s="1"/>
      <c r="H146" s="88">
        <v>26</v>
      </c>
      <c r="I146" s="88">
        <v>4240.1000000000004</v>
      </c>
      <c r="J146" s="88">
        <v>4676.8999999999996</v>
      </c>
      <c r="K146" s="88">
        <v>4172.5</v>
      </c>
      <c r="L146" s="88">
        <v>5071.6000000000004</v>
      </c>
      <c r="M146" s="88">
        <v>5858.7</v>
      </c>
      <c r="N146" s="88">
        <v>5026.8999999999996</v>
      </c>
      <c r="O146" s="88">
        <v>5381</v>
      </c>
      <c r="P146" s="88">
        <v>7183.69</v>
      </c>
      <c r="Q146" s="88">
        <v>5215.5</v>
      </c>
      <c r="R146" s="88">
        <v>6670.5</v>
      </c>
      <c r="S146" s="88">
        <v>6257</v>
      </c>
      <c r="T146" s="88">
        <v>8846.2800000000007</v>
      </c>
      <c r="U146" s="88">
        <v>6314.4</v>
      </c>
      <c r="V146" s="88">
        <v>5384.9</v>
      </c>
      <c r="W146" s="88">
        <v>6468.5</v>
      </c>
      <c r="X146" s="88">
        <v>6405.2</v>
      </c>
      <c r="Y146" s="88">
        <v>7042.2</v>
      </c>
      <c r="Z146" s="88">
        <v>8701.99</v>
      </c>
      <c r="AA146" s="88">
        <v>10180.799999999999</v>
      </c>
      <c r="AB146" s="88">
        <v>8896.84</v>
      </c>
      <c r="AC146" s="88">
        <v>8161.9</v>
      </c>
      <c r="AD146" s="88">
        <v>9716</v>
      </c>
      <c r="AE146" s="88">
        <v>12274.92</v>
      </c>
      <c r="AF146" s="88">
        <v>2331.6</v>
      </c>
      <c r="AG146" s="88">
        <v>0</v>
      </c>
      <c r="AH146" s="88">
        <v>5934.8</v>
      </c>
      <c r="AI146" s="88">
        <v>3476.8</v>
      </c>
      <c r="AJ146" s="88">
        <v>6111.89</v>
      </c>
      <c r="AK146" s="88">
        <v>6388.49</v>
      </c>
      <c r="AL146" s="88">
        <v>6295.8</v>
      </c>
      <c r="AM146" s="85">
        <v>4566.3</v>
      </c>
      <c r="AN146" s="11"/>
      <c r="AO146" s="85">
        <f t="shared" si="19"/>
        <v>193253.99999999997</v>
      </c>
      <c r="AP146" s="4"/>
    </row>
    <row r="147" spans="2:42" ht="15" customHeight="1" outlineLevel="1" x14ac:dyDescent="0.25">
      <c r="B147" s="85">
        <v>280</v>
      </c>
      <c r="C147" s="85"/>
      <c r="D147" s="83" t="s">
        <v>366</v>
      </c>
      <c r="E147" s="84" t="s">
        <v>277</v>
      </c>
      <c r="F147" s="82" t="s">
        <v>74</v>
      </c>
      <c r="G147" s="1"/>
      <c r="H147" s="88">
        <v>323.3</v>
      </c>
      <c r="I147" s="88">
        <v>11527.08</v>
      </c>
      <c r="J147" s="88">
        <v>10232.41</v>
      </c>
      <c r="K147" s="88">
        <v>11182.11</v>
      </c>
      <c r="L147" s="88">
        <v>9420.61</v>
      </c>
      <c r="M147" s="88">
        <v>14712.9</v>
      </c>
      <c r="N147" s="88">
        <v>13408.08</v>
      </c>
      <c r="O147" s="88">
        <v>11323</v>
      </c>
      <c r="P147" s="88">
        <v>8033.81</v>
      </c>
      <c r="Q147" s="88">
        <v>9986.06</v>
      </c>
      <c r="R147" s="88">
        <v>14098.51</v>
      </c>
      <c r="S147" s="88">
        <v>13777.98</v>
      </c>
      <c r="T147" s="88">
        <v>17338.87</v>
      </c>
      <c r="U147" s="88">
        <v>15143.12</v>
      </c>
      <c r="V147" s="88">
        <v>10187.040000000001</v>
      </c>
      <c r="W147" s="88">
        <v>9901.82</v>
      </c>
      <c r="X147" s="88">
        <v>12775.19</v>
      </c>
      <c r="Y147" s="88">
        <v>15013.72</v>
      </c>
      <c r="Z147" s="88">
        <v>13916.44</v>
      </c>
      <c r="AA147" s="88">
        <v>18926.22</v>
      </c>
      <c r="AB147" s="88">
        <v>15066.7</v>
      </c>
      <c r="AC147" s="88">
        <v>19530.02</v>
      </c>
      <c r="AD147" s="88">
        <v>19695.98</v>
      </c>
      <c r="AE147" s="88">
        <v>25938.34</v>
      </c>
      <c r="AF147" s="88">
        <v>21330.720000000001</v>
      </c>
      <c r="AG147" s="88">
        <v>1</v>
      </c>
      <c r="AH147" s="88">
        <v>16403.82</v>
      </c>
      <c r="AI147" s="88">
        <v>11006.11</v>
      </c>
      <c r="AJ147" s="88">
        <v>14298.73</v>
      </c>
      <c r="AK147" s="88">
        <v>11641.01</v>
      </c>
      <c r="AL147" s="88">
        <v>16348.62</v>
      </c>
      <c r="AM147" s="85">
        <v>10963.19</v>
      </c>
      <c r="AN147" s="11"/>
      <c r="AO147" s="85">
        <f t="shared" si="19"/>
        <v>423129.20999999996</v>
      </c>
      <c r="AP147" s="4"/>
    </row>
    <row r="148" spans="2:42" ht="15" customHeight="1" outlineLevel="1" x14ac:dyDescent="0.25">
      <c r="B148" s="85">
        <v>436</v>
      </c>
      <c r="C148" s="85"/>
      <c r="D148" s="83" t="s">
        <v>453</v>
      </c>
      <c r="E148" s="84" t="s">
        <v>309</v>
      </c>
      <c r="F148" s="82" t="s">
        <v>72</v>
      </c>
      <c r="G148" s="1"/>
      <c r="H148" s="88">
        <v>31.1</v>
      </c>
      <c r="I148" s="88">
        <v>1549</v>
      </c>
      <c r="J148" s="88">
        <v>921.1</v>
      </c>
      <c r="K148" s="88">
        <v>1797.9</v>
      </c>
      <c r="L148" s="88">
        <v>2118.8200000000002</v>
      </c>
      <c r="M148" s="88">
        <v>2037.3</v>
      </c>
      <c r="N148" s="88">
        <v>1292.9000000000001</v>
      </c>
      <c r="O148" s="88">
        <v>1008.2</v>
      </c>
      <c r="P148" s="88">
        <v>828.7</v>
      </c>
      <c r="Q148" s="88">
        <v>1099</v>
      </c>
      <c r="R148" s="88">
        <v>1120.32</v>
      </c>
      <c r="S148" s="88">
        <v>838.8</v>
      </c>
      <c r="T148" s="88">
        <v>968.8</v>
      </c>
      <c r="U148" s="88">
        <v>1737.28</v>
      </c>
      <c r="V148" s="88">
        <v>1936.2</v>
      </c>
      <c r="W148" s="88">
        <v>1404.32</v>
      </c>
      <c r="X148" s="88">
        <v>2037</v>
      </c>
      <c r="Y148" s="88">
        <v>1533</v>
      </c>
      <c r="Z148" s="88">
        <v>2305.6</v>
      </c>
      <c r="AA148" s="88">
        <v>3471.9</v>
      </c>
      <c r="AB148" s="88">
        <v>2351.62</v>
      </c>
      <c r="AC148" s="88">
        <v>3202.2</v>
      </c>
      <c r="AD148" s="88">
        <v>3631.8</v>
      </c>
      <c r="AE148" s="88">
        <v>4305.3</v>
      </c>
      <c r="AF148" s="88">
        <v>2839</v>
      </c>
      <c r="AG148" s="88">
        <v>0</v>
      </c>
      <c r="AH148" s="88">
        <v>3227.4</v>
      </c>
      <c r="AI148" s="88">
        <v>638.70000000000005</v>
      </c>
      <c r="AJ148" s="88">
        <v>2189.4</v>
      </c>
      <c r="AK148" s="88">
        <v>2249.8000000000002</v>
      </c>
      <c r="AL148" s="88">
        <v>3302.82</v>
      </c>
      <c r="AM148" s="85">
        <v>1399.1</v>
      </c>
      <c r="AN148" s="11"/>
      <c r="AO148" s="85">
        <f t="shared" si="19"/>
        <v>59343.280000000006</v>
      </c>
      <c r="AP148" s="4"/>
    </row>
    <row r="149" spans="2:42" ht="15" customHeight="1" outlineLevel="1" x14ac:dyDescent="0.25">
      <c r="B149" s="85">
        <v>445</v>
      </c>
      <c r="C149" s="85"/>
      <c r="D149" s="83" t="s">
        <v>431</v>
      </c>
      <c r="E149" s="84" t="s">
        <v>315</v>
      </c>
      <c r="F149" s="82" t="s">
        <v>76</v>
      </c>
      <c r="G149" s="1"/>
      <c r="H149" s="88">
        <v>54</v>
      </c>
      <c r="I149" s="88">
        <v>12616.63</v>
      </c>
      <c r="J149" s="88">
        <v>11710.31</v>
      </c>
      <c r="K149" s="88">
        <v>15490.98</v>
      </c>
      <c r="L149" s="88">
        <v>15818.55</v>
      </c>
      <c r="M149" s="88">
        <v>26793.34</v>
      </c>
      <c r="N149" s="88">
        <v>11862.72</v>
      </c>
      <c r="O149" s="88">
        <v>13851.34</v>
      </c>
      <c r="P149" s="88">
        <v>11027.15</v>
      </c>
      <c r="Q149" s="88">
        <v>12661.03</v>
      </c>
      <c r="R149" s="88">
        <v>12776.97</v>
      </c>
      <c r="S149" s="88">
        <v>13250.68</v>
      </c>
      <c r="T149" s="88">
        <v>25058.99</v>
      </c>
      <c r="U149" s="88">
        <v>15298.75</v>
      </c>
      <c r="V149" s="88">
        <v>13389.12</v>
      </c>
      <c r="W149" s="88">
        <v>15037.35</v>
      </c>
      <c r="X149" s="88">
        <v>12837.05</v>
      </c>
      <c r="Y149" s="88">
        <v>14174.55</v>
      </c>
      <c r="Z149" s="88">
        <v>14046.31</v>
      </c>
      <c r="AA149" s="88">
        <v>19576.099999999999</v>
      </c>
      <c r="AB149" s="88">
        <v>22562.44</v>
      </c>
      <c r="AC149" s="88">
        <v>26374.52</v>
      </c>
      <c r="AD149" s="88">
        <v>22262.09</v>
      </c>
      <c r="AE149" s="88">
        <v>51614.35</v>
      </c>
      <c r="AF149" s="88">
        <v>32036.47</v>
      </c>
      <c r="AG149" s="88">
        <v>15954.28</v>
      </c>
      <c r="AH149" s="88">
        <v>14385.73</v>
      </c>
      <c r="AI149" s="88">
        <v>14385.73</v>
      </c>
      <c r="AJ149" s="88">
        <v>16058.42</v>
      </c>
      <c r="AK149" s="88">
        <v>21134.5</v>
      </c>
      <c r="AL149" s="88">
        <v>30250.21</v>
      </c>
      <c r="AM149" s="85">
        <v>28544.959999999999</v>
      </c>
      <c r="AN149" s="11"/>
      <c r="AO149" s="85">
        <f t="shared" si="19"/>
        <v>582841.61999999988</v>
      </c>
      <c r="AP149" s="4"/>
    </row>
    <row r="150" spans="2:42" ht="15" customHeight="1" outlineLevel="1" x14ac:dyDescent="0.25">
      <c r="B150" s="85" t="s">
        <v>589</v>
      </c>
      <c r="C150" s="85"/>
      <c r="D150" s="83" t="s">
        <v>585</v>
      </c>
      <c r="E150" s="84" t="s">
        <v>77</v>
      </c>
      <c r="F150" s="82" t="s">
        <v>72</v>
      </c>
      <c r="G150" s="1"/>
      <c r="H150" s="88" t="s">
        <v>585</v>
      </c>
      <c r="I150" s="88">
        <v>596.17999999999995</v>
      </c>
      <c r="J150" s="88">
        <v>1541.81</v>
      </c>
      <c r="K150" s="88">
        <v>932.6</v>
      </c>
      <c r="L150" s="88">
        <v>2361.33</v>
      </c>
      <c r="M150" s="88">
        <v>2606.6799999999998</v>
      </c>
      <c r="N150" s="88">
        <v>1827.15</v>
      </c>
      <c r="O150" s="88">
        <v>1645.2</v>
      </c>
      <c r="P150" s="88">
        <v>1973.12</v>
      </c>
      <c r="Q150" s="88">
        <v>2191.65</v>
      </c>
      <c r="R150" s="88">
        <v>2843.19</v>
      </c>
      <c r="S150" s="88">
        <v>1680.47</v>
      </c>
      <c r="T150" s="88">
        <v>4077.03</v>
      </c>
      <c r="U150" s="88">
        <v>3468.93</v>
      </c>
      <c r="V150" s="88">
        <v>1404.97</v>
      </c>
      <c r="W150" s="88">
        <v>2337.46</v>
      </c>
      <c r="X150" s="88">
        <v>2461.54</v>
      </c>
      <c r="Y150" s="88">
        <v>2526.25</v>
      </c>
      <c r="Z150" s="88">
        <v>2730.11</v>
      </c>
      <c r="AA150" s="88">
        <v>5004.21</v>
      </c>
      <c r="AB150" s="88">
        <v>2685.6</v>
      </c>
      <c r="AC150" s="88">
        <v>4066.21</v>
      </c>
      <c r="AD150" s="88">
        <v>3963.36</v>
      </c>
      <c r="AE150" s="88">
        <v>5713.86</v>
      </c>
      <c r="AF150" s="88">
        <v>3780.82</v>
      </c>
      <c r="AG150" s="88">
        <v>0</v>
      </c>
      <c r="AH150" s="88">
        <v>2442.41</v>
      </c>
      <c r="AI150" s="88">
        <v>1027.76</v>
      </c>
      <c r="AJ150" s="88">
        <v>2710.49</v>
      </c>
      <c r="AK150" s="88">
        <v>3048.78</v>
      </c>
      <c r="AL150" s="88">
        <v>3584.57</v>
      </c>
      <c r="AM150" s="85">
        <v>2416.2199999999998</v>
      </c>
      <c r="AN150" s="11"/>
      <c r="AO150" s="85">
        <f t="shared" si="19"/>
        <v>79649.960000000006</v>
      </c>
      <c r="AP150" s="4"/>
    </row>
    <row r="151" spans="2:42" ht="15" customHeight="1" outlineLevel="1" x14ac:dyDescent="0.25">
      <c r="B151" s="85" t="s">
        <v>589</v>
      </c>
      <c r="C151" s="85"/>
      <c r="D151" s="83" t="s">
        <v>585</v>
      </c>
      <c r="E151" s="84" t="s">
        <v>78</v>
      </c>
      <c r="F151" s="82" t="s">
        <v>65</v>
      </c>
      <c r="G151" s="1"/>
      <c r="H151" s="88" t="s">
        <v>585</v>
      </c>
      <c r="I151" s="88" t="s">
        <v>589</v>
      </c>
      <c r="J151" s="88" t="s">
        <v>589</v>
      </c>
      <c r="K151" s="88" t="s">
        <v>589</v>
      </c>
      <c r="L151" s="88" t="s">
        <v>589</v>
      </c>
      <c r="M151" s="88" t="s">
        <v>589</v>
      </c>
      <c r="N151" s="88" t="s">
        <v>589</v>
      </c>
      <c r="O151" s="88" t="s">
        <v>589</v>
      </c>
      <c r="P151" s="88" t="s">
        <v>589</v>
      </c>
      <c r="Q151" s="88" t="s">
        <v>589</v>
      </c>
      <c r="R151" s="88" t="s">
        <v>589</v>
      </c>
      <c r="S151" s="88" t="s">
        <v>589</v>
      </c>
      <c r="T151" s="88" t="s">
        <v>589</v>
      </c>
      <c r="U151" s="88" t="s">
        <v>589</v>
      </c>
      <c r="V151" s="88" t="s">
        <v>589</v>
      </c>
      <c r="W151" s="88" t="s">
        <v>589</v>
      </c>
      <c r="X151" s="88" t="s">
        <v>589</v>
      </c>
      <c r="Y151" s="88" t="s">
        <v>589</v>
      </c>
      <c r="Z151" s="88" t="s">
        <v>589</v>
      </c>
      <c r="AA151" s="88" t="s">
        <v>589</v>
      </c>
      <c r="AB151" s="88" t="s">
        <v>589</v>
      </c>
      <c r="AC151" s="88" t="s">
        <v>589</v>
      </c>
      <c r="AD151" s="88" t="s">
        <v>589</v>
      </c>
      <c r="AE151" s="88" t="s">
        <v>589</v>
      </c>
      <c r="AF151" s="88" t="s">
        <v>589</v>
      </c>
      <c r="AG151" s="88" t="s">
        <v>589</v>
      </c>
      <c r="AH151" s="88" t="s">
        <v>589</v>
      </c>
      <c r="AI151" s="88" t="s">
        <v>589</v>
      </c>
      <c r="AJ151" s="88" t="s">
        <v>589</v>
      </c>
      <c r="AK151" s="88" t="s">
        <v>589</v>
      </c>
      <c r="AL151" s="88" t="s">
        <v>589</v>
      </c>
      <c r="AM151" s="85" t="s">
        <v>589</v>
      </c>
      <c r="AN151" s="11"/>
      <c r="AO151" s="85">
        <f t="shared" si="19"/>
        <v>0</v>
      </c>
      <c r="AP151" s="4"/>
    </row>
    <row r="152" spans="2:42" ht="15" customHeight="1" outlineLevel="1" x14ac:dyDescent="0.25">
      <c r="B152" s="85">
        <v>257</v>
      </c>
      <c r="C152" s="85"/>
      <c r="D152" s="83" t="s">
        <v>479</v>
      </c>
      <c r="E152" s="84" t="s">
        <v>267</v>
      </c>
      <c r="F152" s="82" t="s">
        <v>76</v>
      </c>
      <c r="G152" s="1"/>
      <c r="H152" s="88">
        <v>69.900000000000006</v>
      </c>
      <c r="I152" s="88">
        <v>3697.3</v>
      </c>
      <c r="J152" s="88">
        <v>4320.1000000000004</v>
      </c>
      <c r="K152" s="88">
        <v>5390.7</v>
      </c>
      <c r="L152" s="88">
        <v>6042.3</v>
      </c>
      <c r="M152" s="88">
        <v>18729.900000000001</v>
      </c>
      <c r="N152" s="88">
        <v>8731.6</v>
      </c>
      <c r="O152" s="88">
        <v>5624.1</v>
      </c>
      <c r="P152" s="88">
        <v>11526.3</v>
      </c>
      <c r="Q152" s="88">
        <v>9298.4</v>
      </c>
      <c r="R152" s="88">
        <v>12592.4</v>
      </c>
      <c r="S152" s="88">
        <v>13324</v>
      </c>
      <c r="T152" s="88">
        <v>16810.7</v>
      </c>
      <c r="U152" s="88">
        <v>14069.5</v>
      </c>
      <c r="V152" s="88">
        <v>12127.8</v>
      </c>
      <c r="W152" s="88">
        <v>12867.8</v>
      </c>
      <c r="X152" s="88">
        <v>13177.9</v>
      </c>
      <c r="Y152" s="88">
        <v>19023.5</v>
      </c>
      <c r="Z152" s="88">
        <v>20399.599999999999</v>
      </c>
      <c r="AA152" s="88">
        <v>34270.800000000003</v>
      </c>
      <c r="AB152" s="88">
        <v>19834.099999999999</v>
      </c>
      <c r="AC152" s="88">
        <v>25498</v>
      </c>
      <c r="AD152" s="88">
        <v>30007.9</v>
      </c>
      <c r="AE152" s="88">
        <v>34832.199999999997</v>
      </c>
      <c r="AF152" s="88">
        <v>28865.1</v>
      </c>
      <c r="AG152" s="88">
        <v>0</v>
      </c>
      <c r="AH152" s="88">
        <v>15971.3</v>
      </c>
      <c r="AI152" s="88">
        <v>5365.5</v>
      </c>
      <c r="AJ152" s="88">
        <v>10257.799999999999</v>
      </c>
      <c r="AK152" s="88">
        <v>20850.900000000001</v>
      </c>
      <c r="AL152" s="88">
        <v>19552.2</v>
      </c>
      <c r="AM152" s="85">
        <v>19036.3</v>
      </c>
      <c r="AN152" s="11"/>
      <c r="AO152" s="85">
        <f t="shared" si="19"/>
        <v>472095.99999999994</v>
      </c>
      <c r="AP152" s="4"/>
    </row>
    <row r="153" spans="2:42" ht="15" customHeight="1" outlineLevel="1" x14ac:dyDescent="0.25">
      <c r="B153" s="85">
        <v>651</v>
      </c>
      <c r="C153" s="85"/>
      <c r="D153" s="83" t="s">
        <v>456</v>
      </c>
      <c r="E153" s="84" t="s">
        <v>328</v>
      </c>
      <c r="F153" s="82" t="s">
        <v>76</v>
      </c>
      <c r="G153" s="1"/>
      <c r="H153" s="88">
        <v>124</v>
      </c>
      <c r="I153" s="88">
        <v>17611.87</v>
      </c>
      <c r="J153" s="88">
        <v>19070.82</v>
      </c>
      <c r="K153" s="88">
        <v>20851.75</v>
      </c>
      <c r="L153" s="88">
        <v>24657.52</v>
      </c>
      <c r="M153" s="88">
        <v>29165.77</v>
      </c>
      <c r="N153" s="88">
        <v>22787.42</v>
      </c>
      <c r="O153" s="88">
        <v>23867.07</v>
      </c>
      <c r="P153" s="88">
        <v>18354.169999999998</v>
      </c>
      <c r="Q153" s="88">
        <v>23256.15</v>
      </c>
      <c r="R153" s="88">
        <v>28373.69</v>
      </c>
      <c r="S153" s="88">
        <v>24292.27</v>
      </c>
      <c r="T153" s="88">
        <v>37731.870000000003</v>
      </c>
      <c r="U153" s="88">
        <v>20385.52</v>
      </c>
      <c r="V153" s="88">
        <v>15928.82</v>
      </c>
      <c r="W153" s="88">
        <v>23648.52</v>
      </c>
      <c r="X153" s="88">
        <v>20403.63</v>
      </c>
      <c r="Y153" s="88">
        <v>17938.52</v>
      </c>
      <c r="Z153" s="88">
        <v>22938.52</v>
      </c>
      <c r="AA153" s="88">
        <v>21058.03</v>
      </c>
      <c r="AB153" s="88">
        <v>15058.03</v>
      </c>
      <c r="AC153" s="88">
        <v>12629.04</v>
      </c>
      <c r="AD153" s="88">
        <v>18121.23</v>
      </c>
      <c r="AE153" s="88">
        <v>21923.29</v>
      </c>
      <c r="AF153" s="88">
        <v>15819.3</v>
      </c>
      <c r="AG153" s="88">
        <v>0</v>
      </c>
      <c r="AH153" s="88">
        <v>16013.64</v>
      </c>
      <c r="AI153" s="88">
        <v>20549.150000000001</v>
      </c>
      <c r="AJ153" s="88">
        <v>31752.87</v>
      </c>
      <c r="AK153" s="88">
        <v>29633.46</v>
      </c>
      <c r="AL153" s="88">
        <v>45820.87</v>
      </c>
      <c r="AM153" s="85">
        <v>45506.02</v>
      </c>
      <c r="AN153" s="11"/>
      <c r="AO153" s="85">
        <f t="shared" si="19"/>
        <v>705148.83</v>
      </c>
      <c r="AP153" s="4"/>
    </row>
    <row r="154" spans="2:42" ht="15" customHeight="1" outlineLevel="1" x14ac:dyDescent="0.25">
      <c r="B154" s="85">
        <v>61</v>
      </c>
      <c r="C154" s="85"/>
      <c r="D154" s="83" t="s">
        <v>438</v>
      </c>
      <c r="E154" s="84" t="s">
        <v>230</v>
      </c>
      <c r="F154" s="82" t="s">
        <v>79</v>
      </c>
      <c r="G154" s="1"/>
      <c r="H154" s="88">
        <v>42</v>
      </c>
      <c r="I154" s="88">
        <v>3523.97</v>
      </c>
      <c r="J154" s="88">
        <v>4368.92</v>
      </c>
      <c r="K154" s="88">
        <v>4284.32</v>
      </c>
      <c r="L154" s="88">
        <v>5039.0200000000004</v>
      </c>
      <c r="M154" s="88">
        <v>10035.370000000001</v>
      </c>
      <c r="N154" s="88">
        <v>5297.37</v>
      </c>
      <c r="O154" s="88">
        <v>4123.12</v>
      </c>
      <c r="P154" s="88">
        <v>3677.22</v>
      </c>
      <c r="Q154" s="88">
        <v>3120.52</v>
      </c>
      <c r="R154" s="88">
        <v>3644.97</v>
      </c>
      <c r="S154" s="88">
        <v>5535.67</v>
      </c>
      <c r="T154" s="88">
        <v>6097.57</v>
      </c>
      <c r="U154" s="88">
        <v>5825.12</v>
      </c>
      <c r="V154" s="88">
        <v>3964.42</v>
      </c>
      <c r="W154" s="88">
        <v>5583.57</v>
      </c>
      <c r="X154" s="88">
        <v>5729.87</v>
      </c>
      <c r="Y154" s="88">
        <v>7416.82</v>
      </c>
      <c r="Z154" s="88">
        <v>7512.27</v>
      </c>
      <c r="AA154" s="88">
        <v>10044.32</v>
      </c>
      <c r="AB154" s="88">
        <v>6761.27</v>
      </c>
      <c r="AC154" s="88">
        <v>10537.57</v>
      </c>
      <c r="AD154" s="88">
        <v>12606.07</v>
      </c>
      <c r="AE154" s="88">
        <v>12569.92</v>
      </c>
      <c r="AF154" s="88">
        <v>9117.9699999999993</v>
      </c>
      <c r="AG154" s="88">
        <v>0</v>
      </c>
      <c r="AH154" s="88">
        <v>4983.17</v>
      </c>
      <c r="AI154" s="88">
        <v>2637.22</v>
      </c>
      <c r="AJ154" s="88">
        <v>5187.37</v>
      </c>
      <c r="AK154" s="88">
        <v>5955.82</v>
      </c>
      <c r="AL154" s="88">
        <v>6933.37</v>
      </c>
      <c r="AM154" s="85">
        <v>9571.32</v>
      </c>
      <c r="AN154" s="11"/>
      <c r="AO154" s="85">
        <f t="shared" si="19"/>
        <v>191685.50000000003</v>
      </c>
      <c r="AP154" s="4"/>
    </row>
    <row r="155" spans="2:42" ht="15" customHeight="1" outlineLevel="1" x14ac:dyDescent="0.25">
      <c r="B155" s="85">
        <v>423</v>
      </c>
      <c r="C155" s="85"/>
      <c r="D155" s="83" t="s">
        <v>369</v>
      </c>
      <c r="E155" s="84" t="s">
        <v>301</v>
      </c>
      <c r="F155" s="82" t="s">
        <v>74</v>
      </c>
      <c r="G155" s="1"/>
      <c r="H155" s="88">
        <v>279.5</v>
      </c>
      <c r="I155" s="88">
        <v>28821.48</v>
      </c>
      <c r="J155" s="88">
        <v>36013.300000000003</v>
      </c>
      <c r="K155" s="88">
        <v>29748.32</v>
      </c>
      <c r="L155" s="88">
        <v>38805.300000000003</v>
      </c>
      <c r="M155" s="88">
        <v>73860.570000000007</v>
      </c>
      <c r="N155" s="88">
        <v>50716.9</v>
      </c>
      <c r="O155" s="88">
        <v>49077.85</v>
      </c>
      <c r="P155" s="88">
        <v>39221.65</v>
      </c>
      <c r="Q155" s="88">
        <v>42798.83</v>
      </c>
      <c r="R155" s="88">
        <v>42020.65</v>
      </c>
      <c r="S155" s="88">
        <v>47810.58</v>
      </c>
      <c r="T155" s="88">
        <v>82483.11</v>
      </c>
      <c r="U155" s="88">
        <v>59079.92</v>
      </c>
      <c r="V155" s="88">
        <v>53104.02</v>
      </c>
      <c r="W155" s="88">
        <v>56007.46</v>
      </c>
      <c r="X155" s="88">
        <v>60143.69</v>
      </c>
      <c r="Y155" s="88">
        <v>59372.88</v>
      </c>
      <c r="Z155" s="88">
        <v>60644.93</v>
      </c>
      <c r="AA155" s="88">
        <v>101666.96</v>
      </c>
      <c r="AB155" s="88">
        <v>74366.179999999993</v>
      </c>
      <c r="AC155" s="88">
        <v>85907.21</v>
      </c>
      <c r="AD155" s="88">
        <v>98680.25</v>
      </c>
      <c r="AE155" s="88">
        <v>110462.39</v>
      </c>
      <c r="AF155" s="88">
        <v>75387.31</v>
      </c>
      <c r="AG155" s="88">
        <v>0</v>
      </c>
      <c r="AH155" s="88">
        <v>56811.35</v>
      </c>
      <c r="AI155" s="88">
        <v>33648.199999999997</v>
      </c>
      <c r="AJ155" s="88">
        <v>44290.64</v>
      </c>
      <c r="AK155" s="88">
        <v>47658.559999999998</v>
      </c>
      <c r="AL155" s="88">
        <v>64958.99</v>
      </c>
      <c r="AM155" s="85">
        <v>50308.3</v>
      </c>
      <c r="AN155" s="11"/>
      <c r="AO155" s="85">
        <f t="shared" si="19"/>
        <v>1753877.78</v>
      </c>
      <c r="AP155" s="4"/>
    </row>
    <row r="156" spans="2:42" ht="15" customHeight="1" outlineLevel="1" x14ac:dyDescent="0.25">
      <c r="B156" s="85">
        <v>50</v>
      </c>
      <c r="C156" s="85"/>
      <c r="D156" s="83" t="s">
        <v>393</v>
      </c>
      <c r="E156" s="84" t="s">
        <v>633</v>
      </c>
      <c r="F156" s="82" t="s">
        <v>74</v>
      </c>
      <c r="G156" s="1"/>
      <c r="H156" s="88">
        <v>50</v>
      </c>
      <c r="I156" s="88">
        <v>11085.15</v>
      </c>
      <c r="J156" s="88">
        <v>13243.75</v>
      </c>
      <c r="K156" s="88">
        <v>7624.45</v>
      </c>
      <c r="L156" s="88">
        <v>11105.05</v>
      </c>
      <c r="M156" s="88">
        <v>21698.95</v>
      </c>
      <c r="N156" s="88">
        <v>6594.25</v>
      </c>
      <c r="O156" s="88">
        <v>11113.45</v>
      </c>
      <c r="P156" s="88">
        <v>10506.55</v>
      </c>
      <c r="Q156" s="88">
        <v>11498.45</v>
      </c>
      <c r="R156" s="88">
        <v>14723.75</v>
      </c>
      <c r="S156" s="88">
        <v>14064.95</v>
      </c>
      <c r="T156" s="88">
        <v>14688.55</v>
      </c>
      <c r="U156" s="88">
        <v>8657.65</v>
      </c>
      <c r="V156" s="88">
        <v>10213.049999999999</v>
      </c>
      <c r="W156" s="88">
        <v>17158.150000000001</v>
      </c>
      <c r="X156" s="88">
        <v>14413.05</v>
      </c>
      <c r="Y156" s="88">
        <v>11395.55</v>
      </c>
      <c r="Z156" s="88">
        <v>13280.35</v>
      </c>
      <c r="AA156" s="88">
        <v>19814.45</v>
      </c>
      <c r="AB156" s="88">
        <v>6996.95</v>
      </c>
      <c r="AC156" s="88">
        <v>15268.45</v>
      </c>
      <c r="AD156" s="88">
        <v>10216.450000000001</v>
      </c>
      <c r="AE156" s="88">
        <v>13169.95</v>
      </c>
      <c r="AF156" s="88">
        <v>9141.5499999999993</v>
      </c>
      <c r="AG156" s="88">
        <v>0</v>
      </c>
      <c r="AH156" s="88">
        <v>17852.45</v>
      </c>
      <c r="AI156" s="88">
        <v>3835.55</v>
      </c>
      <c r="AJ156" s="88">
        <v>9287.4500000000007</v>
      </c>
      <c r="AK156" s="88">
        <v>10253.15</v>
      </c>
      <c r="AL156" s="88">
        <v>10846.65</v>
      </c>
      <c r="AM156" s="85">
        <v>8898.25</v>
      </c>
      <c r="AN156" s="11"/>
      <c r="AO156" s="85">
        <f t="shared" si="19"/>
        <v>358646.4</v>
      </c>
      <c r="AP156" s="4"/>
    </row>
    <row r="157" spans="2:42" ht="15" customHeight="1" outlineLevel="1" x14ac:dyDescent="0.25">
      <c r="B157" s="85">
        <v>428</v>
      </c>
      <c r="C157" s="85"/>
      <c r="D157" s="83" t="s">
        <v>398</v>
      </c>
      <c r="E157" s="84" t="s">
        <v>303</v>
      </c>
      <c r="F157" s="82" t="s">
        <v>72</v>
      </c>
      <c r="G157" s="1"/>
      <c r="H157" s="88">
        <v>31.5</v>
      </c>
      <c r="I157" s="88">
        <v>3966.64</v>
      </c>
      <c r="J157" s="88">
        <v>2932.1</v>
      </c>
      <c r="K157" s="88">
        <v>6390.95</v>
      </c>
      <c r="L157" s="88">
        <v>3561.04</v>
      </c>
      <c r="M157" s="88">
        <v>6968.25</v>
      </c>
      <c r="N157" s="88">
        <v>3639.08</v>
      </c>
      <c r="O157" s="88">
        <v>2832.48</v>
      </c>
      <c r="P157" s="88">
        <v>3367.33</v>
      </c>
      <c r="Q157" s="88">
        <v>3431.96</v>
      </c>
      <c r="R157" s="88">
        <v>3598.5</v>
      </c>
      <c r="S157" s="88">
        <v>5464.44</v>
      </c>
      <c r="T157" s="88">
        <v>6951.26</v>
      </c>
      <c r="U157" s="88">
        <v>5046.88</v>
      </c>
      <c r="V157" s="88">
        <v>4664.78</v>
      </c>
      <c r="W157" s="88">
        <v>7552.54</v>
      </c>
      <c r="X157" s="88">
        <v>5310.91</v>
      </c>
      <c r="Y157" s="88">
        <v>3741.84</v>
      </c>
      <c r="Z157" s="88">
        <v>5250.95</v>
      </c>
      <c r="AA157" s="88">
        <v>6818.88</v>
      </c>
      <c r="AB157" s="88">
        <v>3949.59</v>
      </c>
      <c r="AC157" s="88">
        <v>8120.17</v>
      </c>
      <c r="AD157" s="88">
        <v>7428.71</v>
      </c>
      <c r="AE157" s="88">
        <v>12672.71</v>
      </c>
      <c r="AF157" s="88">
        <v>4311.09</v>
      </c>
      <c r="AG157" s="88">
        <v>0</v>
      </c>
      <c r="AH157" s="88">
        <v>5335.15</v>
      </c>
      <c r="AI157" s="88">
        <v>2514.44</v>
      </c>
      <c r="AJ157" s="88">
        <v>4821.25</v>
      </c>
      <c r="AK157" s="88">
        <v>7281.44</v>
      </c>
      <c r="AL157" s="88">
        <v>5970.15</v>
      </c>
      <c r="AM157" s="85">
        <v>6341.35</v>
      </c>
      <c r="AN157" s="11"/>
      <c r="AO157" s="85">
        <f t="shared" si="19"/>
        <v>160236.85999999999</v>
      </c>
      <c r="AP157" s="4"/>
    </row>
    <row r="158" spans="2:42" ht="15" customHeight="1" outlineLevel="1" x14ac:dyDescent="0.25">
      <c r="B158" s="85">
        <v>501</v>
      </c>
      <c r="C158" s="85"/>
      <c r="D158" s="83" t="s">
        <v>476</v>
      </c>
      <c r="E158" s="84" t="s">
        <v>319</v>
      </c>
      <c r="F158" s="82" t="s">
        <v>76</v>
      </c>
      <c r="G158" s="1"/>
      <c r="H158" s="88">
        <v>80</v>
      </c>
      <c r="I158" s="88">
        <v>6750.73</v>
      </c>
      <c r="J158" s="88">
        <v>7916.65</v>
      </c>
      <c r="K158" s="88">
        <v>10320.280000000001</v>
      </c>
      <c r="L158" s="88">
        <v>10134.01</v>
      </c>
      <c r="M158" s="88">
        <v>17980.29</v>
      </c>
      <c r="N158" s="88">
        <v>6406.1</v>
      </c>
      <c r="O158" s="88">
        <v>10896.39</v>
      </c>
      <c r="P158" s="88">
        <v>6182.22</v>
      </c>
      <c r="Q158" s="88">
        <v>6708.26</v>
      </c>
      <c r="R158" s="88">
        <v>8928.06</v>
      </c>
      <c r="S158" s="88">
        <v>13071.63</v>
      </c>
      <c r="T158" s="88">
        <v>15946.05</v>
      </c>
      <c r="U158" s="88">
        <v>8411.6</v>
      </c>
      <c r="V158" s="88">
        <v>9032.4</v>
      </c>
      <c r="W158" s="88">
        <v>7402.05</v>
      </c>
      <c r="X158" s="88">
        <v>8742.5</v>
      </c>
      <c r="Y158" s="88">
        <v>12844.05</v>
      </c>
      <c r="Z158" s="88">
        <v>12491.3</v>
      </c>
      <c r="AA158" s="88">
        <v>15316</v>
      </c>
      <c r="AB158" s="88">
        <v>10242.65</v>
      </c>
      <c r="AC158" s="88">
        <v>17172.650000000001</v>
      </c>
      <c r="AD158" s="88">
        <v>15700.55</v>
      </c>
      <c r="AE158" s="88">
        <v>20218.650000000001</v>
      </c>
      <c r="AF158" s="88">
        <v>18945.45</v>
      </c>
      <c r="AG158" s="88">
        <v>0</v>
      </c>
      <c r="AH158" s="88">
        <v>13559.33</v>
      </c>
      <c r="AI158" s="88">
        <v>3427.1</v>
      </c>
      <c r="AJ158" s="88">
        <v>7952.45</v>
      </c>
      <c r="AK158" s="88">
        <v>9808</v>
      </c>
      <c r="AL158" s="88">
        <v>10504.85</v>
      </c>
      <c r="AM158" s="85">
        <v>7468.5</v>
      </c>
      <c r="AN158" s="11"/>
      <c r="AO158" s="85">
        <f t="shared" si="19"/>
        <v>330480.74999999994</v>
      </c>
      <c r="AP158" s="4"/>
    </row>
    <row r="159" spans="2:42" ht="15" customHeight="1" outlineLevel="1" x14ac:dyDescent="0.25">
      <c r="B159" s="85">
        <v>261</v>
      </c>
      <c r="C159" s="85"/>
      <c r="D159" s="83" t="s">
        <v>390</v>
      </c>
      <c r="E159" s="84" t="s">
        <v>262</v>
      </c>
      <c r="F159" s="82" t="s">
        <v>74</v>
      </c>
      <c r="G159" s="1"/>
      <c r="H159" s="88">
        <v>63.54</v>
      </c>
      <c r="I159" s="88">
        <v>6670.26</v>
      </c>
      <c r="J159" s="88">
        <v>10079.370000000001</v>
      </c>
      <c r="K159" s="88">
        <v>14907.83</v>
      </c>
      <c r="L159" s="88">
        <v>11465.06</v>
      </c>
      <c r="M159" s="88">
        <v>14505.96</v>
      </c>
      <c r="N159" s="88">
        <v>7617.66</v>
      </c>
      <c r="O159" s="88">
        <v>10704.76</v>
      </c>
      <c r="P159" s="88">
        <v>9016.61</v>
      </c>
      <c r="Q159" s="88">
        <v>11065.26</v>
      </c>
      <c r="R159" s="88">
        <v>15594.06</v>
      </c>
      <c r="S159" s="88">
        <v>14990.46</v>
      </c>
      <c r="T159" s="88">
        <v>13307.06</v>
      </c>
      <c r="U159" s="88">
        <v>8126.46</v>
      </c>
      <c r="V159" s="88">
        <v>14152.71</v>
      </c>
      <c r="W159" s="88">
        <v>15644.71</v>
      </c>
      <c r="X159" s="88">
        <v>16128.66</v>
      </c>
      <c r="Y159" s="88">
        <v>15661.76</v>
      </c>
      <c r="Z159" s="88">
        <v>23999.29</v>
      </c>
      <c r="AA159" s="88">
        <v>17783.86</v>
      </c>
      <c r="AB159" s="88">
        <v>10035.41</v>
      </c>
      <c r="AC159" s="88">
        <v>23724.21</v>
      </c>
      <c r="AD159" s="88">
        <v>25686.86</v>
      </c>
      <c r="AE159" s="88">
        <v>27128.71</v>
      </c>
      <c r="AF159" s="88">
        <v>18770.060000000001</v>
      </c>
      <c r="AG159" s="88">
        <v>0</v>
      </c>
      <c r="AH159" s="88">
        <v>17083.61</v>
      </c>
      <c r="AI159" s="88">
        <v>3658.11</v>
      </c>
      <c r="AJ159" s="88">
        <v>8673.01</v>
      </c>
      <c r="AK159" s="88">
        <v>9494.51</v>
      </c>
      <c r="AL159" s="88">
        <v>5539.91</v>
      </c>
      <c r="AM159" s="85">
        <v>9723.42</v>
      </c>
      <c r="AN159" s="11"/>
      <c r="AO159" s="85">
        <f t="shared" si="19"/>
        <v>410939.61999999994</v>
      </c>
      <c r="AP159" s="4"/>
    </row>
    <row r="160" spans="2:42" ht="15" customHeight="1" outlineLevel="1" x14ac:dyDescent="0.25">
      <c r="B160" s="85">
        <v>229</v>
      </c>
      <c r="C160" s="85"/>
      <c r="D160" s="83" t="s">
        <v>397</v>
      </c>
      <c r="E160" s="84" t="s">
        <v>250</v>
      </c>
      <c r="F160" s="82" t="s">
        <v>74</v>
      </c>
      <c r="G160" s="1"/>
      <c r="H160" s="88">
        <v>20</v>
      </c>
      <c r="I160" s="88">
        <v>1358.1</v>
      </c>
      <c r="J160" s="88">
        <v>1635.44</v>
      </c>
      <c r="K160" s="88">
        <v>1763.54</v>
      </c>
      <c r="L160" s="88">
        <v>806.84</v>
      </c>
      <c r="M160" s="88">
        <v>689</v>
      </c>
      <c r="N160" s="88">
        <v>306.04000000000002</v>
      </c>
      <c r="O160" s="88">
        <v>737.84</v>
      </c>
      <c r="P160" s="88">
        <v>656.04</v>
      </c>
      <c r="Q160" s="88">
        <v>425.04</v>
      </c>
      <c r="R160" s="88">
        <v>2199.75</v>
      </c>
      <c r="S160" s="88">
        <v>1995.8</v>
      </c>
      <c r="T160" s="88">
        <v>2875.34</v>
      </c>
      <c r="U160" s="88">
        <v>1995.6</v>
      </c>
      <c r="V160" s="88">
        <v>1703.76</v>
      </c>
      <c r="W160" s="88">
        <v>1122.94</v>
      </c>
      <c r="X160" s="88">
        <v>1702.1</v>
      </c>
      <c r="Y160" s="88">
        <v>1616.94</v>
      </c>
      <c r="Z160" s="88">
        <v>565.04</v>
      </c>
      <c r="AA160" s="88">
        <v>1452.74</v>
      </c>
      <c r="AB160" s="88">
        <v>1087.94</v>
      </c>
      <c r="AC160" s="88">
        <v>3490.6</v>
      </c>
      <c r="AD160" s="88">
        <v>2775.05</v>
      </c>
      <c r="AE160" s="88">
        <v>1133.94</v>
      </c>
      <c r="AF160" s="88">
        <v>884.1</v>
      </c>
      <c r="AG160" s="88">
        <v>3251.9</v>
      </c>
      <c r="AH160" s="88">
        <v>391.04</v>
      </c>
      <c r="AI160" s="88">
        <v>391.04</v>
      </c>
      <c r="AJ160" s="88">
        <v>2660.34</v>
      </c>
      <c r="AK160" s="88">
        <v>1639.54</v>
      </c>
      <c r="AL160" s="88">
        <v>2675.1</v>
      </c>
      <c r="AM160" s="85">
        <v>431.04</v>
      </c>
      <c r="AN160" s="11"/>
      <c r="AO160" s="85">
        <f t="shared" si="19"/>
        <v>46419.519999999997</v>
      </c>
      <c r="AP160" s="4"/>
    </row>
    <row r="161" spans="2:42" ht="15" customHeight="1" outlineLevel="1" x14ac:dyDescent="0.25">
      <c r="B161" s="85" t="s">
        <v>80</v>
      </c>
      <c r="C161" s="85"/>
      <c r="D161" s="83" t="s">
        <v>446</v>
      </c>
      <c r="E161" s="84" t="s">
        <v>81</v>
      </c>
      <c r="F161" s="82" t="s">
        <v>79</v>
      </c>
      <c r="G161" s="1"/>
      <c r="H161" s="88">
        <v>72.03</v>
      </c>
      <c r="I161" s="88">
        <v>938.63</v>
      </c>
      <c r="J161" s="88">
        <v>3626.13</v>
      </c>
      <c r="K161" s="88">
        <v>3232.43</v>
      </c>
      <c r="L161" s="88">
        <v>7643.03</v>
      </c>
      <c r="M161" s="88">
        <v>13724.26</v>
      </c>
      <c r="N161" s="88">
        <v>9547.2000000000007</v>
      </c>
      <c r="O161" s="88">
        <v>4313.1899999999996</v>
      </c>
      <c r="P161" s="88">
        <v>6969.44</v>
      </c>
      <c r="Q161" s="88">
        <v>6309.16</v>
      </c>
      <c r="R161" s="88">
        <v>7223.83</v>
      </c>
      <c r="S161" s="88">
        <v>4731.83</v>
      </c>
      <c r="T161" s="88">
        <v>6731.43</v>
      </c>
      <c r="U161" s="88">
        <v>10903.49</v>
      </c>
      <c r="V161" s="88">
        <v>6369.68</v>
      </c>
      <c r="W161" s="88">
        <v>9243.5300000000007</v>
      </c>
      <c r="X161" s="88">
        <v>5643.71</v>
      </c>
      <c r="Y161" s="88">
        <v>9376.07</v>
      </c>
      <c r="Z161" s="88">
        <v>16761.150000000001</v>
      </c>
      <c r="AA161" s="88">
        <v>28026.36</v>
      </c>
      <c r="AB161" s="88">
        <v>24687.439999999999</v>
      </c>
      <c r="AC161" s="88">
        <v>22571.84</v>
      </c>
      <c r="AD161" s="88">
        <v>26061.49</v>
      </c>
      <c r="AE161" s="88">
        <v>23219.21</v>
      </c>
      <c r="AF161" s="88">
        <v>28929</v>
      </c>
      <c r="AG161" s="88">
        <v>0</v>
      </c>
      <c r="AH161" s="88">
        <v>8012.64</v>
      </c>
      <c r="AI161" s="88">
        <v>8012.64</v>
      </c>
      <c r="AJ161" s="88">
        <v>7079.45</v>
      </c>
      <c r="AK161" s="88">
        <v>13725.98</v>
      </c>
      <c r="AL161" s="88">
        <v>23580.73</v>
      </c>
      <c r="AM161" s="85">
        <v>25581.69</v>
      </c>
      <c r="AN161" s="11"/>
      <c r="AO161" s="85">
        <f t="shared" si="19"/>
        <v>372776.66000000003</v>
      </c>
      <c r="AP161" s="4"/>
    </row>
    <row r="162" spans="2:42" ht="15" customHeight="1" outlineLevel="1" x14ac:dyDescent="0.25">
      <c r="B162" s="85" t="s">
        <v>589</v>
      </c>
      <c r="C162" s="85"/>
      <c r="D162" s="83" t="s">
        <v>585</v>
      </c>
      <c r="E162" s="84" t="s">
        <v>82</v>
      </c>
      <c r="F162" s="82" t="s">
        <v>72</v>
      </c>
      <c r="G162" s="1"/>
      <c r="H162" s="88" t="s">
        <v>585</v>
      </c>
      <c r="I162" s="88">
        <v>2822.31</v>
      </c>
      <c r="J162" s="88">
        <v>1630.18</v>
      </c>
      <c r="K162" s="88">
        <v>2110.0700000000002</v>
      </c>
      <c r="L162" s="88">
        <v>3328.42</v>
      </c>
      <c r="M162" s="88">
        <v>5078.16</v>
      </c>
      <c r="N162" s="88">
        <v>3059.29</v>
      </c>
      <c r="O162" s="88">
        <v>3152.29</v>
      </c>
      <c r="P162" s="88">
        <v>4902.2</v>
      </c>
      <c r="Q162" s="88">
        <v>2649.9</v>
      </c>
      <c r="R162" s="88">
        <v>4829.67</v>
      </c>
      <c r="S162" s="88">
        <v>4129.67</v>
      </c>
      <c r="T162" s="88">
        <v>7003.4</v>
      </c>
      <c r="U162" s="88">
        <v>3592.39</v>
      </c>
      <c r="V162" s="88">
        <v>4540.17</v>
      </c>
      <c r="W162" s="88">
        <v>1394.74</v>
      </c>
      <c r="X162" s="88">
        <v>4997.29</v>
      </c>
      <c r="Y162" s="88">
        <v>6016.33</v>
      </c>
      <c r="Z162" s="88">
        <v>7883.17</v>
      </c>
      <c r="AA162" s="88">
        <v>15358.32</v>
      </c>
      <c r="AB162" s="88">
        <v>4322.0200000000004</v>
      </c>
      <c r="AC162" s="88">
        <v>5292.99</v>
      </c>
      <c r="AD162" s="88">
        <v>5149.33</v>
      </c>
      <c r="AE162" s="88">
        <v>8630.23</v>
      </c>
      <c r="AF162" s="88">
        <v>4564.13</v>
      </c>
      <c r="AG162" s="88">
        <v>0</v>
      </c>
      <c r="AH162" s="88">
        <v>5459.89</v>
      </c>
      <c r="AI162" s="88">
        <v>3033.48</v>
      </c>
      <c r="AJ162" s="88">
        <v>6405.12</v>
      </c>
      <c r="AK162" s="88">
        <v>4285.28</v>
      </c>
      <c r="AL162" s="88">
        <v>8571.9500000000007</v>
      </c>
      <c r="AM162" s="85">
        <v>3854.23</v>
      </c>
      <c r="AN162" s="11"/>
      <c r="AO162" s="85">
        <f t="shared" si="19"/>
        <v>148046.62000000002</v>
      </c>
      <c r="AP162" s="4"/>
    </row>
    <row r="163" spans="2:42" ht="15" customHeight="1" outlineLevel="1" x14ac:dyDescent="0.25">
      <c r="B163" s="85" t="s">
        <v>589</v>
      </c>
      <c r="C163" s="85"/>
      <c r="D163" s="83" t="s">
        <v>585</v>
      </c>
      <c r="E163" s="84" t="s">
        <v>83</v>
      </c>
      <c r="F163" s="82" t="s">
        <v>76</v>
      </c>
      <c r="G163" s="1"/>
      <c r="H163" s="88" t="s">
        <v>585</v>
      </c>
      <c r="I163" s="88">
        <v>629.83000000000004</v>
      </c>
      <c r="J163" s="88">
        <v>577.02</v>
      </c>
      <c r="K163" s="88">
        <v>1988.67</v>
      </c>
      <c r="L163" s="88">
        <v>2393.7399999999998</v>
      </c>
      <c r="M163" s="88">
        <v>4130.5600000000004</v>
      </c>
      <c r="N163" s="88">
        <v>2430.16</v>
      </c>
      <c r="O163" s="88">
        <v>2418.5300000000002</v>
      </c>
      <c r="P163" s="88">
        <v>1119.05</v>
      </c>
      <c r="Q163" s="88">
        <v>422.42</v>
      </c>
      <c r="R163" s="88">
        <v>1651.27</v>
      </c>
      <c r="S163" s="88">
        <v>2748.98</v>
      </c>
      <c r="T163" s="88">
        <v>4126.3</v>
      </c>
      <c r="U163" s="88">
        <v>2838.92</v>
      </c>
      <c r="V163" s="88">
        <v>1893.83</v>
      </c>
      <c r="W163" s="88">
        <v>1757.84</v>
      </c>
      <c r="X163" s="88">
        <v>1196.03</v>
      </c>
      <c r="Y163" s="88">
        <v>4217.58</v>
      </c>
      <c r="Z163" s="88">
        <v>2343.59</v>
      </c>
      <c r="AA163" s="88">
        <v>7546.98</v>
      </c>
      <c r="AB163" s="88">
        <v>4797.68</v>
      </c>
      <c r="AC163" s="88">
        <v>6977.75</v>
      </c>
      <c r="AD163" s="88">
        <v>7398.81</v>
      </c>
      <c r="AE163" s="88">
        <v>9278.85</v>
      </c>
      <c r="AF163" s="88">
        <v>6324.55</v>
      </c>
      <c r="AG163" s="88">
        <v>0</v>
      </c>
      <c r="AH163" s="88">
        <v>3292.25</v>
      </c>
      <c r="AI163" s="88">
        <v>2284.4499999999998</v>
      </c>
      <c r="AJ163" s="88">
        <v>3095.44</v>
      </c>
      <c r="AK163" s="88">
        <v>5093.75</v>
      </c>
      <c r="AL163" s="88">
        <v>5542.35</v>
      </c>
      <c r="AM163" s="85">
        <v>6221.93</v>
      </c>
      <c r="AN163" s="11"/>
      <c r="AO163" s="85">
        <f t="shared" si="19"/>
        <v>106739.11000000002</v>
      </c>
      <c r="AP163" s="4"/>
    </row>
    <row r="164" spans="2:42" ht="15" customHeight="1" outlineLevel="1" x14ac:dyDescent="0.25">
      <c r="B164" s="85">
        <v>31</v>
      </c>
      <c r="C164" s="85"/>
      <c r="D164" s="83" t="s">
        <v>427</v>
      </c>
      <c r="E164" s="84" t="s">
        <v>224</v>
      </c>
      <c r="F164" s="82" t="s">
        <v>72</v>
      </c>
      <c r="G164" s="1"/>
      <c r="H164" s="88">
        <v>76</v>
      </c>
      <c r="I164" s="88">
        <v>4906.16</v>
      </c>
      <c r="J164" s="88">
        <v>6528.42</v>
      </c>
      <c r="K164" s="88">
        <v>5342.98</v>
      </c>
      <c r="L164" s="88">
        <v>5210.57</v>
      </c>
      <c r="M164" s="88">
        <v>6514.51</v>
      </c>
      <c r="N164" s="88">
        <v>5026.55</v>
      </c>
      <c r="O164" s="88">
        <v>5894.41</v>
      </c>
      <c r="P164" s="88">
        <v>2006.68</v>
      </c>
      <c r="Q164" s="88">
        <v>4846.7299999999996</v>
      </c>
      <c r="R164" s="88">
        <v>3152.87</v>
      </c>
      <c r="S164" s="88">
        <v>5174.21</v>
      </c>
      <c r="T164" s="88">
        <v>7269.41</v>
      </c>
      <c r="U164" s="88">
        <v>4484.08</v>
      </c>
      <c r="V164" s="88">
        <v>4680.41</v>
      </c>
      <c r="W164" s="88">
        <v>5379.03</v>
      </c>
      <c r="X164" s="88">
        <v>6587.1</v>
      </c>
      <c r="Y164" s="88">
        <v>6907.36</v>
      </c>
      <c r="Z164" s="88">
        <v>11136.04</v>
      </c>
      <c r="AA164" s="88">
        <v>7992.68</v>
      </c>
      <c r="AB164" s="88">
        <v>7129.35</v>
      </c>
      <c r="AC164" s="88">
        <v>10891.98</v>
      </c>
      <c r="AD164" s="88">
        <v>8306.73</v>
      </c>
      <c r="AE164" s="88">
        <v>13146.55</v>
      </c>
      <c r="AF164" s="88">
        <v>6826.19</v>
      </c>
      <c r="AG164" s="88">
        <v>0</v>
      </c>
      <c r="AH164" s="88">
        <v>12602.84</v>
      </c>
      <c r="AI164" s="88">
        <v>4632.3</v>
      </c>
      <c r="AJ164" s="88">
        <v>8599.1299999999992</v>
      </c>
      <c r="AK164" s="88">
        <v>7729.25</v>
      </c>
      <c r="AL164" s="88">
        <v>13704.21</v>
      </c>
      <c r="AM164" s="85">
        <v>10433.5</v>
      </c>
      <c r="AN164" s="11"/>
      <c r="AO164" s="85">
        <f t="shared" si="19"/>
        <v>213042.22999999998</v>
      </c>
      <c r="AP164" s="4"/>
    </row>
    <row r="165" spans="2:42" ht="15" customHeight="1" outlineLevel="1" x14ac:dyDescent="0.25">
      <c r="B165" s="85" t="s">
        <v>589</v>
      </c>
      <c r="C165" s="85"/>
      <c r="D165" s="83" t="s">
        <v>585</v>
      </c>
      <c r="E165" s="84" t="s">
        <v>84</v>
      </c>
      <c r="F165" s="82" t="s">
        <v>72</v>
      </c>
      <c r="G165" s="1"/>
      <c r="H165" s="88" t="s">
        <v>585</v>
      </c>
      <c r="I165" s="88">
        <v>2094.86</v>
      </c>
      <c r="J165" s="88">
        <v>2639.85</v>
      </c>
      <c r="K165" s="88">
        <v>2084.87</v>
      </c>
      <c r="L165" s="88">
        <v>1164.92</v>
      </c>
      <c r="M165" s="88">
        <v>3524.79</v>
      </c>
      <c r="N165" s="88">
        <v>3354.78</v>
      </c>
      <c r="O165" s="88">
        <v>3749.75</v>
      </c>
      <c r="P165" s="88">
        <v>3369.81</v>
      </c>
      <c r="Q165" s="88">
        <v>2279.86</v>
      </c>
      <c r="R165" s="88">
        <v>2089.88</v>
      </c>
      <c r="S165" s="88">
        <v>2349.85</v>
      </c>
      <c r="T165" s="88">
        <v>6709.6</v>
      </c>
      <c r="U165" s="88">
        <v>3309.82</v>
      </c>
      <c r="V165" s="88">
        <v>3379.82</v>
      </c>
      <c r="W165" s="88">
        <v>3289.8</v>
      </c>
      <c r="X165" s="88">
        <v>5209.66</v>
      </c>
      <c r="Y165" s="88">
        <v>2439.85</v>
      </c>
      <c r="Z165" s="88">
        <v>5979.66</v>
      </c>
      <c r="AA165" s="88">
        <v>6689.61</v>
      </c>
      <c r="AB165" s="88">
        <v>6734.61</v>
      </c>
      <c r="AC165" s="88">
        <v>4454.7299999999996</v>
      </c>
      <c r="AD165" s="88">
        <v>6384.61</v>
      </c>
      <c r="AE165" s="88">
        <v>7309.58</v>
      </c>
      <c r="AF165" s="88">
        <v>3864.78</v>
      </c>
      <c r="AG165" s="88">
        <v>0</v>
      </c>
      <c r="AH165" s="88">
        <v>4479.74</v>
      </c>
      <c r="AI165" s="88">
        <v>4699.71</v>
      </c>
      <c r="AJ165" s="88">
        <v>2679.83</v>
      </c>
      <c r="AK165" s="88">
        <v>4439.74</v>
      </c>
      <c r="AL165" s="88">
        <v>6789.57</v>
      </c>
      <c r="AM165" s="85">
        <v>3559.77</v>
      </c>
      <c r="AN165" s="11"/>
      <c r="AO165" s="85">
        <f t="shared" si="19"/>
        <v>121107.71</v>
      </c>
      <c r="AP165" s="4"/>
    </row>
    <row r="166" spans="2:42" ht="15" customHeight="1" outlineLevel="1" x14ac:dyDescent="0.25">
      <c r="B166" s="85">
        <v>435</v>
      </c>
      <c r="C166" s="85"/>
      <c r="D166" s="83" t="s">
        <v>410</v>
      </c>
      <c r="E166" s="84" t="s">
        <v>308</v>
      </c>
      <c r="F166" s="82" t="s">
        <v>72</v>
      </c>
      <c r="G166" s="1"/>
      <c r="H166" s="88">
        <v>30</v>
      </c>
      <c r="I166" s="88">
        <v>1900.17</v>
      </c>
      <c r="J166" s="88">
        <v>4177.5200000000004</v>
      </c>
      <c r="K166" s="88">
        <v>2147.5500000000002</v>
      </c>
      <c r="L166" s="88">
        <v>4417.55</v>
      </c>
      <c r="M166" s="88">
        <v>5276.16</v>
      </c>
      <c r="N166" s="88">
        <v>1594.35</v>
      </c>
      <c r="O166" s="88">
        <v>3480.85</v>
      </c>
      <c r="P166" s="88">
        <v>3208.36</v>
      </c>
      <c r="Q166" s="88">
        <v>2850.27</v>
      </c>
      <c r="R166" s="88">
        <v>3838.65</v>
      </c>
      <c r="S166" s="88">
        <v>8588.36</v>
      </c>
      <c r="T166" s="88">
        <v>8310.25</v>
      </c>
      <c r="U166" s="88">
        <v>3320.95</v>
      </c>
      <c r="V166" s="88">
        <v>5687.27</v>
      </c>
      <c r="W166" s="88">
        <v>6703.45</v>
      </c>
      <c r="X166" s="88">
        <v>6232.73</v>
      </c>
      <c r="Y166" s="88">
        <v>5527.75</v>
      </c>
      <c r="Z166" s="88">
        <v>5073.7700000000004</v>
      </c>
      <c r="AA166" s="88">
        <v>8588.56</v>
      </c>
      <c r="AB166" s="88">
        <v>6491.95</v>
      </c>
      <c r="AC166" s="88">
        <v>6167.85</v>
      </c>
      <c r="AD166" s="88">
        <v>8055.45</v>
      </c>
      <c r="AE166" s="88">
        <v>10587.45</v>
      </c>
      <c r="AF166" s="88">
        <v>5799.25</v>
      </c>
      <c r="AG166" s="88">
        <v>0</v>
      </c>
      <c r="AH166" s="88">
        <v>6633.17</v>
      </c>
      <c r="AI166" s="88">
        <v>2780.65</v>
      </c>
      <c r="AJ166" s="88">
        <v>4267.1499999999996</v>
      </c>
      <c r="AK166" s="88">
        <v>5393.75</v>
      </c>
      <c r="AL166" s="88">
        <v>7092.48</v>
      </c>
      <c r="AM166" s="85">
        <v>6418.35</v>
      </c>
      <c r="AN166" s="11"/>
      <c r="AO166" s="85">
        <f t="shared" si="19"/>
        <v>160612.01999999999</v>
      </c>
      <c r="AP166" s="4"/>
    </row>
    <row r="167" spans="2:42" ht="15" customHeight="1" outlineLevel="1" x14ac:dyDescent="0.25">
      <c r="B167" s="85" t="s">
        <v>589</v>
      </c>
      <c r="C167" s="85"/>
      <c r="D167" s="83" t="s">
        <v>471</v>
      </c>
      <c r="E167" s="84" t="s">
        <v>272</v>
      </c>
      <c r="F167" s="82" t="s">
        <v>585</v>
      </c>
      <c r="G167" s="1"/>
      <c r="H167" s="88" t="s">
        <v>585</v>
      </c>
      <c r="I167" s="88">
        <v>1641.71</v>
      </c>
      <c r="J167" s="88">
        <v>1384.18</v>
      </c>
      <c r="K167" s="88">
        <v>2046.33</v>
      </c>
      <c r="L167" s="88">
        <v>2174.1999999999998</v>
      </c>
      <c r="M167" s="88">
        <v>4765.32</v>
      </c>
      <c r="N167" s="88">
        <v>2882.81</v>
      </c>
      <c r="O167" s="88">
        <v>674.87</v>
      </c>
      <c r="P167" s="88">
        <v>883.4</v>
      </c>
      <c r="Q167" s="88">
        <v>2181.13</v>
      </c>
      <c r="R167" s="88">
        <v>1926.35</v>
      </c>
      <c r="S167" s="88">
        <v>2069.27</v>
      </c>
      <c r="T167" s="88">
        <v>3867.15</v>
      </c>
      <c r="U167" s="88">
        <v>1628.83</v>
      </c>
      <c r="V167" s="88">
        <v>2297.4</v>
      </c>
      <c r="W167" s="88">
        <v>2097.34</v>
      </c>
      <c r="X167" s="88">
        <v>2415.9</v>
      </c>
      <c r="Y167" s="88">
        <v>2189.04</v>
      </c>
      <c r="Z167" s="88">
        <v>2851.87</v>
      </c>
      <c r="AA167" s="88">
        <v>8336.2999999999993</v>
      </c>
      <c r="AB167" s="88">
        <v>3947.16</v>
      </c>
      <c r="AC167" s="88">
        <v>8495.9</v>
      </c>
      <c r="AD167" s="88">
        <v>7573.3</v>
      </c>
      <c r="AE167" s="88">
        <v>9213.5400000000009</v>
      </c>
      <c r="AF167" s="88">
        <v>807.73</v>
      </c>
      <c r="AG167" s="88">
        <v>0</v>
      </c>
      <c r="AH167" s="88">
        <v>1605.03</v>
      </c>
      <c r="AI167" s="88">
        <v>1041.8800000000001</v>
      </c>
      <c r="AJ167" s="88">
        <v>1447.32</v>
      </c>
      <c r="AK167" s="88">
        <v>2905.91</v>
      </c>
      <c r="AL167" s="88">
        <v>2586.5</v>
      </c>
      <c r="AM167" s="85">
        <v>3035.06</v>
      </c>
      <c r="AN167" s="11"/>
      <c r="AO167" s="85">
        <f t="shared" si="19"/>
        <v>90972.730000000025</v>
      </c>
      <c r="AP167" s="4"/>
    </row>
    <row r="168" spans="2:42" ht="15" customHeight="1" outlineLevel="1" x14ac:dyDescent="0.25">
      <c r="B168" s="85" t="s">
        <v>589</v>
      </c>
      <c r="C168" s="85"/>
      <c r="D168" s="83" t="s">
        <v>585</v>
      </c>
      <c r="E168" s="84" t="s">
        <v>85</v>
      </c>
      <c r="F168" s="82" t="s">
        <v>34</v>
      </c>
      <c r="G168" s="1"/>
      <c r="H168" s="88" t="s">
        <v>585</v>
      </c>
      <c r="I168" s="88">
        <v>2533</v>
      </c>
      <c r="J168" s="88">
        <v>551.32000000000005</v>
      </c>
      <c r="K168" s="88">
        <v>336.54</v>
      </c>
      <c r="L168" s="88">
        <v>1136.4000000000001</v>
      </c>
      <c r="M168" s="88">
        <v>0</v>
      </c>
      <c r="N168" s="88">
        <v>609.5</v>
      </c>
      <c r="O168" s="88">
        <v>1176.57</v>
      </c>
      <c r="P168" s="88">
        <v>1582.54</v>
      </c>
      <c r="Q168" s="88">
        <v>112.25</v>
      </c>
      <c r="R168" s="88">
        <v>739.31</v>
      </c>
      <c r="S168" s="88">
        <v>704.55</v>
      </c>
      <c r="T168" s="88">
        <v>1429.26</v>
      </c>
      <c r="U168" s="88">
        <v>388.6</v>
      </c>
      <c r="V168" s="88">
        <v>399.7</v>
      </c>
      <c r="W168" s="88">
        <v>756.69</v>
      </c>
      <c r="X168" s="88">
        <v>667.96</v>
      </c>
      <c r="Y168" s="88">
        <v>758.59</v>
      </c>
      <c r="Z168" s="88">
        <v>1312.18</v>
      </c>
      <c r="AA168" s="88">
        <v>1820.35</v>
      </c>
      <c r="AB168" s="88">
        <v>119.7</v>
      </c>
      <c r="AC168" s="88">
        <v>528.03</v>
      </c>
      <c r="AD168" s="88">
        <v>1180.7</v>
      </c>
      <c r="AE168" s="88">
        <v>1335.66</v>
      </c>
      <c r="AF168" s="88">
        <v>1964.58</v>
      </c>
      <c r="AG168" s="88">
        <v>0</v>
      </c>
      <c r="AH168" s="88">
        <v>1209.94</v>
      </c>
      <c r="AI168" s="88">
        <v>107.26</v>
      </c>
      <c r="AJ168" s="88">
        <v>935.26</v>
      </c>
      <c r="AK168" s="88">
        <v>1092.76</v>
      </c>
      <c r="AL168" s="88">
        <v>837.95</v>
      </c>
      <c r="AM168" s="85">
        <v>0</v>
      </c>
      <c r="AN168" s="11"/>
      <c r="AO168" s="85">
        <f t="shared" si="19"/>
        <v>26327.149999999998</v>
      </c>
      <c r="AP168" s="4"/>
    </row>
    <row r="169" spans="2:42" ht="15" customHeight="1" outlineLevel="1" x14ac:dyDescent="0.25">
      <c r="B169" s="85">
        <v>54</v>
      </c>
      <c r="C169" s="85"/>
      <c r="D169" s="83" t="s">
        <v>418</v>
      </c>
      <c r="E169" s="84" t="s">
        <v>227</v>
      </c>
      <c r="F169" s="82" t="s">
        <v>72</v>
      </c>
      <c r="G169" s="1"/>
      <c r="H169" s="88">
        <v>34</v>
      </c>
      <c r="I169" s="88">
        <v>6435.49</v>
      </c>
      <c r="J169" s="88">
        <v>5236.99</v>
      </c>
      <c r="K169" s="88">
        <v>5839.79</v>
      </c>
      <c r="L169" s="88">
        <v>12773.64</v>
      </c>
      <c r="M169" s="88">
        <v>12948.94</v>
      </c>
      <c r="N169" s="88">
        <v>5310.74</v>
      </c>
      <c r="O169" s="88">
        <v>5968.04</v>
      </c>
      <c r="P169" s="88">
        <v>6468.89</v>
      </c>
      <c r="Q169" s="88">
        <v>12222.74</v>
      </c>
      <c r="R169" s="88">
        <v>11163.09</v>
      </c>
      <c r="S169" s="88">
        <v>7989.84</v>
      </c>
      <c r="T169" s="88">
        <v>12551.54</v>
      </c>
      <c r="U169" s="88">
        <v>8340.14</v>
      </c>
      <c r="V169" s="88">
        <v>10701.74</v>
      </c>
      <c r="W169" s="88">
        <v>10920.09</v>
      </c>
      <c r="X169" s="88">
        <v>10921.14</v>
      </c>
      <c r="Y169" s="88">
        <v>13420.94</v>
      </c>
      <c r="Z169" s="88">
        <v>9227.14</v>
      </c>
      <c r="AA169" s="88">
        <v>15219.74</v>
      </c>
      <c r="AB169" s="88">
        <v>12985.64</v>
      </c>
      <c r="AC169" s="88">
        <v>16687.64</v>
      </c>
      <c r="AD169" s="88">
        <v>13517.29</v>
      </c>
      <c r="AE169" s="88">
        <v>18529.54</v>
      </c>
      <c r="AF169" s="88">
        <v>14453.39</v>
      </c>
      <c r="AG169" s="88">
        <v>0</v>
      </c>
      <c r="AH169" s="88">
        <v>8540.34</v>
      </c>
      <c r="AI169" s="88">
        <v>6057.14</v>
      </c>
      <c r="AJ169" s="88">
        <v>11774.59</v>
      </c>
      <c r="AK169" s="88">
        <v>8738.59</v>
      </c>
      <c r="AL169" s="88">
        <v>14081.49</v>
      </c>
      <c r="AM169" s="85">
        <v>9454.69</v>
      </c>
      <c r="AN169" s="11"/>
      <c r="AO169" s="85">
        <f t="shared" si="19"/>
        <v>318481.00000000012</v>
      </c>
      <c r="AP169" s="4"/>
    </row>
    <row r="170" spans="2:42" ht="15" customHeight="1" outlineLevel="1" x14ac:dyDescent="0.25">
      <c r="B170" s="85">
        <v>427</v>
      </c>
      <c r="C170" s="85"/>
      <c r="D170" s="83" t="s">
        <v>428</v>
      </c>
      <c r="E170" s="84" t="s">
        <v>302</v>
      </c>
      <c r="F170" s="82" t="s">
        <v>72</v>
      </c>
      <c r="G170" s="1"/>
      <c r="H170" s="88">
        <v>37.76</v>
      </c>
      <c r="I170" s="88">
        <v>2577.31</v>
      </c>
      <c r="J170" s="88">
        <v>2849.1</v>
      </c>
      <c r="K170" s="88">
        <v>3579.92</v>
      </c>
      <c r="L170" s="88">
        <v>4224.58</v>
      </c>
      <c r="M170" s="88">
        <v>1222.8800000000001</v>
      </c>
      <c r="N170" s="88">
        <v>1222.8800000000001</v>
      </c>
      <c r="O170" s="88">
        <v>3549.16</v>
      </c>
      <c r="P170" s="88">
        <v>3535.22</v>
      </c>
      <c r="Q170" s="88">
        <v>6959.88</v>
      </c>
      <c r="R170" s="88">
        <v>4451.1000000000004</v>
      </c>
      <c r="S170" s="88">
        <v>6456.07</v>
      </c>
      <c r="T170" s="88">
        <v>2139.77</v>
      </c>
      <c r="U170" s="88">
        <v>3065.84</v>
      </c>
      <c r="V170" s="88">
        <v>4287.88</v>
      </c>
      <c r="W170" s="88">
        <v>6364.58</v>
      </c>
      <c r="X170" s="88">
        <v>5695.48</v>
      </c>
      <c r="Y170" s="88">
        <v>4970.5</v>
      </c>
      <c r="Z170" s="88">
        <v>5695.24</v>
      </c>
      <c r="AA170" s="88">
        <v>7498.97</v>
      </c>
      <c r="AB170" s="88">
        <v>5544.05</v>
      </c>
      <c r="AC170" s="88">
        <v>6747.08</v>
      </c>
      <c r="AD170" s="88">
        <v>8239.68</v>
      </c>
      <c r="AE170" s="88">
        <v>10942</v>
      </c>
      <c r="AF170" s="88">
        <v>7974.13</v>
      </c>
      <c r="AG170" s="88">
        <v>0</v>
      </c>
      <c r="AH170" s="88">
        <v>4536.9799999999996</v>
      </c>
      <c r="AI170" s="88">
        <v>1813.98</v>
      </c>
      <c r="AJ170" s="88">
        <v>3454.2</v>
      </c>
      <c r="AK170" s="88">
        <v>5486.63</v>
      </c>
      <c r="AL170" s="88">
        <v>6505.88</v>
      </c>
      <c r="AM170" s="85">
        <v>6276</v>
      </c>
      <c r="AN170" s="11"/>
      <c r="AO170" s="85">
        <f t="shared" si="19"/>
        <v>147866.97</v>
      </c>
      <c r="AP170" s="4"/>
    </row>
    <row r="171" spans="2:42" ht="15" customHeight="1" outlineLevel="1" x14ac:dyDescent="0.25">
      <c r="B171" s="85">
        <v>652</v>
      </c>
      <c r="C171" s="85"/>
      <c r="D171" s="83" t="s">
        <v>461</v>
      </c>
      <c r="E171" s="84" t="s">
        <v>329</v>
      </c>
      <c r="F171" s="82" t="s">
        <v>72</v>
      </c>
      <c r="G171" s="1"/>
      <c r="H171" s="88">
        <v>59.85</v>
      </c>
      <c r="I171" s="88">
        <v>4920.53</v>
      </c>
      <c r="J171" s="88">
        <v>4351.59</v>
      </c>
      <c r="K171" s="88">
        <v>3613.66</v>
      </c>
      <c r="L171" s="88">
        <v>6655.33</v>
      </c>
      <c r="M171" s="88">
        <v>9870.42</v>
      </c>
      <c r="N171" s="88">
        <v>2939.12</v>
      </c>
      <c r="O171" s="88">
        <v>6001.54</v>
      </c>
      <c r="P171" s="88">
        <v>6822.96</v>
      </c>
      <c r="Q171" s="88">
        <v>4775.63</v>
      </c>
      <c r="R171" s="88">
        <v>5284.24</v>
      </c>
      <c r="S171" s="88">
        <v>7582.45</v>
      </c>
      <c r="T171" s="88">
        <v>8967.0499999999993</v>
      </c>
      <c r="U171" s="88">
        <v>7192.6</v>
      </c>
      <c r="V171" s="88">
        <v>5263.97</v>
      </c>
      <c r="W171" s="88">
        <v>5255.55</v>
      </c>
      <c r="X171" s="88">
        <v>6909.05</v>
      </c>
      <c r="Y171" s="88">
        <v>8361.59</v>
      </c>
      <c r="Z171" s="88">
        <v>7166.95</v>
      </c>
      <c r="AA171" s="88">
        <v>13092.89</v>
      </c>
      <c r="AB171" s="88">
        <v>6996.73</v>
      </c>
      <c r="AC171" s="88">
        <v>6072.13</v>
      </c>
      <c r="AD171" s="88">
        <v>7835.16</v>
      </c>
      <c r="AE171" s="88">
        <v>15709.72</v>
      </c>
      <c r="AF171" s="88">
        <v>7373.33</v>
      </c>
      <c r="AG171" s="88">
        <v>0</v>
      </c>
      <c r="AH171" s="88">
        <v>8548.81</v>
      </c>
      <c r="AI171" s="88">
        <v>4927.92</v>
      </c>
      <c r="AJ171" s="88">
        <v>7706.24</v>
      </c>
      <c r="AK171" s="88">
        <v>6586.42</v>
      </c>
      <c r="AL171" s="88">
        <v>9359.0300000000007</v>
      </c>
      <c r="AM171" s="85">
        <v>8415.2199999999993</v>
      </c>
      <c r="AN171" s="11"/>
      <c r="AO171" s="85">
        <f t="shared" si="19"/>
        <v>214557.83000000002</v>
      </c>
      <c r="AP171" s="4"/>
    </row>
    <row r="172" spans="2:42" ht="15" customHeight="1" outlineLevel="1" x14ac:dyDescent="0.25">
      <c r="B172" s="85">
        <v>236</v>
      </c>
      <c r="C172" s="85"/>
      <c r="D172" s="83" t="s">
        <v>383</v>
      </c>
      <c r="E172" s="84" t="s">
        <v>258</v>
      </c>
      <c r="F172" s="82" t="s">
        <v>75</v>
      </c>
      <c r="G172" s="1"/>
      <c r="H172" s="88">
        <v>27</v>
      </c>
      <c r="I172" s="88">
        <v>3600.66</v>
      </c>
      <c r="J172" s="88">
        <v>4616.47</v>
      </c>
      <c r="K172" s="88">
        <v>8459.17</v>
      </c>
      <c r="L172" s="88">
        <v>3402.12</v>
      </c>
      <c r="M172" s="88">
        <v>5882.94</v>
      </c>
      <c r="N172" s="88">
        <v>7591.04</v>
      </c>
      <c r="O172" s="88">
        <v>5728.99</v>
      </c>
      <c r="P172" s="88">
        <v>5430.89</v>
      </c>
      <c r="Q172" s="88">
        <v>5563.04</v>
      </c>
      <c r="R172" s="88">
        <v>8173.85</v>
      </c>
      <c r="S172" s="88">
        <v>6924.12</v>
      </c>
      <c r="T172" s="88">
        <v>9869.1</v>
      </c>
      <c r="U172" s="88">
        <v>9361.5400000000009</v>
      </c>
      <c r="V172" s="88">
        <v>9786.25</v>
      </c>
      <c r="W172" s="88">
        <v>8156.49</v>
      </c>
      <c r="X172" s="88">
        <v>12512.54</v>
      </c>
      <c r="Y172" s="88">
        <v>11819.25</v>
      </c>
      <c r="Z172" s="88">
        <v>9941.81</v>
      </c>
      <c r="AA172" s="88">
        <v>12217.14</v>
      </c>
      <c r="AB172" s="88">
        <v>11662.9</v>
      </c>
      <c r="AC172" s="88">
        <v>16205.82</v>
      </c>
      <c r="AD172" s="88">
        <v>14811.02</v>
      </c>
      <c r="AE172" s="88">
        <v>18335.36</v>
      </c>
      <c r="AF172" s="88">
        <v>13129.08</v>
      </c>
      <c r="AG172" s="88">
        <v>0</v>
      </c>
      <c r="AH172" s="88">
        <v>7823.41</v>
      </c>
      <c r="AI172" s="88">
        <v>3452.2</v>
      </c>
      <c r="AJ172" s="88">
        <v>6018.19</v>
      </c>
      <c r="AK172" s="88">
        <v>8237.6200000000008</v>
      </c>
      <c r="AL172" s="88">
        <v>8401.76</v>
      </c>
      <c r="AM172" s="85">
        <v>5565.97</v>
      </c>
      <c r="AN172" s="11"/>
      <c r="AO172" s="85">
        <f t="shared" si="19"/>
        <v>262680.73999999993</v>
      </c>
      <c r="AP172" s="4"/>
    </row>
    <row r="173" spans="2:42" ht="15" customHeight="1" outlineLevel="1" x14ac:dyDescent="0.25">
      <c r="B173" s="85">
        <v>83</v>
      </c>
      <c r="C173" s="85"/>
      <c r="D173" s="83" t="s">
        <v>375</v>
      </c>
      <c r="E173" s="84" t="s">
        <v>236</v>
      </c>
      <c r="F173" s="82" t="s">
        <v>72</v>
      </c>
      <c r="G173" s="1"/>
      <c r="H173" s="88">
        <v>34.81</v>
      </c>
      <c r="I173" s="88">
        <v>4884.18</v>
      </c>
      <c r="J173" s="88">
        <v>7304.34</v>
      </c>
      <c r="K173" s="88">
        <v>7101.29</v>
      </c>
      <c r="L173" s="88">
        <v>8069.33</v>
      </c>
      <c r="M173" s="88">
        <v>13413.54</v>
      </c>
      <c r="N173" s="88">
        <v>7633.22</v>
      </c>
      <c r="O173" s="88">
        <v>5392.62</v>
      </c>
      <c r="P173" s="88">
        <v>4607.32</v>
      </c>
      <c r="Q173" s="88">
        <v>8304.73</v>
      </c>
      <c r="R173" s="88">
        <v>6500.23</v>
      </c>
      <c r="S173" s="88">
        <v>8895.3700000000008</v>
      </c>
      <c r="T173" s="88">
        <v>12965.29</v>
      </c>
      <c r="U173" s="88">
        <v>12384.27</v>
      </c>
      <c r="V173" s="88">
        <v>8230.9500000000007</v>
      </c>
      <c r="W173" s="88">
        <v>12364.61</v>
      </c>
      <c r="X173" s="88">
        <v>9076.41</v>
      </c>
      <c r="Y173" s="88">
        <v>8644.56</v>
      </c>
      <c r="Z173" s="88">
        <v>103.99</v>
      </c>
      <c r="AA173" s="88">
        <v>13853.24</v>
      </c>
      <c r="AB173" s="88">
        <v>12948.2</v>
      </c>
      <c r="AC173" s="88">
        <v>15886.75</v>
      </c>
      <c r="AD173" s="88">
        <v>15709.35</v>
      </c>
      <c r="AE173" s="88">
        <v>17148.11</v>
      </c>
      <c r="AF173" s="88">
        <v>10482.64</v>
      </c>
      <c r="AG173" s="88">
        <v>0</v>
      </c>
      <c r="AH173" s="88">
        <v>9081.6</v>
      </c>
      <c r="AI173" s="88">
        <v>6266.73</v>
      </c>
      <c r="AJ173" s="88">
        <v>7361.35</v>
      </c>
      <c r="AK173" s="88">
        <v>11094.85</v>
      </c>
      <c r="AL173" s="88">
        <v>10191.91</v>
      </c>
      <c r="AM173" s="85">
        <v>13068.38</v>
      </c>
      <c r="AN173" s="11"/>
      <c r="AO173" s="85">
        <f t="shared" si="19"/>
        <v>288969.36</v>
      </c>
      <c r="AP173" s="4"/>
    </row>
    <row r="174" spans="2:42" ht="15" customHeight="1" outlineLevel="1" x14ac:dyDescent="0.25">
      <c r="B174" s="85">
        <v>444</v>
      </c>
      <c r="C174" s="85"/>
      <c r="D174" s="83" t="s">
        <v>467</v>
      </c>
      <c r="E174" s="84" t="s">
        <v>314</v>
      </c>
      <c r="F174" s="82" t="s">
        <v>72</v>
      </c>
      <c r="G174" s="1"/>
      <c r="H174" s="88">
        <v>26.95</v>
      </c>
      <c r="I174" s="88">
        <v>3630</v>
      </c>
      <c r="J174" s="88">
        <v>4095.3</v>
      </c>
      <c r="K174" s="88">
        <v>4381.2</v>
      </c>
      <c r="L174" s="88">
        <v>6626</v>
      </c>
      <c r="M174" s="88">
        <v>6925.9</v>
      </c>
      <c r="N174" s="88">
        <v>3438.1</v>
      </c>
      <c r="O174" s="88">
        <v>0</v>
      </c>
      <c r="P174" s="88">
        <v>0</v>
      </c>
      <c r="Q174" s="88">
        <v>0</v>
      </c>
      <c r="R174" s="88">
        <v>0</v>
      </c>
      <c r="S174" s="88">
        <v>18922.099999999999</v>
      </c>
      <c r="T174" s="88">
        <v>16240</v>
      </c>
      <c r="U174" s="88">
        <v>6224.3</v>
      </c>
      <c r="V174" s="88">
        <v>4633.5</v>
      </c>
      <c r="W174" s="88">
        <v>7181.9</v>
      </c>
      <c r="X174" s="88">
        <v>6999.8</v>
      </c>
      <c r="Y174" s="88">
        <v>4721.3999999999996</v>
      </c>
      <c r="Z174" s="88">
        <v>7239.9</v>
      </c>
      <c r="AA174" s="88">
        <v>9618.4</v>
      </c>
      <c r="AB174" s="88">
        <v>6530.6</v>
      </c>
      <c r="AC174" s="88">
        <v>9960.7000000000007</v>
      </c>
      <c r="AD174" s="88">
        <v>8209.7000000000007</v>
      </c>
      <c r="AE174" s="88">
        <v>9900.09</v>
      </c>
      <c r="AF174" s="88">
        <v>6686.4</v>
      </c>
      <c r="AG174" s="88">
        <v>0</v>
      </c>
      <c r="AH174" s="88">
        <v>5820.6</v>
      </c>
      <c r="AI174" s="88">
        <v>4031.7</v>
      </c>
      <c r="AJ174" s="88">
        <v>4921</v>
      </c>
      <c r="AK174" s="88">
        <v>7271.8</v>
      </c>
      <c r="AL174" s="88">
        <v>6012.4</v>
      </c>
      <c r="AM174" s="85">
        <v>8579.2000000000007</v>
      </c>
      <c r="AN174" s="11"/>
      <c r="AO174" s="85">
        <f t="shared" si="19"/>
        <v>188801.99</v>
      </c>
      <c r="AP174" s="4"/>
    </row>
    <row r="175" spans="2:42" ht="15" customHeight="1" outlineLevel="1" x14ac:dyDescent="0.25">
      <c r="B175" s="85" t="s">
        <v>86</v>
      </c>
      <c r="C175" s="85"/>
      <c r="D175" s="83" t="s">
        <v>442</v>
      </c>
      <c r="E175" s="84" t="s">
        <v>226</v>
      </c>
      <c r="F175" s="82" t="s">
        <v>75</v>
      </c>
      <c r="G175" s="1"/>
      <c r="H175" s="88">
        <v>70.540000000000006</v>
      </c>
      <c r="I175" s="88">
        <v>6990.08</v>
      </c>
      <c r="J175" s="88">
        <v>8975.68</v>
      </c>
      <c r="K175" s="88">
        <v>9663.2800000000007</v>
      </c>
      <c r="L175" s="88">
        <v>11902.88</v>
      </c>
      <c r="M175" s="88">
        <v>16606.18</v>
      </c>
      <c r="N175" s="88">
        <v>9368.2800000000007</v>
      </c>
      <c r="O175" s="88">
        <v>11031.48</v>
      </c>
      <c r="P175" s="88">
        <v>12352.28</v>
      </c>
      <c r="Q175" s="88">
        <v>10587.58</v>
      </c>
      <c r="R175" s="88">
        <v>10110.48</v>
      </c>
      <c r="S175" s="88">
        <v>13883.68</v>
      </c>
      <c r="T175" s="88">
        <v>15068.89</v>
      </c>
      <c r="U175" s="88">
        <v>13061.58</v>
      </c>
      <c r="V175" s="88">
        <v>11287.68</v>
      </c>
      <c r="W175" s="88">
        <v>14314.72</v>
      </c>
      <c r="X175" s="88">
        <v>15522.28</v>
      </c>
      <c r="Y175" s="88">
        <v>15623.28</v>
      </c>
      <c r="Z175" s="88">
        <v>22674.68</v>
      </c>
      <c r="AA175" s="88">
        <v>23433.48</v>
      </c>
      <c r="AB175" s="88">
        <v>15762.28</v>
      </c>
      <c r="AC175" s="88">
        <v>24440.68</v>
      </c>
      <c r="AD175" s="88">
        <v>29823.48</v>
      </c>
      <c r="AE175" s="88">
        <v>28214.48</v>
      </c>
      <c r="AF175" s="88">
        <v>17079.32</v>
      </c>
      <c r="AG175" s="88">
        <v>0</v>
      </c>
      <c r="AH175" s="88">
        <v>9855.48</v>
      </c>
      <c r="AI175" s="88">
        <v>5359.88</v>
      </c>
      <c r="AJ175" s="88">
        <v>9739.08</v>
      </c>
      <c r="AK175" s="88">
        <v>12251.58</v>
      </c>
      <c r="AL175" s="88">
        <v>14333.8</v>
      </c>
      <c r="AM175" s="85">
        <v>14251.98</v>
      </c>
      <c r="AN175" s="11"/>
      <c r="AO175" s="85">
        <f t="shared" si="19"/>
        <v>433570.50999999995</v>
      </c>
      <c r="AP175" s="4"/>
    </row>
    <row r="176" spans="2:42" ht="15" customHeight="1" outlineLevel="1" x14ac:dyDescent="0.25">
      <c r="B176" s="85">
        <v>47</v>
      </c>
      <c r="C176" s="85"/>
      <c r="D176" s="83" t="s">
        <v>470</v>
      </c>
      <c r="E176" s="84" t="s">
        <v>225</v>
      </c>
      <c r="F176" s="82" t="s">
        <v>538</v>
      </c>
      <c r="G176" s="1"/>
      <c r="H176" s="88">
        <v>34</v>
      </c>
      <c r="I176" s="88">
        <v>2258.15</v>
      </c>
      <c r="J176" s="88">
        <v>2724.58</v>
      </c>
      <c r="K176" s="88">
        <v>3672.65</v>
      </c>
      <c r="L176" s="88">
        <v>3063.65</v>
      </c>
      <c r="M176" s="88">
        <v>6304.86</v>
      </c>
      <c r="N176" s="88">
        <v>1660.41</v>
      </c>
      <c r="O176" s="88">
        <v>2888.48</v>
      </c>
      <c r="P176" s="88">
        <v>2719.06</v>
      </c>
      <c r="Q176" s="88">
        <v>3044.95</v>
      </c>
      <c r="R176" s="88">
        <v>2653.48</v>
      </c>
      <c r="S176" s="88">
        <v>3068.27</v>
      </c>
      <c r="T176" s="88">
        <v>4662.6400000000003</v>
      </c>
      <c r="U176" s="88">
        <v>2218.4899999999998</v>
      </c>
      <c r="V176" s="88">
        <v>2483.91</v>
      </c>
      <c r="W176" s="88">
        <v>3348.84</v>
      </c>
      <c r="X176" s="88">
        <v>3945.16</v>
      </c>
      <c r="Y176" s="88">
        <v>4798.75</v>
      </c>
      <c r="Z176" s="88">
        <v>4835.28</v>
      </c>
      <c r="AA176" s="88">
        <v>5995.22</v>
      </c>
      <c r="AB176" s="88">
        <v>2396.8200000000002</v>
      </c>
      <c r="AC176" s="88">
        <v>4862.6000000000004</v>
      </c>
      <c r="AD176" s="88">
        <v>5632.99</v>
      </c>
      <c r="AE176" s="88">
        <v>7522.29</v>
      </c>
      <c r="AF176" s="88">
        <v>6011.25</v>
      </c>
      <c r="AG176" s="88">
        <v>0</v>
      </c>
      <c r="AH176" s="88">
        <v>6929.32</v>
      </c>
      <c r="AI176" s="88">
        <v>1901.86</v>
      </c>
      <c r="AJ176" s="88">
        <v>5559.14</v>
      </c>
      <c r="AK176" s="88">
        <v>7352.66</v>
      </c>
      <c r="AL176" s="88">
        <v>9819.01</v>
      </c>
      <c r="AM176" s="85">
        <v>8204.09</v>
      </c>
      <c r="AN176" s="11"/>
      <c r="AO176" s="85">
        <f t="shared" si="19"/>
        <v>132538.86000000002</v>
      </c>
      <c r="AP176" s="4"/>
    </row>
    <row r="177" spans="2:42" ht="15" customHeight="1" outlineLevel="1" x14ac:dyDescent="0.25">
      <c r="B177" s="85">
        <v>235</v>
      </c>
      <c r="C177" s="85"/>
      <c r="D177" s="83" t="s">
        <v>392</v>
      </c>
      <c r="E177" s="84" t="s">
        <v>257</v>
      </c>
      <c r="F177" s="82" t="s">
        <v>75</v>
      </c>
      <c r="G177" s="1"/>
      <c r="H177" s="88">
        <v>41.85</v>
      </c>
      <c r="I177" s="88">
        <v>3492.57</v>
      </c>
      <c r="J177" s="88">
        <v>3177.61</v>
      </c>
      <c r="K177" s="88">
        <v>2029.24</v>
      </c>
      <c r="L177" s="88">
        <v>1836.21</v>
      </c>
      <c r="M177" s="88">
        <v>4394.1000000000004</v>
      </c>
      <c r="N177" s="88">
        <v>2825.24</v>
      </c>
      <c r="O177" s="88">
        <v>3764.07</v>
      </c>
      <c r="P177" s="88">
        <v>2442.58</v>
      </c>
      <c r="Q177" s="88">
        <v>2784.4</v>
      </c>
      <c r="R177" s="88">
        <v>3873.08</v>
      </c>
      <c r="S177" s="88">
        <v>7110.64</v>
      </c>
      <c r="T177" s="88">
        <v>3190.76</v>
      </c>
      <c r="U177" s="88">
        <v>3689.24</v>
      </c>
      <c r="V177" s="88">
        <v>4700.78</v>
      </c>
      <c r="W177" s="88">
        <v>5727.72</v>
      </c>
      <c r="X177" s="88">
        <v>3889.83</v>
      </c>
      <c r="Y177" s="88">
        <v>4553.12</v>
      </c>
      <c r="Z177" s="88">
        <v>5369.32</v>
      </c>
      <c r="AA177" s="88">
        <v>4985.75</v>
      </c>
      <c r="AB177" s="88">
        <v>4412.1899999999996</v>
      </c>
      <c r="AC177" s="88">
        <v>7165.77</v>
      </c>
      <c r="AD177" s="88">
        <v>7911.93</v>
      </c>
      <c r="AE177" s="88">
        <v>6884.23</v>
      </c>
      <c r="AF177" s="88">
        <v>7338.81</v>
      </c>
      <c r="AG177" s="88">
        <v>0</v>
      </c>
      <c r="AH177" s="88">
        <v>6120</v>
      </c>
      <c r="AI177" s="88">
        <v>1738.5</v>
      </c>
      <c r="AJ177" s="88">
        <v>6712.81</v>
      </c>
      <c r="AK177" s="88">
        <v>4257.92</v>
      </c>
      <c r="AL177" s="88">
        <v>6210.44</v>
      </c>
      <c r="AM177" s="85">
        <v>3400.48</v>
      </c>
      <c r="AN177" s="11"/>
      <c r="AO177" s="85">
        <f t="shared" si="19"/>
        <v>135989.34000000003</v>
      </c>
      <c r="AP177" s="4"/>
    </row>
    <row r="178" spans="2:42" ht="15" customHeight="1" outlineLevel="1" x14ac:dyDescent="0.25">
      <c r="B178" s="85">
        <v>55</v>
      </c>
      <c r="C178" s="85"/>
      <c r="D178" s="83" t="s">
        <v>452</v>
      </c>
      <c r="E178" s="84" t="s">
        <v>611</v>
      </c>
      <c r="F178" s="82" t="s">
        <v>610</v>
      </c>
      <c r="G178" s="1"/>
      <c r="H178" s="88" t="s">
        <v>585</v>
      </c>
      <c r="I178" s="88">
        <v>6454</v>
      </c>
      <c r="J178" s="88">
        <v>6639.3</v>
      </c>
      <c r="K178" s="88">
        <v>7547</v>
      </c>
      <c r="L178" s="88">
        <v>8553</v>
      </c>
      <c r="M178" s="88">
        <v>11825.65</v>
      </c>
      <c r="N178" s="88">
        <v>5365</v>
      </c>
      <c r="O178" s="88">
        <v>6190</v>
      </c>
      <c r="P178" s="88">
        <v>7239</v>
      </c>
      <c r="Q178" s="88">
        <v>7318</v>
      </c>
      <c r="R178" s="88">
        <v>7914.6</v>
      </c>
      <c r="S178" s="88">
        <v>7500</v>
      </c>
      <c r="T178" s="88">
        <v>9741</v>
      </c>
      <c r="U178" s="88">
        <v>8262</v>
      </c>
      <c r="V178" s="88">
        <v>8647</v>
      </c>
      <c r="W178" s="88">
        <v>6715</v>
      </c>
      <c r="X178" s="88">
        <v>10834</v>
      </c>
      <c r="Y178" s="88">
        <v>7027</v>
      </c>
      <c r="Z178" s="88">
        <v>10409</v>
      </c>
      <c r="AA178" s="88">
        <v>7938</v>
      </c>
      <c r="AB178" s="88">
        <v>9713</v>
      </c>
      <c r="AC178" s="88">
        <v>10884</v>
      </c>
      <c r="AD178" s="88">
        <v>15972</v>
      </c>
      <c r="AE178" s="88">
        <v>16277</v>
      </c>
      <c r="AF178" s="88">
        <v>11614</v>
      </c>
      <c r="AG178" s="88">
        <v>0</v>
      </c>
      <c r="AH178" s="88">
        <v>10855.55</v>
      </c>
      <c r="AI178" s="88">
        <v>7710</v>
      </c>
      <c r="AJ178" s="88">
        <v>11039</v>
      </c>
      <c r="AK178" s="88">
        <v>13464</v>
      </c>
      <c r="AL178" s="88">
        <v>14572</v>
      </c>
      <c r="AM178" s="85">
        <v>12983</v>
      </c>
      <c r="AN178" s="11"/>
      <c r="AO178" s="85">
        <f t="shared" si="19"/>
        <v>287202.09999999998</v>
      </c>
      <c r="AP178" s="4"/>
    </row>
    <row r="179" spans="2:42" ht="15" customHeight="1" outlineLevel="1" x14ac:dyDescent="0.25">
      <c r="B179" s="85" t="s">
        <v>589</v>
      </c>
      <c r="C179" s="85"/>
      <c r="D179" s="83" t="s">
        <v>585</v>
      </c>
      <c r="E179" s="84" t="s">
        <v>88</v>
      </c>
      <c r="F179" s="82" t="s">
        <v>74</v>
      </c>
      <c r="G179" s="1"/>
      <c r="H179" s="88" t="s">
        <v>585</v>
      </c>
      <c r="I179" s="88">
        <v>3385.62</v>
      </c>
      <c r="J179" s="88">
        <v>3218.91</v>
      </c>
      <c r="K179" s="88">
        <v>4860.67</v>
      </c>
      <c r="L179" s="88">
        <v>5777.58</v>
      </c>
      <c r="M179" s="88">
        <v>8648.69</v>
      </c>
      <c r="N179" s="88">
        <v>4180.83</v>
      </c>
      <c r="O179" s="88">
        <v>4267.71</v>
      </c>
      <c r="P179" s="88">
        <v>4678.82</v>
      </c>
      <c r="Q179" s="88">
        <v>3584.91</v>
      </c>
      <c r="R179" s="88">
        <v>4368.72</v>
      </c>
      <c r="S179" s="88">
        <v>4592.8500000000004</v>
      </c>
      <c r="T179" s="88">
        <v>6525.62</v>
      </c>
      <c r="U179" s="88">
        <v>4846.92</v>
      </c>
      <c r="V179" s="88">
        <v>4762.88</v>
      </c>
      <c r="W179" s="88">
        <v>4831.8500000000004</v>
      </c>
      <c r="X179" s="88">
        <v>6698.52</v>
      </c>
      <c r="Y179" s="88">
        <v>8380.32</v>
      </c>
      <c r="Z179" s="88">
        <v>7467.18</v>
      </c>
      <c r="AA179" s="88">
        <v>11048.71</v>
      </c>
      <c r="AB179" s="88">
        <v>7246.1</v>
      </c>
      <c r="AC179" s="88">
        <v>8482.84</v>
      </c>
      <c r="AD179" s="88">
        <v>8617.77</v>
      </c>
      <c r="AE179" s="88">
        <v>14725.84</v>
      </c>
      <c r="AF179" s="88">
        <v>9481.89</v>
      </c>
      <c r="AG179" s="88">
        <v>0</v>
      </c>
      <c r="AH179" s="88">
        <v>7481.2</v>
      </c>
      <c r="AI179" s="88">
        <v>4574.8599999999997</v>
      </c>
      <c r="AJ179" s="88">
        <v>5268.41</v>
      </c>
      <c r="AK179" s="88">
        <v>9709.8700000000008</v>
      </c>
      <c r="AL179" s="88">
        <v>10044.700000000001</v>
      </c>
      <c r="AM179" s="85">
        <v>9434.6299999999992</v>
      </c>
      <c r="AN179" s="11"/>
      <c r="AO179" s="85">
        <f t="shared" si="19"/>
        <v>201195.42</v>
      </c>
      <c r="AP179" s="4"/>
    </row>
    <row r="180" spans="2:42" ht="15" customHeight="1" outlineLevel="1" x14ac:dyDescent="0.25">
      <c r="B180" s="85" t="s">
        <v>589</v>
      </c>
      <c r="C180" s="85"/>
      <c r="D180" s="83" t="s">
        <v>585</v>
      </c>
      <c r="E180" s="84" t="s">
        <v>89</v>
      </c>
      <c r="F180" s="82" t="s">
        <v>72</v>
      </c>
      <c r="G180" s="1"/>
      <c r="H180" s="88" t="s">
        <v>585</v>
      </c>
      <c r="I180" s="88">
        <v>6510.96</v>
      </c>
      <c r="J180" s="88">
        <v>7244.66</v>
      </c>
      <c r="K180" s="88">
        <v>5691.35</v>
      </c>
      <c r="L180" s="88">
        <v>8775.4699999999993</v>
      </c>
      <c r="M180" s="88">
        <v>11161.49</v>
      </c>
      <c r="N180" s="88">
        <v>6332.03</v>
      </c>
      <c r="O180" s="88">
        <v>5799.29</v>
      </c>
      <c r="P180" s="88">
        <v>4756.6000000000004</v>
      </c>
      <c r="Q180" s="88">
        <v>4029.21</v>
      </c>
      <c r="R180" s="88">
        <v>6004.73</v>
      </c>
      <c r="S180" s="88">
        <v>6828.71</v>
      </c>
      <c r="T180" s="88">
        <v>9480.34</v>
      </c>
      <c r="U180" s="88">
        <v>7527.97</v>
      </c>
      <c r="V180" s="88">
        <v>6254.46</v>
      </c>
      <c r="W180" s="88">
        <v>8268.86</v>
      </c>
      <c r="X180" s="88">
        <v>7804.88</v>
      </c>
      <c r="Y180" s="88">
        <v>7971.96</v>
      </c>
      <c r="Z180" s="88">
        <v>8343.7199999999993</v>
      </c>
      <c r="AA180" s="88">
        <v>8896.91</v>
      </c>
      <c r="AB180" s="88">
        <v>11086.43</v>
      </c>
      <c r="AC180" s="88">
        <v>12514.29</v>
      </c>
      <c r="AD180" s="88">
        <v>12279.71</v>
      </c>
      <c r="AE180" s="88">
        <v>13495.73</v>
      </c>
      <c r="AF180" s="88">
        <v>10678.69</v>
      </c>
      <c r="AG180" s="88">
        <v>0</v>
      </c>
      <c r="AH180" s="88">
        <v>6884.9</v>
      </c>
      <c r="AI180" s="88">
        <v>5569.96</v>
      </c>
      <c r="AJ180" s="88">
        <v>5624.49</v>
      </c>
      <c r="AK180" s="88">
        <v>7497.4</v>
      </c>
      <c r="AL180" s="88">
        <v>10973.17</v>
      </c>
      <c r="AM180" s="85">
        <v>8229.49</v>
      </c>
      <c r="AN180" s="11"/>
      <c r="AO180" s="85">
        <f t="shared" si="19"/>
        <v>242517.86</v>
      </c>
      <c r="AP180" s="4"/>
    </row>
    <row r="181" spans="2:42" ht="15" customHeight="1" outlineLevel="1" x14ac:dyDescent="0.25">
      <c r="B181" s="85">
        <v>60</v>
      </c>
      <c r="C181" s="85"/>
      <c r="D181" s="83" t="s">
        <v>414</v>
      </c>
      <c r="E181" s="84" t="s">
        <v>229</v>
      </c>
      <c r="F181" s="82" t="s">
        <v>72</v>
      </c>
      <c r="G181" s="1"/>
      <c r="H181" s="88">
        <v>20</v>
      </c>
      <c r="I181" s="88">
        <v>1049.8900000000001</v>
      </c>
      <c r="J181" s="88">
        <v>1359.88</v>
      </c>
      <c r="K181" s="88">
        <v>2034.72</v>
      </c>
      <c r="L181" s="88">
        <v>3921.57</v>
      </c>
      <c r="M181" s="88">
        <v>4889.43</v>
      </c>
      <c r="N181" s="88">
        <v>2886.72</v>
      </c>
      <c r="O181" s="88">
        <v>1554.79</v>
      </c>
      <c r="P181" s="88">
        <v>614.92999999999995</v>
      </c>
      <c r="Q181" s="88">
        <v>2899.68</v>
      </c>
      <c r="R181" s="88">
        <v>2757.69</v>
      </c>
      <c r="S181" s="88">
        <v>3379.71</v>
      </c>
      <c r="T181" s="88">
        <v>7391.3</v>
      </c>
      <c r="U181" s="88">
        <v>4111.07</v>
      </c>
      <c r="V181" s="88">
        <v>2994.71</v>
      </c>
      <c r="W181" s="88">
        <v>2219.8000000000002</v>
      </c>
      <c r="X181" s="88">
        <v>5247.51</v>
      </c>
      <c r="Y181" s="88">
        <v>2724.73</v>
      </c>
      <c r="Z181" s="88">
        <v>5154.46</v>
      </c>
      <c r="AA181" s="88">
        <v>8054.19</v>
      </c>
      <c r="AB181" s="88">
        <v>7429.28</v>
      </c>
      <c r="AC181" s="88">
        <v>7889.24</v>
      </c>
      <c r="AD181" s="88">
        <v>10429.07</v>
      </c>
      <c r="AE181" s="88">
        <v>9996.9699999999993</v>
      </c>
      <c r="AF181" s="88">
        <v>6219.35</v>
      </c>
      <c r="AG181" s="88">
        <v>0</v>
      </c>
      <c r="AH181" s="88">
        <v>5516.48</v>
      </c>
      <c r="AI181" s="88">
        <v>2989.69</v>
      </c>
      <c r="AJ181" s="88">
        <v>5348.42</v>
      </c>
      <c r="AK181" s="88">
        <v>5864.39</v>
      </c>
      <c r="AL181" s="88">
        <v>6484.33</v>
      </c>
      <c r="AM181" s="85">
        <v>8749.68</v>
      </c>
      <c r="AN181" s="11"/>
      <c r="AO181" s="85">
        <f t="shared" si="19"/>
        <v>142163.68000000002</v>
      </c>
      <c r="AP181" s="4"/>
    </row>
    <row r="182" spans="2:42" ht="15" customHeight="1" outlineLevel="1" x14ac:dyDescent="0.25">
      <c r="B182" s="85">
        <v>407</v>
      </c>
      <c r="C182" s="85"/>
      <c r="D182" s="83" t="s">
        <v>377</v>
      </c>
      <c r="E182" s="84" t="s">
        <v>296</v>
      </c>
      <c r="F182" s="82" t="s">
        <v>90</v>
      </c>
      <c r="G182" s="1"/>
      <c r="H182" s="88">
        <v>27.1</v>
      </c>
      <c r="I182" s="88">
        <v>3754.12</v>
      </c>
      <c r="J182" s="88">
        <v>3743.72</v>
      </c>
      <c r="K182" s="88">
        <v>3000.52</v>
      </c>
      <c r="L182" s="88">
        <v>3108.5</v>
      </c>
      <c r="M182" s="88">
        <v>8315.2199999999993</v>
      </c>
      <c r="N182" s="88">
        <v>5989.72</v>
      </c>
      <c r="O182" s="88">
        <v>6518.72</v>
      </c>
      <c r="P182" s="88">
        <v>3278.42</v>
      </c>
      <c r="Q182" s="88">
        <v>2985.32</v>
      </c>
      <c r="R182" s="88">
        <v>3724.92</v>
      </c>
      <c r="S182" s="88">
        <v>3319.12</v>
      </c>
      <c r="T182" s="88">
        <v>5538.72</v>
      </c>
      <c r="U182" s="88">
        <v>4030.12</v>
      </c>
      <c r="V182" s="88">
        <v>3997.62</v>
      </c>
      <c r="W182" s="88">
        <v>6395.8</v>
      </c>
      <c r="X182" s="88">
        <v>4517.82</v>
      </c>
      <c r="Y182" s="88">
        <v>6756.62</v>
      </c>
      <c r="Z182" s="88">
        <v>8207.82</v>
      </c>
      <c r="AA182" s="88">
        <v>10564.31</v>
      </c>
      <c r="AB182" s="88">
        <v>7420.52</v>
      </c>
      <c r="AC182" s="88">
        <v>6556.42</v>
      </c>
      <c r="AD182" s="88">
        <v>10261.719999999999</v>
      </c>
      <c r="AE182" s="88">
        <v>11993.52</v>
      </c>
      <c r="AF182" s="88">
        <v>11006.72</v>
      </c>
      <c r="AG182" s="88">
        <v>0</v>
      </c>
      <c r="AH182" s="88">
        <v>7103.02</v>
      </c>
      <c r="AI182" s="88">
        <v>8556.2199999999993</v>
      </c>
      <c r="AJ182" s="88">
        <v>4769.92</v>
      </c>
      <c r="AK182" s="88">
        <v>9644.7199999999993</v>
      </c>
      <c r="AL182" s="88">
        <v>8781.52</v>
      </c>
      <c r="AM182" s="85">
        <v>8315.8700000000008</v>
      </c>
      <c r="AN182" s="11"/>
      <c r="AO182" s="85">
        <f t="shared" si="19"/>
        <v>192157.3</v>
      </c>
      <c r="AP182" s="4"/>
    </row>
    <row r="183" spans="2:42" ht="15" customHeight="1" outlineLevel="1" x14ac:dyDescent="0.25">
      <c r="B183" s="85" t="s">
        <v>589</v>
      </c>
      <c r="C183" s="85"/>
      <c r="D183" s="83" t="s">
        <v>585</v>
      </c>
      <c r="E183" s="84" t="s">
        <v>91</v>
      </c>
      <c r="F183" s="82" t="s">
        <v>87</v>
      </c>
      <c r="G183" s="1"/>
      <c r="H183" s="88" t="s">
        <v>585</v>
      </c>
      <c r="I183" s="88">
        <v>1462.7</v>
      </c>
      <c r="J183" s="88">
        <v>1789.97</v>
      </c>
      <c r="K183" s="88">
        <v>1953.2</v>
      </c>
      <c r="L183" s="88">
        <v>2527.0300000000002</v>
      </c>
      <c r="M183" s="88">
        <v>4234.6899999999996</v>
      </c>
      <c r="N183" s="88">
        <v>2078.0500000000002</v>
      </c>
      <c r="O183" s="88">
        <v>1660.46</v>
      </c>
      <c r="P183" s="88">
        <v>1832.08</v>
      </c>
      <c r="Q183" s="88">
        <v>3352.22</v>
      </c>
      <c r="R183" s="88">
        <v>2697.5</v>
      </c>
      <c r="S183" s="88">
        <v>2884.69</v>
      </c>
      <c r="T183" s="88">
        <v>3915.64</v>
      </c>
      <c r="U183" s="88">
        <v>1784.68</v>
      </c>
      <c r="V183" s="88">
        <v>2745.41</v>
      </c>
      <c r="W183" s="88">
        <v>2758.33</v>
      </c>
      <c r="X183" s="88">
        <v>3140.94</v>
      </c>
      <c r="Y183" s="88">
        <v>2630.56</v>
      </c>
      <c r="Z183" s="88">
        <v>3369.99</v>
      </c>
      <c r="AA183" s="88">
        <v>4568.33</v>
      </c>
      <c r="AB183" s="88">
        <v>3269.91</v>
      </c>
      <c r="AC183" s="88">
        <v>3685.67</v>
      </c>
      <c r="AD183" s="88">
        <v>4986.1000000000004</v>
      </c>
      <c r="AE183" s="88">
        <v>6775.92</v>
      </c>
      <c r="AF183" s="88">
        <v>4940.43</v>
      </c>
      <c r="AG183" s="88">
        <v>0</v>
      </c>
      <c r="AH183" s="88">
        <v>2322</v>
      </c>
      <c r="AI183" s="88">
        <v>2175.25</v>
      </c>
      <c r="AJ183" s="88">
        <v>2540.15</v>
      </c>
      <c r="AK183" s="88">
        <v>3172.12</v>
      </c>
      <c r="AL183" s="88">
        <v>4370.1899999999996</v>
      </c>
      <c r="AM183" s="85">
        <v>2655.15</v>
      </c>
      <c r="AN183" s="11"/>
      <c r="AO183" s="85">
        <f t="shared" si="19"/>
        <v>92279.359999999986</v>
      </c>
      <c r="AP183" s="4"/>
    </row>
    <row r="184" spans="2:42" ht="15" customHeight="1" outlineLevel="1" x14ac:dyDescent="0.25">
      <c r="B184" s="85" t="s">
        <v>589</v>
      </c>
      <c r="C184" s="85"/>
      <c r="D184" s="83" t="s">
        <v>585</v>
      </c>
      <c r="E184" s="84" t="s">
        <v>92</v>
      </c>
      <c r="F184" s="82" t="s">
        <v>72</v>
      </c>
      <c r="G184" s="1"/>
      <c r="H184" s="88" t="s">
        <v>585</v>
      </c>
      <c r="I184" s="88">
        <v>902.73</v>
      </c>
      <c r="J184" s="88">
        <v>1588.03</v>
      </c>
      <c r="K184" s="88">
        <v>1858.43</v>
      </c>
      <c r="L184" s="88">
        <v>2166.23</v>
      </c>
      <c r="M184" s="88">
        <v>2915.53</v>
      </c>
      <c r="N184" s="88">
        <v>1427.73</v>
      </c>
      <c r="O184" s="88">
        <v>2567.63</v>
      </c>
      <c r="P184" s="88">
        <v>2462.4299999999998</v>
      </c>
      <c r="Q184" s="88">
        <v>3886.93</v>
      </c>
      <c r="R184" s="88">
        <v>1208.23</v>
      </c>
      <c r="S184" s="88">
        <v>2247.9299999999998</v>
      </c>
      <c r="T184" s="88">
        <v>3177.23</v>
      </c>
      <c r="U184" s="88">
        <v>548.83000000000004</v>
      </c>
      <c r="V184" s="88">
        <v>2667.73</v>
      </c>
      <c r="W184" s="88">
        <v>2942.73</v>
      </c>
      <c r="X184" s="88">
        <v>765.93</v>
      </c>
      <c r="Y184" s="88">
        <v>1478.63</v>
      </c>
      <c r="Z184" s="88">
        <v>3187.93</v>
      </c>
      <c r="AA184" s="88">
        <v>3443.13</v>
      </c>
      <c r="AB184" s="88">
        <v>958.63</v>
      </c>
      <c r="AC184" s="88">
        <v>2275.23</v>
      </c>
      <c r="AD184" s="88">
        <v>1113.33</v>
      </c>
      <c r="AE184" s="88">
        <v>2356.73</v>
      </c>
      <c r="AF184" s="88">
        <v>2392.0300000000002</v>
      </c>
      <c r="AG184" s="88">
        <v>0</v>
      </c>
      <c r="AH184" s="88">
        <v>2027.63</v>
      </c>
      <c r="AI184" s="88">
        <v>264.13</v>
      </c>
      <c r="AJ184" s="88">
        <v>2228.33</v>
      </c>
      <c r="AK184" s="88">
        <v>1338.43</v>
      </c>
      <c r="AL184" s="88">
        <v>888.63</v>
      </c>
      <c r="AM184" s="85">
        <v>1225.53</v>
      </c>
      <c r="AN184" s="11"/>
      <c r="AO184" s="85">
        <f t="shared" si="19"/>
        <v>58512.599999999991</v>
      </c>
      <c r="AP184" s="4"/>
    </row>
    <row r="185" spans="2:42" ht="15" customHeight="1" outlineLevel="1" x14ac:dyDescent="0.25">
      <c r="B185" s="85">
        <v>258</v>
      </c>
      <c r="C185" s="85"/>
      <c r="D185" s="83" t="s">
        <v>423</v>
      </c>
      <c r="E185" s="84" t="s">
        <v>268</v>
      </c>
      <c r="F185" s="82" t="s">
        <v>74</v>
      </c>
      <c r="G185" s="1"/>
      <c r="H185" s="88">
        <v>372.3</v>
      </c>
      <c r="I185" s="88">
        <v>13724.4</v>
      </c>
      <c r="J185" s="88">
        <v>8692.3700000000008</v>
      </c>
      <c r="K185" s="88">
        <v>13915.65</v>
      </c>
      <c r="L185" s="88">
        <v>9283.65</v>
      </c>
      <c r="M185" s="88">
        <v>23239.85</v>
      </c>
      <c r="N185" s="88">
        <v>10252.27</v>
      </c>
      <c r="O185" s="88">
        <v>10931.05</v>
      </c>
      <c r="P185" s="88">
        <v>2625.03</v>
      </c>
      <c r="Q185" s="88">
        <v>18065.93</v>
      </c>
      <c r="R185" s="88">
        <v>12369.91</v>
      </c>
      <c r="S185" s="88">
        <v>13983.2</v>
      </c>
      <c r="T185" s="88">
        <v>22253.69</v>
      </c>
      <c r="U185" s="88">
        <v>10257.23</v>
      </c>
      <c r="V185" s="88">
        <v>14342.1</v>
      </c>
      <c r="W185" s="88">
        <v>17437.52</v>
      </c>
      <c r="X185" s="88">
        <v>18660.02</v>
      </c>
      <c r="Y185" s="88">
        <v>16995.099999999999</v>
      </c>
      <c r="Z185" s="88">
        <v>15613.05</v>
      </c>
      <c r="AA185" s="88">
        <v>29023.55</v>
      </c>
      <c r="AB185" s="88">
        <v>20329.14</v>
      </c>
      <c r="AC185" s="88">
        <v>32897.21</v>
      </c>
      <c r="AD185" s="88">
        <v>30255.35</v>
      </c>
      <c r="AE185" s="88">
        <v>30928.61</v>
      </c>
      <c r="AF185" s="88">
        <v>18570.009999999998</v>
      </c>
      <c r="AG185" s="88">
        <v>0</v>
      </c>
      <c r="AH185" s="88">
        <v>16936.77</v>
      </c>
      <c r="AI185" s="88">
        <v>16609.099999999999</v>
      </c>
      <c r="AJ185" s="88">
        <v>21314.05</v>
      </c>
      <c r="AK185" s="88">
        <v>19139.349999999999</v>
      </c>
      <c r="AL185" s="88">
        <v>17731.82</v>
      </c>
      <c r="AM185" s="85">
        <v>9288.02</v>
      </c>
      <c r="AN185" s="11"/>
      <c r="AO185" s="85">
        <f t="shared" si="19"/>
        <v>515665</v>
      </c>
      <c r="AP185" s="4"/>
    </row>
    <row r="186" spans="2:42" ht="15" customHeight="1" outlineLevel="1" x14ac:dyDescent="0.25">
      <c r="B186" s="85">
        <v>253</v>
      </c>
      <c r="C186" s="85"/>
      <c r="D186" s="83" t="s">
        <v>454</v>
      </c>
      <c r="E186" s="84" t="s">
        <v>266</v>
      </c>
      <c r="F186" s="82" t="s">
        <v>76</v>
      </c>
      <c r="G186" s="1"/>
      <c r="H186" s="88">
        <v>60</v>
      </c>
      <c r="I186" s="88">
        <v>7153.9</v>
      </c>
      <c r="J186" s="88">
        <v>5638.4</v>
      </c>
      <c r="K186" s="88">
        <v>8767.7999999999993</v>
      </c>
      <c r="L186" s="88">
        <v>9375.2999999999993</v>
      </c>
      <c r="M186" s="88">
        <v>12062.5</v>
      </c>
      <c r="N186" s="88">
        <v>9646</v>
      </c>
      <c r="O186" s="88">
        <v>4476.8999999999996</v>
      </c>
      <c r="P186" s="88">
        <v>9028.1</v>
      </c>
      <c r="Q186" s="88">
        <v>9017.7999999999993</v>
      </c>
      <c r="R186" s="88">
        <v>13281.6</v>
      </c>
      <c r="S186" s="88">
        <v>15597.3</v>
      </c>
      <c r="T186" s="88">
        <v>20991.4</v>
      </c>
      <c r="U186" s="88">
        <v>13508.5</v>
      </c>
      <c r="V186" s="88">
        <v>9630</v>
      </c>
      <c r="W186" s="88">
        <v>13668.6</v>
      </c>
      <c r="X186" s="88">
        <v>9721.7000000000007</v>
      </c>
      <c r="Y186" s="88">
        <v>15619.82</v>
      </c>
      <c r="Z186" s="88">
        <v>10523.9</v>
      </c>
      <c r="AA186" s="88">
        <v>20000</v>
      </c>
      <c r="AB186" s="88">
        <v>11440.7</v>
      </c>
      <c r="AC186" s="88">
        <v>18789.3</v>
      </c>
      <c r="AD186" s="88">
        <v>12891.2</v>
      </c>
      <c r="AE186" s="88">
        <v>15896</v>
      </c>
      <c r="AF186" s="88">
        <v>12344.8</v>
      </c>
      <c r="AG186" s="88">
        <v>0</v>
      </c>
      <c r="AH186" s="88">
        <v>10499.6</v>
      </c>
      <c r="AI186" s="88">
        <v>5306.44</v>
      </c>
      <c r="AJ186" s="88">
        <v>7732.87</v>
      </c>
      <c r="AK186" s="88">
        <v>18821.37</v>
      </c>
      <c r="AL186" s="88">
        <v>21629</v>
      </c>
      <c r="AM186" s="85">
        <v>14513.5</v>
      </c>
      <c r="AN186" s="11"/>
      <c r="AO186" s="85">
        <f t="shared" si="19"/>
        <v>367574.3</v>
      </c>
      <c r="AP186" s="4"/>
    </row>
    <row r="187" spans="2:42" ht="15" customHeight="1" outlineLevel="1" x14ac:dyDescent="0.25">
      <c r="B187" s="85" t="s">
        <v>589</v>
      </c>
      <c r="C187" s="85"/>
      <c r="D187" s="83" t="s">
        <v>585</v>
      </c>
      <c r="E187" s="84" t="s">
        <v>93</v>
      </c>
      <c r="F187" s="82" t="s">
        <v>76</v>
      </c>
      <c r="G187" s="1"/>
      <c r="H187" s="88" t="s">
        <v>585</v>
      </c>
      <c r="I187" s="88" t="s">
        <v>589</v>
      </c>
      <c r="J187" s="88" t="s">
        <v>589</v>
      </c>
      <c r="K187" s="88" t="s">
        <v>589</v>
      </c>
      <c r="L187" s="88" t="s">
        <v>589</v>
      </c>
      <c r="M187" s="88" t="s">
        <v>589</v>
      </c>
      <c r="N187" s="88" t="s">
        <v>589</v>
      </c>
      <c r="O187" s="88" t="s">
        <v>589</v>
      </c>
      <c r="P187" s="88" t="s">
        <v>589</v>
      </c>
      <c r="Q187" s="88" t="s">
        <v>589</v>
      </c>
      <c r="R187" s="88" t="s">
        <v>589</v>
      </c>
      <c r="S187" s="88" t="s">
        <v>589</v>
      </c>
      <c r="T187" s="88" t="s">
        <v>589</v>
      </c>
      <c r="U187" s="88" t="s">
        <v>589</v>
      </c>
      <c r="V187" s="88" t="s">
        <v>589</v>
      </c>
      <c r="W187" s="88" t="s">
        <v>589</v>
      </c>
      <c r="X187" s="88" t="s">
        <v>589</v>
      </c>
      <c r="Y187" s="88" t="s">
        <v>589</v>
      </c>
      <c r="Z187" s="88" t="s">
        <v>589</v>
      </c>
      <c r="AA187" s="88" t="s">
        <v>589</v>
      </c>
      <c r="AB187" s="88" t="s">
        <v>589</v>
      </c>
      <c r="AC187" s="88" t="s">
        <v>589</v>
      </c>
      <c r="AD187" s="88" t="s">
        <v>589</v>
      </c>
      <c r="AE187" s="88" t="s">
        <v>589</v>
      </c>
      <c r="AF187" s="88" t="s">
        <v>589</v>
      </c>
      <c r="AG187" s="88" t="s">
        <v>589</v>
      </c>
      <c r="AH187" s="88" t="s">
        <v>589</v>
      </c>
      <c r="AI187" s="88" t="s">
        <v>589</v>
      </c>
      <c r="AJ187" s="88" t="s">
        <v>589</v>
      </c>
      <c r="AK187" s="88" t="s">
        <v>589</v>
      </c>
      <c r="AL187" s="88" t="s">
        <v>589</v>
      </c>
      <c r="AM187" s="85" t="s">
        <v>589</v>
      </c>
      <c r="AN187" s="11"/>
      <c r="AO187" s="85">
        <f t="shared" si="19"/>
        <v>0</v>
      </c>
      <c r="AP187" s="4"/>
    </row>
    <row r="188" spans="2:42" ht="15" customHeight="1" outlineLevel="1" x14ac:dyDescent="0.25">
      <c r="B188" s="85">
        <v>248</v>
      </c>
      <c r="C188" s="85"/>
      <c r="D188" s="83" t="s">
        <v>445</v>
      </c>
      <c r="E188" s="84" t="s">
        <v>263</v>
      </c>
      <c r="F188" s="82" t="s">
        <v>90</v>
      </c>
      <c r="G188" s="1"/>
      <c r="H188" s="88">
        <v>34.130000000000003</v>
      </c>
      <c r="I188" s="88">
        <v>2866</v>
      </c>
      <c r="J188" s="88">
        <v>2127.9</v>
      </c>
      <c r="K188" s="88">
        <v>2880</v>
      </c>
      <c r="L188" s="88">
        <v>6248</v>
      </c>
      <c r="M188" s="88">
        <v>12185</v>
      </c>
      <c r="N188" s="88">
        <v>7213.9</v>
      </c>
      <c r="O188" s="88">
        <v>3097.7</v>
      </c>
      <c r="P188" s="88">
        <v>3376.8</v>
      </c>
      <c r="Q188" s="88">
        <v>3833.72</v>
      </c>
      <c r="R188" s="88">
        <v>5116.8</v>
      </c>
      <c r="S188" s="88">
        <v>6074.12</v>
      </c>
      <c r="T188" s="88">
        <v>10176.700000000001</v>
      </c>
      <c r="U188" s="88">
        <v>10333.9</v>
      </c>
      <c r="V188" s="88">
        <v>7162.5</v>
      </c>
      <c r="W188" s="88">
        <v>7725.6</v>
      </c>
      <c r="X188" s="88">
        <v>7728</v>
      </c>
      <c r="Y188" s="88">
        <v>4810.45</v>
      </c>
      <c r="Z188" s="88">
        <v>13635.1</v>
      </c>
      <c r="AA188" s="88">
        <v>13000</v>
      </c>
      <c r="AB188" s="88">
        <v>15163.15</v>
      </c>
      <c r="AC188" s="88">
        <v>11602.4</v>
      </c>
      <c r="AD188" s="88">
        <v>19662.099999999999</v>
      </c>
      <c r="AE188" s="88">
        <v>17991.75</v>
      </c>
      <c r="AF188" s="88">
        <v>19058.900000000001</v>
      </c>
      <c r="AG188" s="88">
        <v>0</v>
      </c>
      <c r="AH188" s="88">
        <v>8448.1</v>
      </c>
      <c r="AI188" s="88">
        <v>6752.8</v>
      </c>
      <c r="AJ188" s="88">
        <v>6835.4</v>
      </c>
      <c r="AK188" s="88">
        <v>8674.1</v>
      </c>
      <c r="AL188" s="88">
        <v>16598</v>
      </c>
      <c r="AM188" s="85">
        <v>20990.91</v>
      </c>
      <c r="AN188" s="11"/>
      <c r="AO188" s="85">
        <f t="shared" si="19"/>
        <v>281369.8</v>
      </c>
      <c r="AP188" s="4"/>
    </row>
    <row r="189" spans="2:42" ht="15" customHeight="1" outlineLevel="1" x14ac:dyDescent="0.25">
      <c r="B189" s="85">
        <v>653</v>
      </c>
      <c r="C189" s="85"/>
      <c r="D189" s="83" t="s">
        <v>458</v>
      </c>
      <c r="E189" s="84" t="s">
        <v>330</v>
      </c>
      <c r="F189" s="82" t="s">
        <v>72</v>
      </c>
      <c r="G189" s="1"/>
      <c r="H189" s="88">
        <v>38.200000000000003</v>
      </c>
      <c r="I189" s="88">
        <v>676.72</v>
      </c>
      <c r="J189" s="88">
        <v>1393.85</v>
      </c>
      <c r="K189" s="88">
        <v>586.92999999999995</v>
      </c>
      <c r="L189" s="88">
        <v>586.71</v>
      </c>
      <c r="M189" s="88">
        <v>553.86</v>
      </c>
      <c r="N189" s="88">
        <v>581.4</v>
      </c>
      <c r="O189" s="88">
        <v>559.79999999999995</v>
      </c>
      <c r="P189" s="88">
        <v>845.9</v>
      </c>
      <c r="Q189" s="88">
        <v>120</v>
      </c>
      <c r="R189" s="88">
        <v>187.1</v>
      </c>
      <c r="S189" s="88">
        <v>759.1</v>
      </c>
      <c r="T189" s="88">
        <v>1854</v>
      </c>
      <c r="U189" s="88">
        <v>1681.23</v>
      </c>
      <c r="V189" s="88">
        <v>1035.0999999999999</v>
      </c>
      <c r="W189" s="88">
        <v>1774.77</v>
      </c>
      <c r="X189" s="88">
        <v>2639.2</v>
      </c>
      <c r="Y189" s="88">
        <v>1499.43</v>
      </c>
      <c r="Z189" s="88">
        <v>1504.9</v>
      </c>
      <c r="AA189" s="88">
        <v>2168.8000000000002</v>
      </c>
      <c r="AB189" s="88">
        <v>1270.5</v>
      </c>
      <c r="AC189" s="88">
        <v>1965.39</v>
      </c>
      <c r="AD189" s="88">
        <v>3388.87</v>
      </c>
      <c r="AE189" s="88">
        <v>2060.9</v>
      </c>
      <c r="AF189" s="88">
        <v>1122.81</v>
      </c>
      <c r="AG189" s="88">
        <v>0</v>
      </c>
      <c r="AH189" s="88">
        <v>1073.31</v>
      </c>
      <c r="AI189" s="88">
        <v>1272.1099999999999</v>
      </c>
      <c r="AJ189" s="88">
        <v>1745.5</v>
      </c>
      <c r="AK189" s="88">
        <v>1417.62</v>
      </c>
      <c r="AL189" s="88">
        <v>465.58</v>
      </c>
      <c r="AM189" s="85">
        <v>982.48</v>
      </c>
      <c r="AN189" s="11"/>
      <c r="AO189" s="85">
        <f t="shared" si="19"/>
        <v>37773.87000000001</v>
      </c>
      <c r="AP189" s="4"/>
    </row>
    <row r="190" spans="2:42" ht="15" customHeight="1" outlineLevel="1" x14ac:dyDescent="0.25">
      <c r="B190" s="85">
        <v>503</v>
      </c>
      <c r="C190" s="85"/>
      <c r="D190" s="83" t="s">
        <v>372</v>
      </c>
      <c r="E190" s="84" t="s">
        <v>321</v>
      </c>
      <c r="F190" s="82" t="s">
        <v>74</v>
      </c>
      <c r="G190" s="1"/>
      <c r="H190" s="88">
        <v>60.62</v>
      </c>
      <c r="I190" s="88">
        <v>391</v>
      </c>
      <c r="J190" s="88">
        <v>228</v>
      </c>
      <c r="K190" s="88">
        <v>2477.9699999999998</v>
      </c>
      <c r="L190" s="88">
        <v>3488.9</v>
      </c>
      <c r="M190" s="88">
        <v>11094.79</v>
      </c>
      <c r="N190" s="88">
        <v>7065.88</v>
      </c>
      <c r="O190" s="88">
        <v>6453.68</v>
      </c>
      <c r="P190" s="88">
        <v>5866.99</v>
      </c>
      <c r="Q190" s="88">
        <v>4838.6499999999996</v>
      </c>
      <c r="R190" s="88">
        <v>8576.35</v>
      </c>
      <c r="S190" s="88">
        <v>8189.38</v>
      </c>
      <c r="T190" s="88">
        <v>10782.83</v>
      </c>
      <c r="U190" s="88">
        <v>7040.35</v>
      </c>
      <c r="V190" s="88">
        <v>5854.17</v>
      </c>
      <c r="W190" s="88">
        <v>5532.92</v>
      </c>
      <c r="X190" s="88">
        <v>4704.93</v>
      </c>
      <c r="Y190" s="88">
        <v>8322.93</v>
      </c>
      <c r="Z190" s="88">
        <v>7106.45</v>
      </c>
      <c r="AA190" s="88">
        <v>14151.75</v>
      </c>
      <c r="AB190" s="88">
        <v>9906.3799999999992</v>
      </c>
      <c r="AC190" s="88">
        <v>16331.33</v>
      </c>
      <c r="AD190" s="88">
        <v>18208</v>
      </c>
      <c r="AE190" s="88">
        <v>22055.81</v>
      </c>
      <c r="AF190" s="88">
        <v>13623.4</v>
      </c>
      <c r="AG190" s="88">
        <v>0</v>
      </c>
      <c r="AH190" s="88">
        <v>8274.4</v>
      </c>
      <c r="AI190" s="88">
        <v>4261.67</v>
      </c>
      <c r="AJ190" s="88">
        <v>5961.49</v>
      </c>
      <c r="AK190" s="88">
        <v>6965.83</v>
      </c>
      <c r="AL190" s="88">
        <v>11571.12</v>
      </c>
      <c r="AM190" s="85">
        <v>10822.93</v>
      </c>
      <c r="AN190" s="11"/>
      <c r="AO190" s="85">
        <f t="shared" si="19"/>
        <v>250150.27999999994</v>
      </c>
      <c r="AP190" s="4"/>
    </row>
    <row r="191" spans="2:42" ht="15" customHeight="1" outlineLevel="1" x14ac:dyDescent="0.25">
      <c r="B191" s="85">
        <v>262</v>
      </c>
      <c r="C191" s="85"/>
      <c r="D191" s="83" t="s">
        <v>363</v>
      </c>
      <c r="E191" s="84" t="s">
        <v>270</v>
      </c>
      <c r="F191" s="82" t="s">
        <v>74</v>
      </c>
      <c r="G191" s="1"/>
      <c r="H191" s="88">
        <v>117.64</v>
      </c>
      <c r="I191" s="88">
        <v>5668</v>
      </c>
      <c r="J191" s="88">
        <v>7151</v>
      </c>
      <c r="K191" s="88">
        <v>9098</v>
      </c>
      <c r="L191" s="88">
        <v>10754.5</v>
      </c>
      <c r="M191" s="88">
        <v>19457</v>
      </c>
      <c r="N191" s="88">
        <v>12023</v>
      </c>
      <c r="O191" s="88">
        <v>9716</v>
      </c>
      <c r="P191" s="88">
        <v>7200</v>
      </c>
      <c r="Q191" s="88">
        <v>10060</v>
      </c>
      <c r="R191" s="88">
        <v>8799</v>
      </c>
      <c r="S191" s="88">
        <v>9096</v>
      </c>
      <c r="T191" s="88">
        <v>18533.5</v>
      </c>
      <c r="U191" s="88">
        <v>10025</v>
      </c>
      <c r="V191" s="88">
        <v>8971</v>
      </c>
      <c r="W191" s="88">
        <v>13509</v>
      </c>
      <c r="X191" s="88">
        <v>15224</v>
      </c>
      <c r="Y191" s="88">
        <v>17133</v>
      </c>
      <c r="Z191" s="88">
        <v>20479</v>
      </c>
      <c r="AA191" s="88">
        <v>28935</v>
      </c>
      <c r="AB191" s="88">
        <v>23429</v>
      </c>
      <c r="AC191" s="88">
        <v>30858</v>
      </c>
      <c r="AD191" s="88">
        <v>38858</v>
      </c>
      <c r="AE191" s="88">
        <v>40526</v>
      </c>
      <c r="AF191" s="88">
        <v>30567</v>
      </c>
      <c r="AG191" s="88">
        <v>0</v>
      </c>
      <c r="AH191" s="88">
        <v>20322</v>
      </c>
      <c r="AI191" s="88">
        <v>11678.3</v>
      </c>
      <c r="AJ191" s="88">
        <v>18954</v>
      </c>
      <c r="AK191" s="88">
        <v>11534.1</v>
      </c>
      <c r="AL191" s="88">
        <v>12704.7</v>
      </c>
      <c r="AM191" s="85">
        <v>13469.4</v>
      </c>
      <c r="AN191" s="11"/>
      <c r="AO191" s="85">
        <f t="shared" si="19"/>
        <v>494732.5</v>
      </c>
      <c r="AP191" s="4"/>
    </row>
    <row r="192" spans="2:42" ht="15" customHeight="1" x14ac:dyDescent="0.25">
      <c r="B192" s="86"/>
      <c r="C192" s="86"/>
      <c r="D192" s="86" t="s">
        <v>94</v>
      </c>
      <c r="E192" s="87"/>
      <c r="F192" s="86" t="s">
        <v>586</v>
      </c>
      <c r="G192" s="86">
        <v>37</v>
      </c>
      <c r="H192" s="89">
        <v>2633.9199999999992</v>
      </c>
      <c r="I192" s="89">
        <f t="shared" ref="I192:AO192" si="20">SUBTOTAL(9,I141:I191)</f>
        <v>246641.21999999997</v>
      </c>
      <c r="J192" s="89">
        <f t="shared" si="20"/>
        <v>269439.83999999991</v>
      </c>
      <c r="K192" s="89">
        <f t="shared" si="20"/>
        <v>295602.55000000005</v>
      </c>
      <c r="L192" s="89">
        <f t="shared" si="20"/>
        <v>333124.34000000008</v>
      </c>
      <c r="M192" s="89">
        <f t="shared" si="20"/>
        <v>547676.29999999981</v>
      </c>
      <c r="N192" s="89">
        <f t="shared" si="20"/>
        <v>312357.95000000007</v>
      </c>
      <c r="O192" s="89">
        <f t="shared" si="20"/>
        <v>310004.60000000003</v>
      </c>
      <c r="P192" s="89">
        <f t="shared" si="20"/>
        <v>279618.3</v>
      </c>
      <c r="Q192" s="89">
        <f t="shared" si="20"/>
        <v>330545.99999999994</v>
      </c>
      <c r="R192" s="89">
        <f t="shared" si="20"/>
        <v>350588.7899999998</v>
      </c>
      <c r="S192" s="89">
        <f t="shared" si="20"/>
        <v>405891.89999999997</v>
      </c>
      <c r="T192" s="89">
        <f t="shared" si="20"/>
        <v>571521.36999999988</v>
      </c>
      <c r="U192" s="89">
        <f t="shared" si="20"/>
        <v>382896.89999999991</v>
      </c>
      <c r="V192" s="89">
        <f t="shared" si="20"/>
        <v>347916.09999999992</v>
      </c>
      <c r="W192" s="89">
        <f t="shared" si="20"/>
        <v>412296.42999999982</v>
      </c>
      <c r="X192" s="89">
        <f t="shared" si="20"/>
        <v>414424.85000000003</v>
      </c>
      <c r="Y192" s="89">
        <f t="shared" si="20"/>
        <v>442602.82000000007</v>
      </c>
      <c r="Z192" s="89">
        <f t="shared" si="20"/>
        <v>485466.43000000005</v>
      </c>
      <c r="AA192" s="89">
        <f t="shared" si="20"/>
        <v>695219.49</v>
      </c>
      <c r="AB192" s="89">
        <f t="shared" si="20"/>
        <v>500613.51</v>
      </c>
      <c r="AC192" s="89">
        <f t="shared" si="20"/>
        <v>652882.26000000013</v>
      </c>
      <c r="AD192" s="89">
        <f t="shared" si="20"/>
        <v>700935.4299999997</v>
      </c>
      <c r="AE192" s="89">
        <f t="shared" si="20"/>
        <v>832097.43</v>
      </c>
      <c r="AF192" s="89">
        <f t="shared" si="20"/>
        <v>591130.91000000015</v>
      </c>
      <c r="AG192" s="89">
        <f t="shared" si="20"/>
        <v>21012.080000000002</v>
      </c>
      <c r="AH192" s="89">
        <f t="shared" si="20"/>
        <v>438163.31</v>
      </c>
      <c r="AI192" s="89">
        <f t="shared" si="20"/>
        <v>266415.72000000009</v>
      </c>
      <c r="AJ192" s="89">
        <f t="shared" si="20"/>
        <v>407872.44</v>
      </c>
      <c r="AK192" s="89">
        <f t="shared" si="20"/>
        <v>463502.58999999991</v>
      </c>
      <c r="AL192" s="89">
        <f t="shared" si="20"/>
        <v>562365.97</v>
      </c>
      <c r="AM192" s="89">
        <f t="shared" si="20"/>
        <v>496955.43999999994</v>
      </c>
      <c r="AN192" s="18"/>
      <c r="AO192" s="89">
        <f t="shared" si="20"/>
        <v>13367783.27</v>
      </c>
      <c r="AP192" s="51"/>
    </row>
    <row r="193" spans="2:46" s="11" customFormat="1" ht="15" customHeight="1" x14ac:dyDescent="0.25">
      <c r="B193" s="34"/>
      <c r="D193" s="34"/>
      <c r="E193" s="34"/>
      <c r="F193" s="16"/>
      <c r="J193" s="34"/>
      <c r="AH193" s="11">
        <v>17036</v>
      </c>
      <c r="AI193" s="18"/>
      <c r="AN193"/>
      <c r="AO193" s="9"/>
      <c r="AQ193" s="20"/>
      <c r="AR193" s="20"/>
      <c r="AS193" s="20"/>
      <c r="AT193" s="20"/>
    </row>
    <row r="194" spans="2:46" ht="15" customHeight="1" x14ac:dyDescent="0.25">
      <c r="AH194" s="14">
        <f>AH191/AH193-1</f>
        <v>0.1928856539093684</v>
      </c>
    </row>
    <row r="195" spans="2:46" ht="15" customHeight="1" x14ac:dyDescent="0.25">
      <c r="F195" s="29" t="s">
        <v>574</v>
      </c>
      <c r="G195" s="5"/>
      <c r="H195" s="5" t="s">
        <v>1</v>
      </c>
      <c r="I195" s="6">
        <v>42705</v>
      </c>
      <c r="J195" s="6">
        <v>42706</v>
      </c>
      <c r="K195" s="6">
        <v>42707</v>
      </c>
      <c r="L195" s="6">
        <v>42708</v>
      </c>
      <c r="M195" s="6">
        <v>42709</v>
      </c>
      <c r="N195" s="6">
        <v>42710</v>
      </c>
      <c r="O195" s="6">
        <v>42711</v>
      </c>
      <c r="P195" s="6">
        <v>42712</v>
      </c>
      <c r="Q195" s="6">
        <v>42713</v>
      </c>
      <c r="R195" s="6">
        <v>42714</v>
      </c>
      <c r="S195" s="6">
        <v>42715</v>
      </c>
      <c r="T195" s="6">
        <v>42716</v>
      </c>
      <c r="U195" s="6">
        <v>42717</v>
      </c>
      <c r="V195" s="6">
        <v>42718</v>
      </c>
      <c r="W195" s="6">
        <v>42719</v>
      </c>
      <c r="X195" s="6">
        <v>42720</v>
      </c>
      <c r="Y195" s="6">
        <v>42721</v>
      </c>
      <c r="Z195" s="6">
        <v>42722</v>
      </c>
      <c r="AA195" s="6">
        <v>42723</v>
      </c>
      <c r="AB195" s="6">
        <v>42724</v>
      </c>
      <c r="AC195" s="6">
        <v>42725</v>
      </c>
      <c r="AD195" s="6">
        <v>42726</v>
      </c>
      <c r="AE195" s="6">
        <v>42727</v>
      </c>
      <c r="AF195" s="6">
        <v>42728</v>
      </c>
      <c r="AG195" s="6">
        <v>42729</v>
      </c>
      <c r="AH195" s="6">
        <v>42730</v>
      </c>
      <c r="AI195" s="6">
        <v>42731</v>
      </c>
      <c r="AJ195" s="6">
        <v>42732</v>
      </c>
      <c r="AK195" s="6">
        <v>42733</v>
      </c>
      <c r="AL195" s="6">
        <v>42734</v>
      </c>
      <c r="AM195" s="6">
        <v>42735</v>
      </c>
      <c r="AO195" s="31" t="s">
        <v>2</v>
      </c>
    </row>
    <row r="196" spans="2:46" ht="15" customHeight="1" x14ac:dyDescent="0.25">
      <c r="D196" s="90" t="s">
        <v>576</v>
      </c>
      <c r="E196" s="92"/>
      <c r="F196" s="91">
        <v>154</v>
      </c>
      <c r="G196" s="92"/>
      <c r="H196" s="92">
        <v>37037.57</v>
      </c>
      <c r="I196" s="92">
        <f t="shared" ref="I196:AM196" si="21">SUM(I192,I140,I132,I123,I114,I111,I106,I95,I85,I70,I66,I52,I38)</f>
        <v>2063470.9032258063</v>
      </c>
      <c r="J196" s="92">
        <f t="shared" si="21"/>
        <v>2045643.7432258066</v>
      </c>
      <c r="K196" s="92">
        <f t="shared" si="21"/>
        <v>2306466.0532258064</v>
      </c>
      <c r="L196" s="92">
        <f t="shared" si="21"/>
        <v>2438183.6532258065</v>
      </c>
      <c r="M196" s="92">
        <f t="shared" si="21"/>
        <v>3617420.5132258059</v>
      </c>
      <c r="N196" s="92">
        <f t="shared" si="21"/>
        <v>2345741.7232258064</v>
      </c>
      <c r="O196" s="92">
        <f t="shared" si="21"/>
        <v>2407173.1432258063</v>
      </c>
      <c r="P196" s="92">
        <f t="shared" si="21"/>
        <v>2298097.3832258065</v>
      </c>
      <c r="Q196" s="92">
        <f t="shared" si="21"/>
        <v>2429107.2732258062</v>
      </c>
      <c r="R196" s="92">
        <f t="shared" si="21"/>
        <v>2385488.6332258061</v>
      </c>
      <c r="S196" s="92">
        <f t="shared" si="21"/>
        <v>2678978.2932258067</v>
      </c>
      <c r="T196" s="92">
        <f t="shared" si="21"/>
        <v>3573257.2332258066</v>
      </c>
      <c r="U196" s="92">
        <f t="shared" si="21"/>
        <v>2512979.4532258064</v>
      </c>
      <c r="V196" s="92">
        <f t="shared" si="21"/>
        <v>2434418.7132258066</v>
      </c>
      <c r="W196" s="92">
        <f t="shared" si="21"/>
        <v>2725864.1932258066</v>
      </c>
      <c r="X196" s="92">
        <f t="shared" si="21"/>
        <v>2708204.9132258063</v>
      </c>
      <c r="Y196" s="92">
        <f t="shared" si="21"/>
        <v>2849556.3732258063</v>
      </c>
      <c r="Z196" s="92">
        <f t="shared" si="21"/>
        <v>3202273.5532258064</v>
      </c>
      <c r="AA196" s="92">
        <f t="shared" si="21"/>
        <v>4396802.8232258074</v>
      </c>
      <c r="AB196" s="92">
        <f t="shared" si="21"/>
        <v>3243108.1732258061</v>
      </c>
      <c r="AC196" s="92">
        <f t="shared" si="21"/>
        <v>3870397.4632258066</v>
      </c>
      <c r="AD196" s="92">
        <f t="shared" si="21"/>
        <v>4081933.0632258062</v>
      </c>
      <c r="AE196" s="92">
        <f t="shared" si="21"/>
        <v>4587986.8732258063</v>
      </c>
      <c r="AF196" s="92">
        <f t="shared" si="21"/>
        <v>3409623.0232258062</v>
      </c>
      <c r="AG196" s="92">
        <f t="shared" si="21"/>
        <v>321479.47322580643</v>
      </c>
      <c r="AH196" s="92">
        <f t="shared" si="21"/>
        <v>2988603.5832258062</v>
      </c>
      <c r="AI196" s="92">
        <f t="shared" si="21"/>
        <v>1794467.9532258066</v>
      </c>
      <c r="AJ196" s="92">
        <f t="shared" si="21"/>
        <v>2531007.7632258064</v>
      </c>
      <c r="AK196" s="92">
        <f t="shared" si="21"/>
        <v>2635024.1532258061</v>
      </c>
      <c r="AL196" s="92">
        <f t="shared" si="21"/>
        <v>2983876.4932258064</v>
      </c>
      <c r="AM196" s="92">
        <f t="shared" si="21"/>
        <v>2203497.5832258062</v>
      </c>
      <c r="AN196" s="97"/>
      <c r="AO196" s="99">
        <f>SUM(AO192,AO140,AO132,AO123,AO114,AO111,AO106,AO95,AO85,AO70,AO66,AO52,AO38)</f>
        <v>86070134.170000017</v>
      </c>
    </row>
    <row r="197" spans="2:46" s="11" customFormat="1" ht="15" customHeight="1" x14ac:dyDescent="0.25">
      <c r="B197" s="34"/>
      <c r="D197" s="34"/>
      <c r="E197" s="34"/>
      <c r="F197" s="16"/>
      <c r="J197" s="34"/>
      <c r="AI197" s="18"/>
      <c r="AN197"/>
      <c r="AO197" s="9"/>
      <c r="AQ197" s="20"/>
      <c r="AR197" s="20"/>
      <c r="AS197" s="20"/>
      <c r="AT197" s="20"/>
    </row>
    <row r="198" spans="2:46" s="11" customFormat="1" ht="15" customHeight="1" x14ac:dyDescent="0.25">
      <c r="B198" s="34"/>
      <c r="D198" s="34"/>
      <c r="E198" s="34"/>
      <c r="F198" s="16"/>
      <c r="J198" s="34"/>
      <c r="O198" s="10"/>
      <c r="AI198" s="18"/>
      <c r="AN198"/>
      <c r="AO198" s="9"/>
      <c r="AQ198" s="20"/>
      <c r="AR198" s="20"/>
      <c r="AS198" s="20"/>
      <c r="AT198" s="20"/>
    </row>
    <row r="199" spans="2:46" s="11" customFormat="1" ht="15" customHeight="1" x14ac:dyDescent="0.25">
      <c r="B199" s="34"/>
      <c r="D199" s="34"/>
      <c r="E199" s="34"/>
      <c r="F199" s="16"/>
      <c r="J199" s="34"/>
      <c r="AI199" s="18"/>
      <c r="AN199"/>
      <c r="AO199" s="9"/>
      <c r="AQ199" s="20"/>
      <c r="AR199" s="20"/>
      <c r="AS199" s="20"/>
      <c r="AT199" s="20"/>
    </row>
    <row r="200" spans="2:46" s="34" customFormat="1" ht="15" customHeight="1" x14ac:dyDescent="0.25">
      <c r="C200" s="11"/>
      <c r="F200" s="16"/>
      <c r="AI200" s="27"/>
      <c r="AN200"/>
      <c r="AO200" s="12"/>
      <c r="AQ200" s="26"/>
      <c r="AR200" s="26"/>
      <c r="AS200" s="26"/>
      <c r="AT200" s="26"/>
    </row>
    <row r="201" spans="2:46" s="34" customFormat="1" ht="15" customHeight="1" x14ac:dyDescent="0.25">
      <c r="C201" s="11"/>
      <c r="F201" s="16"/>
      <c r="AI201" s="27"/>
      <c r="AN201"/>
      <c r="AO201" s="12"/>
      <c r="AQ201" s="26"/>
      <c r="AR201" s="26"/>
      <c r="AS201" s="26"/>
      <c r="AT201" s="26"/>
    </row>
    <row r="202" spans="2:46" s="34" customFormat="1" ht="15" customHeight="1" x14ac:dyDescent="0.25">
      <c r="C202" s="11"/>
      <c r="F202" s="16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/>
      <c r="AO202" s="15"/>
      <c r="AQ202" s="26"/>
      <c r="AR202" s="26"/>
      <c r="AS202" s="26"/>
      <c r="AT202" s="26"/>
    </row>
    <row r="203" spans="2:46" ht="15" customHeight="1" x14ac:dyDescent="0.25">
      <c r="B203" s="86" t="s">
        <v>602</v>
      </c>
      <c r="C203" s="86"/>
      <c r="D203" s="86" t="s">
        <v>603</v>
      </c>
      <c r="E203" s="87" t="s">
        <v>95</v>
      </c>
      <c r="F203" s="86" t="s">
        <v>609</v>
      </c>
      <c r="G203" s="86"/>
      <c r="H203" s="89" t="s">
        <v>1</v>
      </c>
      <c r="I203" s="89">
        <v>1</v>
      </c>
      <c r="J203" s="89">
        <v>2</v>
      </c>
      <c r="K203" s="89">
        <v>3</v>
      </c>
      <c r="L203" s="89">
        <v>4</v>
      </c>
      <c r="M203" s="89">
        <v>5</v>
      </c>
      <c r="N203" s="89">
        <v>6</v>
      </c>
      <c r="O203" s="89">
        <v>7</v>
      </c>
      <c r="P203" s="89">
        <v>8</v>
      </c>
      <c r="Q203" s="89">
        <v>9</v>
      </c>
      <c r="R203" s="89">
        <v>10</v>
      </c>
      <c r="S203" s="89">
        <v>11</v>
      </c>
      <c r="T203" s="89">
        <v>12</v>
      </c>
      <c r="U203" s="89">
        <v>13</v>
      </c>
      <c r="V203" s="89">
        <v>14</v>
      </c>
      <c r="W203" s="89">
        <v>15</v>
      </c>
      <c r="X203" s="89">
        <v>16</v>
      </c>
      <c r="Y203" s="89">
        <v>17</v>
      </c>
      <c r="Z203" s="89">
        <v>18</v>
      </c>
      <c r="AA203" s="89">
        <v>19</v>
      </c>
      <c r="AB203" s="89">
        <v>20</v>
      </c>
      <c r="AC203" s="89">
        <v>21</v>
      </c>
      <c r="AD203" s="89">
        <v>22</v>
      </c>
      <c r="AE203" s="89">
        <v>23</v>
      </c>
      <c r="AF203" s="89">
        <v>24</v>
      </c>
      <c r="AG203" s="89">
        <v>25</v>
      </c>
      <c r="AH203" s="89">
        <v>26</v>
      </c>
      <c r="AI203" s="89">
        <v>27</v>
      </c>
      <c r="AJ203" s="89">
        <v>28</v>
      </c>
      <c r="AK203" s="89">
        <v>29</v>
      </c>
      <c r="AL203" s="89">
        <v>30</v>
      </c>
      <c r="AM203" s="89">
        <v>31</v>
      </c>
      <c r="AN203" s="18"/>
      <c r="AO203" s="89" t="s">
        <v>2</v>
      </c>
      <c r="AP203" s="3"/>
    </row>
    <row r="204" spans="2:46" ht="15" customHeight="1" outlineLevel="1" x14ac:dyDescent="0.25">
      <c r="B204" s="85" t="s">
        <v>589</v>
      </c>
      <c r="C204" s="85"/>
      <c r="D204" s="83">
        <v>12345</v>
      </c>
      <c r="E204" s="84" t="s">
        <v>623</v>
      </c>
      <c r="F204" s="82" t="s">
        <v>7</v>
      </c>
      <c r="G204" s="1"/>
      <c r="H204" s="88">
        <v>0</v>
      </c>
      <c r="I204" s="88" t="s">
        <v>589</v>
      </c>
      <c r="J204" s="88" t="s">
        <v>589</v>
      </c>
      <c r="K204" s="88" t="s">
        <v>589</v>
      </c>
      <c r="L204" s="88" t="s">
        <v>589</v>
      </c>
      <c r="M204" s="88" t="s">
        <v>589</v>
      </c>
      <c r="N204" s="88" t="s">
        <v>589</v>
      </c>
      <c r="O204" s="88" t="s">
        <v>589</v>
      </c>
      <c r="P204" s="88" t="s">
        <v>589</v>
      </c>
      <c r="Q204" s="88" t="s">
        <v>589</v>
      </c>
      <c r="R204" s="88" t="s">
        <v>589</v>
      </c>
      <c r="S204" s="88" t="s">
        <v>589</v>
      </c>
      <c r="T204" s="88" t="s">
        <v>589</v>
      </c>
      <c r="U204" s="88" t="s">
        <v>589</v>
      </c>
      <c r="V204" s="88" t="s">
        <v>589</v>
      </c>
      <c r="W204" s="88" t="s">
        <v>589</v>
      </c>
      <c r="X204" s="88" t="s">
        <v>589</v>
      </c>
      <c r="Y204" s="88" t="s">
        <v>589</v>
      </c>
      <c r="Z204" s="88" t="s">
        <v>589</v>
      </c>
      <c r="AA204" s="88" t="s">
        <v>589</v>
      </c>
      <c r="AB204" s="88" t="s">
        <v>589</v>
      </c>
      <c r="AC204" s="88" t="s">
        <v>589</v>
      </c>
      <c r="AD204" s="88" t="s">
        <v>589</v>
      </c>
      <c r="AE204" s="88" t="s">
        <v>589</v>
      </c>
      <c r="AF204" s="88" t="s">
        <v>589</v>
      </c>
      <c r="AG204" s="88" t="s">
        <v>589</v>
      </c>
      <c r="AH204" s="88" t="s">
        <v>589</v>
      </c>
      <c r="AI204" s="88" t="s">
        <v>589</v>
      </c>
      <c r="AJ204" s="88" t="s">
        <v>589</v>
      </c>
      <c r="AK204" s="88" t="s">
        <v>589</v>
      </c>
      <c r="AL204" s="88" t="s">
        <v>589</v>
      </c>
      <c r="AM204" s="85" t="s">
        <v>589</v>
      </c>
      <c r="AN204" s="11"/>
      <c r="AO204" s="85">
        <f t="shared" ref="AO204:AO220" si="22">SUM(I204:AM204)</f>
        <v>0</v>
      </c>
    </row>
    <row r="205" spans="2:46" ht="15" customHeight="1" outlineLevel="1" x14ac:dyDescent="0.25">
      <c r="B205" s="85" t="s">
        <v>96</v>
      </c>
      <c r="C205" s="85"/>
      <c r="D205" s="83" t="s">
        <v>486</v>
      </c>
      <c r="E205" s="84" t="s">
        <v>97</v>
      </c>
      <c r="F205" s="82" t="s">
        <v>7</v>
      </c>
      <c r="G205" s="1"/>
      <c r="H205" s="88">
        <v>12</v>
      </c>
      <c r="I205" s="88">
        <v>108</v>
      </c>
      <c r="J205" s="88">
        <v>113</v>
      </c>
      <c r="K205" s="88">
        <v>169</v>
      </c>
      <c r="L205" s="88">
        <v>96</v>
      </c>
      <c r="M205" s="88">
        <v>151</v>
      </c>
      <c r="N205" s="88">
        <v>124</v>
      </c>
      <c r="O205" s="88">
        <v>147</v>
      </c>
      <c r="P205" s="88">
        <v>79</v>
      </c>
      <c r="Q205" s="88">
        <v>123</v>
      </c>
      <c r="R205" s="88">
        <v>116</v>
      </c>
      <c r="S205" s="88">
        <v>102</v>
      </c>
      <c r="T205" s="88">
        <v>121</v>
      </c>
      <c r="U205" s="88">
        <v>169</v>
      </c>
      <c r="V205" s="88">
        <v>110</v>
      </c>
      <c r="W205" s="88">
        <v>114</v>
      </c>
      <c r="X205" s="88">
        <v>89</v>
      </c>
      <c r="Y205" s="88">
        <v>211</v>
      </c>
      <c r="Z205" s="88">
        <v>148</v>
      </c>
      <c r="AA205" s="88">
        <v>227</v>
      </c>
      <c r="AB205" s="88">
        <v>130</v>
      </c>
      <c r="AC205" s="88">
        <v>201</v>
      </c>
      <c r="AD205" s="88">
        <v>158</v>
      </c>
      <c r="AE205" s="88">
        <v>136</v>
      </c>
      <c r="AF205" s="88">
        <v>128</v>
      </c>
      <c r="AG205" s="88">
        <v>51</v>
      </c>
      <c r="AH205" s="88">
        <v>210</v>
      </c>
      <c r="AI205" s="88">
        <v>104</v>
      </c>
      <c r="AJ205" s="88">
        <v>139</v>
      </c>
      <c r="AK205" s="88">
        <v>104</v>
      </c>
      <c r="AL205" s="88">
        <v>229</v>
      </c>
      <c r="AM205" s="85">
        <v>113</v>
      </c>
      <c r="AN205" s="11"/>
      <c r="AO205" s="85">
        <f t="shared" si="22"/>
        <v>4220</v>
      </c>
    </row>
    <row r="206" spans="2:46" ht="15" customHeight="1" outlineLevel="1" x14ac:dyDescent="0.25">
      <c r="B206" s="85" t="s">
        <v>589</v>
      </c>
      <c r="C206" s="85"/>
      <c r="D206" s="83" t="s">
        <v>585</v>
      </c>
      <c r="E206" s="84" t="s">
        <v>98</v>
      </c>
      <c r="F206" s="82" t="s">
        <v>7</v>
      </c>
      <c r="G206" s="1"/>
      <c r="H206" s="88" t="s">
        <v>585</v>
      </c>
      <c r="I206" s="88">
        <v>1819.5</v>
      </c>
      <c r="J206" s="88">
        <v>1550</v>
      </c>
      <c r="K206" s="88">
        <v>1707</v>
      </c>
      <c r="L206" s="88">
        <v>1835.5</v>
      </c>
      <c r="M206" s="88">
        <v>3209.5</v>
      </c>
      <c r="N206" s="88">
        <v>1906</v>
      </c>
      <c r="O206" s="88">
        <v>2098</v>
      </c>
      <c r="P206" s="88">
        <v>1779</v>
      </c>
      <c r="Q206" s="88">
        <v>1753.5</v>
      </c>
      <c r="R206" s="88">
        <v>1518.5</v>
      </c>
      <c r="S206" s="88">
        <v>1501</v>
      </c>
      <c r="T206" s="88">
        <v>2918</v>
      </c>
      <c r="U206" s="88">
        <v>1987.5</v>
      </c>
      <c r="V206" s="88">
        <v>2106</v>
      </c>
      <c r="W206" s="88">
        <v>2301.5</v>
      </c>
      <c r="X206" s="88">
        <v>1623</v>
      </c>
      <c r="Y206" s="88">
        <v>1740.5</v>
      </c>
      <c r="Z206" s="88">
        <v>2161.5</v>
      </c>
      <c r="AA206" s="88">
        <v>2616</v>
      </c>
      <c r="AB206" s="88">
        <v>3259.5</v>
      </c>
      <c r="AC206" s="88">
        <v>2708.5</v>
      </c>
      <c r="AD206" s="88">
        <v>2999</v>
      </c>
      <c r="AE206" s="88">
        <v>2565</v>
      </c>
      <c r="AF206" s="88">
        <v>1261</v>
      </c>
      <c r="AG206" s="88">
        <v>0</v>
      </c>
      <c r="AH206" s="88">
        <v>1942</v>
      </c>
      <c r="AI206" s="88">
        <v>1795.5</v>
      </c>
      <c r="AJ206" s="88">
        <v>2171.5</v>
      </c>
      <c r="AK206" s="88">
        <v>1913.5</v>
      </c>
      <c r="AL206" s="88">
        <v>1764.5</v>
      </c>
      <c r="AM206" s="85">
        <v>1289.5</v>
      </c>
      <c r="AN206" s="11"/>
      <c r="AO206" s="85">
        <f t="shared" si="22"/>
        <v>61801</v>
      </c>
    </row>
    <row r="207" spans="2:46" ht="15" customHeight="1" outlineLevel="1" x14ac:dyDescent="0.25">
      <c r="B207" s="85" t="s">
        <v>99</v>
      </c>
      <c r="C207" s="85"/>
      <c r="D207" s="83" t="s">
        <v>501</v>
      </c>
      <c r="E207" s="84" t="s">
        <v>100</v>
      </c>
      <c r="F207" s="82" t="s">
        <v>7</v>
      </c>
      <c r="G207" s="1"/>
      <c r="H207" s="88">
        <v>6</v>
      </c>
      <c r="I207" s="88">
        <v>0</v>
      </c>
      <c r="J207" s="88">
        <v>0</v>
      </c>
      <c r="K207" s="88">
        <v>0</v>
      </c>
      <c r="L207" s="88">
        <v>0</v>
      </c>
      <c r="M207" s="88">
        <v>0</v>
      </c>
      <c r="N207" s="88">
        <v>0</v>
      </c>
      <c r="O207" s="88">
        <v>0</v>
      </c>
      <c r="P207" s="88">
        <v>0</v>
      </c>
      <c r="Q207" s="88">
        <v>0</v>
      </c>
      <c r="R207" s="88">
        <v>0</v>
      </c>
      <c r="S207" s="88">
        <v>0</v>
      </c>
      <c r="T207" s="88">
        <v>0</v>
      </c>
      <c r="U207" s="88">
        <v>0</v>
      </c>
      <c r="V207" s="88">
        <v>0</v>
      </c>
      <c r="W207" s="88">
        <v>0</v>
      </c>
      <c r="X207" s="88">
        <v>0</v>
      </c>
      <c r="Y207" s="88">
        <v>0</v>
      </c>
      <c r="Z207" s="88">
        <v>0</v>
      </c>
      <c r="AA207" s="88">
        <v>0</v>
      </c>
      <c r="AB207" s="88">
        <v>0</v>
      </c>
      <c r="AC207" s="88">
        <v>0</v>
      </c>
      <c r="AD207" s="88">
        <v>0</v>
      </c>
      <c r="AE207" s="88">
        <v>0</v>
      </c>
      <c r="AF207" s="88">
        <v>0</v>
      </c>
      <c r="AG207" s="88">
        <v>0</v>
      </c>
      <c r="AH207" s="88">
        <v>0</v>
      </c>
      <c r="AI207" s="88">
        <v>0</v>
      </c>
      <c r="AJ207" s="88">
        <v>0</v>
      </c>
      <c r="AK207" s="88">
        <v>0</v>
      </c>
      <c r="AL207" s="88">
        <v>0</v>
      </c>
      <c r="AM207" s="85">
        <v>0</v>
      </c>
      <c r="AN207" s="11"/>
      <c r="AO207" s="85">
        <f t="shared" si="22"/>
        <v>0</v>
      </c>
    </row>
    <row r="208" spans="2:46" ht="15" customHeight="1" outlineLevel="1" x14ac:dyDescent="0.25">
      <c r="B208" s="85" t="s">
        <v>101</v>
      </c>
      <c r="C208" s="85"/>
      <c r="D208" s="83" t="s">
        <v>502</v>
      </c>
      <c r="E208" s="84" t="s">
        <v>100</v>
      </c>
      <c r="F208" s="82" t="s">
        <v>7</v>
      </c>
      <c r="G208" s="1"/>
      <c r="H208" s="88">
        <v>6</v>
      </c>
      <c r="I208" s="88">
        <v>0</v>
      </c>
      <c r="J208" s="88">
        <v>0</v>
      </c>
      <c r="K208" s="88">
        <v>0</v>
      </c>
      <c r="L208" s="88">
        <v>0</v>
      </c>
      <c r="M208" s="88">
        <v>0</v>
      </c>
      <c r="N208" s="88">
        <v>0</v>
      </c>
      <c r="O208" s="88">
        <v>0</v>
      </c>
      <c r="P208" s="88">
        <v>0</v>
      </c>
      <c r="Q208" s="88">
        <v>0</v>
      </c>
      <c r="R208" s="88">
        <v>0</v>
      </c>
      <c r="S208" s="88">
        <v>0</v>
      </c>
      <c r="T208" s="88">
        <v>0</v>
      </c>
      <c r="U208" s="88">
        <v>0</v>
      </c>
      <c r="V208" s="88">
        <v>0</v>
      </c>
      <c r="W208" s="88">
        <v>0</v>
      </c>
      <c r="X208" s="88">
        <v>0</v>
      </c>
      <c r="Y208" s="88">
        <v>0</v>
      </c>
      <c r="Z208" s="88">
        <v>0</v>
      </c>
      <c r="AA208" s="88">
        <v>0</v>
      </c>
      <c r="AB208" s="88">
        <v>0</v>
      </c>
      <c r="AC208" s="88">
        <v>0</v>
      </c>
      <c r="AD208" s="88">
        <v>0</v>
      </c>
      <c r="AE208" s="88">
        <v>0</v>
      </c>
      <c r="AF208" s="88">
        <v>0</v>
      </c>
      <c r="AG208" s="88">
        <v>0</v>
      </c>
      <c r="AH208" s="88">
        <v>0</v>
      </c>
      <c r="AI208" s="88">
        <v>0</v>
      </c>
      <c r="AJ208" s="88">
        <v>0</v>
      </c>
      <c r="AK208" s="88">
        <v>0</v>
      </c>
      <c r="AL208" s="88">
        <v>0</v>
      </c>
      <c r="AM208" s="85">
        <v>0</v>
      </c>
      <c r="AN208" s="11"/>
      <c r="AO208" s="85">
        <f t="shared" si="22"/>
        <v>0</v>
      </c>
    </row>
    <row r="209" spans="2:41" ht="15" customHeight="1" outlineLevel="1" x14ac:dyDescent="0.25">
      <c r="B209" s="85" t="s">
        <v>102</v>
      </c>
      <c r="C209" s="85"/>
      <c r="D209" s="83" t="s">
        <v>503</v>
      </c>
      <c r="E209" s="84" t="s">
        <v>103</v>
      </c>
      <c r="F209" s="82" t="s">
        <v>7</v>
      </c>
      <c r="G209" s="1"/>
      <c r="H209" s="88">
        <v>7</v>
      </c>
      <c r="I209" s="88">
        <v>489.75</v>
      </c>
      <c r="J209" s="88">
        <v>487.5</v>
      </c>
      <c r="K209" s="88">
        <v>413</v>
      </c>
      <c r="L209" s="88">
        <v>429</v>
      </c>
      <c r="M209" s="88">
        <v>823.25</v>
      </c>
      <c r="N209" s="88">
        <v>625.5</v>
      </c>
      <c r="O209" s="88">
        <v>556.5</v>
      </c>
      <c r="P209" s="88">
        <v>346.25</v>
      </c>
      <c r="Q209" s="88">
        <v>299.25</v>
      </c>
      <c r="R209" s="88">
        <v>461</v>
      </c>
      <c r="S209" s="88">
        <v>429</v>
      </c>
      <c r="T209" s="88">
        <v>614.75</v>
      </c>
      <c r="U209" s="88">
        <v>585</v>
      </c>
      <c r="V209" s="88">
        <v>432</v>
      </c>
      <c r="W209" s="88">
        <v>482.75</v>
      </c>
      <c r="X209" s="88">
        <v>453.25</v>
      </c>
      <c r="Y209" s="88">
        <v>308.5</v>
      </c>
      <c r="Z209" s="88">
        <v>482</v>
      </c>
      <c r="AA209" s="88">
        <v>829.5</v>
      </c>
      <c r="AB209" s="88">
        <v>765.5</v>
      </c>
      <c r="AC209" s="88">
        <v>774.5</v>
      </c>
      <c r="AD209" s="88">
        <v>645</v>
      </c>
      <c r="AE209" s="88">
        <v>686.25</v>
      </c>
      <c r="AF209" s="88">
        <v>580</v>
      </c>
      <c r="AG209" s="88">
        <v>0</v>
      </c>
      <c r="AH209" s="88">
        <v>537.5</v>
      </c>
      <c r="AI209" s="88">
        <v>415.75</v>
      </c>
      <c r="AJ209" s="88">
        <v>608</v>
      </c>
      <c r="AK209" s="88">
        <v>799.5</v>
      </c>
      <c r="AL209" s="88">
        <v>719.5</v>
      </c>
      <c r="AM209" s="85">
        <v>591.70000000000005</v>
      </c>
      <c r="AN209" s="11"/>
      <c r="AO209" s="85">
        <f t="shared" si="22"/>
        <v>16670.95</v>
      </c>
    </row>
    <row r="210" spans="2:41" ht="15" customHeight="1" outlineLevel="1" x14ac:dyDescent="0.25">
      <c r="B210" s="85" t="s">
        <v>589</v>
      </c>
      <c r="C210" s="85"/>
      <c r="D210" s="83" t="s">
        <v>585</v>
      </c>
      <c r="E210" s="84" t="s">
        <v>104</v>
      </c>
      <c r="F210" s="82" t="s">
        <v>7</v>
      </c>
      <c r="G210" s="1"/>
      <c r="H210" s="88" t="s">
        <v>585</v>
      </c>
      <c r="I210" s="88">
        <v>469</v>
      </c>
      <c r="J210" s="88">
        <v>602</v>
      </c>
      <c r="K210" s="88">
        <v>668.5</v>
      </c>
      <c r="L210" s="88">
        <v>679</v>
      </c>
      <c r="M210" s="88">
        <v>1281</v>
      </c>
      <c r="N210" s="88">
        <v>1239</v>
      </c>
      <c r="O210" s="88">
        <v>612.5</v>
      </c>
      <c r="P210" s="88">
        <v>486.5</v>
      </c>
      <c r="Q210" s="88">
        <v>497</v>
      </c>
      <c r="R210" s="88">
        <v>546</v>
      </c>
      <c r="S210" s="88">
        <v>633.5</v>
      </c>
      <c r="T210" s="88">
        <v>1207.5</v>
      </c>
      <c r="U210" s="88">
        <v>612.5</v>
      </c>
      <c r="V210" s="88">
        <v>605.5</v>
      </c>
      <c r="W210" s="88">
        <v>679</v>
      </c>
      <c r="X210" s="88">
        <v>822.5</v>
      </c>
      <c r="Y210" s="88">
        <v>805</v>
      </c>
      <c r="Z210" s="88">
        <v>794.5</v>
      </c>
      <c r="AA210" s="88">
        <v>1277.5</v>
      </c>
      <c r="AB210" s="88">
        <v>1442</v>
      </c>
      <c r="AC210" s="88">
        <v>1053.5</v>
      </c>
      <c r="AD210" s="88">
        <v>794.5</v>
      </c>
      <c r="AE210" s="88">
        <v>997.5</v>
      </c>
      <c r="AF210" s="88">
        <v>528.5</v>
      </c>
      <c r="AG210" s="88">
        <v>0</v>
      </c>
      <c r="AH210" s="88">
        <v>1001</v>
      </c>
      <c r="AI210" s="88">
        <v>682</v>
      </c>
      <c r="AJ210" s="88">
        <v>546.01</v>
      </c>
      <c r="AK210" s="88">
        <v>586.75</v>
      </c>
      <c r="AL210" s="88">
        <v>623.15</v>
      </c>
      <c r="AM210" s="85">
        <v>814.8</v>
      </c>
      <c r="AN210" s="11"/>
      <c r="AO210" s="85">
        <f t="shared" si="22"/>
        <v>23587.71</v>
      </c>
    </row>
    <row r="211" spans="2:41" ht="15" customHeight="1" outlineLevel="1" x14ac:dyDescent="0.25">
      <c r="B211" s="85">
        <v>2005</v>
      </c>
      <c r="C211" s="85"/>
      <c r="D211" s="83" t="s">
        <v>509</v>
      </c>
      <c r="E211" s="84" t="s">
        <v>97</v>
      </c>
      <c r="F211" s="82" t="s">
        <v>530</v>
      </c>
      <c r="G211" s="1"/>
      <c r="H211" s="88">
        <v>1.5</v>
      </c>
      <c r="I211" s="88">
        <v>762</v>
      </c>
      <c r="J211" s="88">
        <v>776</v>
      </c>
      <c r="K211" s="88">
        <v>914</v>
      </c>
      <c r="L211" s="88">
        <v>947</v>
      </c>
      <c r="M211" s="88">
        <v>1381</v>
      </c>
      <c r="N211" s="88">
        <v>1570</v>
      </c>
      <c r="O211" s="88">
        <v>1085</v>
      </c>
      <c r="P211" s="88">
        <v>848</v>
      </c>
      <c r="Q211" s="88">
        <v>749</v>
      </c>
      <c r="R211" s="88">
        <v>713</v>
      </c>
      <c r="S211" s="88">
        <v>754</v>
      </c>
      <c r="T211" s="88">
        <v>1299</v>
      </c>
      <c r="U211" s="88">
        <v>992</v>
      </c>
      <c r="V211" s="88">
        <v>1062</v>
      </c>
      <c r="W211" s="88">
        <v>1000</v>
      </c>
      <c r="X211" s="88">
        <v>942</v>
      </c>
      <c r="Y211" s="88">
        <v>973</v>
      </c>
      <c r="Z211" s="88">
        <v>953</v>
      </c>
      <c r="AA211" s="88">
        <v>1539</v>
      </c>
      <c r="AB211" s="88">
        <v>1866</v>
      </c>
      <c r="AC211" s="88">
        <v>1568</v>
      </c>
      <c r="AD211" s="88">
        <v>1483</v>
      </c>
      <c r="AE211" s="88">
        <v>1793</v>
      </c>
      <c r="AF211" s="88">
        <v>907</v>
      </c>
      <c r="AG211" s="88">
        <v>30</v>
      </c>
      <c r="AH211" s="88">
        <v>1340</v>
      </c>
      <c r="AI211" s="88">
        <v>729</v>
      </c>
      <c r="AJ211" s="88">
        <v>1204</v>
      </c>
      <c r="AK211" s="88">
        <v>1075</v>
      </c>
      <c r="AL211" s="88">
        <v>1244</v>
      </c>
      <c r="AM211" s="85">
        <v>524</v>
      </c>
      <c r="AN211" s="11"/>
      <c r="AO211" s="85">
        <f t="shared" si="22"/>
        <v>33022</v>
      </c>
    </row>
    <row r="212" spans="2:41" ht="15" customHeight="1" outlineLevel="1" x14ac:dyDescent="0.25">
      <c r="B212" s="85">
        <v>2001</v>
      </c>
      <c r="C212" s="85"/>
      <c r="D212" s="83" t="s">
        <v>518</v>
      </c>
      <c r="E212" s="84" t="s">
        <v>105</v>
      </c>
      <c r="F212" s="82" t="s">
        <v>530</v>
      </c>
      <c r="G212" s="1"/>
      <c r="H212" s="88" t="s">
        <v>585</v>
      </c>
      <c r="I212" s="88">
        <v>2100.75</v>
      </c>
      <c r="J212" s="88">
        <v>1805.65</v>
      </c>
      <c r="K212" s="88">
        <v>1977.65</v>
      </c>
      <c r="L212" s="88">
        <v>2105.65</v>
      </c>
      <c r="M212" s="88">
        <v>3389.35</v>
      </c>
      <c r="N212" s="88">
        <v>1237.5</v>
      </c>
      <c r="O212" s="88">
        <v>2411.75</v>
      </c>
      <c r="P212" s="88">
        <v>2094</v>
      </c>
      <c r="Q212" s="88">
        <v>2022.6</v>
      </c>
      <c r="R212" s="88">
        <v>2164.11</v>
      </c>
      <c r="S212" s="88">
        <v>2145.5500000000002</v>
      </c>
      <c r="T212" s="88">
        <v>2898.35</v>
      </c>
      <c r="U212" s="88">
        <v>1622.5</v>
      </c>
      <c r="V212" s="88">
        <v>1916.3</v>
      </c>
      <c r="W212" s="88">
        <v>2279.75</v>
      </c>
      <c r="X212" s="88">
        <v>2252.6999999999998</v>
      </c>
      <c r="Y212" s="88">
        <v>2354.4499999999998</v>
      </c>
      <c r="Z212" s="88">
        <v>2523.6999999999998</v>
      </c>
      <c r="AA212" s="88">
        <v>3867.1</v>
      </c>
      <c r="AB212" s="88">
        <v>2344.6</v>
      </c>
      <c r="AC212" s="88">
        <v>3698.95</v>
      </c>
      <c r="AD212" s="88">
        <v>3685</v>
      </c>
      <c r="AE212" s="88">
        <v>3728.55</v>
      </c>
      <c r="AF212" s="88">
        <v>2002.2</v>
      </c>
      <c r="AG212" s="88">
        <v>0</v>
      </c>
      <c r="AH212" s="88">
        <v>2788.8</v>
      </c>
      <c r="AI212" s="88">
        <v>2339.58</v>
      </c>
      <c r="AJ212" s="88">
        <v>1689.29</v>
      </c>
      <c r="AK212" s="88">
        <v>1815.34</v>
      </c>
      <c r="AL212" s="88">
        <v>1927.96</v>
      </c>
      <c r="AM212" s="85">
        <v>2520.9</v>
      </c>
      <c r="AN212" s="11"/>
      <c r="AO212" s="85">
        <f t="shared" si="22"/>
        <v>71710.579999999987</v>
      </c>
    </row>
    <row r="213" spans="2:41" ht="15" customHeight="1" outlineLevel="1" x14ac:dyDescent="0.25">
      <c r="B213" s="85" t="s">
        <v>589</v>
      </c>
      <c r="C213" s="85"/>
      <c r="D213" s="83" t="s">
        <v>585</v>
      </c>
      <c r="E213" s="84" t="s">
        <v>106</v>
      </c>
      <c r="F213" s="82" t="s">
        <v>7</v>
      </c>
      <c r="G213" s="1"/>
      <c r="H213" s="88" t="s">
        <v>585</v>
      </c>
      <c r="I213" s="88" t="s">
        <v>589</v>
      </c>
      <c r="J213" s="88" t="s">
        <v>589</v>
      </c>
      <c r="K213" s="88" t="s">
        <v>589</v>
      </c>
      <c r="L213" s="88" t="s">
        <v>589</v>
      </c>
      <c r="M213" s="88" t="s">
        <v>589</v>
      </c>
      <c r="N213" s="88" t="s">
        <v>589</v>
      </c>
      <c r="O213" s="88" t="s">
        <v>589</v>
      </c>
      <c r="P213" s="88" t="s">
        <v>589</v>
      </c>
      <c r="Q213" s="88" t="s">
        <v>589</v>
      </c>
      <c r="R213" s="88" t="s">
        <v>589</v>
      </c>
      <c r="S213" s="88" t="s">
        <v>589</v>
      </c>
      <c r="T213" s="88" t="s">
        <v>589</v>
      </c>
      <c r="U213" s="88" t="s">
        <v>589</v>
      </c>
      <c r="V213" s="88" t="s">
        <v>589</v>
      </c>
      <c r="W213" s="88" t="s">
        <v>589</v>
      </c>
      <c r="X213" s="88" t="s">
        <v>589</v>
      </c>
      <c r="Y213" s="88" t="s">
        <v>589</v>
      </c>
      <c r="Z213" s="88" t="s">
        <v>589</v>
      </c>
      <c r="AA213" s="88" t="s">
        <v>589</v>
      </c>
      <c r="AB213" s="88" t="s">
        <v>589</v>
      </c>
      <c r="AC213" s="88" t="s">
        <v>589</v>
      </c>
      <c r="AD213" s="88" t="s">
        <v>589</v>
      </c>
      <c r="AE213" s="88" t="s">
        <v>589</v>
      </c>
      <c r="AF213" s="88" t="s">
        <v>589</v>
      </c>
      <c r="AG213" s="88" t="s">
        <v>589</v>
      </c>
      <c r="AH213" s="88" t="s">
        <v>589</v>
      </c>
      <c r="AI213" s="88" t="s">
        <v>589</v>
      </c>
      <c r="AJ213" s="88" t="s">
        <v>589</v>
      </c>
      <c r="AK213" s="88" t="s">
        <v>589</v>
      </c>
      <c r="AL213" s="88" t="s">
        <v>589</v>
      </c>
      <c r="AM213" s="85" t="s">
        <v>589</v>
      </c>
      <c r="AN213" s="11"/>
      <c r="AO213" s="85">
        <f t="shared" si="22"/>
        <v>0</v>
      </c>
    </row>
    <row r="214" spans="2:41" ht="15" customHeight="1" outlineLevel="1" x14ac:dyDescent="0.25">
      <c r="B214" s="85" t="s">
        <v>107</v>
      </c>
      <c r="C214" s="85"/>
      <c r="D214" s="83" t="s">
        <v>526</v>
      </c>
      <c r="E214" s="84" t="s">
        <v>108</v>
      </c>
      <c r="F214" s="82" t="s">
        <v>7</v>
      </c>
      <c r="G214" s="1"/>
      <c r="H214" s="88">
        <v>4</v>
      </c>
      <c r="I214" s="88">
        <v>0</v>
      </c>
      <c r="J214" s="88">
        <v>0</v>
      </c>
      <c r="K214" s="88">
        <v>0</v>
      </c>
      <c r="L214" s="88">
        <v>0</v>
      </c>
      <c r="M214" s="88">
        <v>0</v>
      </c>
      <c r="N214" s="88">
        <v>0</v>
      </c>
      <c r="O214" s="88">
        <v>0</v>
      </c>
      <c r="P214" s="88">
        <v>0</v>
      </c>
      <c r="Q214" s="88">
        <v>0</v>
      </c>
      <c r="R214" s="88">
        <v>0</v>
      </c>
      <c r="S214" s="88">
        <v>0</v>
      </c>
      <c r="T214" s="88">
        <v>0</v>
      </c>
      <c r="U214" s="88">
        <v>0</v>
      </c>
      <c r="V214" s="88">
        <v>0</v>
      </c>
      <c r="W214" s="88">
        <v>0</v>
      </c>
      <c r="X214" s="88">
        <v>0</v>
      </c>
      <c r="Y214" s="88">
        <v>0</v>
      </c>
      <c r="Z214" s="88">
        <v>0</v>
      </c>
      <c r="AA214" s="88">
        <v>0</v>
      </c>
      <c r="AB214" s="88">
        <v>0</v>
      </c>
      <c r="AC214" s="88">
        <v>0</v>
      </c>
      <c r="AD214" s="88">
        <v>0</v>
      </c>
      <c r="AE214" s="88">
        <v>0</v>
      </c>
      <c r="AF214" s="88">
        <v>0</v>
      </c>
      <c r="AG214" s="88">
        <v>0</v>
      </c>
      <c r="AH214" s="88">
        <v>0</v>
      </c>
      <c r="AI214" s="88">
        <v>0</v>
      </c>
      <c r="AJ214" s="88">
        <v>0</v>
      </c>
      <c r="AK214" s="88">
        <v>0</v>
      </c>
      <c r="AL214" s="88">
        <v>0</v>
      </c>
      <c r="AM214" s="85">
        <v>0</v>
      </c>
      <c r="AN214" s="11"/>
      <c r="AO214" s="85">
        <f t="shared" si="22"/>
        <v>0</v>
      </c>
    </row>
    <row r="215" spans="2:41" ht="15" customHeight="1" outlineLevel="1" x14ac:dyDescent="0.25">
      <c r="B215" s="85" t="s">
        <v>109</v>
      </c>
      <c r="C215" s="85"/>
      <c r="D215" s="83" t="s">
        <v>527</v>
      </c>
      <c r="E215" s="84" t="s">
        <v>108</v>
      </c>
      <c r="F215" s="82" t="s">
        <v>7</v>
      </c>
      <c r="G215" s="1"/>
      <c r="H215" s="88">
        <v>6</v>
      </c>
      <c r="I215" s="88" t="s">
        <v>589</v>
      </c>
      <c r="J215" s="88" t="s">
        <v>589</v>
      </c>
      <c r="K215" s="88" t="s">
        <v>589</v>
      </c>
      <c r="L215" s="88" t="s">
        <v>589</v>
      </c>
      <c r="M215" s="88" t="s">
        <v>589</v>
      </c>
      <c r="N215" s="88" t="s">
        <v>589</v>
      </c>
      <c r="O215" s="88" t="s">
        <v>589</v>
      </c>
      <c r="P215" s="88" t="s">
        <v>589</v>
      </c>
      <c r="Q215" s="88" t="s">
        <v>589</v>
      </c>
      <c r="R215" s="88" t="s">
        <v>589</v>
      </c>
      <c r="S215" s="88" t="s">
        <v>589</v>
      </c>
      <c r="T215" s="88" t="s">
        <v>589</v>
      </c>
      <c r="U215" s="88" t="s">
        <v>589</v>
      </c>
      <c r="V215" s="88" t="s">
        <v>589</v>
      </c>
      <c r="W215" s="88" t="s">
        <v>589</v>
      </c>
      <c r="X215" s="88" t="s">
        <v>589</v>
      </c>
      <c r="Y215" s="88" t="s">
        <v>589</v>
      </c>
      <c r="Z215" s="88" t="s">
        <v>589</v>
      </c>
      <c r="AA215" s="88" t="s">
        <v>589</v>
      </c>
      <c r="AB215" s="88" t="s">
        <v>589</v>
      </c>
      <c r="AC215" s="88" t="s">
        <v>589</v>
      </c>
      <c r="AD215" s="88" t="s">
        <v>589</v>
      </c>
      <c r="AE215" s="88" t="s">
        <v>589</v>
      </c>
      <c r="AF215" s="88" t="s">
        <v>589</v>
      </c>
      <c r="AG215" s="88" t="s">
        <v>589</v>
      </c>
      <c r="AH215" s="88" t="s">
        <v>589</v>
      </c>
      <c r="AI215" s="88" t="s">
        <v>589</v>
      </c>
      <c r="AJ215" s="88" t="s">
        <v>589</v>
      </c>
      <c r="AK215" s="88" t="s">
        <v>589</v>
      </c>
      <c r="AL215" s="88" t="s">
        <v>589</v>
      </c>
      <c r="AM215" s="85" t="s">
        <v>589</v>
      </c>
      <c r="AN215" s="11"/>
      <c r="AO215" s="85">
        <f t="shared" si="22"/>
        <v>0</v>
      </c>
    </row>
    <row r="216" spans="2:41" ht="15" customHeight="1" outlineLevel="1" x14ac:dyDescent="0.25">
      <c r="B216" s="85" t="s">
        <v>110</v>
      </c>
      <c r="C216" s="85"/>
      <c r="D216" s="83" t="s">
        <v>529</v>
      </c>
      <c r="E216" s="84" t="s">
        <v>111</v>
      </c>
      <c r="F216" s="82" t="s">
        <v>530</v>
      </c>
      <c r="G216" s="1"/>
      <c r="H216" s="88">
        <v>0</v>
      </c>
      <c r="I216" s="88">
        <v>241.5</v>
      </c>
      <c r="J216" s="88">
        <v>200</v>
      </c>
      <c r="K216" s="88">
        <v>250</v>
      </c>
      <c r="L216" s="88">
        <v>205</v>
      </c>
      <c r="M216" s="88">
        <v>212</v>
      </c>
      <c r="N216" s="88">
        <v>122.4</v>
      </c>
      <c r="O216" s="88">
        <v>0</v>
      </c>
      <c r="P216" s="88">
        <v>0</v>
      </c>
      <c r="Q216" s="88">
        <v>250</v>
      </c>
      <c r="R216" s="88">
        <v>285.7</v>
      </c>
      <c r="S216" s="88">
        <v>244.7</v>
      </c>
      <c r="T216" s="88">
        <v>0</v>
      </c>
      <c r="U216" s="88">
        <v>207.2</v>
      </c>
      <c r="V216" s="88">
        <v>253.2</v>
      </c>
      <c r="W216" s="88">
        <v>245.5</v>
      </c>
      <c r="X216" s="88">
        <v>250</v>
      </c>
      <c r="Y216" s="88">
        <v>208</v>
      </c>
      <c r="Z216" s="88">
        <v>268.2</v>
      </c>
      <c r="AA216" s="88">
        <v>264</v>
      </c>
      <c r="AB216" s="88">
        <v>250</v>
      </c>
      <c r="AC216" s="88">
        <v>287.7</v>
      </c>
      <c r="AD216" s="88">
        <v>253</v>
      </c>
      <c r="AE216" s="88">
        <v>300</v>
      </c>
      <c r="AF216" s="88">
        <v>240</v>
      </c>
      <c r="AG216" s="88">
        <v>0</v>
      </c>
      <c r="AH216" s="88">
        <v>255.8</v>
      </c>
      <c r="AI216" s="88">
        <v>173</v>
      </c>
      <c r="AJ216" s="88">
        <v>250</v>
      </c>
      <c r="AK216" s="88">
        <v>211.6</v>
      </c>
      <c r="AL216" s="88">
        <v>216.6</v>
      </c>
      <c r="AM216" s="85">
        <v>211.5</v>
      </c>
      <c r="AN216" s="11"/>
      <c r="AO216" s="85">
        <f t="shared" si="22"/>
        <v>6356.6</v>
      </c>
    </row>
    <row r="217" spans="2:41" ht="15" customHeight="1" outlineLevel="1" x14ac:dyDescent="0.25">
      <c r="B217" s="85" t="s">
        <v>589</v>
      </c>
      <c r="C217" s="85"/>
      <c r="D217" s="83" t="s">
        <v>585</v>
      </c>
      <c r="E217" s="84" t="s">
        <v>112</v>
      </c>
      <c r="F217" s="82" t="s">
        <v>7</v>
      </c>
      <c r="G217" s="1"/>
      <c r="H217" s="88" t="s">
        <v>585</v>
      </c>
      <c r="I217" s="88" t="s">
        <v>589</v>
      </c>
      <c r="J217" s="88" t="s">
        <v>589</v>
      </c>
      <c r="K217" s="88" t="s">
        <v>589</v>
      </c>
      <c r="L217" s="88" t="s">
        <v>589</v>
      </c>
      <c r="M217" s="88" t="s">
        <v>589</v>
      </c>
      <c r="N217" s="88" t="s">
        <v>589</v>
      </c>
      <c r="O217" s="88" t="s">
        <v>589</v>
      </c>
      <c r="P217" s="88" t="s">
        <v>589</v>
      </c>
      <c r="Q217" s="88" t="s">
        <v>589</v>
      </c>
      <c r="R217" s="88" t="s">
        <v>589</v>
      </c>
      <c r="S217" s="88" t="s">
        <v>589</v>
      </c>
      <c r="T217" s="88" t="s">
        <v>589</v>
      </c>
      <c r="U217" s="88" t="s">
        <v>589</v>
      </c>
      <c r="V217" s="88" t="s">
        <v>589</v>
      </c>
      <c r="W217" s="88" t="s">
        <v>589</v>
      </c>
      <c r="X217" s="88" t="s">
        <v>589</v>
      </c>
      <c r="Y217" s="88" t="s">
        <v>589</v>
      </c>
      <c r="Z217" s="88" t="s">
        <v>589</v>
      </c>
      <c r="AA217" s="88" t="s">
        <v>589</v>
      </c>
      <c r="AB217" s="88" t="s">
        <v>589</v>
      </c>
      <c r="AC217" s="88" t="s">
        <v>589</v>
      </c>
      <c r="AD217" s="88" t="s">
        <v>589</v>
      </c>
      <c r="AE217" s="88" t="s">
        <v>589</v>
      </c>
      <c r="AF217" s="88" t="s">
        <v>589</v>
      </c>
      <c r="AG217" s="88" t="s">
        <v>589</v>
      </c>
      <c r="AH217" s="88" t="s">
        <v>589</v>
      </c>
      <c r="AI217" s="88" t="s">
        <v>589</v>
      </c>
      <c r="AJ217" s="88" t="s">
        <v>589</v>
      </c>
      <c r="AK217" s="88" t="s">
        <v>589</v>
      </c>
      <c r="AL217" s="88" t="s">
        <v>589</v>
      </c>
      <c r="AM217" s="85" t="s">
        <v>589</v>
      </c>
      <c r="AN217" s="11"/>
      <c r="AO217" s="85">
        <f t="shared" si="22"/>
        <v>0</v>
      </c>
    </row>
    <row r="218" spans="2:41" ht="15" customHeight="1" outlineLevel="1" x14ac:dyDescent="0.25">
      <c r="B218" s="85" t="s">
        <v>113</v>
      </c>
      <c r="C218" s="85"/>
      <c r="D218" s="83" t="s">
        <v>535</v>
      </c>
      <c r="E218" s="84" t="s">
        <v>114</v>
      </c>
      <c r="F218" s="82" t="s">
        <v>610</v>
      </c>
      <c r="G218" s="1"/>
      <c r="H218" s="88" t="s">
        <v>585</v>
      </c>
      <c r="I218" s="88">
        <v>0</v>
      </c>
      <c r="J218" s="88">
        <v>0</v>
      </c>
      <c r="K218" s="88">
        <v>0</v>
      </c>
      <c r="L218" s="88">
        <v>0</v>
      </c>
      <c r="M218" s="88">
        <v>0</v>
      </c>
      <c r="N218" s="88">
        <v>0</v>
      </c>
      <c r="O218" s="88">
        <v>0</v>
      </c>
      <c r="P218" s="88">
        <v>0</v>
      </c>
      <c r="Q218" s="88">
        <v>0</v>
      </c>
      <c r="R218" s="88">
        <v>0</v>
      </c>
      <c r="S218" s="88">
        <v>0</v>
      </c>
      <c r="T218" s="88">
        <v>0</v>
      </c>
      <c r="U218" s="88">
        <v>0</v>
      </c>
      <c r="V218" s="88">
        <v>0</v>
      </c>
      <c r="W218" s="88">
        <v>0</v>
      </c>
      <c r="X218" s="88">
        <v>0</v>
      </c>
      <c r="Y218" s="88">
        <v>0</v>
      </c>
      <c r="Z218" s="88">
        <v>0</v>
      </c>
      <c r="AA218" s="88">
        <v>0</v>
      </c>
      <c r="AB218" s="88">
        <v>0</v>
      </c>
      <c r="AC218" s="88">
        <v>0</v>
      </c>
      <c r="AD218" s="88">
        <v>0</v>
      </c>
      <c r="AE218" s="88">
        <v>0</v>
      </c>
      <c r="AF218" s="88">
        <v>0</v>
      </c>
      <c r="AG218" s="88">
        <v>0</v>
      </c>
      <c r="AH218" s="88">
        <v>0</v>
      </c>
      <c r="AI218" s="88">
        <v>0</v>
      </c>
      <c r="AJ218" s="88">
        <v>0</v>
      </c>
      <c r="AK218" s="88">
        <v>0</v>
      </c>
      <c r="AL218" s="88">
        <v>0</v>
      </c>
      <c r="AM218" s="85">
        <v>0</v>
      </c>
      <c r="AN218" s="11"/>
      <c r="AO218" s="85">
        <f t="shared" si="22"/>
        <v>0</v>
      </c>
    </row>
    <row r="219" spans="2:41" ht="15" customHeight="1" outlineLevel="1" x14ac:dyDescent="0.25">
      <c r="B219" s="85" t="s">
        <v>115</v>
      </c>
      <c r="C219" s="85"/>
      <c r="D219" s="83" t="s">
        <v>564</v>
      </c>
      <c r="E219" s="84" t="s">
        <v>635</v>
      </c>
      <c r="F219" s="82" t="s">
        <v>530</v>
      </c>
      <c r="G219" s="1"/>
      <c r="H219" s="88" t="s">
        <v>585</v>
      </c>
      <c r="I219" s="88">
        <v>862.5</v>
      </c>
      <c r="J219" s="88">
        <v>862.5</v>
      </c>
      <c r="K219" s="88">
        <v>862.5</v>
      </c>
      <c r="L219" s="88">
        <v>862.5</v>
      </c>
      <c r="M219" s="88">
        <v>862.5</v>
      </c>
      <c r="N219" s="88">
        <v>862.5</v>
      </c>
      <c r="O219" s="88">
        <v>862.5</v>
      </c>
      <c r="P219" s="88">
        <v>862.5</v>
      </c>
      <c r="Q219" s="88">
        <v>862.5</v>
      </c>
      <c r="R219" s="88">
        <v>862.5</v>
      </c>
      <c r="S219" s="88">
        <v>862.5</v>
      </c>
      <c r="T219" s="88">
        <v>862.5</v>
      </c>
      <c r="U219" s="88">
        <v>862.5</v>
      </c>
      <c r="V219" s="88">
        <v>862.5</v>
      </c>
      <c r="W219" s="88">
        <v>862.5</v>
      </c>
      <c r="X219" s="88">
        <v>862.5</v>
      </c>
      <c r="Y219" s="88">
        <v>862.5</v>
      </c>
      <c r="Z219" s="88">
        <v>862.5</v>
      </c>
      <c r="AA219" s="88">
        <v>862.5</v>
      </c>
      <c r="AB219" s="88">
        <v>862.5</v>
      </c>
      <c r="AC219" s="88">
        <v>862.5</v>
      </c>
      <c r="AD219" s="88">
        <v>862.5</v>
      </c>
      <c r="AE219" s="88">
        <v>862.5</v>
      </c>
      <c r="AF219" s="88">
        <v>862.5</v>
      </c>
      <c r="AG219" s="88">
        <v>862.5</v>
      </c>
      <c r="AH219" s="88">
        <v>862.5</v>
      </c>
      <c r="AI219" s="88">
        <v>862.5</v>
      </c>
      <c r="AJ219" s="88">
        <v>862.5</v>
      </c>
      <c r="AK219" s="88">
        <v>862.5</v>
      </c>
      <c r="AL219" s="88">
        <v>862.5</v>
      </c>
      <c r="AM219" s="85">
        <v>862.5</v>
      </c>
      <c r="AN219" s="11"/>
      <c r="AO219" s="85">
        <f t="shared" si="22"/>
        <v>26737.5</v>
      </c>
    </row>
    <row r="220" spans="2:41" ht="15" customHeight="1" outlineLevel="1" x14ac:dyDescent="0.25">
      <c r="B220" s="85" t="s">
        <v>578</v>
      </c>
      <c r="C220" s="85"/>
      <c r="D220" s="83" t="s">
        <v>565</v>
      </c>
      <c r="E220" s="84" t="s">
        <v>638</v>
      </c>
      <c r="F220" s="82" t="s">
        <v>7</v>
      </c>
      <c r="G220" s="1"/>
      <c r="H220" s="88" t="s">
        <v>610</v>
      </c>
      <c r="I220" s="88">
        <v>1563.8870967741937</v>
      </c>
      <c r="J220" s="88">
        <v>1563.8870967741937</v>
      </c>
      <c r="K220" s="88">
        <v>1563.8870967741937</v>
      </c>
      <c r="L220" s="88">
        <v>1563.8870967741937</v>
      </c>
      <c r="M220" s="88">
        <v>1563.8870967741937</v>
      </c>
      <c r="N220" s="88">
        <v>1563.8870967741937</v>
      </c>
      <c r="O220" s="88">
        <v>1563.8870967741937</v>
      </c>
      <c r="P220" s="88">
        <v>1563.8870967741937</v>
      </c>
      <c r="Q220" s="88">
        <v>1563.8870967741937</v>
      </c>
      <c r="R220" s="88">
        <v>1563.8870967741937</v>
      </c>
      <c r="S220" s="88">
        <v>1563.8870967741937</v>
      </c>
      <c r="T220" s="88">
        <v>1563.8870967741937</v>
      </c>
      <c r="U220" s="88">
        <v>1563.8870967741937</v>
      </c>
      <c r="V220" s="88">
        <v>1563.8870967741937</v>
      </c>
      <c r="W220" s="88">
        <v>1563.8870967741937</v>
      </c>
      <c r="X220" s="88">
        <v>1563.8870967741937</v>
      </c>
      <c r="Y220" s="88">
        <v>1563.8870967741937</v>
      </c>
      <c r="Z220" s="88">
        <v>1563.8870967741937</v>
      </c>
      <c r="AA220" s="88">
        <v>1563.8870967741937</v>
      </c>
      <c r="AB220" s="88">
        <v>1563.8870967741937</v>
      </c>
      <c r="AC220" s="88">
        <v>1563.8870967741937</v>
      </c>
      <c r="AD220" s="88">
        <v>1563.8870967741937</v>
      </c>
      <c r="AE220" s="88">
        <v>1563.8870967741937</v>
      </c>
      <c r="AF220" s="88">
        <v>1563.8870967741937</v>
      </c>
      <c r="AG220" s="88">
        <v>1563.8870967741937</v>
      </c>
      <c r="AH220" s="88">
        <v>1563.8870967741937</v>
      </c>
      <c r="AI220" s="88">
        <v>1563.8870967741937</v>
      </c>
      <c r="AJ220" s="88">
        <v>1563.8870967741937</v>
      </c>
      <c r="AK220" s="88">
        <v>1563.8870967741937</v>
      </c>
      <c r="AL220" s="88">
        <v>1563.8870967741937</v>
      </c>
      <c r="AM220" s="85">
        <v>1563.8870967741937</v>
      </c>
      <c r="AN220" s="11"/>
      <c r="AO220" s="85">
        <f t="shared" si="22"/>
        <v>48480.500000000029</v>
      </c>
    </row>
    <row r="221" spans="2:41" ht="15" customHeight="1" x14ac:dyDescent="0.25">
      <c r="B221" s="86"/>
      <c r="C221" s="86"/>
      <c r="D221" s="86" t="s">
        <v>116</v>
      </c>
      <c r="E221" s="87"/>
      <c r="F221" s="86" t="s">
        <v>587</v>
      </c>
      <c r="G221" s="86">
        <v>9</v>
      </c>
      <c r="H221" s="89">
        <v>42.5</v>
      </c>
      <c r="I221" s="89">
        <f t="shared" ref="I221:AM221" si="23">SUBTOTAL(9,I204:I220)</f>
        <v>8416.8870967741932</v>
      </c>
      <c r="J221" s="89">
        <f t="shared" si="23"/>
        <v>7960.5370967741928</v>
      </c>
      <c r="K221" s="89">
        <f t="shared" si="23"/>
        <v>8525.5370967741928</v>
      </c>
      <c r="L221" s="89">
        <f t="shared" si="23"/>
        <v>8723.5370967741928</v>
      </c>
      <c r="M221" s="89">
        <f t="shared" si="23"/>
        <v>12873.487096774194</v>
      </c>
      <c r="N221" s="89">
        <f t="shared" si="23"/>
        <v>9250.7870967741928</v>
      </c>
      <c r="O221" s="89">
        <f t="shared" si="23"/>
        <v>9337.1370967741932</v>
      </c>
      <c r="P221" s="89">
        <f t="shared" si="23"/>
        <v>8059.1370967741932</v>
      </c>
      <c r="Q221" s="89">
        <f t="shared" si="23"/>
        <v>8120.7370967741936</v>
      </c>
      <c r="R221" s="89">
        <f t="shared" si="23"/>
        <v>8230.6970967741945</v>
      </c>
      <c r="S221" s="89">
        <f t="shared" si="23"/>
        <v>8236.1370967741932</v>
      </c>
      <c r="T221" s="89">
        <f t="shared" si="23"/>
        <v>11484.987096774194</v>
      </c>
      <c r="U221" s="89">
        <f t="shared" si="23"/>
        <v>8602.0870967741939</v>
      </c>
      <c r="V221" s="89">
        <f t="shared" si="23"/>
        <v>8911.3870967741932</v>
      </c>
      <c r="W221" s="89">
        <f t="shared" si="23"/>
        <v>9528.8870967741932</v>
      </c>
      <c r="X221" s="89">
        <f t="shared" si="23"/>
        <v>8858.8370967741939</v>
      </c>
      <c r="Y221" s="89">
        <f t="shared" si="23"/>
        <v>9026.8370967741939</v>
      </c>
      <c r="Z221" s="89">
        <f t="shared" si="23"/>
        <v>9757.2870967741928</v>
      </c>
      <c r="AA221" s="89">
        <f t="shared" si="23"/>
        <v>13046.487096774194</v>
      </c>
      <c r="AB221" s="89">
        <f t="shared" si="23"/>
        <v>12483.987096774194</v>
      </c>
      <c r="AC221" s="89">
        <f t="shared" si="23"/>
        <v>12718.537096774195</v>
      </c>
      <c r="AD221" s="89">
        <f t="shared" si="23"/>
        <v>12443.887096774193</v>
      </c>
      <c r="AE221" s="89">
        <f t="shared" si="23"/>
        <v>12632.687096774192</v>
      </c>
      <c r="AF221" s="89">
        <f t="shared" si="23"/>
        <v>8073.0870967741939</v>
      </c>
      <c r="AG221" s="89">
        <f t="shared" si="23"/>
        <v>2507.3870967741937</v>
      </c>
      <c r="AH221" s="89">
        <f t="shared" si="23"/>
        <v>10501.487096774194</v>
      </c>
      <c r="AI221" s="89">
        <f t="shared" si="23"/>
        <v>8665.2170967741931</v>
      </c>
      <c r="AJ221" s="89">
        <f t="shared" si="23"/>
        <v>9034.1870967741943</v>
      </c>
      <c r="AK221" s="89">
        <f t="shared" si="23"/>
        <v>8932.0770967741937</v>
      </c>
      <c r="AL221" s="89">
        <f t="shared" si="23"/>
        <v>9151.0970967741941</v>
      </c>
      <c r="AM221" s="89">
        <f t="shared" si="23"/>
        <v>8491.7870967741928</v>
      </c>
      <c r="AN221" s="18"/>
      <c r="AO221" s="89">
        <f>SUBTOTAL(9,AO204:AO220)</f>
        <v>292586.84000000003</v>
      </c>
    </row>
    <row r="222" spans="2:41" ht="15" customHeight="1" outlineLevel="1" x14ac:dyDescent="0.25">
      <c r="B222" s="85" t="s">
        <v>117</v>
      </c>
      <c r="C222" s="85"/>
      <c r="D222" s="83" t="s">
        <v>489</v>
      </c>
      <c r="E222" s="84" t="s">
        <v>245</v>
      </c>
      <c r="F222" s="82" t="s">
        <v>26</v>
      </c>
      <c r="G222" s="1"/>
      <c r="H222" s="88">
        <v>24</v>
      </c>
      <c r="I222" s="88">
        <v>758</v>
      </c>
      <c r="J222" s="88">
        <v>703</v>
      </c>
      <c r="K222" s="88">
        <v>695</v>
      </c>
      <c r="L222" s="88">
        <v>700</v>
      </c>
      <c r="M222" s="88">
        <v>736</v>
      </c>
      <c r="N222" s="88">
        <v>703</v>
      </c>
      <c r="O222" s="88">
        <v>815</v>
      </c>
      <c r="P222" s="88">
        <v>597</v>
      </c>
      <c r="Q222" s="88">
        <v>698</v>
      </c>
      <c r="R222" s="88">
        <v>735</v>
      </c>
      <c r="S222" s="88">
        <v>797</v>
      </c>
      <c r="T222" s="88">
        <v>800</v>
      </c>
      <c r="U222" s="88">
        <v>706</v>
      </c>
      <c r="V222" s="88">
        <v>695</v>
      </c>
      <c r="W222" s="88">
        <v>798</v>
      </c>
      <c r="X222" s="88">
        <v>803</v>
      </c>
      <c r="Y222" s="88">
        <v>901</v>
      </c>
      <c r="Z222" s="88">
        <v>702</v>
      </c>
      <c r="AA222" s="88">
        <v>836</v>
      </c>
      <c r="AB222" s="88">
        <v>695</v>
      </c>
      <c r="AC222" s="88">
        <v>706</v>
      </c>
      <c r="AD222" s="88">
        <v>805</v>
      </c>
      <c r="AE222" s="88">
        <v>526</v>
      </c>
      <c r="AF222" s="88">
        <v>900</v>
      </c>
      <c r="AG222" s="88">
        <v>0</v>
      </c>
      <c r="AH222" s="88">
        <v>717</v>
      </c>
      <c r="AI222" s="88">
        <v>703</v>
      </c>
      <c r="AJ222" s="88">
        <v>880</v>
      </c>
      <c r="AK222" s="88">
        <v>903</v>
      </c>
      <c r="AL222" s="88">
        <v>715</v>
      </c>
      <c r="AM222" s="85">
        <v>704</v>
      </c>
      <c r="AN222" s="11"/>
      <c r="AO222" s="85">
        <f t="shared" ref="AO222:AO233" si="24">SUM(I222:AM222)</f>
        <v>22432</v>
      </c>
    </row>
    <row r="223" spans="2:41" ht="15" customHeight="1" outlineLevel="1" x14ac:dyDescent="0.25">
      <c r="B223" s="85" t="s">
        <v>198</v>
      </c>
      <c r="C223" s="85"/>
      <c r="D223" s="83" t="s">
        <v>598</v>
      </c>
      <c r="E223" s="84" t="s">
        <v>540</v>
      </c>
      <c r="F223" s="82" t="s">
        <v>26</v>
      </c>
      <c r="G223" s="1"/>
      <c r="H223" s="88" t="s">
        <v>585</v>
      </c>
      <c r="I223" s="88">
        <v>1076.57</v>
      </c>
      <c r="J223" s="88">
        <v>1648.35</v>
      </c>
      <c r="K223" s="88">
        <v>1082.8</v>
      </c>
      <c r="L223" s="88">
        <v>2589.79</v>
      </c>
      <c r="M223" s="88">
        <v>3146.26</v>
      </c>
      <c r="N223" s="88">
        <v>1277.1400000000001</v>
      </c>
      <c r="O223" s="88">
        <v>1313.06</v>
      </c>
      <c r="P223" s="88">
        <v>788.68</v>
      </c>
      <c r="Q223" s="88">
        <v>1164.56</v>
      </c>
      <c r="R223" s="88">
        <v>1327.6</v>
      </c>
      <c r="S223" s="88">
        <v>1257.32</v>
      </c>
      <c r="T223" s="88">
        <v>1858.95</v>
      </c>
      <c r="U223" s="88">
        <v>863.51</v>
      </c>
      <c r="V223" s="88">
        <v>1152.81</v>
      </c>
      <c r="W223" s="88">
        <v>1437.43</v>
      </c>
      <c r="X223" s="88">
        <v>1394.89</v>
      </c>
      <c r="Y223" s="88">
        <v>1648.49</v>
      </c>
      <c r="Z223" s="88">
        <v>2522.16</v>
      </c>
      <c r="AA223" s="88">
        <v>1829.12</v>
      </c>
      <c r="AB223" s="88">
        <v>956.36</v>
      </c>
      <c r="AC223" s="88">
        <v>2462.12</v>
      </c>
      <c r="AD223" s="88">
        <v>2525.81</v>
      </c>
      <c r="AE223" s="88">
        <v>3174.19</v>
      </c>
      <c r="AF223" s="88">
        <v>2849.1</v>
      </c>
      <c r="AG223" s="88">
        <v>0</v>
      </c>
      <c r="AH223" s="88">
        <v>2556.23</v>
      </c>
      <c r="AI223" s="88">
        <v>1198.97</v>
      </c>
      <c r="AJ223" s="88">
        <v>865.71</v>
      </c>
      <c r="AK223" s="88">
        <v>930.3</v>
      </c>
      <c r="AL223" s="88">
        <v>988.02</v>
      </c>
      <c r="AM223" s="85">
        <v>1291.8800000000001</v>
      </c>
      <c r="AN223" s="11"/>
      <c r="AO223" s="85">
        <f t="shared" si="24"/>
        <v>49178.18</v>
      </c>
    </row>
    <row r="224" spans="2:41" ht="15" customHeight="1" outlineLevel="1" x14ac:dyDescent="0.25">
      <c r="B224" s="85" t="s">
        <v>618</v>
      </c>
      <c r="C224" s="85"/>
      <c r="D224" s="83">
        <v>1234</v>
      </c>
      <c r="E224" s="84" t="s">
        <v>617</v>
      </c>
      <c r="F224" s="82" t="s">
        <v>26</v>
      </c>
      <c r="G224" s="1"/>
      <c r="H224" s="88">
        <v>6</v>
      </c>
      <c r="I224" s="88" t="s">
        <v>589</v>
      </c>
      <c r="J224" s="88" t="s">
        <v>589</v>
      </c>
      <c r="K224" s="88" t="s">
        <v>589</v>
      </c>
      <c r="L224" s="88" t="s">
        <v>589</v>
      </c>
      <c r="M224" s="88" t="s">
        <v>589</v>
      </c>
      <c r="N224" s="88" t="s">
        <v>589</v>
      </c>
      <c r="O224" s="88" t="s">
        <v>589</v>
      </c>
      <c r="P224" s="88" t="s">
        <v>589</v>
      </c>
      <c r="Q224" s="88" t="s">
        <v>589</v>
      </c>
      <c r="R224" s="88" t="s">
        <v>589</v>
      </c>
      <c r="S224" s="88" t="s">
        <v>589</v>
      </c>
      <c r="T224" s="88" t="s">
        <v>589</v>
      </c>
      <c r="U224" s="88" t="s">
        <v>589</v>
      </c>
      <c r="V224" s="88" t="s">
        <v>589</v>
      </c>
      <c r="W224" s="88" t="s">
        <v>589</v>
      </c>
      <c r="X224" s="88" t="s">
        <v>589</v>
      </c>
      <c r="Y224" s="88" t="s">
        <v>589</v>
      </c>
      <c r="Z224" s="88" t="s">
        <v>589</v>
      </c>
      <c r="AA224" s="88" t="s">
        <v>589</v>
      </c>
      <c r="AB224" s="88" t="s">
        <v>589</v>
      </c>
      <c r="AC224" s="88" t="s">
        <v>589</v>
      </c>
      <c r="AD224" s="88" t="s">
        <v>589</v>
      </c>
      <c r="AE224" s="88" t="s">
        <v>589</v>
      </c>
      <c r="AF224" s="88" t="s">
        <v>589</v>
      </c>
      <c r="AG224" s="88" t="s">
        <v>589</v>
      </c>
      <c r="AH224" s="88" t="s">
        <v>589</v>
      </c>
      <c r="AI224" s="88" t="s">
        <v>589</v>
      </c>
      <c r="AJ224" s="88" t="s">
        <v>589</v>
      </c>
      <c r="AK224" s="88" t="s">
        <v>589</v>
      </c>
      <c r="AL224" s="88" t="s">
        <v>589</v>
      </c>
      <c r="AM224" s="85" t="s">
        <v>589</v>
      </c>
      <c r="AN224" s="11"/>
      <c r="AO224" s="85">
        <f t="shared" si="24"/>
        <v>0</v>
      </c>
    </row>
    <row r="225" spans="2:41" ht="15" customHeight="1" outlineLevel="1" x14ac:dyDescent="0.25">
      <c r="B225" s="85" t="s">
        <v>118</v>
      </c>
      <c r="C225" s="85"/>
      <c r="D225" s="83" t="s">
        <v>498</v>
      </c>
      <c r="E225" s="84" t="s">
        <v>245</v>
      </c>
      <c r="F225" s="82" t="s">
        <v>26</v>
      </c>
      <c r="G225" s="1"/>
      <c r="H225" s="88">
        <v>6</v>
      </c>
      <c r="I225" s="88">
        <v>412</v>
      </c>
      <c r="J225" s="88">
        <v>300</v>
      </c>
      <c r="K225" s="88">
        <v>340</v>
      </c>
      <c r="L225" s="88">
        <v>455</v>
      </c>
      <c r="M225" s="88">
        <v>645</v>
      </c>
      <c r="N225" s="88">
        <v>260</v>
      </c>
      <c r="O225" s="88">
        <v>385</v>
      </c>
      <c r="P225" s="88">
        <v>525</v>
      </c>
      <c r="Q225" s="88">
        <v>480</v>
      </c>
      <c r="R225" s="88">
        <v>405</v>
      </c>
      <c r="S225" s="88">
        <v>375</v>
      </c>
      <c r="T225" s="88">
        <v>610</v>
      </c>
      <c r="U225" s="88">
        <v>398</v>
      </c>
      <c r="V225" s="88">
        <v>365</v>
      </c>
      <c r="W225" s="88">
        <v>205</v>
      </c>
      <c r="X225" s="88">
        <v>465</v>
      </c>
      <c r="Y225" s="88">
        <v>400</v>
      </c>
      <c r="Z225" s="88">
        <v>690</v>
      </c>
      <c r="AA225" s="88">
        <v>600</v>
      </c>
      <c r="AB225" s="88">
        <v>550</v>
      </c>
      <c r="AC225" s="88">
        <v>510</v>
      </c>
      <c r="AD225" s="88">
        <v>535</v>
      </c>
      <c r="AE225" s="88">
        <v>650</v>
      </c>
      <c r="AF225" s="88">
        <v>545</v>
      </c>
      <c r="AG225" s="88">
        <v>0</v>
      </c>
      <c r="AH225" s="88">
        <v>645</v>
      </c>
      <c r="AI225" s="88">
        <v>375</v>
      </c>
      <c r="AJ225" s="88">
        <v>368</v>
      </c>
      <c r="AK225" s="88">
        <v>520</v>
      </c>
      <c r="AL225" s="88">
        <v>455</v>
      </c>
      <c r="AM225" s="85">
        <v>235</v>
      </c>
      <c r="AN225" s="11"/>
      <c r="AO225" s="85">
        <f t="shared" si="24"/>
        <v>13703</v>
      </c>
    </row>
    <row r="226" spans="2:41" ht="15" customHeight="1" outlineLevel="1" x14ac:dyDescent="0.25">
      <c r="B226" s="85" t="s">
        <v>588</v>
      </c>
      <c r="C226" s="85"/>
      <c r="D226" s="83" t="s">
        <v>500</v>
      </c>
      <c r="E226" s="84" t="s">
        <v>119</v>
      </c>
      <c r="F226" s="82" t="s">
        <v>26</v>
      </c>
      <c r="G226" s="1"/>
      <c r="H226" s="88" t="s">
        <v>610</v>
      </c>
      <c r="I226" s="88">
        <v>505</v>
      </c>
      <c r="J226" s="88">
        <v>880</v>
      </c>
      <c r="K226" s="88">
        <v>970</v>
      </c>
      <c r="L226" s="88">
        <v>690</v>
      </c>
      <c r="M226" s="88">
        <v>1160</v>
      </c>
      <c r="N226" s="88">
        <v>773</v>
      </c>
      <c r="O226" s="88">
        <v>1520</v>
      </c>
      <c r="P226" s="88">
        <v>675</v>
      </c>
      <c r="Q226" s="88">
        <v>750</v>
      </c>
      <c r="R226" s="88">
        <v>825</v>
      </c>
      <c r="S226" s="88">
        <v>980</v>
      </c>
      <c r="T226" s="88">
        <v>1140</v>
      </c>
      <c r="U226" s="88">
        <v>560</v>
      </c>
      <c r="V226" s="88">
        <v>430</v>
      </c>
      <c r="W226" s="88">
        <v>605</v>
      </c>
      <c r="X226" s="88">
        <v>885</v>
      </c>
      <c r="Y226" s="88">
        <v>1070</v>
      </c>
      <c r="Z226" s="88">
        <v>720</v>
      </c>
      <c r="AA226" s="88">
        <v>1160</v>
      </c>
      <c r="AB226" s="88">
        <v>730</v>
      </c>
      <c r="AC226" s="88">
        <v>1575</v>
      </c>
      <c r="AD226" s="88">
        <v>1965</v>
      </c>
      <c r="AE226" s="88">
        <v>1010</v>
      </c>
      <c r="AF226" s="88">
        <v>465</v>
      </c>
      <c r="AG226" s="88">
        <v>0</v>
      </c>
      <c r="AH226" s="88">
        <v>1750</v>
      </c>
      <c r="AI226" s="88">
        <v>845</v>
      </c>
      <c r="AJ226" s="88">
        <v>1560</v>
      </c>
      <c r="AK226" s="88">
        <v>960</v>
      </c>
      <c r="AL226" s="88">
        <v>2145</v>
      </c>
      <c r="AM226" s="85">
        <v>670</v>
      </c>
      <c r="AN226" s="11"/>
      <c r="AO226" s="85">
        <f t="shared" si="24"/>
        <v>29973</v>
      </c>
    </row>
    <row r="227" spans="2:41" ht="15" customHeight="1" outlineLevel="1" x14ac:dyDescent="0.25">
      <c r="B227" s="85" t="s">
        <v>120</v>
      </c>
      <c r="C227" s="85"/>
      <c r="D227" s="83" t="s">
        <v>549</v>
      </c>
      <c r="E227" s="84" t="s">
        <v>121</v>
      </c>
      <c r="F227" s="82" t="s">
        <v>26</v>
      </c>
      <c r="G227" s="1"/>
      <c r="H227" s="88">
        <v>7.3</v>
      </c>
      <c r="I227" s="88">
        <v>400</v>
      </c>
      <c r="J227" s="88">
        <v>1055</v>
      </c>
      <c r="K227" s="88">
        <v>850</v>
      </c>
      <c r="L227" s="88">
        <v>510</v>
      </c>
      <c r="M227" s="88">
        <v>1230</v>
      </c>
      <c r="N227" s="88">
        <v>1457</v>
      </c>
      <c r="O227" s="88">
        <v>740</v>
      </c>
      <c r="P227" s="88">
        <v>1024</v>
      </c>
      <c r="Q227" s="88">
        <v>1135</v>
      </c>
      <c r="R227" s="88">
        <v>175</v>
      </c>
      <c r="S227" s="88">
        <v>1421</v>
      </c>
      <c r="T227" s="88">
        <v>1825</v>
      </c>
      <c r="U227" s="88">
        <v>1290</v>
      </c>
      <c r="V227" s="88">
        <v>1527</v>
      </c>
      <c r="W227" s="88">
        <v>495</v>
      </c>
      <c r="X227" s="88">
        <v>1650</v>
      </c>
      <c r="Y227" s="88">
        <v>1395</v>
      </c>
      <c r="Z227" s="88">
        <v>800</v>
      </c>
      <c r="AA227" s="88">
        <v>1960</v>
      </c>
      <c r="AB227" s="88">
        <v>820</v>
      </c>
      <c r="AC227" s="88">
        <v>1580</v>
      </c>
      <c r="AD227" s="88">
        <v>885</v>
      </c>
      <c r="AE227" s="88">
        <v>1155</v>
      </c>
      <c r="AF227" s="88">
        <v>1055</v>
      </c>
      <c r="AG227" s="88">
        <v>0</v>
      </c>
      <c r="AH227" s="88">
        <v>1645</v>
      </c>
      <c r="AI227" s="88">
        <v>445</v>
      </c>
      <c r="AJ227" s="88">
        <v>683.52</v>
      </c>
      <c r="AK227" s="88">
        <v>734.52</v>
      </c>
      <c r="AL227" s="88">
        <v>780.09</v>
      </c>
      <c r="AM227" s="85">
        <v>1020</v>
      </c>
      <c r="AN227" s="11"/>
      <c r="AO227" s="85">
        <f t="shared" si="24"/>
        <v>31742.13</v>
      </c>
    </row>
    <row r="228" spans="2:41" ht="15" customHeight="1" outlineLevel="1" x14ac:dyDescent="0.25">
      <c r="B228" s="85" t="s">
        <v>122</v>
      </c>
      <c r="C228" s="85"/>
      <c r="D228" s="83" t="s">
        <v>550</v>
      </c>
      <c r="E228" s="84" t="s">
        <v>123</v>
      </c>
      <c r="F228" s="82" t="s">
        <v>551</v>
      </c>
      <c r="G228" s="1"/>
      <c r="H228" s="88">
        <v>18</v>
      </c>
      <c r="I228" s="88">
        <v>2260.3870967741937</v>
      </c>
      <c r="J228" s="88">
        <v>2260.3870967741937</v>
      </c>
      <c r="K228" s="88">
        <v>2260.3870967741937</v>
      </c>
      <c r="L228" s="88">
        <v>2260.3870967741937</v>
      </c>
      <c r="M228" s="88">
        <v>2260.3870967741937</v>
      </c>
      <c r="N228" s="88">
        <v>2260.3870967741937</v>
      </c>
      <c r="O228" s="88">
        <v>2260.3870967741937</v>
      </c>
      <c r="P228" s="88">
        <v>2260.3870967741937</v>
      </c>
      <c r="Q228" s="88">
        <v>2260.3870967741937</v>
      </c>
      <c r="R228" s="88">
        <v>2260.3870967741937</v>
      </c>
      <c r="S228" s="88">
        <v>2260.3870967741937</v>
      </c>
      <c r="T228" s="88">
        <v>2260.3870967741937</v>
      </c>
      <c r="U228" s="88">
        <v>2260.3870967741937</v>
      </c>
      <c r="V228" s="88">
        <v>2260.3870967741937</v>
      </c>
      <c r="W228" s="88">
        <v>2260.3870967741937</v>
      </c>
      <c r="X228" s="88">
        <v>2260.3870967741937</v>
      </c>
      <c r="Y228" s="88">
        <v>2260.3870967741937</v>
      </c>
      <c r="Z228" s="88">
        <v>2260.3870967741937</v>
      </c>
      <c r="AA228" s="88">
        <v>2260.3870967741937</v>
      </c>
      <c r="AB228" s="88">
        <v>2260.3870967741937</v>
      </c>
      <c r="AC228" s="88">
        <v>2260.3870967741937</v>
      </c>
      <c r="AD228" s="88">
        <v>2260.3870967741937</v>
      </c>
      <c r="AE228" s="88">
        <v>2260.3870967741937</v>
      </c>
      <c r="AF228" s="88">
        <v>2260.3870967741937</v>
      </c>
      <c r="AG228" s="88">
        <v>2260.3870967741937</v>
      </c>
      <c r="AH228" s="88">
        <v>2260.3870967741937</v>
      </c>
      <c r="AI228" s="88">
        <v>2260.3870967741937</v>
      </c>
      <c r="AJ228" s="88">
        <v>2260.3870967741937</v>
      </c>
      <c r="AK228" s="88">
        <v>2260.3870967741937</v>
      </c>
      <c r="AL228" s="88">
        <v>2260.3870967741937</v>
      </c>
      <c r="AM228" s="85">
        <v>2260.3870967741937</v>
      </c>
      <c r="AN228" s="11"/>
      <c r="AO228" s="85">
        <f t="shared" si="24"/>
        <v>70072.000000000044</v>
      </c>
    </row>
    <row r="229" spans="2:41" ht="15" customHeight="1" outlineLevel="1" x14ac:dyDescent="0.25">
      <c r="B229" s="85" t="s">
        <v>124</v>
      </c>
      <c r="C229" s="85"/>
      <c r="D229" s="83" t="s">
        <v>515</v>
      </c>
      <c r="E229" s="84" t="s">
        <v>125</v>
      </c>
      <c r="F229" s="82" t="s">
        <v>546</v>
      </c>
      <c r="G229" s="1"/>
      <c r="H229" s="88">
        <v>50</v>
      </c>
      <c r="I229" s="88">
        <v>703</v>
      </c>
      <c r="J229" s="88">
        <v>290</v>
      </c>
      <c r="K229" s="88">
        <v>560</v>
      </c>
      <c r="L229" s="88">
        <v>877</v>
      </c>
      <c r="M229" s="88">
        <v>819</v>
      </c>
      <c r="N229" s="88">
        <v>629.5</v>
      </c>
      <c r="O229" s="88">
        <v>1031</v>
      </c>
      <c r="P229" s="88">
        <v>881</v>
      </c>
      <c r="Q229" s="88">
        <v>553</v>
      </c>
      <c r="R229" s="88">
        <v>241</v>
      </c>
      <c r="S229" s="88">
        <v>552</v>
      </c>
      <c r="T229" s="88">
        <v>435</v>
      </c>
      <c r="U229" s="88">
        <v>105</v>
      </c>
      <c r="V229" s="88">
        <v>958</v>
      </c>
      <c r="W229" s="88">
        <v>703</v>
      </c>
      <c r="X229" s="88">
        <v>182.5</v>
      </c>
      <c r="Y229" s="88">
        <v>657</v>
      </c>
      <c r="Z229" s="88">
        <v>461</v>
      </c>
      <c r="AA229" s="88">
        <v>849</v>
      </c>
      <c r="AB229" s="88">
        <v>330</v>
      </c>
      <c r="AC229" s="88">
        <v>539</v>
      </c>
      <c r="AD229" s="88">
        <v>623</v>
      </c>
      <c r="AE229" s="88">
        <v>485</v>
      </c>
      <c r="AF229" s="88">
        <v>458</v>
      </c>
      <c r="AG229" s="88">
        <v>0</v>
      </c>
      <c r="AH229" s="88">
        <v>573</v>
      </c>
      <c r="AI229" s="88">
        <v>782.92</v>
      </c>
      <c r="AJ229" s="88">
        <v>565.30999999999995</v>
      </c>
      <c r="AK229" s="88">
        <v>607.49</v>
      </c>
      <c r="AL229" s="88">
        <v>645.17999999999995</v>
      </c>
      <c r="AM229" s="85">
        <v>843.6</v>
      </c>
      <c r="AN229" s="11"/>
      <c r="AO229" s="85">
        <f t="shared" si="24"/>
        <v>17939.5</v>
      </c>
    </row>
    <row r="230" spans="2:41" ht="15" customHeight="1" outlineLevel="1" x14ac:dyDescent="0.25">
      <c r="B230" s="85" t="s">
        <v>589</v>
      </c>
      <c r="C230" s="85"/>
      <c r="D230" s="83" t="s">
        <v>556</v>
      </c>
      <c r="E230" s="84" t="s">
        <v>126</v>
      </c>
      <c r="F230" s="82" t="s">
        <v>585</v>
      </c>
      <c r="G230" s="1"/>
      <c r="H230" s="88" t="s">
        <v>585</v>
      </c>
      <c r="I230" s="88" t="s">
        <v>589</v>
      </c>
      <c r="J230" s="88" t="s">
        <v>589</v>
      </c>
      <c r="K230" s="88" t="s">
        <v>589</v>
      </c>
      <c r="L230" s="88" t="s">
        <v>589</v>
      </c>
      <c r="M230" s="88" t="s">
        <v>589</v>
      </c>
      <c r="N230" s="88" t="s">
        <v>589</v>
      </c>
      <c r="O230" s="88" t="s">
        <v>589</v>
      </c>
      <c r="P230" s="88" t="s">
        <v>589</v>
      </c>
      <c r="Q230" s="88" t="s">
        <v>589</v>
      </c>
      <c r="R230" s="88" t="s">
        <v>589</v>
      </c>
      <c r="S230" s="88" t="s">
        <v>589</v>
      </c>
      <c r="T230" s="88" t="s">
        <v>589</v>
      </c>
      <c r="U230" s="88" t="s">
        <v>589</v>
      </c>
      <c r="V230" s="88" t="s">
        <v>589</v>
      </c>
      <c r="W230" s="88" t="s">
        <v>589</v>
      </c>
      <c r="X230" s="88" t="s">
        <v>589</v>
      </c>
      <c r="Y230" s="88" t="s">
        <v>589</v>
      </c>
      <c r="Z230" s="88" t="s">
        <v>589</v>
      </c>
      <c r="AA230" s="88" t="s">
        <v>589</v>
      </c>
      <c r="AB230" s="88" t="s">
        <v>589</v>
      </c>
      <c r="AC230" s="88" t="s">
        <v>589</v>
      </c>
      <c r="AD230" s="88" t="s">
        <v>589</v>
      </c>
      <c r="AE230" s="88" t="s">
        <v>589</v>
      </c>
      <c r="AF230" s="88" t="s">
        <v>589</v>
      </c>
      <c r="AG230" s="88" t="s">
        <v>589</v>
      </c>
      <c r="AH230" s="88" t="s">
        <v>589</v>
      </c>
      <c r="AI230" s="88" t="s">
        <v>589</v>
      </c>
      <c r="AJ230" s="88" t="s">
        <v>589</v>
      </c>
      <c r="AK230" s="88" t="s">
        <v>589</v>
      </c>
      <c r="AL230" s="88" t="s">
        <v>589</v>
      </c>
      <c r="AM230" s="85" t="s">
        <v>589</v>
      </c>
      <c r="AN230" s="11"/>
      <c r="AO230" s="85">
        <f t="shared" si="24"/>
        <v>0</v>
      </c>
    </row>
    <row r="231" spans="2:41" ht="15" customHeight="1" outlineLevel="1" x14ac:dyDescent="0.25">
      <c r="B231" s="85" t="s">
        <v>127</v>
      </c>
      <c r="C231" s="85"/>
      <c r="D231" s="83" t="s">
        <v>519</v>
      </c>
      <c r="E231" s="84" t="s">
        <v>128</v>
      </c>
      <c r="F231" s="82" t="s">
        <v>27</v>
      </c>
      <c r="G231" s="1"/>
      <c r="H231" s="88">
        <v>15</v>
      </c>
      <c r="I231" s="88">
        <v>580</v>
      </c>
      <c r="J231" s="88">
        <v>660</v>
      </c>
      <c r="K231" s="88">
        <v>2230</v>
      </c>
      <c r="L231" s="88">
        <v>880</v>
      </c>
      <c r="M231" s="88">
        <v>2090</v>
      </c>
      <c r="N231" s="88">
        <v>2460</v>
      </c>
      <c r="O231" s="88">
        <v>1080</v>
      </c>
      <c r="P231" s="88">
        <v>1530</v>
      </c>
      <c r="Q231" s="88">
        <v>735</v>
      </c>
      <c r="R231" s="88">
        <v>840</v>
      </c>
      <c r="S231" s="88">
        <v>2105</v>
      </c>
      <c r="T231" s="88">
        <v>3110</v>
      </c>
      <c r="U231" s="88">
        <v>1600</v>
      </c>
      <c r="V231" s="88">
        <v>1230</v>
      </c>
      <c r="W231" s="88">
        <v>1640</v>
      </c>
      <c r="X231" s="88">
        <v>1930</v>
      </c>
      <c r="Y231" s="88">
        <v>1580</v>
      </c>
      <c r="Z231" s="88">
        <v>2070</v>
      </c>
      <c r="AA231" s="88">
        <v>3780</v>
      </c>
      <c r="AB231" s="88">
        <v>2250</v>
      </c>
      <c r="AC231" s="88">
        <v>4150</v>
      </c>
      <c r="AD231" s="88">
        <v>3330</v>
      </c>
      <c r="AE231" s="88">
        <v>3150</v>
      </c>
      <c r="AF231" s="88">
        <v>6640</v>
      </c>
      <c r="AG231" s="88">
        <v>0</v>
      </c>
      <c r="AH231" s="88">
        <v>2450</v>
      </c>
      <c r="AI231" s="88">
        <v>1490</v>
      </c>
      <c r="AJ231" s="88">
        <v>630</v>
      </c>
      <c r="AK231" s="88">
        <v>440</v>
      </c>
      <c r="AL231" s="88">
        <v>470</v>
      </c>
      <c r="AM231" s="85">
        <v>1740</v>
      </c>
      <c r="AN231" s="11"/>
      <c r="AO231" s="85">
        <f t="shared" si="24"/>
        <v>58870</v>
      </c>
    </row>
    <row r="232" spans="2:41" ht="15" customHeight="1" outlineLevel="1" x14ac:dyDescent="0.25">
      <c r="B232" s="85"/>
      <c r="C232" s="85"/>
      <c r="D232" s="83">
        <v>698978</v>
      </c>
      <c r="E232" s="84" t="s">
        <v>629</v>
      </c>
      <c r="F232" s="82" t="s">
        <v>26</v>
      </c>
      <c r="G232" s="1"/>
      <c r="H232" s="88" t="s">
        <v>610</v>
      </c>
      <c r="I232" s="88" t="s">
        <v>589</v>
      </c>
      <c r="J232" s="88" t="s">
        <v>589</v>
      </c>
      <c r="K232" s="88" t="s">
        <v>589</v>
      </c>
      <c r="L232" s="88" t="s">
        <v>589</v>
      </c>
      <c r="M232" s="88" t="s">
        <v>589</v>
      </c>
      <c r="N232" s="88" t="s">
        <v>589</v>
      </c>
      <c r="O232" s="88" t="s">
        <v>589</v>
      </c>
      <c r="P232" s="88" t="s">
        <v>589</v>
      </c>
      <c r="Q232" s="88" t="s">
        <v>589</v>
      </c>
      <c r="R232" s="88" t="s">
        <v>589</v>
      </c>
      <c r="S232" s="88" t="s">
        <v>589</v>
      </c>
      <c r="T232" s="88" t="s">
        <v>589</v>
      </c>
      <c r="U232" s="88" t="s">
        <v>589</v>
      </c>
      <c r="V232" s="88" t="s">
        <v>589</v>
      </c>
      <c r="W232" s="88" t="s">
        <v>589</v>
      </c>
      <c r="X232" s="88" t="s">
        <v>589</v>
      </c>
      <c r="Y232" s="88" t="s">
        <v>589</v>
      </c>
      <c r="Z232" s="88" t="s">
        <v>589</v>
      </c>
      <c r="AA232" s="88" t="s">
        <v>589</v>
      </c>
      <c r="AB232" s="88" t="s">
        <v>589</v>
      </c>
      <c r="AC232" s="88" t="s">
        <v>589</v>
      </c>
      <c r="AD232" s="88" t="s">
        <v>589</v>
      </c>
      <c r="AE232" s="88" t="s">
        <v>589</v>
      </c>
      <c r="AF232" s="88" t="s">
        <v>589</v>
      </c>
      <c r="AG232" s="88" t="s">
        <v>589</v>
      </c>
      <c r="AH232" s="88" t="s">
        <v>589</v>
      </c>
      <c r="AI232" s="88" t="s">
        <v>589</v>
      </c>
      <c r="AJ232" s="88" t="s">
        <v>589</v>
      </c>
      <c r="AK232" s="88" t="s">
        <v>589</v>
      </c>
      <c r="AL232" s="88" t="s">
        <v>589</v>
      </c>
      <c r="AM232" s="85" t="s">
        <v>589</v>
      </c>
      <c r="AN232" s="11"/>
      <c r="AO232" s="85">
        <f t="shared" si="24"/>
        <v>0</v>
      </c>
    </row>
    <row r="233" spans="2:41" ht="15" customHeight="1" outlineLevel="1" x14ac:dyDescent="0.25">
      <c r="B233" s="85" t="s">
        <v>129</v>
      </c>
      <c r="C233" s="85"/>
      <c r="D233" s="83" t="s">
        <v>555</v>
      </c>
      <c r="E233" s="84" t="s">
        <v>639</v>
      </c>
      <c r="F233" s="82" t="s">
        <v>26</v>
      </c>
      <c r="G233" s="1"/>
      <c r="H233" s="88" t="s">
        <v>585</v>
      </c>
      <c r="I233" s="88" t="s">
        <v>589</v>
      </c>
      <c r="J233" s="88" t="s">
        <v>589</v>
      </c>
      <c r="K233" s="88" t="s">
        <v>589</v>
      </c>
      <c r="L233" s="88" t="s">
        <v>589</v>
      </c>
      <c r="M233" s="88" t="s">
        <v>589</v>
      </c>
      <c r="N233" s="88" t="s">
        <v>589</v>
      </c>
      <c r="O233" s="88" t="s">
        <v>589</v>
      </c>
      <c r="P233" s="88" t="s">
        <v>589</v>
      </c>
      <c r="Q233" s="88" t="s">
        <v>589</v>
      </c>
      <c r="R233" s="88" t="s">
        <v>589</v>
      </c>
      <c r="S233" s="88" t="s">
        <v>589</v>
      </c>
      <c r="T233" s="88" t="s">
        <v>589</v>
      </c>
      <c r="U233" s="88" t="s">
        <v>589</v>
      </c>
      <c r="V233" s="88" t="s">
        <v>589</v>
      </c>
      <c r="W233" s="88" t="s">
        <v>589</v>
      </c>
      <c r="X233" s="88" t="s">
        <v>589</v>
      </c>
      <c r="Y233" s="88" t="s">
        <v>589</v>
      </c>
      <c r="Z233" s="88" t="s">
        <v>589</v>
      </c>
      <c r="AA233" s="88" t="s">
        <v>589</v>
      </c>
      <c r="AB233" s="88" t="s">
        <v>589</v>
      </c>
      <c r="AC233" s="88" t="s">
        <v>589</v>
      </c>
      <c r="AD233" s="88" t="s">
        <v>589</v>
      </c>
      <c r="AE233" s="88" t="s">
        <v>589</v>
      </c>
      <c r="AF233" s="88" t="s">
        <v>589</v>
      </c>
      <c r="AG233" s="88" t="s">
        <v>589</v>
      </c>
      <c r="AH233" s="88" t="s">
        <v>589</v>
      </c>
      <c r="AI233" s="88" t="s">
        <v>589</v>
      </c>
      <c r="AJ233" s="88" t="s">
        <v>589</v>
      </c>
      <c r="AK233" s="88" t="s">
        <v>589</v>
      </c>
      <c r="AL233" s="88" t="s">
        <v>589</v>
      </c>
      <c r="AM233" s="85" t="s">
        <v>589</v>
      </c>
      <c r="AN233" s="11"/>
      <c r="AO233" s="85">
        <f t="shared" si="24"/>
        <v>0</v>
      </c>
    </row>
    <row r="234" spans="2:41" ht="15" customHeight="1" x14ac:dyDescent="0.25">
      <c r="B234" s="86"/>
      <c r="C234" s="86"/>
      <c r="D234" s="86" t="s">
        <v>31</v>
      </c>
      <c r="E234" s="87"/>
      <c r="F234" s="86" t="s">
        <v>587</v>
      </c>
      <c r="G234" s="86">
        <v>7</v>
      </c>
      <c r="H234" s="89">
        <v>126.3</v>
      </c>
      <c r="I234" s="89">
        <f t="shared" ref="I234:AM234" si="25">SUBTOTAL(9,I222:I233)</f>
        <v>6694.9570967741929</v>
      </c>
      <c r="J234" s="89">
        <f t="shared" si="25"/>
        <v>7796.7370967741936</v>
      </c>
      <c r="K234" s="89">
        <f t="shared" si="25"/>
        <v>8988.1870967741943</v>
      </c>
      <c r="L234" s="89">
        <f t="shared" si="25"/>
        <v>8962.1770967741941</v>
      </c>
      <c r="M234" s="89">
        <f t="shared" si="25"/>
        <v>12086.647096774193</v>
      </c>
      <c r="N234" s="89">
        <f t="shared" si="25"/>
        <v>9820.0270967741944</v>
      </c>
      <c r="O234" s="89">
        <f t="shared" si="25"/>
        <v>9144.4470967741927</v>
      </c>
      <c r="P234" s="89">
        <f t="shared" si="25"/>
        <v>8281.0670967741935</v>
      </c>
      <c r="Q234" s="89">
        <f t="shared" si="25"/>
        <v>7775.9470967741927</v>
      </c>
      <c r="R234" s="89">
        <f t="shared" si="25"/>
        <v>6808.9870967741936</v>
      </c>
      <c r="S234" s="89">
        <f t="shared" si="25"/>
        <v>9747.7070967741929</v>
      </c>
      <c r="T234" s="89">
        <f t="shared" si="25"/>
        <v>12039.337096774194</v>
      </c>
      <c r="U234" s="89">
        <f t="shared" si="25"/>
        <v>7782.8970967741934</v>
      </c>
      <c r="V234" s="89">
        <f t="shared" si="25"/>
        <v>8618.1970967741927</v>
      </c>
      <c r="W234" s="89">
        <f t="shared" si="25"/>
        <v>8143.8170967741935</v>
      </c>
      <c r="X234" s="89">
        <f t="shared" si="25"/>
        <v>9570.7770967741944</v>
      </c>
      <c r="Y234" s="89">
        <f t="shared" si="25"/>
        <v>9911.877096774193</v>
      </c>
      <c r="Z234" s="89">
        <f t="shared" si="25"/>
        <v>10225.547096774193</v>
      </c>
      <c r="AA234" s="89">
        <f t="shared" si="25"/>
        <v>13274.507096774194</v>
      </c>
      <c r="AB234" s="89">
        <f t="shared" si="25"/>
        <v>8591.7470967741938</v>
      </c>
      <c r="AC234" s="89">
        <f t="shared" si="25"/>
        <v>13782.507096774194</v>
      </c>
      <c r="AD234" s="89">
        <f t="shared" si="25"/>
        <v>12929.197096774193</v>
      </c>
      <c r="AE234" s="89">
        <f t="shared" si="25"/>
        <v>12410.577096774194</v>
      </c>
      <c r="AF234" s="89">
        <f t="shared" si="25"/>
        <v>15172.487096774194</v>
      </c>
      <c r="AG234" s="89">
        <f t="shared" si="25"/>
        <v>2260.3870967741937</v>
      </c>
      <c r="AH234" s="89">
        <f t="shared" si="25"/>
        <v>12596.617096774193</v>
      </c>
      <c r="AI234" s="89">
        <f t="shared" si="25"/>
        <v>8100.2770967741944</v>
      </c>
      <c r="AJ234" s="89">
        <f t="shared" si="25"/>
        <v>7812.9270967741923</v>
      </c>
      <c r="AK234" s="89">
        <f t="shared" si="25"/>
        <v>7355.6970967741936</v>
      </c>
      <c r="AL234" s="89">
        <f t="shared" si="25"/>
        <v>8458.6770967741941</v>
      </c>
      <c r="AM234" s="89">
        <f t="shared" si="25"/>
        <v>8764.8670967741946</v>
      </c>
      <c r="AN234" s="18"/>
      <c r="AO234" s="89">
        <f>SUBTOTAL(9,AO222:AO233)</f>
        <v>293909.81000000006</v>
      </c>
    </row>
    <row r="235" spans="2:41" ht="15" customHeight="1" outlineLevel="1" x14ac:dyDescent="0.25">
      <c r="B235" s="85" t="s">
        <v>130</v>
      </c>
      <c r="C235" s="85"/>
      <c r="D235" s="83" t="s">
        <v>487</v>
      </c>
      <c r="E235" s="84" t="s">
        <v>131</v>
      </c>
      <c r="F235" s="82" t="s">
        <v>546</v>
      </c>
      <c r="G235" s="1"/>
      <c r="H235" s="88">
        <v>24</v>
      </c>
      <c r="I235" s="88">
        <v>714</v>
      </c>
      <c r="J235" s="88">
        <v>1059</v>
      </c>
      <c r="K235" s="88">
        <v>982</v>
      </c>
      <c r="L235" s="88">
        <v>706</v>
      </c>
      <c r="M235" s="88">
        <v>1761</v>
      </c>
      <c r="N235" s="88">
        <v>418</v>
      </c>
      <c r="O235" s="88">
        <v>808</v>
      </c>
      <c r="P235" s="88">
        <v>855</v>
      </c>
      <c r="Q235" s="88">
        <v>1142</v>
      </c>
      <c r="R235" s="88">
        <v>1273</v>
      </c>
      <c r="S235" s="88">
        <v>829</v>
      </c>
      <c r="T235" s="88">
        <v>1092</v>
      </c>
      <c r="U235" s="88">
        <v>280</v>
      </c>
      <c r="V235" s="88">
        <v>772</v>
      </c>
      <c r="W235" s="88">
        <v>697</v>
      </c>
      <c r="X235" s="88">
        <v>813</v>
      </c>
      <c r="Y235" s="88">
        <v>1037</v>
      </c>
      <c r="Z235" s="88">
        <v>1092</v>
      </c>
      <c r="AA235" s="88">
        <v>664</v>
      </c>
      <c r="AB235" s="88">
        <v>385</v>
      </c>
      <c r="AC235" s="88">
        <v>765</v>
      </c>
      <c r="AD235" s="88">
        <v>662</v>
      </c>
      <c r="AE235" s="88">
        <v>872</v>
      </c>
      <c r="AF235" s="88">
        <v>879</v>
      </c>
      <c r="AG235" s="88">
        <v>0</v>
      </c>
      <c r="AH235" s="88">
        <v>771</v>
      </c>
      <c r="AI235" s="88">
        <v>190</v>
      </c>
      <c r="AJ235" s="88">
        <v>695</v>
      </c>
      <c r="AK235" s="88">
        <v>1135</v>
      </c>
      <c r="AL235" s="88">
        <v>648</v>
      </c>
      <c r="AM235" s="85">
        <v>460</v>
      </c>
      <c r="AN235" s="11"/>
      <c r="AO235" s="85">
        <f t="shared" ref="AO235:AO274" si="26">SUM(I235:AM235)</f>
        <v>24456</v>
      </c>
    </row>
    <row r="236" spans="2:41" ht="15" customHeight="1" outlineLevel="1" x14ac:dyDescent="0.25">
      <c r="B236" s="85" t="s">
        <v>132</v>
      </c>
      <c r="C236" s="85"/>
      <c r="D236" s="83" t="s">
        <v>488</v>
      </c>
      <c r="E236" s="84" t="s">
        <v>133</v>
      </c>
      <c r="F236" s="82" t="s">
        <v>547</v>
      </c>
      <c r="G236" s="1"/>
      <c r="H236" s="88">
        <v>30</v>
      </c>
      <c r="I236" s="88">
        <v>1298</v>
      </c>
      <c r="J236" s="88">
        <v>1506.5</v>
      </c>
      <c r="K236" s="88">
        <v>2169.25</v>
      </c>
      <c r="L236" s="88">
        <v>2004</v>
      </c>
      <c r="M236" s="88">
        <v>2115.5</v>
      </c>
      <c r="N236" s="88">
        <v>583</v>
      </c>
      <c r="O236" s="88">
        <v>1449.25</v>
      </c>
      <c r="P236" s="88">
        <v>1645</v>
      </c>
      <c r="Q236" s="88">
        <v>1576</v>
      </c>
      <c r="R236" s="88">
        <v>2142</v>
      </c>
      <c r="S236" s="88">
        <v>1754.5</v>
      </c>
      <c r="T236" s="88">
        <v>2380.3000000000002</v>
      </c>
      <c r="U236" s="88">
        <v>968</v>
      </c>
      <c r="V236" s="88">
        <v>1691</v>
      </c>
      <c r="W236" s="88">
        <v>2097</v>
      </c>
      <c r="X236" s="88">
        <v>953</v>
      </c>
      <c r="Y236" s="88">
        <v>862.5</v>
      </c>
      <c r="Z236" s="88">
        <v>2249.25</v>
      </c>
      <c r="AA236" s="88">
        <v>3276</v>
      </c>
      <c r="AB236" s="88">
        <v>845.6</v>
      </c>
      <c r="AC236" s="88">
        <v>2236</v>
      </c>
      <c r="AD236" s="88">
        <v>2414.5</v>
      </c>
      <c r="AE236" s="88">
        <v>2520.25</v>
      </c>
      <c r="AF236" s="88">
        <v>1858</v>
      </c>
      <c r="AG236" s="88">
        <v>0</v>
      </c>
      <c r="AH236" s="88">
        <v>2321</v>
      </c>
      <c r="AI236" s="88">
        <v>2415.87</v>
      </c>
      <c r="AJ236" s="88">
        <v>1744.38</v>
      </c>
      <c r="AK236" s="88">
        <v>1874.53</v>
      </c>
      <c r="AL236" s="88">
        <v>1990.83</v>
      </c>
      <c r="AM236" s="85">
        <v>2603.1</v>
      </c>
      <c r="AN236" s="11"/>
      <c r="AO236" s="85">
        <f t="shared" si="26"/>
        <v>55544.11</v>
      </c>
    </row>
    <row r="237" spans="2:41" ht="15" customHeight="1" outlineLevel="1" x14ac:dyDescent="0.25">
      <c r="B237" s="85" t="s">
        <v>589</v>
      </c>
      <c r="C237" s="85"/>
      <c r="D237" s="83" t="s">
        <v>585</v>
      </c>
      <c r="E237" s="84" t="s">
        <v>134</v>
      </c>
      <c r="F237" s="82" t="s">
        <v>47</v>
      </c>
      <c r="G237" s="1"/>
      <c r="H237" s="88" t="s">
        <v>585</v>
      </c>
      <c r="I237" s="88" t="s">
        <v>589</v>
      </c>
      <c r="J237" s="88" t="s">
        <v>589</v>
      </c>
      <c r="K237" s="88" t="s">
        <v>589</v>
      </c>
      <c r="L237" s="88" t="s">
        <v>589</v>
      </c>
      <c r="M237" s="88" t="s">
        <v>589</v>
      </c>
      <c r="N237" s="88" t="s">
        <v>589</v>
      </c>
      <c r="O237" s="88" t="s">
        <v>589</v>
      </c>
      <c r="P237" s="88" t="s">
        <v>589</v>
      </c>
      <c r="Q237" s="88" t="s">
        <v>589</v>
      </c>
      <c r="R237" s="88" t="s">
        <v>589</v>
      </c>
      <c r="S237" s="88" t="s">
        <v>589</v>
      </c>
      <c r="T237" s="88" t="s">
        <v>589</v>
      </c>
      <c r="U237" s="88" t="s">
        <v>589</v>
      </c>
      <c r="V237" s="88" t="s">
        <v>589</v>
      </c>
      <c r="W237" s="88" t="s">
        <v>589</v>
      </c>
      <c r="X237" s="88" t="s">
        <v>589</v>
      </c>
      <c r="Y237" s="88" t="s">
        <v>589</v>
      </c>
      <c r="Z237" s="88" t="s">
        <v>589</v>
      </c>
      <c r="AA237" s="88" t="s">
        <v>589</v>
      </c>
      <c r="AB237" s="88" t="s">
        <v>589</v>
      </c>
      <c r="AC237" s="88" t="s">
        <v>589</v>
      </c>
      <c r="AD237" s="88" t="s">
        <v>589</v>
      </c>
      <c r="AE237" s="88" t="s">
        <v>589</v>
      </c>
      <c r="AF237" s="88" t="s">
        <v>589</v>
      </c>
      <c r="AG237" s="88" t="s">
        <v>589</v>
      </c>
      <c r="AH237" s="88" t="s">
        <v>589</v>
      </c>
      <c r="AI237" s="88" t="s">
        <v>589</v>
      </c>
      <c r="AJ237" s="88" t="s">
        <v>589</v>
      </c>
      <c r="AK237" s="88" t="s">
        <v>589</v>
      </c>
      <c r="AL237" s="88" t="s">
        <v>589</v>
      </c>
      <c r="AM237" s="85" t="s">
        <v>589</v>
      </c>
      <c r="AN237" s="11"/>
      <c r="AO237" s="85">
        <f t="shared" si="26"/>
        <v>0</v>
      </c>
    </row>
    <row r="238" spans="2:41" ht="15" customHeight="1" outlineLevel="1" x14ac:dyDescent="0.25">
      <c r="B238" s="85" t="s">
        <v>135</v>
      </c>
      <c r="C238" s="85"/>
      <c r="D238" s="83" t="s">
        <v>493</v>
      </c>
      <c r="E238" s="84" t="s">
        <v>136</v>
      </c>
      <c r="F238" s="82" t="s">
        <v>546</v>
      </c>
      <c r="G238" s="1"/>
      <c r="H238" s="88">
        <v>20</v>
      </c>
      <c r="I238" s="88">
        <v>169</v>
      </c>
      <c r="J238" s="88">
        <v>201</v>
      </c>
      <c r="K238" s="88">
        <v>195</v>
      </c>
      <c r="L238" s="88">
        <v>211</v>
      </c>
      <c r="M238" s="88">
        <v>246</v>
      </c>
      <c r="N238" s="88">
        <v>23</v>
      </c>
      <c r="O238" s="88">
        <v>217</v>
      </c>
      <c r="P238" s="88">
        <v>195</v>
      </c>
      <c r="Q238" s="88">
        <v>209</v>
      </c>
      <c r="R238" s="88">
        <v>217</v>
      </c>
      <c r="S238" s="88">
        <v>304</v>
      </c>
      <c r="T238" s="88">
        <v>348</v>
      </c>
      <c r="U238" s="88">
        <v>19</v>
      </c>
      <c r="V238" s="88">
        <v>261</v>
      </c>
      <c r="W238" s="88">
        <v>210</v>
      </c>
      <c r="X238" s="88">
        <v>279</v>
      </c>
      <c r="Y238" s="88">
        <v>319</v>
      </c>
      <c r="Z238" s="88">
        <v>268</v>
      </c>
      <c r="AA238" s="88">
        <v>291</v>
      </c>
      <c r="AB238" s="88">
        <v>58</v>
      </c>
      <c r="AC238" s="88">
        <v>243</v>
      </c>
      <c r="AD238" s="88">
        <v>265</v>
      </c>
      <c r="AE238" s="88">
        <v>306</v>
      </c>
      <c r="AF238" s="88">
        <v>178</v>
      </c>
      <c r="AG238" s="88">
        <v>0</v>
      </c>
      <c r="AH238" s="88">
        <v>144</v>
      </c>
      <c r="AI238" s="88">
        <v>19</v>
      </c>
      <c r="AJ238" s="88">
        <v>271</v>
      </c>
      <c r="AK238" s="88">
        <v>248</v>
      </c>
      <c r="AL238" s="88">
        <v>390</v>
      </c>
      <c r="AM238" s="85">
        <v>125</v>
      </c>
      <c r="AN238" s="11"/>
      <c r="AO238" s="85">
        <f t="shared" si="26"/>
        <v>6429</v>
      </c>
    </row>
    <row r="239" spans="2:41" ht="15" customHeight="1" outlineLevel="1" x14ac:dyDescent="0.25">
      <c r="B239" s="85" t="s">
        <v>589</v>
      </c>
      <c r="C239" s="85"/>
      <c r="D239" s="83" t="s">
        <v>585</v>
      </c>
      <c r="E239" s="84" t="s">
        <v>137</v>
      </c>
      <c r="F239" s="82" t="s">
        <v>47</v>
      </c>
      <c r="G239" s="1"/>
      <c r="H239" s="88" t="s">
        <v>585</v>
      </c>
      <c r="I239" s="88" t="s">
        <v>589</v>
      </c>
      <c r="J239" s="88" t="s">
        <v>589</v>
      </c>
      <c r="K239" s="88" t="s">
        <v>589</v>
      </c>
      <c r="L239" s="88" t="s">
        <v>589</v>
      </c>
      <c r="M239" s="88" t="s">
        <v>589</v>
      </c>
      <c r="N239" s="88" t="s">
        <v>589</v>
      </c>
      <c r="O239" s="88" t="s">
        <v>589</v>
      </c>
      <c r="P239" s="88" t="s">
        <v>589</v>
      </c>
      <c r="Q239" s="88" t="s">
        <v>589</v>
      </c>
      <c r="R239" s="88" t="s">
        <v>589</v>
      </c>
      <c r="S239" s="88" t="s">
        <v>589</v>
      </c>
      <c r="T239" s="88" t="s">
        <v>589</v>
      </c>
      <c r="U239" s="88" t="s">
        <v>589</v>
      </c>
      <c r="V239" s="88" t="s">
        <v>589</v>
      </c>
      <c r="W239" s="88" t="s">
        <v>589</v>
      </c>
      <c r="X239" s="88" t="s">
        <v>589</v>
      </c>
      <c r="Y239" s="88" t="s">
        <v>589</v>
      </c>
      <c r="Z239" s="88" t="s">
        <v>589</v>
      </c>
      <c r="AA239" s="88" t="s">
        <v>589</v>
      </c>
      <c r="AB239" s="88" t="s">
        <v>589</v>
      </c>
      <c r="AC239" s="88" t="s">
        <v>589</v>
      </c>
      <c r="AD239" s="88" t="s">
        <v>589</v>
      </c>
      <c r="AE239" s="88" t="s">
        <v>589</v>
      </c>
      <c r="AF239" s="88" t="s">
        <v>589</v>
      </c>
      <c r="AG239" s="88" t="s">
        <v>589</v>
      </c>
      <c r="AH239" s="88" t="s">
        <v>589</v>
      </c>
      <c r="AI239" s="88" t="s">
        <v>589</v>
      </c>
      <c r="AJ239" s="88" t="s">
        <v>589</v>
      </c>
      <c r="AK239" s="88" t="s">
        <v>589</v>
      </c>
      <c r="AL239" s="88" t="s">
        <v>589</v>
      </c>
      <c r="AM239" s="85" t="s">
        <v>589</v>
      </c>
      <c r="AN239" s="11"/>
      <c r="AO239" s="85">
        <f t="shared" si="26"/>
        <v>0</v>
      </c>
    </row>
    <row r="240" spans="2:41" ht="15" customHeight="1" outlineLevel="1" x14ac:dyDescent="0.25">
      <c r="B240" s="85" t="s">
        <v>589</v>
      </c>
      <c r="C240" s="85"/>
      <c r="D240" s="83" t="s">
        <v>585</v>
      </c>
      <c r="E240" s="84" t="s">
        <v>138</v>
      </c>
      <c r="F240" s="82" t="s">
        <v>47</v>
      </c>
      <c r="G240" s="1"/>
      <c r="H240" s="88" t="s">
        <v>585</v>
      </c>
      <c r="I240" s="88" t="s">
        <v>589</v>
      </c>
      <c r="J240" s="88" t="s">
        <v>589</v>
      </c>
      <c r="K240" s="88" t="s">
        <v>589</v>
      </c>
      <c r="L240" s="88" t="s">
        <v>589</v>
      </c>
      <c r="M240" s="88" t="s">
        <v>589</v>
      </c>
      <c r="N240" s="88" t="s">
        <v>589</v>
      </c>
      <c r="O240" s="88" t="s">
        <v>589</v>
      </c>
      <c r="P240" s="88" t="s">
        <v>589</v>
      </c>
      <c r="Q240" s="88" t="s">
        <v>589</v>
      </c>
      <c r="R240" s="88" t="s">
        <v>589</v>
      </c>
      <c r="S240" s="88" t="s">
        <v>589</v>
      </c>
      <c r="T240" s="88" t="s">
        <v>589</v>
      </c>
      <c r="U240" s="88" t="s">
        <v>589</v>
      </c>
      <c r="V240" s="88" t="s">
        <v>589</v>
      </c>
      <c r="W240" s="88" t="s">
        <v>589</v>
      </c>
      <c r="X240" s="88" t="s">
        <v>589</v>
      </c>
      <c r="Y240" s="88" t="s">
        <v>589</v>
      </c>
      <c r="Z240" s="88" t="s">
        <v>589</v>
      </c>
      <c r="AA240" s="88" t="s">
        <v>589</v>
      </c>
      <c r="AB240" s="88" t="s">
        <v>589</v>
      </c>
      <c r="AC240" s="88" t="s">
        <v>589</v>
      </c>
      <c r="AD240" s="88" t="s">
        <v>589</v>
      </c>
      <c r="AE240" s="88" t="s">
        <v>589</v>
      </c>
      <c r="AF240" s="88" t="s">
        <v>589</v>
      </c>
      <c r="AG240" s="88" t="s">
        <v>589</v>
      </c>
      <c r="AH240" s="88" t="s">
        <v>589</v>
      </c>
      <c r="AI240" s="88" t="s">
        <v>589</v>
      </c>
      <c r="AJ240" s="88" t="s">
        <v>589</v>
      </c>
      <c r="AK240" s="88" t="s">
        <v>589</v>
      </c>
      <c r="AL240" s="88" t="s">
        <v>589</v>
      </c>
      <c r="AM240" s="85" t="s">
        <v>589</v>
      </c>
      <c r="AN240" s="11"/>
      <c r="AO240" s="85">
        <f t="shared" si="26"/>
        <v>0</v>
      </c>
    </row>
    <row r="241" spans="2:41" ht="15" customHeight="1" outlineLevel="1" x14ac:dyDescent="0.25">
      <c r="B241" s="85" t="s">
        <v>559</v>
      </c>
      <c r="C241" s="85"/>
      <c r="D241" s="83" t="s">
        <v>560</v>
      </c>
      <c r="E241" s="84" t="s">
        <v>140</v>
      </c>
      <c r="F241" s="82" t="s">
        <v>47</v>
      </c>
      <c r="G241" s="1"/>
      <c r="H241" s="88" t="s">
        <v>585</v>
      </c>
      <c r="I241" s="88" t="s">
        <v>589</v>
      </c>
      <c r="J241" s="88" t="s">
        <v>589</v>
      </c>
      <c r="K241" s="88" t="s">
        <v>589</v>
      </c>
      <c r="L241" s="88" t="s">
        <v>589</v>
      </c>
      <c r="M241" s="88" t="s">
        <v>589</v>
      </c>
      <c r="N241" s="88" t="s">
        <v>589</v>
      </c>
      <c r="O241" s="88" t="s">
        <v>589</v>
      </c>
      <c r="P241" s="88" t="s">
        <v>589</v>
      </c>
      <c r="Q241" s="88" t="s">
        <v>589</v>
      </c>
      <c r="R241" s="88" t="s">
        <v>589</v>
      </c>
      <c r="S241" s="88" t="s">
        <v>589</v>
      </c>
      <c r="T241" s="88" t="s">
        <v>589</v>
      </c>
      <c r="U241" s="88" t="s">
        <v>589</v>
      </c>
      <c r="V241" s="88" t="s">
        <v>589</v>
      </c>
      <c r="W241" s="88" t="s">
        <v>589</v>
      </c>
      <c r="X241" s="88" t="s">
        <v>589</v>
      </c>
      <c r="Y241" s="88" t="s">
        <v>589</v>
      </c>
      <c r="Z241" s="88" t="s">
        <v>589</v>
      </c>
      <c r="AA241" s="88" t="s">
        <v>589</v>
      </c>
      <c r="AB241" s="88" t="s">
        <v>589</v>
      </c>
      <c r="AC241" s="88" t="s">
        <v>589</v>
      </c>
      <c r="AD241" s="88" t="s">
        <v>589</v>
      </c>
      <c r="AE241" s="88" t="s">
        <v>589</v>
      </c>
      <c r="AF241" s="88" t="s">
        <v>589</v>
      </c>
      <c r="AG241" s="88" t="s">
        <v>589</v>
      </c>
      <c r="AH241" s="88" t="s">
        <v>589</v>
      </c>
      <c r="AI241" s="88" t="s">
        <v>589</v>
      </c>
      <c r="AJ241" s="88" t="s">
        <v>589</v>
      </c>
      <c r="AK241" s="88" t="s">
        <v>589</v>
      </c>
      <c r="AL241" s="88" t="s">
        <v>589</v>
      </c>
      <c r="AM241" s="85" t="s">
        <v>589</v>
      </c>
      <c r="AN241" s="11"/>
      <c r="AO241" s="85">
        <f t="shared" si="26"/>
        <v>0</v>
      </c>
    </row>
    <row r="242" spans="2:41" ht="15" customHeight="1" outlineLevel="1" x14ac:dyDescent="0.25">
      <c r="B242" s="85" t="s">
        <v>589</v>
      </c>
      <c r="C242" s="85"/>
      <c r="D242" s="83" t="s">
        <v>499</v>
      </c>
      <c r="E242" s="84" t="s">
        <v>141</v>
      </c>
      <c r="F242" s="82" t="s">
        <v>585</v>
      </c>
      <c r="G242" s="1"/>
      <c r="H242" s="88" t="s">
        <v>585</v>
      </c>
      <c r="I242" s="88" t="s">
        <v>589</v>
      </c>
      <c r="J242" s="88" t="s">
        <v>589</v>
      </c>
      <c r="K242" s="88" t="s">
        <v>589</v>
      </c>
      <c r="L242" s="88" t="s">
        <v>589</v>
      </c>
      <c r="M242" s="88" t="s">
        <v>589</v>
      </c>
      <c r="N242" s="88" t="s">
        <v>589</v>
      </c>
      <c r="O242" s="88" t="s">
        <v>589</v>
      </c>
      <c r="P242" s="88" t="s">
        <v>589</v>
      </c>
      <c r="Q242" s="88" t="s">
        <v>589</v>
      </c>
      <c r="R242" s="88" t="s">
        <v>589</v>
      </c>
      <c r="S242" s="88" t="s">
        <v>589</v>
      </c>
      <c r="T242" s="88" t="s">
        <v>589</v>
      </c>
      <c r="U242" s="88" t="s">
        <v>589</v>
      </c>
      <c r="V242" s="88" t="s">
        <v>589</v>
      </c>
      <c r="W242" s="88" t="s">
        <v>589</v>
      </c>
      <c r="X242" s="88" t="s">
        <v>589</v>
      </c>
      <c r="Y242" s="88" t="s">
        <v>589</v>
      </c>
      <c r="Z242" s="88" t="s">
        <v>589</v>
      </c>
      <c r="AA242" s="88" t="s">
        <v>589</v>
      </c>
      <c r="AB242" s="88" t="s">
        <v>589</v>
      </c>
      <c r="AC242" s="88" t="s">
        <v>589</v>
      </c>
      <c r="AD242" s="88" t="s">
        <v>589</v>
      </c>
      <c r="AE242" s="88" t="s">
        <v>589</v>
      </c>
      <c r="AF242" s="88" t="s">
        <v>589</v>
      </c>
      <c r="AG242" s="88" t="s">
        <v>589</v>
      </c>
      <c r="AH242" s="88" t="s">
        <v>589</v>
      </c>
      <c r="AI242" s="88" t="s">
        <v>589</v>
      </c>
      <c r="AJ242" s="88" t="s">
        <v>589</v>
      </c>
      <c r="AK242" s="88" t="s">
        <v>589</v>
      </c>
      <c r="AL242" s="88" t="s">
        <v>589</v>
      </c>
      <c r="AM242" s="85" t="s">
        <v>589</v>
      </c>
      <c r="AN242" s="11"/>
      <c r="AO242" s="85">
        <f t="shared" si="26"/>
        <v>0</v>
      </c>
    </row>
    <row r="243" spans="2:41" ht="15" customHeight="1" outlineLevel="1" x14ac:dyDescent="0.25">
      <c r="B243" s="85" t="s">
        <v>589</v>
      </c>
      <c r="C243" s="85"/>
      <c r="D243" s="83" t="s">
        <v>585</v>
      </c>
      <c r="E243" s="84" t="s">
        <v>142</v>
      </c>
      <c r="F243" s="82" t="s">
        <v>47</v>
      </c>
      <c r="G243" s="1"/>
      <c r="H243" s="88" t="s">
        <v>585</v>
      </c>
      <c r="I243" s="88" t="s">
        <v>589</v>
      </c>
      <c r="J243" s="88" t="s">
        <v>589</v>
      </c>
      <c r="K243" s="88" t="s">
        <v>589</v>
      </c>
      <c r="L243" s="88" t="s">
        <v>589</v>
      </c>
      <c r="M243" s="88" t="s">
        <v>589</v>
      </c>
      <c r="N243" s="88" t="s">
        <v>589</v>
      </c>
      <c r="O243" s="88" t="s">
        <v>589</v>
      </c>
      <c r="P243" s="88" t="s">
        <v>589</v>
      </c>
      <c r="Q243" s="88" t="s">
        <v>589</v>
      </c>
      <c r="R243" s="88" t="s">
        <v>589</v>
      </c>
      <c r="S243" s="88" t="s">
        <v>589</v>
      </c>
      <c r="T243" s="88" t="s">
        <v>589</v>
      </c>
      <c r="U243" s="88" t="s">
        <v>589</v>
      </c>
      <c r="V243" s="88" t="s">
        <v>589</v>
      </c>
      <c r="W243" s="88" t="s">
        <v>589</v>
      </c>
      <c r="X243" s="88" t="s">
        <v>589</v>
      </c>
      <c r="Y243" s="88" t="s">
        <v>589</v>
      </c>
      <c r="Z243" s="88" t="s">
        <v>589</v>
      </c>
      <c r="AA243" s="88" t="s">
        <v>589</v>
      </c>
      <c r="AB243" s="88" t="s">
        <v>589</v>
      </c>
      <c r="AC243" s="88" t="s">
        <v>589</v>
      </c>
      <c r="AD243" s="88" t="s">
        <v>589</v>
      </c>
      <c r="AE243" s="88" t="s">
        <v>589</v>
      </c>
      <c r="AF243" s="88" t="s">
        <v>589</v>
      </c>
      <c r="AG243" s="88" t="s">
        <v>589</v>
      </c>
      <c r="AH243" s="88" t="s">
        <v>589</v>
      </c>
      <c r="AI243" s="88" t="s">
        <v>589</v>
      </c>
      <c r="AJ243" s="88" t="s">
        <v>589</v>
      </c>
      <c r="AK243" s="88" t="s">
        <v>589</v>
      </c>
      <c r="AL243" s="88" t="s">
        <v>589</v>
      </c>
      <c r="AM243" s="85" t="s">
        <v>589</v>
      </c>
      <c r="AN243" s="11"/>
      <c r="AO243" s="85">
        <f t="shared" si="26"/>
        <v>0</v>
      </c>
    </row>
    <row r="244" spans="2:41" ht="15" customHeight="1" outlineLevel="1" x14ac:dyDescent="0.25">
      <c r="B244" s="85" t="s">
        <v>143</v>
      </c>
      <c r="C244" s="85"/>
      <c r="D244" s="83" t="s">
        <v>504</v>
      </c>
      <c r="E244" s="84" t="s">
        <v>144</v>
      </c>
      <c r="F244" s="82" t="s">
        <v>47</v>
      </c>
      <c r="G244" s="1"/>
      <c r="H244" s="88" t="s">
        <v>585</v>
      </c>
      <c r="I244" s="88">
        <v>79</v>
      </c>
      <c r="J244" s="88">
        <v>345</v>
      </c>
      <c r="K244" s="88">
        <v>293</v>
      </c>
      <c r="L244" s="88">
        <v>414</v>
      </c>
      <c r="M244" s="88">
        <v>242</v>
      </c>
      <c r="N244" s="88">
        <v>0</v>
      </c>
      <c r="O244" s="88">
        <v>224</v>
      </c>
      <c r="P244" s="88">
        <v>196</v>
      </c>
      <c r="Q244" s="88">
        <v>103</v>
      </c>
      <c r="R244" s="88">
        <v>198</v>
      </c>
      <c r="S244" s="88">
        <v>121</v>
      </c>
      <c r="T244" s="88">
        <v>128</v>
      </c>
      <c r="U244" s="88">
        <v>38</v>
      </c>
      <c r="V244" s="88">
        <v>107</v>
      </c>
      <c r="W244" s="88">
        <v>321</v>
      </c>
      <c r="X244" s="88">
        <v>330</v>
      </c>
      <c r="Y244" s="88">
        <v>197</v>
      </c>
      <c r="Z244" s="88">
        <v>231</v>
      </c>
      <c r="AA244" s="88">
        <v>107</v>
      </c>
      <c r="AB244" s="88">
        <v>54</v>
      </c>
      <c r="AC244" s="88">
        <v>356</v>
      </c>
      <c r="AD244" s="88">
        <v>299</v>
      </c>
      <c r="AE244" s="88">
        <v>203</v>
      </c>
      <c r="AF244" s="88">
        <v>98</v>
      </c>
      <c r="AG244" s="88">
        <v>0</v>
      </c>
      <c r="AH244" s="88">
        <v>93</v>
      </c>
      <c r="AI244" s="88">
        <v>38</v>
      </c>
      <c r="AJ244" s="88">
        <v>65</v>
      </c>
      <c r="AK244" s="88">
        <v>160</v>
      </c>
      <c r="AL244" s="88">
        <v>252</v>
      </c>
      <c r="AM244" s="85">
        <v>125</v>
      </c>
      <c r="AN244" s="11"/>
      <c r="AO244" s="85">
        <f t="shared" si="26"/>
        <v>5417</v>
      </c>
    </row>
    <row r="245" spans="2:41" ht="15" customHeight="1" outlineLevel="1" x14ac:dyDescent="0.25">
      <c r="B245" s="85" t="s">
        <v>145</v>
      </c>
      <c r="C245" s="85"/>
      <c r="D245" s="83" t="s">
        <v>505</v>
      </c>
      <c r="E245" s="84" t="s">
        <v>146</v>
      </c>
      <c r="F245" s="82" t="s">
        <v>47</v>
      </c>
      <c r="G245" s="1"/>
      <c r="H245" s="88" t="s">
        <v>585</v>
      </c>
      <c r="I245" s="88">
        <v>158</v>
      </c>
      <c r="J245" s="88">
        <v>215</v>
      </c>
      <c r="K245" s="88">
        <v>386</v>
      </c>
      <c r="L245" s="88">
        <v>239</v>
      </c>
      <c r="M245" s="88">
        <v>362</v>
      </c>
      <c r="N245" s="88">
        <v>25</v>
      </c>
      <c r="O245" s="88">
        <v>163</v>
      </c>
      <c r="P245" s="88">
        <v>128</v>
      </c>
      <c r="Q245" s="88">
        <v>91</v>
      </c>
      <c r="R245" s="88">
        <v>79</v>
      </c>
      <c r="S245" s="88">
        <v>133</v>
      </c>
      <c r="T245" s="88">
        <v>84</v>
      </c>
      <c r="U245" s="88">
        <v>0</v>
      </c>
      <c r="V245" s="88">
        <v>223</v>
      </c>
      <c r="W245" s="88">
        <v>125</v>
      </c>
      <c r="X245" s="88">
        <v>118</v>
      </c>
      <c r="Y245" s="88">
        <v>276</v>
      </c>
      <c r="Z245" s="88">
        <v>107</v>
      </c>
      <c r="AA245" s="88">
        <v>173</v>
      </c>
      <c r="AB245" s="88">
        <v>137</v>
      </c>
      <c r="AC245" s="88">
        <v>122</v>
      </c>
      <c r="AD245" s="88">
        <v>117</v>
      </c>
      <c r="AE245" s="88">
        <v>165</v>
      </c>
      <c r="AF245" s="88">
        <v>55</v>
      </c>
      <c r="AG245" s="88">
        <v>0</v>
      </c>
      <c r="AH245" s="88">
        <v>123</v>
      </c>
      <c r="AI245" s="88">
        <v>0</v>
      </c>
      <c r="AJ245" s="88">
        <v>203</v>
      </c>
      <c r="AK245" s="88">
        <v>238</v>
      </c>
      <c r="AL245" s="88">
        <v>148</v>
      </c>
      <c r="AM245" s="85">
        <v>90</v>
      </c>
      <c r="AN245" s="11"/>
      <c r="AO245" s="85">
        <f t="shared" si="26"/>
        <v>4483</v>
      </c>
    </row>
    <row r="246" spans="2:41" ht="15" customHeight="1" outlineLevel="1" x14ac:dyDescent="0.25">
      <c r="B246" s="85" t="s">
        <v>147</v>
      </c>
      <c r="C246" s="85"/>
      <c r="D246" s="83" t="s">
        <v>507</v>
      </c>
      <c r="E246" s="84" t="s">
        <v>148</v>
      </c>
      <c r="F246" s="82" t="s">
        <v>536</v>
      </c>
      <c r="G246" s="1"/>
      <c r="H246" s="88">
        <v>0</v>
      </c>
      <c r="I246" s="88" t="s">
        <v>589</v>
      </c>
      <c r="J246" s="88" t="s">
        <v>589</v>
      </c>
      <c r="K246" s="88" t="s">
        <v>589</v>
      </c>
      <c r="L246" s="88" t="s">
        <v>589</v>
      </c>
      <c r="M246" s="88" t="s">
        <v>589</v>
      </c>
      <c r="N246" s="88" t="s">
        <v>589</v>
      </c>
      <c r="O246" s="88" t="s">
        <v>589</v>
      </c>
      <c r="P246" s="88" t="s">
        <v>589</v>
      </c>
      <c r="Q246" s="88" t="s">
        <v>589</v>
      </c>
      <c r="R246" s="88" t="s">
        <v>589</v>
      </c>
      <c r="S246" s="88" t="s">
        <v>589</v>
      </c>
      <c r="T246" s="88" t="s">
        <v>589</v>
      </c>
      <c r="U246" s="88" t="s">
        <v>589</v>
      </c>
      <c r="V246" s="88" t="s">
        <v>589</v>
      </c>
      <c r="W246" s="88" t="s">
        <v>589</v>
      </c>
      <c r="X246" s="88" t="s">
        <v>589</v>
      </c>
      <c r="Y246" s="88" t="s">
        <v>589</v>
      </c>
      <c r="Z246" s="88" t="s">
        <v>589</v>
      </c>
      <c r="AA246" s="88" t="s">
        <v>589</v>
      </c>
      <c r="AB246" s="88" t="s">
        <v>589</v>
      </c>
      <c r="AC246" s="88" t="s">
        <v>589</v>
      </c>
      <c r="AD246" s="88" t="s">
        <v>589</v>
      </c>
      <c r="AE246" s="88" t="s">
        <v>589</v>
      </c>
      <c r="AF246" s="88" t="s">
        <v>589</v>
      </c>
      <c r="AG246" s="88" t="s">
        <v>589</v>
      </c>
      <c r="AH246" s="88" t="s">
        <v>589</v>
      </c>
      <c r="AI246" s="88" t="s">
        <v>589</v>
      </c>
      <c r="AJ246" s="88" t="s">
        <v>589</v>
      </c>
      <c r="AK246" s="88" t="s">
        <v>589</v>
      </c>
      <c r="AL246" s="88" t="s">
        <v>589</v>
      </c>
      <c r="AM246" s="85" t="s">
        <v>589</v>
      </c>
      <c r="AN246" s="11"/>
      <c r="AO246" s="85">
        <f t="shared" si="26"/>
        <v>0</v>
      </c>
    </row>
    <row r="247" spans="2:41" ht="15" customHeight="1" outlineLevel="1" x14ac:dyDescent="0.25">
      <c r="B247" s="85" t="s">
        <v>589</v>
      </c>
      <c r="C247" s="85"/>
      <c r="D247" s="83" t="s">
        <v>585</v>
      </c>
      <c r="E247" s="84" t="s">
        <v>148</v>
      </c>
      <c r="F247" s="82" t="s">
        <v>47</v>
      </c>
      <c r="G247" s="1"/>
      <c r="H247" s="88" t="s">
        <v>585</v>
      </c>
      <c r="I247" s="88" t="s">
        <v>589</v>
      </c>
      <c r="J247" s="88" t="s">
        <v>589</v>
      </c>
      <c r="K247" s="88" t="s">
        <v>589</v>
      </c>
      <c r="L247" s="88" t="s">
        <v>589</v>
      </c>
      <c r="M247" s="88" t="s">
        <v>589</v>
      </c>
      <c r="N247" s="88" t="s">
        <v>589</v>
      </c>
      <c r="O247" s="88" t="s">
        <v>589</v>
      </c>
      <c r="P247" s="88" t="s">
        <v>589</v>
      </c>
      <c r="Q247" s="88" t="s">
        <v>589</v>
      </c>
      <c r="R247" s="88" t="s">
        <v>589</v>
      </c>
      <c r="S247" s="88" t="s">
        <v>589</v>
      </c>
      <c r="T247" s="88" t="s">
        <v>589</v>
      </c>
      <c r="U247" s="88" t="s">
        <v>589</v>
      </c>
      <c r="V247" s="88" t="s">
        <v>589</v>
      </c>
      <c r="W247" s="88" t="s">
        <v>589</v>
      </c>
      <c r="X247" s="88" t="s">
        <v>589</v>
      </c>
      <c r="Y247" s="88" t="s">
        <v>589</v>
      </c>
      <c r="Z247" s="88" t="s">
        <v>589</v>
      </c>
      <c r="AA247" s="88" t="s">
        <v>589</v>
      </c>
      <c r="AB247" s="88" t="s">
        <v>589</v>
      </c>
      <c r="AC247" s="88" t="s">
        <v>589</v>
      </c>
      <c r="AD247" s="88" t="s">
        <v>589</v>
      </c>
      <c r="AE247" s="88" t="s">
        <v>589</v>
      </c>
      <c r="AF247" s="88" t="s">
        <v>589</v>
      </c>
      <c r="AG247" s="88" t="s">
        <v>589</v>
      </c>
      <c r="AH247" s="88" t="s">
        <v>589</v>
      </c>
      <c r="AI247" s="88" t="s">
        <v>589</v>
      </c>
      <c r="AJ247" s="88" t="s">
        <v>589</v>
      </c>
      <c r="AK247" s="88" t="s">
        <v>589</v>
      </c>
      <c r="AL247" s="88" t="s">
        <v>589</v>
      </c>
      <c r="AM247" s="85" t="s">
        <v>589</v>
      </c>
      <c r="AN247" s="11"/>
      <c r="AO247" s="85">
        <f t="shared" si="26"/>
        <v>0</v>
      </c>
    </row>
    <row r="248" spans="2:41" ht="15" customHeight="1" outlineLevel="1" x14ac:dyDescent="0.25">
      <c r="B248" s="85" t="s">
        <v>589</v>
      </c>
      <c r="C248" s="85"/>
      <c r="D248" s="83" t="s">
        <v>585</v>
      </c>
      <c r="E248" s="84" t="s">
        <v>148</v>
      </c>
      <c r="F248" s="82" t="s">
        <v>47</v>
      </c>
      <c r="G248" s="1"/>
      <c r="H248" s="88" t="s">
        <v>585</v>
      </c>
      <c r="I248" s="88" t="s">
        <v>589</v>
      </c>
      <c r="J248" s="88" t="s">
        <v>589</v>
      </c>
      <c r="K248" s="88" t="s">
        <v>589</v>
      </c>
      <c r="L248" s="88" t="s">
        <v>589</v>
      </c>
      <c r="M248" s="88" t="s">
        <v>589</v>
      </c>
      <c r="N248" s="88" t="s">
        <v>589</v>
      </c>
      <c r="O248" s="88" t="s">
        <v>589</v>
      </c>
      <c r="P248" s="88" t="s">
        <v>589</v>
      </c>
      <c r="Q248" s="88" t="s">
        <v>589</v>
      </c>
      <c r="R248" s="88" t="s">
        <v>589</v>
      </c>
      <c r="S248" s="88" t="s">
        <v>589</v>
      </c>
      <c r="T248" s="88" t="s">
        <v>589</v>
      </c>
      <c r="U248" s="88" t="s">
        <v>589</v>
      </c>
      <c r="V248" s="88" t="s">
        <v>589</v>
      </c>
      <c r="W248" s="88" t="s">
        <v>589</v>
      </c>
      <c r="X248" s="88" t="s">
        <v>589</v>
      </c>
      <c r="Y248" s="88" t="s">
        <v>589</v>
      </c>
      <c r="Z248" s="88" t="s">
        <v>589</v>
      </c>
      <c r="AA248" s="88" t="s">
        <v>589</v>
      </c>
      <c r="AB248" s="88" t="s">
        <v>589</v>
      </c>
      <c r="AC248" s="88" t="s">
        <v>589</v>
      </c>
      <c r="AD248" s="88" t="s">
        <v>589</v>
      </c>
      <c r="AE248" s="88" t="s">
        <v>589</v>
      </c>
      <c r="AF248" s="88" t="s">
        <v>589</v>
      </c>
      <c r="AG248" s="88" t="s">
        <v>589</v>
      </c>
      <c r="AH248" s="88" t="s">
        <v>589</v>
      </c>
      <c r="AI248" s="88" t="s">
        <v>589</v>
      </c>
      <c r="AJ248" s="88" t="s">
        <v>589</v>
      </c>
      <c r="AK248" s="88" t="s">
        <v>589</v>
      </c>
      <c r="AL248" s="88" t="s">
        <v>589</v>
      </c>
      <c r="AM248" s="85" t="s">
        <v>589</v>
      </c>
      <c r="AN248" s="11"/>
      <c r="AO248" s="85">
        <f t="shared" si="26"/>
        <v>0</v>
      </c>
    </row>
    <row r="249" spans="2:41" ht="15" customHeight="1" outlineLevel="1" x14ac:dyDescent="0.25">
      <c r="B249" s="85" t="s">
        <v>589</v>
      </c>
      <c r="C249" s="85"/>
      <c r="D249" s="83" t="s">
        <v>585</v>
      </c>
      <c r="E249" s="84" t="s">
        <v>148</v>
      </c>
      <c r="F249" s="82" t="s">
        <v>47</v>
      </c>
      <c r="G249" s="1"/>
      <c r="H249" s="88" t="s">
        <v>585</v>
      </c>
      <c r="I249" s="88" t="s">
        <v>589</v>
      </c>
      <c r="J249" s="88" t="s">
        <v>589</v>
      </c>
      <c r="K249" s="88" t="s">
        <v>589</v>
      </c>
      <c r="L249" s="88" t="s">
        <v>589</v>
      </c>
      <c r="M249" s="88" t="s">
        <v>589</v>
      </c>
      <c r="N249" s="88" t="s">
        <v>589</v>
      </c>
      <c r="O249" s="88" t="s">
        <v>589</v>
      </c>
      <c r="P249" s="88" t="s">
        <v>589</v>
      </c>
      <c r="Q249" s="88" t="s">
        <v>589</v>
      </c>
      <c r="R249" s="88" t="s">
        <v>589</v>
      </c>
      <c r="S249" s="88" t="s">
        <v>589</v>
      </c>
      <c r="T249" s="88" t="s">
        <v>589</v>
      </c>
      <c r="U249" s="88" t="s">
        <v>589</v>
      </c>
      <c r="V249" s="88" t="s">
        <v>589</v>
      </c>
      <c r="W249" s="88" t="s">
        <v>589</v>
      </c>
      <c r="X249" s="88" t="s">
        <v>589</v>
      </c>
      <c r="Y249" s="88" t="s">
        <v>589</v>
      </c>
      <c r="Z249" s="88" t="s">
        <v>589</v>
      </c>
      <c r="AA249" s="88" t="s">
        <v>589</v>
      </c>
      <c r="AB249" s="88" t="s">
        <v>589</v>
      </c>
      <c r="AC249" s="88" t="s">
        <v>589</v>
      </c>
      <c r="AD249" s="88" t="s">
        <v>589</v>
      </c>
      <c r="AE249" s="88" t="s">
        <v>589</v>
      </c>
      <c r="AF249" s="88" t="s">
        <v>589</v>
      </c>
      <c r="AG249" s="88" t="s">
        <v>589</v>
      </c>
      <c r="AH249" s="88" t="s">
        <v>589</v>
      </c>
      <c r="AI249" s="88" t="s">
        <v>589</v>
      </c>
      <c r="AJ249" s="88" t="s">
        <v>589</v>
      </c>
      <c r="AK249" s="88" t="s">
        <v>589</v>
      </c>
      <c r="AL249" s="88" t="s">
        <v>589</v>
      </c>
      <c r="AM249" s="85" t="s">
        <v>589</v>
      </c>
      <c r="AN249" s="11"/>
      <c r="AO249" s="85">
        <f t="shared" si="26"/>
        <v>0</v>
      </c>
    </row>
    <row r="250" spans="2:41" ht="15" customHeight="1" outlineLevel="1" x14ac:dyDescent="0.25">
      <c r="B250" s="85" t="s">
        <v>589</v>
      </c>
      <c r="C250" s="85"/>
      <c r="D250" s="83" t="s">
        <v>585</v>
      </c>
      <c r="E250" s="84" t="s">
        <v>148</v>
      </c>
      <c r="F250" s="82" t="s">
        <v>47</v>
      </c>
      <c r="G250" s="1"/>
      <c r="H250" s="88" t="s">
        <v>585</v>
      </c>
      <c r="I250" s="88" t="s">
        <v>589</v>
      </c>
      <c r="J250" s="88" t="s">
        <v>589</v>
      </c>
      <c r="K250" s="88" t="s">
        <v>589</v>
      </c>
      <c r="L250" s="88" t="s">
        <v>589</v>
      </c>
      <c r="M250" s="88" t="s">
        <v>589</v>
      </c>
      <c r="N250" s="88" t="s">
        <v>589</v>
      </c>
      <c r="O250" s="88" t="s">
        <v>589</v>
      </c>
      <c r="P250" s="88" t="s">
        <v>589</v>
      </c>
      <c r="Q250" s="88" t="s">
        <v>589</v>
      </c>
      <c r="R250" s="88" t="s">
        <v>589</v>
      </c>
      <c r="S250" s="88" t="s">
        <v>589</v>
      </c>
      <c r="T250" s="88" t="s">
        <v>589</v>
      </c>
      <c r="U250" s="88" t="s">
        <v>589</v>
      </c>
      <c r="V250" s="88" t="s">
        <v>589</v>
      </c>
      <c r="W250" s="88" t="s">
        <v>589</v>
      </c>
      <c r="X250" s="88" t="s">
        <v>589</v>
      </c>
      <c r="Y250" s="88" t="s">
        <v>589</v>
      </c>
      <c r="Z250" s="88" t="s">
        <v>589</v>
      </c>
      <c r="AA250" s="88" t="s">
        <v>589</v>
      </c>
      <c r="AB250" s="88" t="s">
        <v>589</v>
      </c>
      <c r="AC250" s="88" t="s">
        <v>589</v>
      </c>
      <c r="AD250" s="88" t="s">
        <v>589</v>
      </c>
      <c r="AE250" s="88" t="s">
        <v>589</v>
      </c>
      <c r="AF250" s="88" t="s">
        <v>589</v>
      </c>
      <c r="AG250" s="88" t="s">
        <v>589</v>
      </c>
      <c r="AH250" s="88" t="s">
        <v>589</v>
      </c>
      <c r="AI250" s="88" t="s">
        <v>589</v>
      </c>
      <c r="AJ250" s="88" t="s">
        <v>589</v>
      </c>
      <c r="AK250" s="88" t="s">
        <v>589</v>
      </c>
      <c r="AL250" s="88" t="s">
        <v>589</v>
      </c>
      <c r="AM250" s="85" t="s">
        <v>589</v>
      </c>
      <c r="AN250" s="11"/>
      <c r="AO250" s="85">
        <f t="shared" si="26"/>
        <v>0</v>
      </c>
    </row>
    <row r="251" spans="2:41" ht="15" customHeight="1" outlineLevel="1" x14ac:dyDescent="0.25">
      <c r="B251" s="85" t="s">
        <v>150</v>
      </c>
      <c r="C251" s="85"/>
      <c r="D251" s="83" t="s">
        <v>508</v>
      </c>
      <c r="E251" s="84" t="s">
        <v>151</v>
      </c>
      <c r="F251" s="82" t="s">
        <v>610</v>
      </c>
      <c r="G251" s="1"/>
      <c r="H251" s="88" t="s">
        <v>585</v>
      </c>
      <c r="I251" s="88" t="s">
        <v>589</v>
      </c>
      <c r="J251" s="88" t="s">
        <v>589</v>
      </c>
      <c r="K251" s="88" t="s">
        <v>589</v>
      </c>
      <c r="L251" s="88" t="s">
        <v>589</v>
      </c>
      <c r="M251" s="88" t="s">
        <v>589</v>
      </c>
      <c r="N251" s="88" t="s">
        <v>589</v>
      </c>
      <c r="O251" s="88" t="s">
        <v>589</v>
      </c>
      <c r="P251" s="88" t="s">
        <v>589</v>
      </c>
      <c r="Q251" s="88" t="s">
        <v>589</v>
      </c>
      <c r="R251" s="88" t="s">
        <v>589</v>
      </c>
      <c r="S251" s="88" t="s">
        <v>589</v>
      </c>
      <c r="T251" s="88" t="s">
        <v>589</v>
      </c>
      <c r="U251" s="88" t="s">
        <v>589</v>
      </c>
      <c r="V251" s="88" t="s">
        <v>589</v>
      </c>
      <c r="W251" s="88" t="s">
        <v>589</v>
      </c>
      <c r="X251" s="88" t="s">
        <v>589</v>
      </c>
      <c r="Y251" s="88" t="s">
        <v>589</v>
      </c>
      <c r="Z251" s="88" t="s">
        <v>589</v>
      </c>
      <c r="AA251" s="88" t="s">
        <v>589</v>
      </c>
      <c r="AB251" s="88" t="s">
        <v>589</v>
      </c>
      <c r="AC251" s="88" t="s">
        <v>589</v>
      </c>
      <c r="AD251" s="88" t="s">
        <v>589</v>
      </c>
      <c r="AE251" s="88" t="s">
        <v>589</v>
      </c>
      <c r="AF251" s="88" t="s">
        <v>589</v>
      </c>
      <c r="AG251" s="88" t="s">
        <v>589</v>
      </c>
      <c r="AH251" s="88" t="s">
        <v>589</v>
      </c>
      <c r="AI251" s="88" t="s">
        <v>589</v>
      </c>
      <c r="AJ251" s="88" t="s">
        <v>589</v>
      </c>
      <c r="AK251" s="88" t="s">
        <v>589</v>
      </c>
      <c r="AL251" s="88" t="s">
        <v>589</v>
      </c>
      <c r="AM251" s="85" t="s">
        <v>589</v>
      </c>
      <c r="AN251" s="11"/>
      <c r="AO251" s="85">
        <f t="shared" si="26"/>
        <v>0</v>
      </c>
    </row>
    <row r="252" spans="2:41" ht="15" customHeight="1" outlineLevel="1" x14ac:dyDescent="0.25">
      <c r="B252" s="85" t="s">
        <v>152</v>
      </c>
      <c r="C252" s="85"/>
      <c r="D252" s="83" t="s">
        <v>510</v>
      </c>
      <c r="E252" s="84" t="s">
        <v>153</v>
      </c>
      <c r="F252" s="82" t="s">
        <v>553</v>
      </c>
      <c r="G252" s="1"/>
      <c r="H252" s="88">
        <v>10</v>
      </c>
      <c r="I252" s="88">
        <v>99</v>
      </c>
      <c r="J252" s="88">
        <v>57</v>
      </c>
      <c r="K252" s="88">
        <v>195</v>
      </c>
      <c r="L252" s="88">
        <v>105</v>
      </c>
      <c r="M252" s="88">
        <v>95</v>
      </c>
      <c r="N252" s="88">
        <v>0</v>
      </c>
      <c r="O252" s="88">
        <v>99</v>
      </c>
      <c r="P252" s="88">
        <v>47</v>
      </c>
      <c r="Q252" s="88">
        <v>55</v>
      </c>
      <c r="R252" s="88">
        <v>290</v>
      </c>
      <c r="S252" s="88">
        <v>190</v>
      </c>
      <c r="T252" s="88">
        <v>83</v>
      </c>
      <c r="U252" s="88">
        <v>609</v>
      </c>
      <c r="V252" s="88">
        <v>129</v>
      </c>
      <c r="W252" s="88">
        <v>72</v>
      </c>
      <c r="X252" s="88">
        <v>243</v>
      </c>
      <c r="Y252" s="88">
        <v>209</v>
      </c>
      <c r="Z252" s="88">
        <v>150</v>
      </c>
      <c r="AA252" s="88">
        <v>151</v>
      </c>
      <c r="AB252" s="88">
        <v>49</v>
      </c>
      <c r="AC252" s="88">
        <v>23</v>
      </c>
      <c r="AD252" s="88">
        <v>55</v>
      </c>
      <c r="AE252" s="88">
        <v>95.87</v>
      </c>
      <c r="AF252" s="88">
        <v>131.25</v>
      </c>
      <c r="AG252" s="88">
        <v>87.15</v>
      </c>
      <c r="AH252" s="88">
        <v>113.25</v>
      </c>
      <c r="AI252" s="88">
        <v>83</v>
      </c>
      <c r="AJ252" s="88">
        <v>580</v>
      </c>
      <c r="AK252" s="88">
        <v>78</v>
      </c>
      <c r="AL252" s="88">
        <v>22.5</v>
      </c>
      <c r="AM252" s="85">
        <v>440</v>
      </c>
      <c r="AN252" s="11"/>
      <c r="AO252" s="85">
        <f t="shared" si="26"/>
        <v>4636.0200000000004</v>
      </c>
    </row>
    <row r="253" spans="2:41" ht="15" customHeight="1" outlineLevel="1" x14ac:dyDescent="0.25">
      <c r="B253" s="85" t="s">
        <v>154</v>
      </c>
      <c r="C253" s="85"/>
      <c r="D253" s="83" t="s">
        <v>511</v>
      </c>
      <c r="E253" s="84" t="s">
        <v>155</v>
      </c>
      <c r="F253" s="82" t="s">
        <v>610</v>
      </c>
      <c r="G253" s="1"/>
      <c r="H253" s="88" t="s">
        <v>585</v>
      </c>
      <c r="I253" s="88">
        <v>300</v>
      </c>
      <c r="J253" s="88">
        <v>280</v>
      </c>
      <c r="K253" s="88">
        <v>240</v>
      </c>
      <c r="L253" s="88">
        <v>150</v>
      </c>
      <c r="M253" s="88">
        <v>480</v>
      </c>
      <c r="N253" s="88">
        <v>180</v>
      </c>
      <c r="O253" s="88">
        <v>380</v>
      </c>
      <c r="P253" s="88">
        <v>320</v>
      </c>
      <c r="Q253" s="88">
        <v>380</v>
      </c>
      <c r="R253" s="88">
        <v>204</v>
      </c>
      <c r="S253" s="88">
        <v>510</v>
      </c>
      <c r="T253" s="88">
        <v>400</v>
      </c>
      <c r="U253" s="88">
        <v>376</v>
      </c>
      <c r="V253" s="88">
        <v>248</v>
      </c>
      <c r="W253" s="88">
        <v>360</v>
      </c>
      <c r="X253" s="88">
        <v>128</v>
      </c>
      <c r="Y253" s="88">
        <v>322</v>
      </c>
      <c r="Z253" s="88">
        <v>480</v>
      </c>
      <c r="AA253" s="88">
        <v>520</v>
      </c>
      <c r="AB253" s="88">
        <v>240</v>
      </c>
      <c r="AC253" s="88">
        <v>314</v>
      </c>
      <c r="AD253" s="88">
        <v>350</v>
      </c>
      <c r="AE253" s="88">
        <v>216</v>
      </c>
      <c r="AF253" s="88">
        <v>20</v>
      </c>
      <c r="AG253" s="88">
        <v>0</v>
      </c>
      <c r="AH253" s="88">
        <v>424</v>
      </c>
      <c r="AI253" s="88">
        <v>40</v>
      </c>
      <c r="AJ253" s="88">
        <v>332</v>
      </c>
      <c r="AK253" s="88">
        <v>350</v>
      </c>
      <c r="AL253" s="88">
        <v>115</v>
      </c>
      <c r="AM253" s="85">
        <v>246</v>
      </c>
      <c r="AN253" s="11"/>
      <c r="AO253" s="85">
        <f t="shared" si="26"/>
        <v>8905</v>
      </c>
    </row>
    <row r="254" spans="2:41" ht="15" customHeight="1" outlineLevel="1" x14ac:dyDescent="0.25">
      <c r="B254" s="85" t="s">
        <v>156</v>
      </c>
      <c r="C254" s="85"/>
      <c r="D254" s="83" t="s">
        <v>512</v>
      </c>
      <c r="E254" s="84" t="s">
        <v>157</v>
      </c>
      <c r="F254" s="82" t="s">
        <v>610</v>
      </c>
      <c r="G254" s="1"/>
      <c r="H254" s="88" t="s">
        <v>585</v>
      </c>
      <c r="I254" s="88">
        <v>306</v>
      </c>
      <c r="J254" s="88">
        <v>369</v>
      </c>
      <c r="K254" s="88">
        <v>303</v>
      </c>
      <c r="L254" s="88">
        <v>296</v>
      </c>
      <c r="M254" s="88">
        <v>299</v>
      </c>
      <c r="N254" s="88">
        <v>215</v>
      </c>
      <c r="O254" s="88">
        <v>407</v>
      </c>
      <c r="P254" s="88">
        <v>288</v>
      </c>
      <c r="Q254" s="88">
        <v>314</v>
      </c>
      <c r="R254" s="88">
        <v>361</v>
      </c>
      <c r="S254" s="88">
        <v>316</v>
      </c>
      <c r="T254" s="88">
        <v>306</v>
      </c>
      <c r="U254" s="88">
        <v>155</v>
      </c>
      <c r="V254" s="88">
        <v>264</v>
      </c>
      <c r="W254" s="88">
        <v>241</v>
      </c>
      <c r="X254" s="88">
        <v>338</v>
      </c>
      <c r="Y254" s="88">
        <v>320</v>
      </c>
      <c r="Z254" s="88">
        <v>285</v>
      </c>
      <c r="AA254" s="88">
        <v>263</v>
      </c>
      <c r="AB254" s="88">
        <v>210</v>
      </c>
      <c r="AC254" s="88">
        <v>275</v>
      </c>
      <c r="AD254" s="88">
        <v>295</v>
      </c>
      <c r="AE254" s="88">
        <v>278</v>
      </c>
      <c r="AF254" s="88">
        <v>268</v>
      </c>
      <c r="AG254" s="88">
        <v>0</v>
      </c>
      <c r="AH254" s="88">
        <v>238</v>
      </c>
      <c r="AI254" s="88">
        <v>80</v>
      </c>
      <c r="AJ254" s="88">
        <v>290</v>
      </c>
      <c r="AK254" s="88">
        <v>380</v>
      </c>
      <c r="AL254" s="88">
        <v>250</v>
      </c>
      <c r="AM254" s="85">
        <v>253</v>
      </c>
      <c r="AN254" s="11"/>
      <c r="AO254" s="85">
        <f t="shared" si="26"/>
        <v>8463</v>
      </c>
    </row>
    <row r="255" spans="2:41" ht="15" customHeight="1" outlineLevel="1" x14ac:dyDescent="0.25">
      <c r="B255" s="85">
        <v>12</v>
      </c>
      <c r="C255" s="85"/>
      <c r="D255" s="83" t="s">
        <v>513</v>
      </c>
      <c r="E255" s="84" t="s">
        <v>158</v>
      </c>
      <c r="F255" s="82" t="s">
        <v>610</v>
      </c>
      <c r="G255" s="1"/>
      <c r="H255" s="88" t="s">
        <v>585</v>
      </c>
      <c r="I255" s="88">
        <v>208</v>
      </c>
      <c r="J255" s="88">
        <v>112</v>
      </c>
      <c r="K255" s="88">
        <v>202</v>
      </c>
      <c r="L255" s="88">
        <v>196</v>
      </c>
      <c r="M255" s="88">
        <v>252</v>
      </c>
      <c r="N255" s="88">
        <v>90</v>
      </c>
      <c r="O255" s="88">
        <v>105</v>
      </c>
      <c r="P255" s="88">
        <v>259</v>
      </c>
      <c r="Q255" s="88">
        <v>75</v>
      </c>
      <c r="R255" s="88">
        <v>105</v>
      </c>
      <c r="S255" s="88">
        <v>390</v>
      </c>
      <c r="T255" s="88">
        <v>130</v>
      </c>
      <c r="U255" s="88">
        <v>210</v>
      </c>
      <c r="V255" s="88">
        <v>74</v>
      </c>
      <c r="W255" s="88">
        <v>156</v>
      </c>
      <c r="X255" s="88">
        <v>123</v>
      </c>
      <c r="Y255" s="88">
        <v>105</v>
      </c>
      <c r="Z255" s="88">
        <v>239</v>
      </c>
      <c r="AA255" s="88">
        <v>145</v>
      </c>
      <c r="AB255" s="88">
        <v>163</v>
      </c>
      <c r="AC255" s="88">
        <v>356</v>
      </c>
      <c r="AD255" s="88">
        <v>204</v>
      </c>
      <c r="AE255" s="88">
        <v>580</v>
      </c>
      <c r="AF255" s="88">
        <v>464</v>
      </c>
      <c r="AG255" s="88">
        <v>0</v>
      </c>
      <c r="AH255" s="88">
        <v>337</v>
      </c>
      <c r="AI255" s="88">
        <v>110</v>
      </c>
      <c r="AJ255" s="88">
        <v>233</v>
      </c>
      <c r="AK255" s="88">
        <v>344</v>
      </c>
      <c r="AL255" s="88">
        <v>110</v>
      </c>
      <c r="AM255" s="85">
        <v>90</v>
      </c>
      <c r="AN255" s="11"/>
      <c r="AO255" s="85">
        <f t="shared" si="26"/>
        <v>6167</v>
      </c>
    </row>
    <row r="256" spans="2:41" ht="15" customHeight="1" outlineLevel="1" x14ac:dyDescent="0.25">
      <c r="B256" s="85">
        <v>6009</v>
      </c>
      <c r="C256" s="85"/>
      <c r="D256" s="83" t="s">
        <v>514</v>
      </c>
      <c r="E256" s="84" t="s">
        <v>159</v>
      </c>
      <c r="F256" s="82" t="s">
        <v>610</v>
      </c>
      <c r="G256" s="1"/>
      <c r="H256" s="88" t="s">
        <v>585</v>
      </c>
      <c r="I256" s="88">
        <v>271</v>
      </c>
      <c r="J256" s="88">
        <v>322</v>
      </c>
      <c r="K256" s="88">
        <v>232</v>
      </c>
      <c r="L256" s="88">
        <v>627</v>
      </c>
      <c r="M256" s="88">
        <v>457</v>
      </c>
      <c r="N256" s="88">
        <v>292</v>
      </c>
      <c r="O256" s="88">
        <v>367.9</v>
      </c>
      <c r="P256" s="88">
        <v>65.900000000000006</v>
      </c>
      <c r="Q256" s="88">
        <v>246</v>
      </c>
      <c r="R256" s="88">
        <v>773</v>
      </c>
      <c r="S256" s="88">
        <v>435.8</v>
      </c>
      <c r="T256" s="88">
        <v>305</v>
      </c>
      <c r="U256" s="88">
        <v>153</v>
      </c>
      <c r="V256" s="88">
        <v>248</v>
      </c>
      <c r="W256" s="88">
        <v>141</v>
      </c>
      <c r="X256" s="88">
        <v>70</v>
      </c>
      <c r="Y256" s="88">
        <v>422</v>
      </c>
      <c r="Z256" s="88">
        <v>168</v>
      </c>
      <c r="AA256" s="88">
        <v>885</v>
      </c>
      <c r="AB256" s="88">
        <v>49</v>
      </c>
      <c r="AC256" s="88">
        <v>117</v>
      </c>
      <c r="AD256" s="88">
        <v>352.8</v>
      </c>
      <c r="AE256" s="88">
        <v>658</v>
      </c>
      <c r="AF256" s="88">
        <v>588</v>
      </c>
      <c r="AG256" s="88">
        <v>0</v>
      </c>
      <c r="AH256" s="88">
        <v>61</v>
      </c>
      <c r="AI256" s="88">
        <v>6</v>
      </c>
      <c r="AJ256" s="88">
        <v>334</v>
      </c>
      <c r="AK256" s="88">
        <v>442</v>
      </c>
      <c r="AL256" s="88">
        <v>215</v>
      </c>
      <c r="AM256" s="85">
        <v>508</v>
      </c>
      <c r="AN256" s="11"/>
      <c r="AO256" s="85">
        <f t="shared" si="26"/>
        <v>9812.4000000000015</v>
      </c>
    </row>
    <row r="257" spans="2:41" ht="15" customHeight="1" outlineLevel="1" x14ac:dyDescent="0.25">
      <c r="B257" s="85" t="s">
        <v>160</v>
      </c>
      <c r="C257" s="85"/>
      <c r="D257" s="83" t="s">
        <v>516</v>
      </c>
      <c r="E257" s="84" t="s">
        <v>161</v>
      </c>
      <c r="F257" s="82" t="s">
        <v>610</v>
      </c>
      <c r="G257" s="1"/>
      <c r="H257" s="88" t="s">
        <v>585</v>
      </c>
      <c r="I257" s="88">
        <v>190</v>
      </c>
      <c r="J257" s="88">
        <v>270</v>
      </c>
      <c r="K257" s="88">
        <v>350</v>
      </c>
      <c r="L257" s="88">
        <v>280</v>
      </c>
      <c r="M257" s="88">
        <v>410</v>
      </c>
      <c r="N257" s="88">
        <v>0</v>
      </c>
      <c r="O257" s="88">
        <v>230</v>
      </c>
      <c r="P257" s="88">
        <v>310</v>
      </c>
      <c r="Q257" s="88">
        <v>290</v>
      </c>
      <c r="R257" s="88">
        <v>280</v>
      </c>
      <c r="S257" s="88">
        <v>350</v>
      </c>
      <c r="T257" s="88">
        <v>470</v>
      </c>
      <c r="U257" s="88">
        <v>0</v>
      </c>
      <c r="V257" s="88">
        <v>180</v>
      </c>
      <c r="W257" s="88">
        <v>230</v>
      </c>
      <c r="X257" s="88">
        <v>290</v>
      </c>
      <c r="Y257" s="88">
        <v>270</v>
      </c>
      <c r="Z257" s="88">
        <v>320</v>
      </c>
      <c r="AA257" s="88">
        <v>310</v>
      </c>
      <c r="AB257" s="88">
        <v>0</v>
      </c>
      <c r="AC257" s="88">
        <v>230</v>
      </c>
      <c r="AD257" s="88">
        <v>310</v>
      </c>
      <c r="AE257" s="88">
        <v>170</v>
      </c>
      <c r="AF257" s="88">
        <v>280</v>
      </c>
      <c r="AG257" s="88">
        <v>0</v>
      </c>
      <c r="AH257" s="88">
        <v>320</v>
      </c>
      <c r="AI257" s="88">
        <v>0</v>
      </c>
      <c r="AJ257" s="88">
        <v>170</v>
      </c>
      <c r="AK257" s="88">
        <v>230</v>
      </c>
      <c r="AL257" s="88">
        <v>450</v>
      </c>
      <c r="AM257" s="85">
        <v>280</v>
      </c>
      <c r="AN257" s="11"/>
      <c r="AO257" s="85">
        <f t="shared" si="26"/>
        <v>7470</v>
      </c>
    </row>
    <row r="258" spans="2:41" ht="15" customHeight="1" outlineLevel="1" x14ac:dyDescent="0.25">
      <c r="B258" s="85" t="s">
        <v>162</v>
      </c>
      <c r="C258" s="85"/>
      <c r="D258" s="83" t="s">
        <v>517</v>
      </c>
      <c r="E258" s="84" t="s">
        <v>163</v>
      </c>
      <c r="F258" s="82" t="s">
        <v>42</v>
      </c>
      <c r="G258" s="1"/>
      <c r="H258" s="88">
        <v>42</v>
      </c>
      <c r="I258" s="88">
        <v>536</v>
      </c>
      <c r="J258" s="88">
        <v>497.33</v>
      </c>
      <c r="K258" s="88">
        <v>687.33</v>
      </c>
      <c r="L258" s="88">
        <v>836</v>
      </c>
      <c r="M258" s="88">
        <v>1028</v>
      </c>
      <c r="N258" s="88">
        <v>464</v>
      </c>
      <c r="O258" s="88">
        <v>393</v>
      </c>
      <c r="P258" s="88">
        <v>469.5</v>
      </c>
      <c r="Q258" s="88">
        <v>455</v>
      </c>
      <c r="R258" s="88">
        <v>774.33</v>
      </c>
      <c r="S258" s="88">
        <v>875.3</v>
      </c>
      <c r="T258" s="88">
        <v>944.66</v>
      </c>
      <c r="U258" s="88">
        <v>416</v>
      </c>
      <c r="V258" s="88">
        <v>480.5</v>
      </c>
      <c r="W258" s="88">
        <v>631.29999999999995</v>
      </c>
      <c r="X258" s="88">
        <v>619.6</v>
      </c>
      <c r="Y258" s="88">
        <v>524</v>
      </c>
      <c r="Z258" s="88">
        <v>1100.5999999999999</v>
      </c>
      <c r="AA258" s="88">
        <v>941.3</v>
      </c>
      <c r="AB258" s="88">
        <v>354.66</v>
      </c>
      <c r="AC258" s="88">
        <v>660</v>
      </c>
      <c r="AD258" s="88">
        <v>915.33</v>
      </c>
      <c r="AE258" s="88">
        <v>1023.6</v>
      </c>
      <c r="AF258" s="88">
        <v>847.66</v>
      </c>
      <c r="AG258" s="88">
        <v>0</v>
      </c>
      <c r="AH258" s="88">
        <v>527.33000000000004</v>
      </c>
      <c r="AI258" s="88">
        <v>399</v>
      </c>
      <c r="AJ258" s="88">
        <v>631</v>
      </c>
      <c r="AK258" s="88">
        <v>100.6</v>
      </c>
      <c r="AL258" s="88">
        <v>767.24</v>
      </c>
      <c r="AM258" s="85">
        <v>1003.2</v>
      </c>
      <c r="AN258" s="11"/>
      <c r="AO258" s="85">
        <f t="shared" si="26"/>
        <v>19903.370000000003</v>
      </c>
    </row>
    <row r="259" spans="2:41" ht="15" customHeight="1" outlineLevel="1" x14ac:dyDescent="0.25">
      <c r="B259" s="85" t="s">
        <v>164</v>
      </c>
      <c r="C259" s="85"/>
      <c r="D259" s="83" t="s">
        <v>520</v>
      </c>
      <c r="E259" s="84" t="s">
        <v>659</v>
      </c>
      <c r="F259" s="82" t="s">
        <v>545</v>
      </c>
      <c r="G259" s="1"/>
      <c r="H259" s="88" t="s">
        <v>670</v>
      </c>
      <c r="I259" s="88">
        <v>1433.77</v>
      </c>
      <c r="J259" s="88">
        <v>2107.21</v>
      </c>
      <c r="K259" s="88">
        <v>1289.4000000000001</v>
      </c>
      <c r="L259" s="88">
        <v>1518.33</v>
      </c>
      <c r="M259" s="88">
        <v>1867.35</v>
      </c>
      <c r="N259" s="88">
        <v>935.3</v>
      </c>
      <c r="O259" s="88">
        <v>1527.65</v>
      </c>
      <c r="P259" s="88">
        <v>2170.8000000000002</v>
      </c>
      <c r="Q259" s="88">
        <v>1807.74</v>
      </c>
      <c r="R259" s="88">
        <v>1693.55</v>
      </c>
      <c r="S259" s="88">
        <v>2123.75</v>
      </c>
      <c r="T259" s="88">
        <v>724.25</v>
      </c>
      <c r="U259" s="88">
        <v>1829.53</v>
      </c>
      <c r="V259" s="88">
        <v>2047.78</v>
      </c>
      <c r="W259" s="88">
        <v>1471.55</v>
      </c>
      <c r="X259" s="88">
        <v>1929.58</v>
      </c>
      <c r="Y259" s="88">
        <v>2433.1799999999998</v>
      </c>
      <c r="Z259" s="88">
        <v>1358.65</v>
      </c>
      <c r="AA259" s="88">
        <v>2096.2199999999998</v>
      </c>
      <c r="AB259" s="88">
        <v>980.9</v>
      </c>
      <c r="AC259" s="88">
        <v>2177</v>
      </c>
      <c r="AD259" s="88">
        <v>2093.5</v>
      </c>
      <c r="AE259" s="88">
        <v>2336.15</v>
      </c>
      <c r="AF259" s="88">
        <v>2416.17</v>
      </c>
      <c r="AG259" s="88">
        <v>0</v>
      </c>
      <c r="AH259" s="88">
        <v>1689</v>
      </c>
      <c r="AI259" s="88">
        <v>563.70000000000005</v>
      </c>
      <c r="AJ259" s="88">
        <v>1428.35</v>
      </c>
      <c r="AK259" s="88">
        <v>1259.3499999999999</v>
      </c>
      <c r="AL259" s="88">
        <v>920.3</v>
      </c>
      <c r="AM259" s="85">
        <v>1018.5</v>
      </c>
      <c r="AN259" s="11"/>
      <c r="AO259" s="85">
        <f t="shared" si="26"/>
        <v>49248.509999999995</v>
      </c>
    </row>
    <row r="260" spans="2:41" ht="15" customHeight="1" outlineLevel="1" x14ac:dyDescent="0.25">
      <c r="B260" s="85">
        <v>6003</v>
      </c>
      <c r="C260" s="85"/>
      <c r="D260" s="83" t="s">
        <v>554</v>
      </c>
      <c r="E260" s="84" t="s">
        <v>165</v>
      </c>
      <c r="F260" s="82" t="s">
        <v>610</v>
      </c>
      <c r="G260" s="1"/>
      <c r="H260" s="88" t="s">
        <v>585</v>
      </c>
      <c r="I260" s="88" t="s">
        <v>589</v>
      </c>
      <c r="J260" s="88" t="s">
        <v>589</v>
      </c>
      <c r="K260" s="88" t="s">
        <v>589</v>
      </c>
      <c r="L260" s="88" t="s">
        <v>589</v>
      </c>
      <c r="M260" s="88" t="s">
        <v>589</v>
      </c>
      <c r="N260" s="88" t="s">
        <v>589</v>
      </c>
      <c r="O260" s="88" t="s">
        <v>589</v>
      </c>
      <c r="P260" s="88" t="s">
        <v>589</v>
      </c>
      <c r="Q260" s="88" t="s">
        <v>589</v>
      </c>
      <c r="R260" s="88" t="s">
        <v>589</v>
      </c>
      <c r="S260" s="88" t="s">
        <v>589</v>
      </c>
      <c r="T260" s="88" t="s">
        <v>589</v>
      </c>
      <c r="U260" s="88" t="s">
        <v>589</v>
      </c>
      <c r="V260" s="88" t="s">
        <v>589</v>
      </c>
      <c r="W260" s="88" t="s">
        <v>589</v>
      </c>
      <c r="X260" s="88" t="s">
        <v>589</v>
      </c>
      <c r="Y260" s="88" t="s">
        <v>589</v>
      </c>
      <c r="Z260" s="88" t="s">
        <v>589</v>
      </c>
      <c r="AA260" s="88" t="s">
        <v>589</v>
      </c>
      <c r="AB260" s="88" t="s">
        <v>589</v>
      </c>
      <c r="AC260" s="88" t="s">
        <v>589</v>
      </c>
      <c r="AD260" s="88" t="s">
        <v>589</v>
      </c>
      <c r="AE260" s="88" t="s">
        <v>589</v>
      </c>
      <c r="AF260" s="88" t="s">
        <v>589</v>
      </c>
      <c r="AG260" s="88" t="s">
        <v>589</v>
      </c>
      <c r="AH260" s="88" t="s">
        <v>589</v>
      </c>
      <c r="AI260" s="88" t="s">
        <v>589</v>
      </c>
      <c r="AJ260" s="88" t="s">
        <v>589</v>
      </c>
      <c r="AK260" s="88" t="s">
        <v>589</v>
      </c>
      <c r="AL260" s="88" t="s">
        <v>589</v>
      </c>
      <c r="AM260" s="85" t="s">
        <v>589</v>
      </c>
      <c r="AN260" s="11"/>
      <c r="AO260" s="85">
        <f t="shared" si="26"/>
        <v>0</v>
      </c>
    </row>
    <row r="261" spans="2:41" ht="15" customHeight="1" outlineLevel="1" x14ac:dyDescent="0.25">
      <c r="B261" s="85" t="s">
        <v>166</v>
      </c>
      <c r="C261" s="85"/>
      <c r="D261" s="83" t="s">
        <v>523</v>
      </c>
      <c r="E261" s="84" t="s">
        <v>167</v>
      </c>
      <c r="F261" s="82" t="s">
        <v>610</v>
      </c>
      <c r="G261" s="1"/>
      <c r="H261" s="88">
        <v>6</v>
      </c>
      <c r="I261" s="88">
        <v>0</v>
      </c>
      <c r="J261" s="88">
        <v>0</v>
      </c>
      <c r="K261" s="88">
        <v>0</v>
      </c>
      <c r="L261" s="88">
        <v>0</v>
      </c>
      <c r="M261" s="88">
        <v>0</v>
      </c>
      <c r="N261" s="88">
        <v>0</v>
      </c>
      <c r="O261" s="88">
        <v>0</v>
      </c>
      <c r="P261" s="88">
        <v>0</v>
      </c>
      <c r="Q261" s="88">
        <v>0</v>
      </c>
      <c r="R261" s="88">
        <v>0</v>
      </c>
      <c r="S261" s="88">
        <v>0</v>
      </c>
      <c r="T261" s="88">
        <v>0</v>
      </c>
      <c r="U261" s="88">
        <v>0</v>
      </c>
      <c r="V261" s="88">
        <v>0</v>
      </c>
      <c r="W261" s="88">
        <v>0</v>
      </c>
      <c r="X261" s="88">
        <v>0</v>
      </c>
      <c r="Y261" s="88">
        <v>0</v>
      </c>
      <c r="Z261" s="88">
        <v>0</v>
      </c>
      <c r="AA261" s="88">
        <v>0</v>
      </c>
      <c r="AB261" s="88">
        <v>0</v>
      </c>
      <c r="AC261" s="88">
        <v>0</v>
      </c>
      <c r="AD261" s="88">
        <v>0</v>
      </c>
      <c r="AE261" s="88">
        <v>0</v>
      </c>
      <c r="AF261" s="88">
        <v>0</v>
      </c>
      <c r="AG261" s="88">
        <v>0</v>
      </c>
      <c r="AH261" s="88">
        <v>0</v>
      </c>
      <c r="AI261" s="88">
        <v>0</v>
      </c>
      <c r="AJ261" s="88">
        <v>0</v>
      </c>
      <c r="AK261" s="88">
        <v>0</v>
      </c>
      <c r="AL261" s="88">
        <v>0</v>
      </c>
      <c r="AM261" s="85">
        <v>0</v>
      </c>
      <c r="AN261" s="11"/>
      <c r="AO261" s="85">
        <f t="shared" si="26"/>
        <v>0</v>
      </c>
    </row>
    <row r="262" spans="2:41" ht="15" customHeight="1" outlineLevel="1" x14ac:dyDescent="0.25">
      <c r="B262" s="85" t="s">
        <v>589</v>
      </c>
      <c r="C262" s="85"/>
      <c r="D262" s="83" t="s">
        <v>585</v>
      </c>
      <c r="E262" s="84" t="s">
        <v>168</v>
      </c>
      <c r="F262" s="82" t="s">
        <v>47</v>
      </c>
      <c r="G262" s="1"/>
      <c r="H262" s="88" t="s">
        <v>585</v>
      </c>
      <c r="I262" s="88" t="s">
        <v>589</v>
      </c>
      <c r="J262" s="88" t="s">
        <v>589</v>
      </c>
      <c r="K262" s="88" t="s">
        <v>589</v>
      </c>
      <c r="L262" s="88" t="s">
        <v>589</v>
      </c>
      <c r="M262" s="88" t="s">
        <v>589</v>
      </c>
      <c r="N262" s="88" t="s">
        <v>589</v>
      </c>
      <c r="O262" s="88" t="s">
        <v>589</v>
      </c>
      <c r="P262" s="88" t="s">
        <v>589</v>
      </c>
      <c r="Q262" s="88" t="s">
        <v>589</v>
      </c>
      <c r="R262" s="88" t="s">
        <v>589</v>
      </c>
      <c r="S262" s="88" t="s">
        <v>589</v>
      </c>
      <c r="T262" s="88" t="s">
        <v>589</v>
      </c>
      <c r="U262" s="88" t="s">
        <v>589</v>
      </c>
      <c r="V262" s="88" t="s">
        <v>589</v>
      </c>
      <c r="W262" s="88" t="s">
        <v>589</v>
      </c>
      <c r="X262" s="88" t="s">
        <v>589</v>
      </c>
      <c r="Y262" s="88" t="s">
        <v>589</v>
      </c>
      <c r="Z262" s="88" t="s">
        <v>589</v>
      </c>
      <c r="AA262" s="88" t="s">
        <v>589</v>
      </c>
      <c r="AB262" s="88" t="s">
        <v>589</v>
      </c>
      <c r="AC262" s="88" t="s">
        <v>589</v>
      </c>
      <c r="AD262" s="88" t="s">
        <v>589</v>
      </c>
      <c r="AE262" s="88" t="s">
        <v>589</v>
      </c>
      <c r="AF262" s="88" t="s">
        <v>589</v>
      </c>
      <c r="AG262" s="88" t="s">
        <v>589</v>
      </c>
      <c r="AH262" s="88" t="s">
        <v>589</v>
      </c>
      <c r="AI262" s="88" t="s">
        <v>589</v>
      </c>
      <c r="AJ262" s="88" t="s">
        <v>589</v>
      </c>
      <c r="AK262" s="88" t="s">
        <v>589</v>
      </c>
      <c r="AL262" s="88" t="s">
        <v>589</v>
      </c>
      <c r="AM262" s="85" t="s">
        <v>589</v>
      </c>
      <c r="AN262" s="11"/>
      <c r="AO262" s="85">
        <f t="shared" si="26"/>
        <v>0</v>
      </c>
    </row>
    <row r="263" spans="2:41" ht="15" customHeight="1" outlineLevel="1" x14ac:dyDescent="0.25">
      <c r="B263" s="85" t="s">
        <v>589</v>
      </c>
      <c r="C263" s="85"/>
      <c r="D263" s="83" t="s">
        <v>524</v>
      </c>
      <c r="E263" s="84" t="s">
        <v>169</v>
      </c>
      <c r="F263" s="82" t="s">
        <v>47</v>
      </c>
      <c r="G263" s="1"/>
      <c r="H263" s="88" t="s">
        <v>585</v>
      </c>
      <c r="I263" s="88" t="s">
        <v>589</v>
      </c>
      <c r="J263" s="88" t="s">
        <v>589</v>
      </c>
      <c r="K263" s="88" t="s">
        <v>589</v>
      </c>
      <c r="L263" s="88" t="s">
        <v>589</v>
      </c>
      <c r="M263" s="88" t="s">
        <v>589</v>
      </c>
      <c r="N263" s="88" t="s">
        <v>589</v>
      </c>
      <c r="O263" s="88" t="s">
        <v>589</v>
      </c>
      <c r="P263" s="88" t="s">
        <v>589</v>
      </c>
      <c r="Q263" s="88" t="s">
        <v>589</v>
      </c>
      <c r="R263" s="88" t="s">
        <v>589</v>
      </c>
      <c r="S263" s="88" t="s">
        <v>589</v>
      </c>
      <c r="T263" s="88" t="s">
        <v>589</v>
      </c>
      <c r="U263" s="88" t="s">
        <v>589</v>
      </c>
      <c r="V263" s="88" t="s">
        <v>589</v>
      </c>
      <c r="W263" s="88" t="s">
        <v>589</v>
      </c>
      <c r="X263" s="88" t="s">
        <v>589</v>
      </c>
      <c r="Y263" s="88" t="s">
        <v>589</v>
      </c>
      <c r="Z263" s="88" t="s">
        <v>589</v>
      </c>
      <c r="AA263" s="88" t="s">
        <v>589</v>
      </c>
      <c r="AB263" s="88" t="s">
        <v>589</v>
      </c>
      <c r="AC263" s="88" t="s">
        <v>589</v>
      </c>
      <c r="AD263" s="88" t="s">
        <v>589</v>
      </c>
      <c r="AE263" s="88" t="s">
        <v>589</v>
      </c>
      <c r="AF263" s="88" t="s">
        <v>589</v>
      </c>
      <c r="AG263" s="88" t="s">
        <v>589</v>
      </c>
      <c r="AH263" s="88" t="s">
        <v>589</v>
      </c>
      <c r="AI263" s="88" t="s">
        <v>589</v>
      </c>
      <c r="AJ263" s="88" t="s">
        <v>589</v>
      </c>
      <c r="AK263" s="88" t="s">
        <v>589</v>
      </c>
      <c r="AL263" s="88" t="s">
        <v>589</v>
      </c>
      <c r="AM263" s="85" t="s">
        <v>589</v>
      </c>
      <c r="AN263" s="11"/>
      <c r="AO263" s="85">
        <f t="shared" si="26"/>
        <v>0</v>
      </c>
    </row>
    <row r="264" spans="2:41" ht="15" customHeight="1" outlineLevel="1" x14ac:dyDescent="0.25">
      <c r="B264" s="85" t="s">
        <v>589</v>
      </c>
      <c r="C264" s="85"/>
      <c r="D264" s="83" t="s">
        <v>525</v>
      </c>
      <c r="E264" s="84" t="s">
        <v>626</v>
      </c>
      <c r="F264" s="82" t="s">
        <v>47</v>
      </c>
      <c r="G264" s="1"/>
      <c r="H264" s="88" t="s">
        <v>585</v>
      </c>
      <c r="I264" s="88">
        <v>339</v>
      </c>
      <c r="J264" s="88">
        <v>1150.9000000000001</v>
      </c>
      <c r="K264" s="88">
        <v>927.9</v>
      </c>
      <c r="L264" s="88">
        <v>320</v>
      </c>
      <c r="M264" s="88">
        <v>484.5</v>
      </c>
      <c r="N264" s="88">
        <v>545</v>
      </c>
      <c r="O264" s="88">
        <v>265</v>
      </c>
      <c r="P264" s="88">
        <v>302.5</v>
      </c>
      <c r="Q264" s="88">
        <v>224.4</v>
      </c>
      <c r="R264" s="88">
        <v>890.8</v>
      </c>
      <c r="S264" s="88">
        <v>308</v>
      </c>
      <c r="T264" s="88">
        <v>63</v>
      </c>
      <c r="U264" s="88">
        <v>178</v>
      </c>
      <c r="V264" s="88">
        <v>591</v>
      </c>
      <c r="W264" s="88">
        <v>274</v>
      </c>
      <c r="X264" s="88">
        <v>28</v>
      </c>
      <c r="Y264" s="88">
        <v>0</v>
      </c>
      <c r="Z264" s="88">
        <v>351</v>
      </c>
      <c r="AA264" s="88">
        <v>146</v>
      </c>
      <c r="AB264" s="88">
        <v>85</v>
      </c>
      <c r="AC264" s="88">
        <v>126</v>
      </c>
      <c r="AD264" s="88">
        <v>456</v>
      </c>
      <c r="AE264" s="88">
        <v>73</v>
      </c>
      <c r="AF264" s="88">
        <v>45</v>
      </c>
      <c r="AG264" s="88">
        <v>0</v>
      </c>
      <c r="AH264" s="88">
        <v>151</v>
      </c>
      <c r="AI264" s="88">
        <v>0</v>
      </c>
      <c r="AJ264" s="88">
        <v>282</v>
      </c>
      <c r="AK264" s="88">
        <v>128</v>
      </c>
      <c r="AL264" s="88">
        <v>180</v>
      </c>
      <c r="AM264" s="85">
        <v>6.5</v>
      </c>
      <c r="AN264" s="11"/>
      <c r="AO264" s="85">
        <f t="shared" si="26"/>
        <v>8921.5</v>
      </c>
    </row>
    <row r="265" spans="2:41" ht="15" customHeight="1" outlineLevel="1" x14ac:dyDescent="0.25">
      <c r="B265" s="85" t="s">
        <v>170</v>
      </c>
      <c r="C265" s="85"/>
      <c r="D265" s="83" t="s">
        <v>528</v>
      </c>
      <c r="E265" s="84" t="s">
        <v>171</v>
      </c>
      <c r="F265" s="82" t="s">
        <v>521</v>
      </c>
      <c r="G265" s="1"/>
      <c r="H265" s="88">
        <v>12</v>
      </c>
      <c r="I265" s="88">
        <v>135</v>
      </c>
      <c r="J265" s="88">
        <v>215</v>
      </c>
      <c r="K265" s="88">
        <v>155</v>
      </c>
      <c r="L265" s="88">
        <v>138</v>
      </c>
      <c r="M265" s="88">
        <v>220</v>
      </c>
      <c r="N265" s="88">
        <v>60</v>
      </c>
      <c r="O265" s="88">
        <v>125</v>
      </c>
      <c r="P265" s="88">
        <v>310</v>
      </c>
      <c r="Q265" s="88">
        <v>135</v>
      </c>
      <c r="R265" s="88">
        <v>255</v>
      </c>
      <c r="S265" s="88">
        <v>340</v>
      </c>
      <c r="T265" s="88">
        <v>195</v>
      </c>
      <c r="U265" s="88">
        <v>70</v>
      </c>
      <c r="V265" s="88">
        <v>190</v>
      </c>
      <c r="W265" s="88">
        <v>225</v>
      </c>
      <c r="X265" s="88">
        <v>175</v>
      </c>
      <c r="Y265" s="88">
        <v>220</v>
      </c>
      <c r="Z265" s="88">
        <v>195</v>
      </c>
      <c r="AA265" s="88">
        <v>260</v>
      </c>
      <c r="AB265" s="88">
        <v>30</v>
      </c>
      <c r="AC265" s="88">
        <v>180</v>
      </c>
      <c r="AD265" s="88">
        <v>230</v>
      </c>
      <c r="AE265" s="88">
        <v>160</v>
      </c>
      <c r="AF265" s="88">
        <v>0</v>
      </c>
      <c r="AG265" s="88">
        <v>0</v>
      </c>
      <c r="AH265" s="88">
        <v>270</v>
      </c>
      <c r="AI265" s="88">
        <v>239.44</v>
      </c>
      <c r="AJ265" s="88">
        <v>172.89</v>
      </c>
      <c r="AK265" s="88">
        <v>185.79</v>
      </c>
      <c r="AL265" s="88">
        <v>197.32</v>
      </c>
      <c r="AM265" s="85">
        <v>258</v>
      </c>
      <c r="AN265" s="11"/>
      <c r="AO265" s="85">
        <f t="shared" si="26"/>
        <v>5541.44</v>
      </c>
    </row>
    <row r="266" spans="2:41" ht="15" customHeight="1" outlineLevel="1" x14ac:dyDescent="0.25">
      <c r="B266" s="85">
        <v>5098</v>
      </c>
      <c r="C266" s="85"/>
      <c r="D266" s="83" t="s">
        <v>522</v>
      </c>
      <c r="E266" s="84" t="s">
        <v>172</v>
      </c>
      <c r="F266" s="82" t="s">
        <v>536</v>
      </c>
      <c r="G266" s="1"/>
      <c r="H266" s="88">
        <v>11.2</v>
      </c>
      <c r="I266" s="88" t="s">
        <v>589</v>
      </c>
      <c r="J266" s="88" t="s">
        <v>589</v>
      </c>
      <c r="K266" s="88" t="s">
        <v>589</v>
      </c>
      <c r="L266" s="88" t="s">
        <v>589</v>
      </c>
      <c r="M266" s="88" t="s">
        <v>589</v>
      </c>
      <c r="N266" s="88" t="s">
        <v>589</v>
      </c>
      <c r="O266" s="88" t="s">
        <v>589</v>
      </c>
      <c r="P266" s="88" t="s">
        <v>589</v>
      </c>
      <c r="Q266" s="88" t="s">
        <v>589</v>
      </c>
      <c r="R266" s="88" t="s">
        <v>589</v>
      </c>
      <c r="S266" s="88" t="s">
        <v>589</v>
      </c>
      <c r="T266" s="88" t="s">
        <v>589</v>
      </c>
      <c r="U266" s="88" t="s">
        <v>589</v>
      </c>
      <c r="V266" s="88" t="s">
        <v>589</v>
      </c>
      <c r="W266" s="88" t="s">
        <v>589</v>
      </c>
      <c r="X266" s="88" t="s">
        <v>589</v>
      </c>
      <c r="Y266" s="88" t="s">
        <v>589</v>
      </c>
      <c r="Z266" s="88" t="s">
        <v>589</v>
      </c>
      <c r="AA266" s="88" t="s">
        <v>589</v>
      </c>
      <c r="AB266" s="88" t="s">
        <v>589</v>
      </c>
      <c r="AC266" s="88" t="s">
        <v>589</v>
      </c>
      <c r="AD266" s="88" t="s">
        <v>589</v>
      </c>
      <c r="AE266" s="88" t="s">
        <v>589</v>
      </c>
      <c r="AF266" s="88" t="s">
        <v>589</v>
      </c>
      <c r="AG266" s="88" t="s">
        <v>589</v>
      </c>
      <c r="AH266" s="88" t="s">
        <v>589</v>
      </c>
      <c r="AI266" s="88" t="s">
        <v>589</v>
      </c>
      <c r="AJ266" s="88" t="s">
        <v>589</v>
      </c>
      <c r="AK266" s="88" t="s">
        <v>589</v>
      </c>
      <c r="AL266" s="88" t="s">
        <v>589</v>
      </c>
      <c r="AM266" s="85" t="s">
        <v>589</v>
      </c>
      <c r="AN266" s="11"/>
      <c r="AO266" s="85">
        <f t="shared" si="26"/>
        <v>0</v>
      </c>
    </row>
    <row r="267" spans="2:41" ht="15" customHeight="1" outlineLevel="1" x14ac:dyDescent="0.25">
      <c r="B267" s="85" t="s">
        <v>173</v>
      </c>
      <c r="C267" s="85"/>
      <c r="D267" s="83" t="s">
        <v>531</v>
      </c>
      <c r="E267" s="84" t="s">
        <v>671</v>
      </c>
      <c r="F267" s="82" t="s">
        <v>47</v>
      </c>
      <c r="G267" s="1"/>
      <c r="H267" s="88" t="s">
        <v>672</v>
      </c>
      <c r="I267" s="88">
        <v>0</v>
      </c>
      <c r="J267" s="88">
        <v>0</v>
      </c>
      <c r="K267" s="88">
        <v>0</v>
      </c>
      <c r="L267" s="88">
        <v>0</v>
      </c>
      <c r="M267" s="88">
        <v>0</v>
      </c>
      <c r="N267" s="88">
        <v>0</v>
      </c>
      <c r="O267" s="88">
        <v>0</v>
      </c>
      <c r="P267" s="88">
        <v>0</v>
      </c>
      <c r="Q267" s="88">
        <v>0</v>
      </c>
      <c r="R267" s="88">
        <v>0</v>
      </c>
      <c r="S267" s="88">
        <v>0</v>
      </c>
      <c r="T267" s="88">
        <v>0</v>
      </c>
      <c r="U267" s="88">
        <v>0</v>
      </c>
      <c r="V267" s="88">
        <v>0</v>
      </c>
      <c r="W267" s="88">
        <v>0</v>
      </c>
      <c r="X267" s="88">
        <v>0</v>
      </c>
      <c r="Y267" s="88">
        <v>0</v>
      </c>
      <c r="Z267" s="88">
        <v>0</v>
      </c>
      <c r="AA267" s="88">
        <v>0</v>
      </c>
      <c r="AB267" s="88">
        <v>0</v>
      </c>
      <c r="AC267" s="88">
        <v>0</v>
      </c>
      <c r="AD267" s="88">
        <v>0</v>
      </c>
      <c r="AE267" s="88">
        <v>0</v>
      </c>
      <c r="AF267" s="88">
        <v>0</v>
      </c>
      <c r="AG267" s="88">
        <v>0</v>
      </c>
      <c r="AH267" s="88">
        <v>0</v>
      </c>
      <c r="AI267" s="88">
        <v>0</v>
      </c>
      <c r="AJ267" s="88">
        <v>0</v>
      </c>
      <c r="AK267" s="88">
        <v>0</v>
      </c>
      <c r="AL267" s="88">
        <v>0</v>
      </c>
      <c r="AM267" s="85">
        <v>0</v>
      </c>
      <c r="AN267" s="11"/>
      <c r="AO267" s="85">
        <f t="shared" si="26"/>
        <v>0</v>
      </c>
    </row>
    <row r="268" spans="2:41" ht="15" customHeight="1" outlineLevel="1" x14ac:dyDescent="0.25">
      <c r="B268" s="85" t="s">
        <v>174</v>
      </c>
      <c r="C268" s="85"/>
      <c r="D268" s="83" t="s">
        <v>558</v>
      </c>
      <c r="E268" s="84" t="s">
        <v>175</v>
      </c>
      <c r="F268" s="82" t="s">
        <v>610</v>
      </c>
      <c r="G268" s="1"/>
      <c r="H268" s="88" t="s">
        <v>585</v>
      </c>
      <c r="I268" s="88">
        <v>738.85</v>
      </c>
      <c r="J268" s="88">
        <v>152.91999999999999</v>
      </c>
      <c r="K268" s="88">
        <v>300</v>
      </c>
      <c r="L268" s="88">
        <v>646.02</v>
      </c>
      <c r="M268" s="88">
        <v>154.65</v>
      </c>
      <c r="N268" s="88">
        <v>57</v>
      </c>
      <c r="O268" s="88">
        <v>468.32</v>
      </c>
      <c r="P268" s="88">
        <v>490.97</v>
      </c>
      <c r="Q268" s="88">
        <v>816.82</v>
      </c>
      <c r="R268" s="88">
        <v>130</v>
      </c>
      <c r="S268" s="88">
        <v>665.27</v>
      </c>
      <c r="T268" s="88">
        <v>230</v>
      </c>
      <c r="U268" s="88">
        <v>110</v>
      </c>
      <c r="V268" s="88">
        <v>120</v>
      </c>
      <c r="W268" s="88">
        <v>70</v>
      </c>
      <c r="X268" s="88">
        <v>435</v>
      </c>
      <c r="Y268" s="88">
        <v>579.64</v>
      </c>
      <c r="Z268" s="88">
        <v>781</v>
      </c>
      <c r="AA268" s="88">
        <v>173.81</v>
      </c>
      <c r="AB268" s="88">
        <v>0</v>
      </c>
      <c r="AC268" s="88">
        <v>370.5</v>
      </c>
      <c r="AD268" s="88">
        <v>474.36</v>
      </c>
      <c r="AE268" s="88">
        <v>334.99</v>
      </c>
      <c r="AF268" s="88">
        <v>0</v>
      </c>
      <c r="AG268" s="88">
        <v>0</v>
      </c>
      <c r="AH268" s="88">
        <v>100</v>
      </c>
      <c r="AI268" s="88">
        <v>60</v>
      </c>
      <c r="AJ268" s="88">
        <v>306</v>
      </c>
      <c r="AK268" s="88">
        <v>300</v>
      </c>
      <c r="AL268" s="88">
        <v>201.62</v>
      </c>
      <c r="AM268" s="85">
        <v>2</v>
      </c>
      <c r="AN268" s="11"/>
      <c r="AO268" s="85">
        <f t="shared" si="26"/>
        <v>9269.7400000000016</v>
      </c>
    </row>
    <row r="269" spans="2:41" ht="15" customHeight="1" outlineLevel="1" x14ac:dyDescent="0.25">
      <c r="B269" s="85" t="s">
        <v>176</v>
      </c>
      <c r="C269" s="85"/>
      <c r="D269" s="83" t="s">
        <v>534</v>
      </c>
      <c r="E269" s="84" t="s">
        <v>177</v>
      </c>
      <c r="F269" s="82" t="s">
        <v>544</v>
      </c>
      <c r="G269" s="1"/>
      <c r="H269" s="88">
        <v>33</v>
      </c>
      <c r="I269" s="88">
        <v>0</v>
      </c>
      <c r="J269" s="88">
        <v>0</v>
      </c>
      <c r="K269" s="88">
        <v>0</v>
      </c>
      <c r="L269" s="88">
        <v>0</v>
      </c>
      <c r="M269" s="88">
        <v>0</v>
      </c>
      <c r="N269" s="88">
        <v>0</v>
      </c>
      <c r="O269" s="88">
        <v>0</v>
      </c>
      <c r="P269" s="88">
        <v>0</v>
      </c>
      <c r="Q269" s="88">
        <v>0</v>
      </c>
      <c r="R269" s="88">
        <v>0</v>
      </c>
      <c r="S269" s="88">
        <v>0</v>
      </c>
      <c r="T269" s="88">
        <v>0</v>
      </c>
      <c r="U269" s="88">
        <v>0</v>
      </c>
      <c r="V269" s="88">
        <v>0</v>
      </c>
      <c r="W269" s="88">
        <v>0</v>
      </c>
      <c r="X269" s="88">
        <v>0</v>
      </c>
      <c r="Y269" s="88">
        <v>0</v>
      </c>
      <c r="Z269" s="88">
        <v>0</v>
      </c>
      <c r="AA269" s="88">
        <v>0</v>
      </c>
      <c r="AB269" s="88">
        <v>0</v>
      </c>
      <c r="AC269" s="88">
        <v>0</v>
      </c>
      <c r="AD269" s="88">
        <v>0</v>
      </c>
      <c r="AE269" s="88">
        <v>0</v>
      </c>
      <c r="AF269" s="88">
        <v>0</v>
      </c>
      <c r="AG269" s="88">
        <v>0</v>
      </c>
      <c r="AH269" s="88">
        <v>0</v>
      </c>
      <c r="AI269" s="88">
        <v>0</v>
      </c>
      <c r="AJ269" s="88">
        <v>0</v>
      </c>
      <c r="AK269" s="88">
        <v>0</v>
      </c>
      <c r="AL269" s="88">
        <v>0</v>
      </c>
      <c r="AM269" s="85">
        <v>0</v>
      </c>
      <c r="AN269" s="11"/>
      <c r="AO269" s="85">
        <f t="shared" si="26"/>
        <v>0</v>
      </c>
    </row>
    <row r="270" spans="2:41" ht="15" customHeight="1" outlineLevel="1" x14ac:dyDescent="0.25">
      <c r="B270" s="85" t="s">
        <v>178</v>
      </c>
      <c r="C270" s="85"/>
      <c r="D270" s="83" t="s">
        <v>561</v>
      </c>
      <c r="E270" s="84" t="s">
        <v>179</v>
      </c>
      <c r="F270" s="82" t="s">
        <v>562</v>
      </c>
      <c r="G270" s="1"/>
      <c r="H270" s="88" t="s">
        <v>585</v>
      </c>
      <c r="I270" s="88">
        <v>0</v>
      </c>
      <c r="J270" s="88">
        <v>0</v>
      </c>
      <c r="K270" s="88">
        <v>0</v>
      </c>
      <c r="L270" s="88">
        <v>0</v>
      </c>
      <c r="M270" s="88">
        <v>0</v>
      </c>
      <c r="N270" s="88">
        <v>0</v>
      </c>
      <c r="O270" s="88">
        <v>0</v>
      </c>
      <c r="P270" s="88">
        <v>0</v>
      </c>
      <c r="Q270" s="88">
        <v>0</v>
      </c>
      <c r="R270" s="88">
        <v>0</v>
      </c>
      <c r="S270" s="88">
        <v>0</v>
      </c>
      <c r="T270" s="88">
        <v>0</v>
      </c>
      <c r="U270" s="88">
        <v>0</v>
      </c>
      <c r="V270" s="88">
        <v>0</v>
      </c>
      <c r="W270" s="88">
        <v>0</v>
      </c>
      <c r="X270" s="88">
        <v>0</v>
      </c>
      <c r="Y270" s="88">
        <v>0</v>
      </c>
      <c r="Z270" s="88">
        <v>0</v>
      </c>
      <c r="AA270" s="88">
        <v>0</v>
      </c>
      <c r="AB270" s="88">
        <v>0</v>
      </c>
      <c r="AC270" s="88">
        <v>0</v>
      </c>
      <c r="AD270" s="88">
        <v>0</v>
      </c>
      <c r="AE270" s="88">
        <v>0</v>
      </c>
      <c r="AF270" s="88">
        <v>0</v>
      </c>
      <c r="AG270" s="88">
        <v>0</v>
      </c>
      <c r="AH270" s="88">
        <v>0</v>
      </c>
      <c r="AI270" s="88">
        <v>0</v>
      </c>
      <c r="AJ270" s="88">
        <v>0</v>
      </c>
      <c r="AK270" s="88">
        <v>0</v>
      </c>
      <c r="AL270" s="88">
        <v>0</v>
      </c>
      <c r="AM270" s="85">
        <v>0</v>
      </c>
      <c r="AN270" s="11"/>
      <c r="AO270" s="85">
        <f t="shared" si="26"/>
        <v>0</v>
      </c>
    </row>
    <row r="271" spans="2:41" ht="15" customHeight="1" outlineLevel="1" x14ac:dyDescent="0.25">
      <c r="B271" s="85" t="s">
        <v>567</v>
      </c>
      <c r="C271" s="85"/>
      <c r="D271" s="83" t="s">
        <v>568</v>
      </c>
      <c r="E271" s="84" t="s">
        <v>636</v>
      </c>
      <c r="F271" s="82" t="s">
        <v>610</v>
      </c>
      <c r="G271" s="1"/>
      <c r="H271" s="88" t="s">
        <v>585</v>
      </c>
      <c r="I271" s="88" t="s">
        <v>589</v>
      </c>
      <c r="J271" s="88" t="s">
        <v>589</v>
      </c>
      <c r="K271" s="88" t="s">
        <v>589</v>
      </c>
      <c r="L271" s="88" t="s">
        <v>589</v>
      </c>
      <c r="M271" s="88" t="s">
        <v>589</v>
      </c>
      <c r="N271" s="88" t="s">
        <v>589</v>
      </c>
      <c r="O271" s="88" t="s">
        <v>589</v>
      </c>
      <c r="P271" s="88" t="s">
        <v>589</v>
      </c>
      <c r="Q271" s="88" t="s">
        <v>589</v>
      </c>
      <c r="R271" s="88" t="s">
        <v>589</v>
      </c>
      <c r="S271" s="88" t="s">
        <v>589</v>
      </c>
      <c r="T271" s="88" t="s">
        <v>589</v>
      </c>
      <c r="U271" s="88" t="s">
        <v>589</v>
      </c>
      <c r="V271" s="88" t="s">
        <v>589</v>
      </c>
      <c r="W271" s="88" t="s">
        <v>589</v>
      </c>
      <c r="X271" s="88" t="s">
        <v>589</v>
      </c>
      <c r="Y271" s="88" t="s">
        <v>589</v>
      </c>
      <c r="Z271" s="88" t="s">
        <v>589</v>
      </c>
      <c r="AA271" s="88" t="s">
        <v>589</v>
      </c>
      <c r="AB271" s="88" t="s">
        <v>589</v>
      </c>
      <c r="AC271" s="88" t="s">
        <v>589</v>
      </c>
      <c r="AD271" s="88" t="s">
        <v>589</v>
      </c>
      <c r="AE271" s="88" t="s">
        <v>589</v>
      </c>
      <c r="AF271" s="88" t="s">
        <v>589</v>
      </c>
      <c r="AG271" s="88" t="s">
        <v>589</v>
      </c>
      <c r="AH271" s="88" t="s">
        <v>589</v>
      </c>
      <c r="AI271" s="88" t="s">
        <v>589</v>
      </c>
      <c r="AJ271" s="88" t="s">
        <v>589</v>
      </c>
      <c r="AK271" s="88" t="s">
        <v>589</v>
      </c>
      <c r="AL271" s="88" t="s">
        <v>589</v>
      </c>
      <c r="AM271" s="85" t="s">
        <v>589</v>
      </c>
      <c r="AN271" s="11"/>
      <c r="AO271" s="85">
        <f t="shared" si="26"/>
        <v>0</v>
      </c>
    </row>
    <row r="272" spans="2:41" ht="15" customHeight="1" outlineLevel="1" x14ac:dyDescent="0.25">
      <c r="B272" s="85" t="s">
        <v>343</v>
      </c>
      <c r="C272" s="85"/>
      <c r="D272" s="83">
        <v>328</v>
      </c>
      <c r="E272" s="84" t="s">
        <v>625</v>
      </c>
      <c r="F272" s="82"/>
      <c r="G272" s="1"/>
      <c r="H272" s="88"/>
      <c r="I272" s="88" t="s">
        <v>589</v>
      </c>
      <c r="J272" s="88" t="s">
        <v>589</v>
      </c>
      <c r="K272" s="88" t="s">
        <v>589</v>
      </c>
      <c r="L272" s="88" t="s">
        <v>589</v>
      </c>
      <c r="M272" s="88" t="s">
        <v>589</v>
      </c>
      <c r="N272" s="88" t="s">
        <v>589</v>
      </c>
      <c r="O272" s="88" t="s">
        <v>589</v>
      </c>
      <c r="P272" s="88" t="s">
        <v>589</v>
      </c>
      <c r="Q272" s="88" t="s">
        <v>589</v>
      </c>
      <c r="R272" s="88" t="s">
        <v>589</v>
      </c>
      <c r="S272" s="88" t="s">
        <v>589</v>
      </c>
      <c r="T272" s="88" t="s">
        <v>589</v>
      </c>
      <c r="U272" s="88" t="s">
        <v>589</v>
      </c>
      <c r="V272" s="88" t="s">
        <v>589</v>
      </c>
      <c r="W272" s="88" t="s">
        <v>589</v>
      </c>
      <c r="X272" s="88" t="s">
        <v>589</v>
      </c>
      <c r="Y272" s="88" t="s">
        <v>589</v>
      </c>
      <c r="Z272" s="88" t="s">
        <v>589</v>
      </c>
      <c r="AA272" s="88" t="s">
        <v>589</v>
      </c>
      <c r="AB272" s="88" t="s">
        <v>589</v>
      </c>
      <c r="AC272" s="88" t="s">
        <v>589</v>
      </c>
      <c r="AD272" s="88" t="s">
        <v>589</v>
      </c>
      <c r="AE272" s="88" t="s">
        <v>589</v>
      </c>
      <c r="AF272" s="88" t="s">
        <v>589</v>
      </c>
      <c r="AG272" s="88" t="s">
        <v>589</v>
      </c>
      <c r="AH272" s="88" t="s">
        <v>589</v>
      </c>
      <c r="AI272" s="88" t="s">
        <v>589</v>
      </c>
      <c r="AJ272" s="88" t="s">
        <v>589</v>
      </c>
      <c r="AK272" s="88" t="s">
        <v>589</v>
      </c>
      <c r="AL272" s="88" t="s">
        <v>589</v>
      </c>
      <c r="AM272" s="85" t="s">
        <v>589</v>
      </c>
      <c r="AN272" s="11"/>
      <c r="AO272" s="85">
        <f t="shared" si="26"/>
        <v>0</v>
      </c>
    </row>
    <row r="273" spans="2:46" ht="15" customHeight="1" outlineLevel="1" x14ac:dyDescent="0.25">
      <c r="B273" s="85" t="s">
        <v>589</v>
      </c>
      <c r="C273" s="85"/>
      <c r="D273" s="83" t="s">
        <v>585</v>
      </c>
      <c r="E273" s="84" t="s">
        <v>341</v>
      </c>
      <c r="F273" s="82" t="s">
        <v>47</v>
      </c>
      <c r="G273" s="1"/>
      <c r="H273" s="88" t="s">
        <v>585</v>
      </c>
      <c r="I273" s="88" t="s">
        <v>589</v>
      </c>
      <c r="J273" s="88" t="s">
        <v>589</v>
      </c>
      <c r="K273" s="88" t="s">
        <v>589</v>
      </c>
      <c r="L273" s="88" t="s">
        <v>589</v>
      </c>
      <c r="M273" s="88" t="s">
        <v>589</v>
      </c>
      <c r="N273" s="88" t="s">
        <v>589</v>
      </c>
      <c r="O273" s="88" t="s">
        <v>589</v>
      </c>
      <c r="P273" s="88" t="s">
        <v>589</v>
      </c>
      <c r="Q273" s="88" t="s">
        <v>589</v>
      </c>
      <c r="R273" s="88" t="s">
        <v>589</v>
      </c>
      <c r="S273" s="88" t="s">
        <v>589</v>
      </c>
      <c r="T273" s="88" t="s">
        <v>589</v>
      </c>
      <c r="U273" s="88" t="s">
        <v>589</v>
      </c>
      <c r="V273" s="88" t="s">
        <v>589</v>
      </c>
      <c r="W273" s="88" t="s">
        <v>589</v>
      </c>
      <c r="X273" s="88" t="s">
        <v>589</v>
      </c>
      <c r="Y273" s="88" t="s">
        <v>589</v>
      </c>
      <c r="Z273" s="88" t="s">
        <v>589</v>
      </c>
      <c r="AA273" s="88" t="s">
        <v>589</v>
      </c>
      <c r="AB273" s="88" t="s">
        <v>589</v>
      </c>
      <c r="AC273" s="88" t="s">
        <v>589</v>
      </c>
      <c r="AD273" s="88" t="s">
        <v>589</v>
      </c>
      <c r="AE273" s="88" t="s">
        <v>589</v>
      </c>
      <c r="AF273" s="88" t="s">
        <v>589</v>
      </c>
      <c r="AG273" s="88" t="s">
        <v>589</v>
      </c>
      <c r="AH273" s="88" t="s">
        <v>589</v>
      </c>
      <c r="AI273" s="88" t="s">
        <v>589</v>
      </c>
      <c r="AJ273" s="88" t="s">
        <v>589</v>
      </c>
      <c r="AK273" s="88" t="s">
        <v>589</v>
      </c>
      <c r="AL273" s="88" t="s">
        <v>589</v>
      </c>
      <c r="AM273" s="85" t="s">
        <v>589</v>
      </c>
      <c r="AN273" s="11"/>
      <c r="AO273" s="85">
        <f t="shared" si="26"/>
        <v>0</v>
      </c>
    </row>
    <row r="274" spans="2:46" ht="15" customHeight="1" outlineLevel="1" x14ac:dyDescent="0.25">
      <c r="B274" s="85" t="s">
        <v>180</v>
      </c>
      <c r="C274" s="85"/>
      <c r="D274" s="83" t="s">
        <v>563</v>
      </c>
      <c r="E274" s="84" t="s">
        <v>181</v>
      </c>
      <c r="F274" s="82" t="s">
        <v>610</v>
      </c>
      <c r="G274" s="1"/>
      <c r="H274" s="88" t="s">
        <v>585</v>
      </c>
      <c r="I274" s="88">
        <v>155</v>
      </c>
      <c r="J274" s="88">
        <v>155</v>
      </c>
      <c r="K274" s="88">
        <v>155</v>
      </c>
      <c r="L274" s="88">
        <v>155</v>
      </c>
      <c r="M274" s="88">
        <v>155</v>
      </c>
      <c r="N274" s="88">
        <v>155</v>
      </c>
      <c r="O274" s="88">
        <v>155</v>
      </c>
      <c r="P274" s="88">
        <v>155</v>
      </c>
      <c r="Q274" s="88">
        <v>155</v>
      </c>
      <c r="R274" s="88">
        <v>155</v>
      </c>
      <c r="S274" s="88">
        <v>155</v>
      </c>
      <c r="T274" s="88">
        <v>155</v>
      </c>
      <c r="U274" s="88">
        <v>155</v>
      </c>
      <c r="V274" s="88">
        <v>155</v>
      </c>
      <c r="W274" s="88">
        <v>155</v>
      </c>
      <c r="X274" s="88">
        <v>155</v>
      </c>
      <c r="Y274" s="88">
        <v>155</v>
      </c>
      <c r="Z274" s="88">
        <v>155</v>
      </c>
      <c r="AA274" s="88">
        <v>155</v>
      </c>
      <c r="AB274" s="88">
        <v>155</v>
      </c>
      <c r="AC274" s="88">
        <v>155</v>
      </c>
      <c r="AD274" s="88">
        <v>155</v>
      </c>
      <c r="AE274" s="88">
        <v>155</v>
      </c>
      <c r="AF274" s="88">
        <v>155</v>
      </c>
      <c r="AG274" s="88">
        <v>155</v>
      </c>
      <c r="AH274" s="88">
        <v>155</v>
      </c>
      <c r="AI274" s="88">
        <v>155</v>
      </c>
      <c r="AJ274" s="88">
        <v>155</v>
      </c>
      <c r="AK274" s="88">
        <v>155</v>
      </c>
      <c r="AL274" s="88">
        <v>155</v>
      </c>
      <c r="AM274" s="85">
        <v>155</v>
      </c>
      <c r="AN274" s="11"/>
      <c r="AO274" s="85">
        <f t="shared" si="26"/>
        <v>4805</v>
      </c>
    </row>
    <row r="275" spans="2:46" ht="15" customHeight="1" x14ac:dyDescent="0.25">
      <c r="B275" s="86"/>
      <c r="C275" s="86"/>
      <c r="D275" s="86" t="s">
        <v>48</v>
      </c>
      <c r="E275" s="87"/>
      <c r="F275" s="86" t="s">
        <v>587</v>
      </c>
      <c r="G275" s="86">
        <v>10</v>
      </c>
      <c r="H275" s="89">
        <v>164.2</v>
      </c>
      <c r="I275" s="89">
        <f t="shared" ref="I275:AM275" si="27">SUBTOTAL(9,I235:I274)</f>
        <v>7129.6200000000008</v>
      </c>
      <c r="J275" s="89">
        <f t="shared" si="27"/>
        <v>9014.86</v>
      </c>
      <c r="K275" s="89">
        <f t="shared" si="27"/>
        <v>9061.8799999999992</v>
      </c>
      <c r="L275" s="89">
        <f t="shared" si="27"/>
        <v>8841.35</v>
      </c>
      <c r="M275" s="89">
        <f t="shared" si="27"/>
        <v>10629</v>
      </c>
      <c r="N275" s="89">
        <f t="shared" si="27"/>
        <v>4042.3</v>
      </c>
      <c r="O275" s="89">
        <f t="shared" si="27"/>
        <v>7384.119999999999</v>
      </c>
      <c r="P275" s="89">
        <f t="shared" si="27"/>
        <v>8207.67</v>
      </c>
      <c r="Q275" s="89">
        <f t="shared" si="27"/>
        <v>8074.9599999999991</v>
      </c>
      <c r="R275" s="89">
        <f t="shared" si="27"/>
        <v>9820.6799999999985</v>
      </c>
      <c r="S275" s="89">
        <f t="shared" si="27"/>
        <v>9800.6200000000008</v>
      </c>
      <c r="T275" s="89">
        <f t="shared" si="27"/>
        <v>8038.21</v>
      </c>
      <c r="U275" s="89">
        <f t="shared" si="27"/>
        <v>5566.53</v>
      </c>
      <c r="V275" s="89">
        <f t="shared" si="27"/>
        <v>7781.28</v>
      </c>
      <c r="W275" s="89">
        <f t="shared" si="27"/>
        <v>7476.85</v>
      </c>
      <c r="X275" s="89">
        <f t="shared" si="27"/>
        <v>7027.18</v>
      </c>
      <c r="Y275" s="89">
        <f t="shared" si="27"/>
        <v>8251.32</v>
      </c>
      <c r="Z275" s="89">
        <f t="shared" si="27"/>
        <v>9530.5</v>
      </c>
      <c r="AA275" s="89">
        <f t="shared" si="27"/>
        <v>10557.33</v>
      </c>
      <c r="AB275" s="89">
        <f t="shared" si="27"/>
        <v>3796.16</v>
      </c>
      <c r="AC275" s="89">
        <f t="shared" si="27"/>
        <v>8705.5</v>
      </c>
      <c r="AD275" s="89">
        <f t="shared" si="27"/>
        <v>9648.4900000000016</v>
      </c>
      <c r="AE275" s="89">
        <f t="shared" si="27"/>
        <v>10146.86</v>
      </c>
      <c r="AF275" s="89">
        <f t="shared" si="27"/>
        <v>8283.08</v>
      </c>
      <c r="AG275" s="89">
        <f t="shared" si="27"/>
        <v>242.15</v>
      </c>
      <c r="AH275" s="89">
        <f t="shared" si="27"/>
        <v>7837.58</v>
      </c>
      <c r="AI275" s="89">
        <f t="shared" si="27"/>
        <v>4399.0099999999993</v>
      </c>
      <c r="AJ275" s="89">
        <f t="shared" si="27"/>
        <v>7892.62</v>
      </c>
      <c r="AK275" s="89">
        <f t="shared" si="27"/>
        <v>7608.2699999999995</v>
      </c>
      <c r="AL275" s="89">
        <f t="shared" si="27"/>
        <v>7012.8099999999995</v>
      </c>
      <c r="AM275" s="89">
        <f t="shared" si="27"/>
        <v>7663.3</v>
      </c>
      <c r="AN275" s="18"/>
      <c r="AO275" s="89">
        <f>SUBTOTAL(9,AO235:AO274)</f>
        <v>239472.08999999997</v>
      </c>
    </row>
    <row r="276" spans="2:46" ht="15" customHeight="1" outlineLevel="1" x14ac:dyDescent="0.25">
      <c r="B276" s="85" t="s">
        <v>182</v>
      </c>
      <c r="C276" s="85"/>
      <c r="D276" s="83" t="s">
        <v>490</v>
      </c>
      <c r="E276" s="84" t="s">
        <v>183</v>
      </c>
      <c r="F276" s="82" t="s">
        <v>50</v>
      </c>
      <c r="G276" s="1"/>
      <c r="H276" s="88">
        <v>6</v>
      </c>
      <c r="I276" s="88">
        <v>1005</v>
      </c>
      <c r="J276" s="88">
        <v>542</v>
      </c>
      <c r="K276" s="88">
        <v>625</v>
      </c>
      <c r="L276" s="88">
        <v>452</v>
      </c>
      <c r="M276" s="88">
        <v>800</v>
      </c>
      <c r="N276" s="88">
        <v>987</v>
      </c>
      <c r="O276" s="88">
        <v>785</v>
      </c>
      <c r="P276" s="88">
        <v>298</v>
      </c>
      <c r="Q276" s="88">
        <v>365</v>
      </c>
      <c r="R276" s="88">
        <v>654</v>
      </c>
      <c r="S276" s="88">
        <v>265</v>
      </c>
      <c r="T276" s="88">
        <v>912</v>
      </c>
      <c r="U276" s="88">
        <v>800</v>
      </c>
      <c r="V276" s="88">
        <v>945</v>
      </c>
      <c r="W276" s="88">
        <v>1050</v>
      </c>
      <c r="X276" s="88">
        <v>658</v>
      </c>
      <c r="Y276" s="88">
        <v>988</v>
      </c>
      <c r="Z276" s="88">
        <v>978</v>
      </c>
      <c r="AA276" s="88">
        <v>1000.5</v>
      </c>
      <c r="AB276" s="88">
        <v>720</v>
      </c>
      <c r="AC276" s="88">
        <v>1300</v>
      </c>
      <c r="AD276" s="88">
        <v>919</v>
      </c>
      <c r="AE276" s="88">
        <v>1338</v>
      </c>
      <c r="AF276" s="88">
        <v>2500</v>
      </c>
      <c r="AG276" s="88">
        <v>1100</v>
      </c>
      <c r="AH276" s="88">
        <v>443</v>
      </c>
      <c r="AI276" s="88">
        <v>254</v>
      </c>
      <c r="AJ276" s="88">
        <v>1000</v>
      </c>
      <c r="AK276" s="88">
        <v>850</v>
      </c>
      <c r="AL276" s="88">
        <v>359</v>
      </c>
      <c r="AM276" s="85">
        <v>706</v>
      </c>
      <c r="AN276" s="11"/>
      <c r="AO276" s="85">
        <f>SUM(I276:AM276)</f>
        <v>25598.5</v>
      </c>
    </row>
    <row r="277" spans="2:46" ht="15" customHeight="1" outlineLevel="1" x14ac:dyDescent="0.25">
      <c r="B277" s="85" t="s">
        <v>577</v>
      </c>
      <c r="C277" s="85"/>
      <c r="D277" s="83" t="s">
        <v>624</v>
      </c>
      <c r="E277" s="84" t="s">
        <v>628</v>
      </c>
      <c r="F277" s="82" t="s">
        <v>50</v>
      </c>
      <c r="G277" s="1"/>
      <c r="H277" s="88">
        <v>6</v>
      </c>
      <c r="I277" s="88" t="s">
        <v>589</v>
      </c>
      <c r="J277" s="88" t="s">
        <v>589</v>
      </c>
      <c r="K277" s="88" t="s">
        <v>589</v>
      </c>
      <c r="L277" s="88" t="s">
        <v>589</v>
      </c>
      <c r="M277" s="88" t="s">
        <v>589</v>
      </c>
      <c r="N277" s="88" t="s">
        <v>589</v>
      </c>
      <c r="O277" s="88" t="s">
        <v>589</v>
      </c>
      <c r="P277" s="88" t="s">
        <v>589</v>
      </c>
      <c r="Q277" s="88" t="s">
        <v>589</v>
      </c>
      <c r="R277" s="88" t="s">
        <v>589</v>
      </c>
      <c r="S277" s="88" t="s">
        <v>589</v>
      </c>
      <c r="T277" s="88" t="s">
        <v>589</v>
      </c>
      <c r="U277" s="88" t="s">
        <v>589</v>
      </c>
      <c r="V277" s="88" t="s">
        <v>589</v>
      </c>
      <c r="W277" s="88" t="s">
        <v>589</v>
      </c>
      <c r="X277" s="88" t="s">
        <v>589</v>
      </c>
      <c r="Y277" s="88" t="s">
        <v>589</v>
      </c>
      <c r="Z277" s="88" t="s">
        <v>589</v>
      </c>
      <c r="AA277" s="88" t="s">
        <v>589</v>
      </c>
      <c r="AB277" s="88" t="s">
        <v>589</v>
      </c>
      <c r="AC277" s="88" t="s">
        <v>589</v>
      </c>
      <c r="AD277" s="88" t="s">
        <v>589</v>
      </c>
      <c r="AE277" s="88" t="s">
        <v>589</v>
      </c>
      <c r="AF277" s="88" t="s">
        <v>589</v>
      </c>
      <c r="AG277" s="88" t="s">
        <v>589</v>
      </c>
      <c r="AH277" s="88" t="s">
        <v>589</v>
      </c>
      <c r="AI277" s="88" t="s">
        <v>589</v>
      </c>
      <c r="AJ277" s="88" t="s">
        <v>589</v>
      </c>
      <c r="AK277" s="88" t="s">
        <v>589</v>
      </c>
      <c r="AL277" s="88" t="s">
        <v>589</v>
      </c>
      <c r="AM277" s="85" t="s">
        <v>589</v>
      </c>
      <c r="AN277" s="11"/>
      <c r="AO277" s="85">
        <f>SUM(I277:AM277)</f>
        <v>0</v>
      </c>
    </row>
    <row r="278" spans="2:46" ht="15" customHeight="1" outlineLevel="1" x14ac:dyDescent="0.25">
      <c r="B278" s="85" t="s">
        <v>184</v>
      </c>
      <c r="C278" s="85"/>
      <c r="D278" s="83" t="s">
        <v>496</v>
      </c>
      <c r="E278" s="84" t="s">
        <v>185</v>
      </c>
      <c r="F278" s="82" t="s">
        <v>50</v>
      </c>
      <c r="G278" s="1"/>
      <c r="H278" s="88">
        <v>6</v>
      </c>
      <c r="I278" s="88">
        <v>108</v>
      </c>
      <c r="J278" s="88">
        <v>721</v>
      </c>
      <c r="K278" s="88">
        <v>855.45</v>
      </c>
      <c r="L278" s="88">
        <v>201</v>
      </c>
      <c r="M278" s="88">
        <v>228</v>
      </c>
      <c r="N278" s="88">
        <v>450</v>
      </c>
      <c r="O278" s="88">
        <v>440</v>
      </c>
      <c r="P278" s="88">
        <v>755</v>
      </c>
      <c r="Q278" s="88">
        <v>792.6</v>
      </c>
      <c r="R278" s="88">
        <v>359.5</v>
      </c>
      <c r="S278" s="88">
        <v>78</v>
      </c>
      <c r="T278" s="88">
        <v>866</v>
      </c>
      <c r="U278" s="88">
        <v>841.97</v>
      </c>
      <c r="V278" s="88">
        <v>334.2</v>
      </c>
      <c r="W278" s="88">
        <v>1810.8</v>
      </c>
      <c r="X278" s="88">
        <v>631.95000000000005</v>
      </c>
      <c r="Y278" s="88">
        <v>809.15</v>
      </c>
      <c r="Z278" s="88">
        <v>1465.6</v>
      </c>
      <c r="AA278" s="88">
        <v>1297.4000000000001</v>
      </c>
      <c r="AB278" s="88">
        <v>472.7</v>
      </c>
      <c r="AC278" s="88">
        <v>1788.1</v>
      </c>
      <c r="AD278" s="88">
        <v>1825.55</v>
      </c>
      <c r="AE278" s="88">
        <v>2106</v>
      </c>
      <c r="AF278" s="88">
        <v>2234</v>
      </c>
      <c r="AG278" s="88">
        <v>0</v>
      </c>
      <c r="AH278" s="88">
        <v>1317.5</v>
      </c>
      <c r="AI278" s="88">
        <v>339.2</v>
      </c>
      <c r="AJ278" s="88">
        <v>661</v>
      </c>
      <c r="AK278" s="88">
        <v>1037</v>
      </c>
      <c r="AL278" s="88">
        <v>524</v>
      </c>
      <c r="AM278" s="85">
        <v>109</v>
      </c>
      <c r="AN278" s="11"/>
      <c r="AO278" s="85">
        <f>SUM(I278:AM278)</f>
        <v>25459.670000000002</v>
      </c>
    </row>
    <row r="279" spans="2:46" ht="15" customHeight="1" outlineLevel="1" x14ac:dyDescent="0.25">
      <c r="B279" s="85" t="s">
        <v>589</v>
      </c>
      <c r="C279" s="85"/>
      <c r="D279" s="83" t="s">
        <v>585</v>
      </c>
      <c r="E279" s="84" t="s">
        <v>186</v>
      </c>
      <c r="F279" s="82" t="s">
        <v>49</v>
      </c>
      <c r="G279" s="1"/>
      <c r="H279" s="88" t="s">
        <v>585</v>
      </c>
      <c r="I279" s="88" t="s">
        <v>589</v>
      </c>
      <c r="J279" s="88" t="s">
        <v>589</v>
      </c>
      <c r="K279" s="88" t="s">
        <v>589</v>
      </c>
      <c r="L279" s="88" t="s">
        <v>589</v>
      </c>
      <c r="M279" s="88" t="s">
        <v>589</v>
      </c>
      <c r="N279" s="88" t="s">
        <v>589</v>
      </c>
      <c r="O279" s="88" t="s">
        <v>589</v>
      </c>
      <c r="P279" s="88" t="s">
        <v>589</v>
      </c>
      <c r="Q279" s="88" t="s">
        <v>589</v>
      </c>
      <c r="R279" s="88" t="s">
        <v>589</v>
      </c>
      <c r="S279" s="88" t="s">
        <v>589</v>
      </c>
      <c r="T279" s="88" t="s">
        <v>589</v>
      </c>
      <c r="U279" s="88" t="s">
        <v>589</v>
      </c>
      <c r="V279" s="88" t="s">
        <v>589</v>
      </c>
      <c r="W279" s="88" t="s">
        <v>589</v>
      </c>
      <c r="X279" s="88" t="s">
        <v>589</v>
      </c>
      <c r="Y279" s="88" t="s">
        <v>589</v>
      </c>
      <c r="Z279" s="88" t="s">
        <v>589</v>
      </c>
      <c r="AA279" s="88" t="s">
        <v>589</v>
      </c>
      <c r="AB279" s="88" t="s">
        <v>589</v>
      </c>
      <c r="AC279" s="88" t="s">
        <v>589</v>
      </c>
      <c r="AD279" s="88" t="s">
        <v>589</v>
      </c>
      <c r="AE279" s="88" t="s">
        <v>589</v>
      </c>
      <c r="AF279" s="88" t="s">
        <v>589</v>
      </c>
      <c r="AG279" s="88" t="s">
        <v>589</v>
      </c>
      <c r="AH279" s="88" t="s">
        <v>589</v>
      </c>
      <c r="AI279" s="88" t="s">
        <v>589</v>
      </c>
      <c r="AJ279" s="88" t="s">
        <v>589</v>
      </c>
      <c r="AK279" s="88" t="s">
        <v>589</v>
      </c>
      <c r="AL279" s="88" t="s">
        <v>589</v>
      </c>
      <c r="AM279" s="85" t="s">
        <v>589</v>
      </c>
      <c r="AN279" s="11"/>
      <c r="AO279" s="85">
        <f>SUM(I279:AM279)</f>
        <v>0</v>
      </c>
    </row>
    <row r="280" spans="2:46" ht="15" customHeight="1" x14ac:dyDescent="0.25">
      <c r="B280" s="86"/>
      <c r="C280" s="86"/>
      <c r="D280" s="86" t="s">
        <v>54</v>
      </c>
      <c r="E280" s="87"/>
      <c r="F280" s="86" t="s">
        <v>587</v>
      </c>
      <c r="G280" s="86">
        <v>3</v>
      </c>
      <c r="H280" s="89">
        <v>18</v>
      </c>
      <c r="I280" s="89">
        <f t="shared" ref="I280:AM280" si="28">SUBTOTAL(9,I276:I279)</f>
        <v>1113</v>
      </c>
      <c r="J280" s="89">
        <f t="shared" si="28"/>
        <v>1263</v>
      </c>
      <c r="K280" s="89">
        <f t="shared" si="28"/>
        <v>1480.45</v>
      </c>
      <c r="L280" s="89">
        <f t="shared" si="28"/>
        <v>653</v>
      </c>
      <c r="M280" s="89">
        <f t="shared" si="28"/>
        <v>1028</v>
      </c>
      <c r="N280" s="89">
        <f t="shared" si="28"/>
        <v>1437</v>
      </c>
      <c r="O280" s="89">
        <f t="shared" si="28"/>
        <v>1225</v>
      </c>
      <c r="P280" s="89">
        <f t="shared" si="28"/>
        <v>1053</v>
      </c>
      <c r="Q280" s="89">
        <f t="shared" si="28"/>
        <v>1157.5999999999999</v>
      </c>
      <c r="R280" s="89">
        <f t="shared" si="28"/>
        <v>1013.5</v>
      </c>
      <c r="S280" s="89">
        <f t="shared" si="28"/>
        <v>343</v>
      </c>
      <c r="T280" s="89">
        <f t="shared" si="28"/>
        <v>1778</v>
      </c>
      <c r="U280" s="89">
        <f t="shared" si="28"/>
        <v>1641.97</v>
      </c>
      <c r="V280" s="89">
        <f t="shared" si="28"/>
        <v>1279.2</v>
      </c>
      <c r="W280" s="89">
        <f t="shared" si="28"/>
        <v>2860.8</v>
      </c>
      <c r="X280" s="89">
        <f t="shared" si="28"/>
        <v>1289.95</v>
      </c>
      <c r="Y280" s="89">
        <f t="shared" si="28"/>
        <v>1797.15</v>
      </c>
      <c r="Z280" s="89">
        <f t="shared" si="28"/>
        <v>2443.6</v>
      </c>
      <c r="AA280" s="89">
        <f t="shared" si="28"/>
        <v>2297.9</v>
      </c>
      <c r="AB280" s="89">
        <f t="shared" si="28"/>
        <v>1192.7</v>
      </c>
      <c r="AC280" s="89">
        <f t="shared" si="28"/>
        <v>3088.1</v>
      </c>
      <c r="AD280" s="89">
        <f t="shared" si="28"/>
        <v>2744.55</v>
      </c>
      <c r="AE280" s="89">
        <f t="shared" si="28"/>
        <v>3444</v>
      </c>
      <c r="AF280" s="89">
        <f t="shared" si="28"/>
        <v>4734</v>
      </c>
      <c r="AG280" s="89">
        <f t="shared" si="28"/>
        <v>1100</v>
      </c>
      <c r="AH280" s="89">
        <f t="shared" si="28"/>
        <v>1760.5</v>
      </c>
      <c r="AI280" s="89">
        <f t="shared" si="28"/>
        <v>593.20000000000005</v>
      </c>
      <c r="AJ280" s="89">
        <f t="shared" si="28"/>
        <v>1661</v>
      </c>
      <c r="AK280" s="89">
        <f t="shared" si="28"/>
        <v>1887</v>
      </c>
      <c r="AL280" s="89">
        <f t="shared" si="28"/>
        <v>883</v>
      </c>
      <c r="AM280" s="89">
        <f t="shared" si="28"/>
        <v>815</v>
      </c>
      <c r="AN280" s="18"/>
      <c r="AO280" s="89">
        <f>SUBTOTAL(9,AO276:AO279)</f>
        <v>51058.17</v>
      </c>
    </row>
    <row r="281" spans="2:46" s="11" customFormat="1" ht="15" customHeight="1" outlineLevel="1" x14ac:dyDescent="0.25">
      <c r="B281" s="85" t="s">
        <v>187</v>
      </c>
      <c r="C281" s="85"/>
      <c r="D281" s="83" t="s">
        <v>491</v>
      </c>
      <c r="E281" s="84" t="s">
        <v>188</v>
      </c>
      <c r="F281" s="82" t="s">
        <v>610</v>
      </c>
      <c r="G281" s="1"/>
      <c r="H281" s="88" t="s">
        <v>585</v>
      </c>
      <c r="I281" s="88">
        <v>1168</v>
      </c>
      <c r="J281" s="88">
        <v>952</v>
      </c>
      <c r="K281" s="88">
        <v>960</v>
      </c>
      <c r="L281" s="88">
        <v>1432</v>
      </c>
      <c r="M281" s="88">
        <v>3000</v>
      </c>
      <c r="N281" s="88">
        <v>2128</v>
      </c>
      <c r="O281" s="88">
        <v>928</v>
      </c>
      <c r="P281" s="88">
        <v>1008</v>
      </c>
      <c r="Q281" s="88">
        <v>532.79999999999995</v>
      </c>
      <c r="R281" s="88">
        <v>1300.8</v>
      </c>
      <c r="S281" s="88">
        <v>1432</v>
      </c>
      <c r="T281" s="88">
        <v>2124.8000000000002</v>
      </c>
      <c r="U281" s="88">
        <v>2064</v>
      </c>
      <c r="V281" s="88">
        <v>1040</v>
      </c>
      <c r="W281" s="88">
        <v>1118.4000000000001</v>
      </c>
      <c r="X281" s="88">
        <v>1457.6</v>
      </c>
      <c r="Y281" s="88">
        <v>1208</v>
      </c>
      <c r="Z281" s="88">
        <v>1796.8</v>
      </c>
      <c r="AA281" s="88">
        <v>2408</v>
      </c>
      <c r="AB281" s="88">
        <v>2504</v>
      </c>
      <c r="AC281" s="88">
        <v>2212.8000000000002</v>
      </c>
      <c r="AD281" s="88">
        <v>1960</v>
      </c>
      <c r="AE281" s="88">
        <v>2257.6</v>
      </c>
      <c r="AF281" s="88">
        <v>1448</v>
      </c>
      <c r="AG281" s="88">
        <v>0</v>
      </c>
      <c r="AH281" s="88">
        <v>1776</v>
      </c>
      <c r="AI281" s="88">
        <v>1332.8</v>
      </c>
      <c r="AJ281" s="88">
        <v>1432</v>
      </c>
      <c r="AK281" s="88">
        <v>1360</v>
      </c>
      <c r="AL281" s="88">
        <v>1200</v>
      </c>
      <c r="AM281" s="85">
        <v>558.4</v>
      </c>
      <c r="AO281" s="85">
        <f>SUM(I281:AM281)</f>
        <v>46100.800000000003</v>
      </c>
      <c r="AQ281" s="20"/>
      <c r="AR281" s="20"/>
      <c r="AS281" s="20"/>
      <c r="AT281" s="20"/>
    </row>
    <row r="282" spans="2:46" ht="15" customHeight="1" x14ac:dyDescent="0.25">
      <c r="B282" s="86"/>
      <c r="C282" s="86"/>
      <c r="D282" s="86" t="s">
        <v>59</v>
      </c>
      <c r="E282" s="87"/>
      <c r="F282" s="86" t="s">
        <v>587</v>
      </c>
      <c r="G282" s="86">
        <v>0</v>
      </c>
      <c r="H282" s="89">
        <v>0</v>
      </c>
      <c r="I282" s="89">
        <f t="shared" ref="I282:AO282" si="29">SUBTOTAL(9,I281:I281)</f>
        <v>1168</v>
      </c>
      <c r="J282" s="89">
        <f t="shared" si="29"/>
        <v>952</v>
      </c>
      <c r="K282" s="89">
        <f t="shared" si="29"/>
        <v>960</v>
      </c>
      <c r="L282" s="89">
        <f t="shared" si="29"/>
        <v>1432</v>
      </c>
      <c r="M282" s="89">
        <f t="shared" si="29"/>
        <v>3000</v>
      </c>
      <c r="N282" s="89">
        <f t="shared" si="29"/>
        <v>2128</v>
      </c>
      <c r="O282" s="89">
        <f t="shared" si="29"/>
        <v>928</v>
      </c>
      <c r="P282" s="89">
        <f t="shared" si="29"/>
        <v>1008</v>
      </c>
      <c r="Q282" s="89">
        <f t="shared" si="29"/>
        <v>532.79999999999995</v>
      </c>
      <c r="R282" s="89">
        <f t="shared" si="29"/>
        <v>1300.8</v>
      </c>
      <c r="S282" s="89">
        <f t="shared" si="29"/>
        <v>1432</v>
      </c>
      <c r="T282" s="89">
        <f t="shared" si="29"/>
        <v>2124.8000000000002</v>
      </c>
      <c r="U282" s="89">
        <f t="shared" si="29"/>
        <v>2064</v>
      </c>
      <c r="V282" s="89">
        <f t="shared" si="29"/>
        <v>1040</v>
      </c>
      <c r="W282" s="89">
        <f t="shared" si="29"/>
        <v>1118.4000000000001</v>
      </c>
      <c r="X282" s="89">
        <f t="shared" si="29"/>
        <v>1457.6</v>
      </c>
      <c r="Y282" s="89">
        <f t="shared" si="29"/>
        <v>1208</v>
      </c>
      <c r="Z282" s="89">
        <f t="shared" si="29"/>
        <v>1796.8</v>
      </c>
      <c r="AA282" s="89">
        <f t="shared" si="29"/>
        <v>2408</v>
      </c>
      <c r="AB282" s="89">
        <f t="shared" si="29"/>
        <v>2504</v>
      </c>
      <c r="AC282" s="89">
        <f t="shared" si="29"/>
        <v>2212.8000000000002</v>
      </c>
      <c r="AD282" s="89">
        <f t="shared" si="29"/>
        <v>1960</v>
      </c>
      <c r="AE282" s="89">
        <f t="shared" si="29"/>
        <v>2257.6</v>
      </c>
      <c r="AF282" s="89">
        <f t="shared" si="29"/>
        <v>1448</v>
      </c>
      <c r="AG282" s="89">
        <f t="shared" si="29"/>
        <v>0</v>
      </c>
      <c r="AH282" s="89">
        <f t="shared" si="29"/>
        <v>1776</v>
      </c>
      <c r="AI282" s="89">
        <f t="shared" si="29"/>
        <v>1332.8</v>
      </c>
      <c r="AJ282" s="89">
        <f t="shared" si="29"/>
        <v>1432</v>
      </c>
      <c r="AK282" s="89">
        <f t="shared" si="29"/>
        <v>1360</v>
      </c>
      <c r="AL282" s="89">
        <f t="shared" si="29"/>
        <v>1200</v>
      </c>
      <c r="AM282" s="89">
        <f t="shared" si="29"/>
        <v>558.4</v>
      </c>
      <c r="AN282" s="18"/>
      <c r="AO282" s="89">
        <f t="shared" si="29"/>
        <v>46100.800000000003</v>
      </c>
      <c r="AP282" s="51"/>
    </row>
    <row r="283" spans="2:46" ht="15" customHeight="1" outlineLevel="1" x14ac:dyDescent="0.25">
      <c r="B283" s="85" t="s">
        <v>589</v>
      </c>
      <c r="C283" s="85"/>
      <c r="D283" s="83" t="s">
        <v>585</v>
      </c>
      <c r="E283" s="84" t="s">
        <v>189</v>
      </c>
      <c r="F283" s="82" t="s">
        <v>61</v>
      </c>
      <c r="G283" s="1"/>
      <c r="H283" s="88" t="s">
        <v>585</v>
      </c>
      <c r="I283" s="88" t="s">
        <v>589</v>
      </c>
      <c r="J283" s="88" t="s">
        <v>589</v>
      </c>
      <c r="K283" s="88" t="s">
        <v>589</v>
      </c>
      <c r="L283" s="88" t="s">
        <v>589</v>
      </c>
      <c r="M283" s="88" t="s">
        <v>589</v>
      </c>
      <c r="N283" s="88" t="s">
        <v>589</v>
      </c>
      <c r="O283" s="88" t="s">
        <v>589</v>
      </c>
      <c r="P283" s="88" t="s">
        <v>589</v>
      </c>
      <c r="Q283" s="88" t="s">
        <v>589</v>
      </c>
      <c r="R283" s="88" t="s">
        <v>589</v>
      </c>
      <c r="S283" s="88" t="s">
        <v>589</v>
      </c>
      <c r="T283" s="88" t="s">
        <v>589</v>
      </c>
      <c r="U283" s="88" t="s">
        <v>589</v>
      </c>
      <c r="V283" s="88" t="s">
        <v>589</v>
      </c>
      <c r="W283" s="88" t="s">
        <v>589</v>
      </c>
      <c r="X283" s="88" t="s">
        <v>589</v>
      </c>
      <c r="Y283" s="88" t="s">
        <v>589</v>
      </c>
      <c r="Z283" s="88" t="s">
        <v>589</v>
      </c>
      <c r="AA283" s="88" t="s">
        <v>589</v>
      </c>
      <c r="AB283" s="88" t="s">
        <v>589</v>
      </c>
      <c r="AC283" s="88" t="s">
        <v>589</v>
      </c>
      <c r="AD283" s="88" t="s">
        <v>589</v>
      </c>
      <c r="AE283" s="88" t="s">
        <v>589</v>
      </c>
      <c r="AF283" s="88" t="s">
        <v>589</v>
      </c>
      <c r="AG283" s="88" t="s">
        <v>589</v>
      </c>
      <c r="AH283" s="88" t="s">
        <v>589</v>
      </c>
      <c r="AI283" s="88" t="s">
        <v>589</v>
      </c>
      <c r="AJ283" s="88" t="s">
        <v>589</v>
      </c>
      <c r="AK283" s="88" t="s">
        <v>589</v>
      </c>
      <c r="AL283" s="88" t="s">
        <v>589</v>
      </c>
      <c r="AM283" s="85" t="s">
        <v>589</v>
      </c>
      <c r="AN283" s="11"/>
      <c r="AO283" s="85">
        <f>SUM(I283:AM283)</f>
        <v>0</v>
      </c>
      <c r="AP283" s="51"/>
      <c r="AQ283" s="53"/>
    </row>
    <row r="284" spans="2:46" ht="15" customHeight="1" outlineLevel="1" x14ac:dyDescent="0.25">
      <c r="B284" s="85"/>
      <c r="C284" s="85"/>
      <c r="D284" s="83">
        <v>654987</v>
      </c>
      <c r="E284" s="84" t="s">
        <v>630</v>
      </c>
      <c r="F284" s="82" t="s">
        <v>61</v>
      </c>
      <c r="G284" s="1"/>
      <c r="H284" s="88"/>
      <c r="I284" s="88" t="s">
        <v>589</v>
      </c>
      <c r="J284" s="88" t="s">
        <v>589</v>
      </c>
      <c r="K284" s="88" t="s">
        <v>589</v>
      </c>
      <c r="L284" s="88" t="s">
        <v>589</v>
      </c>
      <c r="M284" s="88" t="s">
        <v>589</v>
      </c>
      <c r="N284" s="88" t="s">
        <v>589</v>
      </c>
      <c r="O284" s="88" t="s">
        <v>589</v>
      </c>
      <c r="P284" s="88" t="s">
        <v>589</v>
      </c>
      <c r="Q284" s="88" t="s">
        <v>589</v>
      </c>
      <c r="R284" s="88" t="s">
        <v>589</v>
      </c>
      <c r="S284" s="88" t="s">
        <v>589</v>
      </c>
      <c r="T284" s="88" t="s">
        <v>589</v>
      </c>
      <c r="U284" s="88" t="s">
        <v>589</v>
      </c>
      <c r="V284" s="88" t="s">
        <v>589</v>
      </c>
      <c r="W284" s="88" t="s">
        <v>589</v>
      </c>
      <c r="X284" s="88" t="s">
        <v>589</v>
      </c>
      <c r="Y284" s="88" t="s">
        <v>589</v>
      </c>
      <c r="Z284" s="88" t="s">
        <v>589</v>
      </c>
      <c r="AA284" s="88" t="s">
        <v>589</v>
      </c>
      <c r="AB284" s="88" t="s">
        <v>589</v>
      </c>
      <c r="AC284" s="88" t="s">
        <v>589</v>
      </c>
      <c r="AD284" s="88" t="s">
        <v>589</v>
      </c>
      <c r="AE284" s="88" t="s">
        <v>589</v>
      </c>
      <c r="AF284" s="88" t="s">
        <v>589</v>
      </c>
      <c r="AG284" s="88" t="s">
        <v>589</v>
      </c>
      <c r="AH284" s="88" t="s">
        <v>589</v>
      </c>
      <c r="AI284" s="88" t="s">
        <v>589</v>
      </c>
      <c r="AJ284" s="88" t="s">
        <v>589</v>
      </c>
      <c r="AK284" s="88" t="s">
        <v>589</v>
      </c>
      <c r="AL284" s="88" t="s">
        <v>589</v>
      </c>
      <c r="AM284" s="85" t="s">
        <v>589</v>
      </c>
      <c r="AN284" s="11"/>
      <c r="AO284" s="85">
        <f>SUM(I284:AM284)</f>
        <v>0</v>
      </c>
      <c r="AP284" s="51"/>
      <c r="AQ284" s="53"/>
    </row>
    <row r="285" spans="2:46" ht="15" customHeight="1" outlineLevel="1" x14ac:dyDescent="0.25">
      <c r="B285" s="85" t="s">
        <v>190</v>
      </c>
      <c r="C285" s="85"/>
      <c r="D285" s="83" t="s">
        <v>497</v>
      </c>
      <c r="E285" s="84" t="s">
        <v>191</v>
      </c>
      <c r="F285" s="82" t="s">
        <v>61</v>
      </c>
      <c r="G285" s="1"/>
      <c r="H285" s="88">
        <v>6</v>
      </c>
      <c r="I285" s="88">
        <v>746</v>
      </c>
      <c r="J285" s="88">
        <v>375</v>
      </c>
      <c r="K285" s="88">
        <v>448</v>
      </c>
      <c r="L285" s="88">
        <v>2818</v>
      </c>
      <c r="M285" s="88">
        <v>1262</v>
      </c>
      <c r="N285" s="88">
        <v>1162</v>
      </c>
      <c r="O285" s="88">
        <v>496</v>
      </c>
      <c r="P285" s="88">
        <v>1204</v>
      </c>
      <c r="Q285" s="88">
        <v>1784</v>
      </c>
      <c r="R285" s="88">
        <v>1817</v>
      </c>
      <c r="S285" s="88">
        <v>2092</v>
      </c>
      <c r="T285" s="88">
        <v>2928</v>
      </c>
      <c r="U285" s="88">
        <v>1539</v>
      </c>
      <c r="V285" s="88">
        <v>2062</v>
      </c>
      <c r="W285" s="88">
        <v>2838</v>
      </c>
      <c r="X285" s="88">
        <v>1668</v>
      </c>
      <c r="Y285" s="88">
        <v>1318</v>
      </c>
      <c r="Z285" s="88">
        <v>1675</v>
      </c>
      <c r="AA285" s="88">
        <v>2247</v>
      </c>
      <c r="AB285" s="88">
        <v>842</v>
      </c>
      <c r="AC285" s="88">
        <v>894</v>
      </c>
      <c r="AD285" s="88">
        <v>646</v>
      </c>
      <c r="AE285" s="88">
        <v>1180</v>
      </c>
      <c r="AF285" s="88">
        <v>4052</v>
      </c>
      <c r="AG285" s="88">
        <v>1368</v>
      </c>
      <c r="AH285" s="88">
        <v>268</v>
      </c>
      <c r="AI285" s="88">
        <v>268</v>
      </c>
      <c r="AJ285" s="88">
        <v>0</v>
      </c>
      <c r="AK285" s="88">
        <v>268</v>
      </c>
      <c r="AL285" s="88">
        <v>839</v>
      </c>
      <c r="AM285" s="85">
        <v>0</v>
      </c>
      <c r="AN285" s="11"/>
      <c r="AO285" s="85">
        <f>SUM(I285:AM285)</f>
        <v>41104</v>
      </c>
      <c r="AQ285" s="53"/>
    </row>
    <row r="286" spans="2:46" ht="15" customHeight="1" outlineLevel="1" x14ac:dyDescent="0.25">
      <c r="B286" s="85" t="s">
        <v>192</v>
      </c>
      <c r="C286" s="85"/>
      <c r="D286" s="83" t="s">
        <v>532</v>
      </c>
      <c r="E286" s="84" t="s">
        <v>193</v>
      </c>
      <c r="F286" s="82" t="s">
        <v>61</v>
      </c>
      <c r="G286" s="1"/>
      <c r="H286" s="88">
        <v>7</v>
      </c>
      <c r="I286" s="88">
        <v>2409.65</v>
      </c>
      <c r="J286" s="88">
        <v>2393</v>
      </c>
      <c r="K286" s="88">
        <v>3269.5</v>
      </c>
      <c r="L286" s="88">
        <v>2453.41</v>
      </c>
      <c r="M286" s="88">
        <v>4550.7</v>
      </c>
      <c r="N286" s="88">
        <v>2994.6</v>
      </c>
      <c r="O286" s="88">
        <v>2190.5</v>
      </c>
      <c r="P286" s="88">
        <v>1189.0999999999999</v>
      </c>
      <c r="Q286" s="88">
        <v>2413.1</v>
      </c>
      <c r="R286" s="88">
        <v>2784.8</v>
      </c>
      <c r="S286" s="88">
        <v>3548.7</v>
      </c>
      <c r="T286" s="88">
        <v>5535</v>
      </c>
      <c r="U286" s="88">
        <v>2648</v>
      </c>
      <c r="V286" s="88">
        <v>1428.7</v>
      </c>
      <c r="W286" s="88">
        <v>3042.8</v>
      </c>
      <c r="X286" s="88">
        <v>2808.3</v>
      </c>
      <c r="Y286" s="88">
        <v>3437</v>
      </c>
      <c r="Z286" s="88">
        <v>4548</v>
      </c>
      <c r="AA286" s="88">
        <v>4416.8999999999996</v>
      </c>
      <c r="AB286" s="88">
        <v>6227.7</v>
      </c>
      <c r="AC286" s="88">
        <v>5736.4</v>
      </c>
      <c r="AD286" s="88">
        <v>4516.3999999999996</v>
      </c>
      <c r="AE286" s="88">
        <v>4834.5</v>
      </c>
      <c r="AF286" s="88">
        <v>3032.8</v>
      </c>
      <c r="AG286" s="88">
        <v>0</v>
      </c>
      <c r="AH286" s="88">
        <v>5228.2</v>
      </c>
      <c r="AI286" s="88">
        <v>3071.5</v>
      </c>
      <c r="AJ286" s="88">
        <v>3141.5</v>
      </c>
      <c r="AK286" s="88">
        <v>2082.27</v>
      </c>
      <c r="AL286" s="88">
        <v>2211.46</v>
      </c>
      <c r="AM286" s="85">
        <v>2891.58</v>
      </c>
      <c r="AN286" s="11"/>
      <c r="AO286" s="85">
        <f>SUM(I286:AM286)</f>
        <v>101036.07</v>
      </c>
      <c r="AQ286" s="53"/>
    </row>
    <row r="287" spans="2:46" ht="15" customHeight="1" outlineLevel="1" x14ac:dyDescent="0.25">
      <c r="B287" s="85" t="s">
        <v>194</v>
      </c>
      <c r="C287" s="85"/>
      <c r="D287" s="83" t="s">
        <v>585</v>
      </c>
      <c r="E287" s="84" t="s">
        <v>195</v>
      </c>
      <c r="F287" s="82" t="s">
        <v>61</v>
      </c>
      <c r="G287" s="1"/>
      <c r="H287" s="88" t="s">
        <v>610</v>
      </c>
      <c r="I287" s="88">
        <v>903.35</v>
      </c>
      <c r="J287" s="88">
        <v>630.54999999999995</v>
      </c>
      <c r="K287" s="88">
        <v>807.68</v>
      </c>
      <c r="L287" s="88">
        <v>1389.12</v>
      </c>
      <c r="M287" s="88">
        <v>2182.6</v>
      </c>
      <c r="N287" s="88">
        <v>1869.85</v>
      </c>
      <c r="O287" s="88">
        <v>489.8</v>
      </c>
      <c r="P287" s="88">
        <v>1746.04</v>
      </c>
      <c r="Q287" s="88">
        <v>825.43</v>
      </c>
      <c r="R287" s="88">
        <v>589.6</v>
      </c>
      <c r="S287" s="88">
        <v>1084.3499999999999</v>
      </c>
      <c r="T287" s="88">
        <v>3167.42</v>
      </c>
      <c r="U287" s="88">
        <v>1787.74</v>
      </c>
      <c r="V287" s="88">
        <v>1398.22</v>
      </c>
      <c r="W287" s="88">
        <v>822.41</v>
      </c>
      <c r="X287" s="88">
        <v>1914.67</v>
      </c>
      <c r="Y287" s="88">
        <v>651.6</v>
      </c>
      <c r="Z287" s="88">
        <v>1154.55</v>
      </c>
      <c r="AA287" s="88">
        <v>3066.87</v>
      </c>
      <c r="AB287" s="88">
        <v>2171.67</v>
      </c>
      <c r="AC287" s="88">
        <v>1940.76</v>
      </c>
      <c r="AD287" s="88">
        <v>2671.52</v>
      </c>
      <c r="AE287" s="88">
        <v>1982.67</v>
      </c>
      <c r="AF287" s="88">
        <v>2248.7600000000002</v>
      </c>
      <c r="AG287" s="88">
        <v>0</v>
      </c>
      <c r="AH287" s="88">
        <v>2167.9</v>
      </c>
      <c r="AI287" s="88">
        <v>1359.15</v>
      </c>
      <c r="AJ287" s="88">
        <v>1621.11</v>
      </c>
      <c r="AK287" s="88">
        <v>1803.85</v>
      </c>
      <c r="AL287" s="88">
        <v>3165.15</v>
      </c>
      <c r="AM287" s="85">
        <v>1639.98</v>
      </c>
      <c r="AN287" s="11"/>
      <c r="AO287" s="85">
        <f>SUM(I287:AM287)</f>
        <v>49254.37</v>
      </c>
      <c r="AQ287" s="53"/>
    </row>
    <row r="288" spans="2:46" ht="15" customHeight="1" x14ac:dyDescent="0.25">
      <c r="B288" s="86"/>
      <c r="C288" s="86"/>
      <c r="D288" s="86" t="s">
        <v>62</v>
      </c>
      <c r="E288" s="87"/>
      <c r="F288" s="86" t="s">
        <v>587</v>
      </c>
      <c r="G288" s="86">
        <v>2</v>
      </c>
      <c r="H288" s="89">
        <v>13</v>
      </c>
      <c r="I288" s="89">
        <f t="shared" ref="I288:AM288" si="30">SUBTOTAL(9,I283:I287)</f>
        <v>4059</v>
      </c>
      <c r="J288" s="89">
        <f t="shared" si="30"/>
        <v>3398.55</v>
      </c>
      <c r="K288" s="89">
        <f t="shared" si="30"/>
        <v>4525.18</v>
      </c>
      <c r="L288" s="89">
        <f t="shared" si="30"/>
        <v>6660.53</v>
      </c>
      <c r="M288" s="89">
        <f t="shared" si="30"/>
        <v>7995.2999999999993</v>
      </c>
      <c r="N288" s="89">
        <f t="shared" si="30"/>
        <v>6026.4500000000007</v>
      </c>
      <c r="O288" s="89">
        <f t="shared" si="30"/>
        <v>3176.3</v>
      </c>
      <c r="P288" s="89">
        <f t="shared" si="30"/>
        <v>4139.1399999999994</v>
      </c>
      <c r="Q288" s="89">
        <f t="shared" si="30"/>
        <v>5022.5300000000007</v>
      </c>
      <c r="R288" s="89">
        <f t="shared" si="30"/>
        <v>5191.4000000000005</v>
      </c>
      <c r="S288" s="89">
        <f t="shared" si="30"/>
        <v>6725.0499999999993</v>
      </c>
      <c r="T288" s="89">
        <f t="shared" si="30"/>
        <v>11630.42</v>
      </c>
      <c r="U288" s="89">
        <f t="shared" si="30"/>
        <v>5974.74</v>
      </c>
      <c r="V288" s="89">
        <f t="shared" si="30"/>
        <v>4888.92</v>
      </c>
      <c r="W288" s="89">
        <f t="shared" si="30"/>
        <v>6703.21</v>
      </c>
      <c r="X288" s="89">
        <f t="shared" si="30"/>
        <v>6390.97</v>
      </c>
      <c r="Y288" s="89">
        <f t="shared" si="30"/>
        <v>5406.6</v>
      </c>
      <c r="Z288" s="89">
        <f t="shared" si="30"/>
        <v>7377.55</v>
      </c>
      <c r="AA288" s="89">
        <f t="shared" si="30"/>
        <v>9730.77</v>
      </c>
      <c r="AB288" s="89">
        <f t="shared" si="30"/>
        <v>9241.369999999999</v>
      </c>
      <c r="AC288" s="89">
        <f t="shared" si="30"/>
        <v>8571.16</v>
      </c>
      <c r="AD288" s="89">
        <f t="shared" si="30"/>
        <v>7833.92</v>
      </c>
      <c r="AE288" s="89">
        <f t="shared" si="30"/>
        <v>7997.17</v>
      </c>
      <c r="AF288" s="89">
        <f t="shared" si="30"/>
        <v>9333.5600000000013</v>
      </c>
      <c r="AG288" s="89">
        <f t="shared" si="30"/>
        <v>1368</v>
      </c>
      <c r="AH288" s="89">
        <f t="shared" si="30"/>
        <v>7664.1</v>
      </c>
      <c r="AI288" s="89">
        <f t="shared" si="30"/>
        <v>4698.6499999999996</v>
      </c>
      <c r="AJ288" s="89">
        <f t="shared" si="30"/>
        <v>4762.6099999999997</v>
      </c>
      <c r="AK288" s="89">
        <f t="shared" si="30"/>
        <v>4154.12</v>
      </c>
      <c r="AL288" s="89">
        <f t="shared" si="30"/>
        <v>6215.6100000000006</v>
      </c>
      <c r="AM288" s="89">
        <f t="shared" si="30"/>
        <v>4531.5599999999995</v>
      </c>
      <c r="AN288" s="18"/>
      <c r="AO288" s="89">
        <f>SUBTOTAL(9,AO283:AO287)</f>
        <v>191394.44</v>
      </c>
    </row>
    <row r="289" spans="2:41" ht="15" customHeight="1" outlineLevel="1" x14ac:dyDescent="0.25">
      <c r="B289" s="85" t="s">
        <v>196</v>
      </c>
      <c r="C289" s="85"/>
      <c r="D289" s="83" t="s">
        <v>492</v>
      </c>
      <c r="E289" s="84" t="s">
        <v>197</v>
      </c>
      <c r="F289" s="82" t="s">
        <v>63</v>
      </c>
      <c r="G289" s="1"/>
      <c r="H289" s="88">
        <v>9</v>
      </c>
      <c r="I289" s="88">
        <v>717.28</v>
      </c>
      <c r="J289" s="88">
        <v>511.93</v>
      </c>
      <c r="K289" s="88">
        <v>1272.82</v>
      </c>
      <c r="L289" s="88">
        <v>581.27</v>
      </c>
      <c r="M289" s="88">
        <v>709.94</v>
      </c>
      <c r="N289" s="88">
        <v>383.79</v>
      </c>
      <c r="O289" s="88">
        <v>648.1</v>
      </c>
      <c r="P289" s="88">
        <v>537.85</v>
      </c>
      <c r="Q289" s="88">
        <v>719.08</v>
      </c>
      <c r="R289" s="88">
        <v>358.92</v>
      </c>
      <c r="S289" s="88">
        <v>338.63</v>
      </c>
      <c r="T289" s="88">
        <v>1088.03</v>
      </c>
      <c r="U289" s="88">
        <v>339.08</v>
      </c>
      <c r="V289" s="88">
        <v>486.68</v>
      </c>
      <c r="W289" s="88">
        <v>537.29</v>
      </c>
      <c r="X289" s="88">
        <v>945.88</v>
      </c>
      <c r="Y289" s="88">
        <v>717.27</v>
      </c>
      <c r="Z289" s="88">
        <v>765.23</v>
      </c>
      <c r="AA289" s="88">
        <v>977.71</v>
      </c>
      <c r="AB289" s="88">
        <v>531.04</v>
      </c>
      <c r="AC289" s="88">
        <v>771.76</v>
      </c>
      <c r="AD289" s="88">
        <v>939.1</v>
      </c>
      <c r="AE289" s="88">
        <v>1045.1600000000001</v>
      </c>
      <c r="AF289" s="88">
        <v>729.5</v>
      </c>
      <c r="AG289" s="88">
        <v>0</v>
      </c>
      <c r="AH289" s="88">
        <v>649.80999999999995</v>
      </c>
      <c r="AI289" s="88">
        <v>798.83</v>
      </c>
      <c r="AJ289" s="88">
        <v>576.79</v>
      </c>
      <c r="AK289" s="88">
        <v>619.83000000000004</v>
      </c>
      <c r="AL289" s="88">
        <v>658.28</v>
      </c>
      <c r="AM289" s="85">
        <v>860.74</v>
      </c>
      <c r="AN289" s="11"/>
      <c r="AO289" s="85">
        <f t="shared" ref="AO289:AO295" si="31">SUM(I289:AM289)</f>
        <v>20817.62000000001</v>
      </c>
    </row>
    <row r="290" spans="2:41" ht="15" customHeight="1" outlineLevel="1" x14ac:dyDescent="0.25">
      <c r="B290" s="85" t="s">
        <v>342</v>
      </c>
      <c r="C290" s="85"/>
      <c r="D290" s="83" t="s">
        <v>548</v>
      </c>
      <c r="E290" s="84" t="s">
        <v>679</v>
      </c>
      <c r="F290" s="82" t="s">
        <v>610</v>
      </c>
      <c r="G290" s="1"/>
      <c r="H290" s="88" t="s">
        <v>585</v>
      </c>
      <c r="I290" s="88" t="s">
        <v>589</v>
      </c>
      <c r="J290" s="88" t="s">
        <v>589</v>
      </c>
      <c r="K290" s="88" t="s">
        <v>589</v>
      </c>
      <c r="L290" s="88" t="s">
        <v>589</v>
      </c>
      <c r="M290" s="88" t="s">
        <v>589</v>
      </c>
      <c r="N290" s="88" t="s">
        <v>589</v>
      </c>
      <c r="O290" s="88" t="s">
        <v>589</v>
      </c>
      <c r="P290" s="88" t="s">
        <v>589</v>
      </c>
      <c r="Q290" s="88" t="s">
        <v>589</v>
      </c>
      <c r="R290" s="88" t="s">
        <v>589</v>
      </c>
      <c r="S290" s="88" t="s">
        <v>589</v>
      </c>
      <c r="T290" s="88" t="s">
        <v>589</v>
      </c>
      <c r="U290" s="88" t="s">
        <v>589</v>
      </c>
      <c r="V290" s="88" t="s">
        <v>589</v>
      </c>
      <c r="W290" s="88" t="s">
        <v>589</v>
      </c>
      <c r="X290" s="88" t="s">
        <v>589</v>
      </c>
      <c r="Y290" s="88" t="s">
        <v>589</v>
      </c>
      <c r="Z290" s="88" t="s">
        <v>589</v>
      </c>
      <c r="AA290" s="88" t="s">
        <v>589</v>
      </c>
      <c r="AB290" s="88" t="s">
        <v>589</v>
      </c>
      <c r="AC290" s="88" t="s">
        <v>589</v>
      </c>
      <c r="AD290" s="88" t="s">
        <v>589</v>
      </c>
      <c r="AE290" s="88" t="s">
        <v>589</v>
      </c>
      <c r="AF290" s="88" t="s">
        <v>589</v>
      </c>
      <c r="AG290" s="88" t="s">
        <v>589</v>
      </c>
      <c r="AH290" s="88" t="s">
        <v>589</v>
      </c>
      <c r="AI290" s="88" t="s">
        <v>589</v>
      </c>
      <c r="AJ290" s="88" t="s">
        <v>589</v>
      </c>
      <c r="AK290" s="88" t="s">
        <v>589</v>
      </c>
      <c r="AL290" s="88" t="s">
        <v>589</v>
      </c>
      <c r="AM290" s="85" t="s">
        <v>589</v>
      </c>
      <c r="AN290" s="11"/>
      <c r="AO290" s="85">
        <f t="shared" si="31"/>
        <v>0</v>
      </c>
    </row>
    <row r="291" spans="2:41" ht="15" customHeight="1" outlineLevel="1" x14ac:dyDescent="0.25">
      <c r="B291" s="85"/>
      <c r="C291" s="85"/>
      <c r="D291" s="83">
        <v>987654</v>
      </c>
      <c r="E291" s="84" t="s">
        <v>631</v>
      </c>
      <c r="F291" s="82" t="s">
        <v>65</v>
      </c>
      <c r="G291" s="1"/>
      <c r="H291" s="88"/>
      <c r="I291" s="88" t="s">
        <v>589</v>
      </c>
      <c r="J291" s="88" t="s">
        <v>589</v>
      </c>
      <c r="K291" s="88" t="s">
        <v>589</v>
      </c>
      <c r="L291" s="88" t="s">
        <v>589</v>
      </c>
      <c r="M291" s="88" t="s">
        <v>589</v>
      </c>
      <c r="N291" s="88" t="s">
        <v>589</v>
      </c>
      <c r="O291" s="88" t="s">
        <v>589</v>
      </c>
      <c r="P291" s="88" t="s">
        <v>589</v>
      </c>
      <c r="Q291" s="88" t="s">
        <v>589</v>
      </c>
      <c r="R291" s="88" t="s">
        <v>589</v>
      </c>
      <c r="S291" s="88" t="s">
        <v>589</v>
      </c>
      <c r="T291" s="88" t="s">
        <v>589</v>
      </c>
      <c r="U291" s="88" t="s">
        <v>589</v>
      </c>
      <c r="V291" s="88" t="s">
        <v>589</v>
      </c>
      <c r="W291" s="88" t="s">
        <v>589</v>
      </c>
      <c r="X291" s="88" t="s">
        <v>589</v>
      </c>
      <c r="Y291" s="88" t="s">
        <v>589</v>
      </c>
      <c r="Z291" s="88" t="s">
        <v>589</v>
      </c>
      <c r="AA291" s="88" t="s">
        <v>589</v>
      </c>
      <c r="AB291" s="88" t="s">
        <v>589</v>
      </c>
      <c r="AC291" s="88" t="s">
        <v>589</v>
      </c>
      <c r="AD291" s="88" t="s">
        <v>589</v>
      </c>
      <c r="AE291" s="88" t="s">
        <v>589</v>
      </c>
      <c r="AF291" s="88" t="s">
        <v>589</v>
      </c>
      <c r="AG291" s="88" t="s">
        <v>589</v>
      </c>
      <c r="AH291" s="88" t="s">
        <v>589</v>
      </c>
      <c r="AI291" s="88" t="s">
        <v>589</v>
      </c>
      <c r="AJ291" s="88" t="s">
        <v>589</v>
      </c>
      <c r="AK291" s="88" t="s">
        <v>589</v>
      </c>
      <c r="AL291" s="88" t="s">
        <v>589</v>
      </c>
      <c r="AM291" s="85" t="s">
        <v>589</v>
      </c>
      <c r="AN291" s="11"/>
      <c r="AO291" s="85">
        <f t="shared" si="31"/>
        <v>0</v>
      </c>
    </row>
    <row r="292" spans="2:41" ht="15" customHeight="1" outlineLevel="1" x14ac:dyDescent="0.25">
      <c r="B292" s="85" t="s">
        <v>199</v>
      </c>
      <c r="C292" s="85"/>
      <c r="D292" s="83" t="s">
        <v>495</v>
      </c>
      <c r="E292" s="84" t="s">
        <v>200</v>
      </c>
      <c r="F292" s="82" t="s">
        <v>65</v>
      </c>
      <c r="G292" s="1"/>
      <c r="H292" s="88">
        <v>6</v>
      </c>
      <c r="I292" s="88">
        <v>323</v>
      </c>
      <c r="J292" s="88">
        <v>2136</v>
      </c>
      <c r="K292" s="88">
        <v>1051.45</v>
      </c>
      <c r="L292" s="88">
        <v>1980.45</v>
      </c>
      <c r="M292" s="88">
        <v>1707.3</v>
      </c>
      <c r="N292" s="88">
        <v>1221.9000000000001</v>
      </c>
      <c r="O292" s="88">
        <v>1286.5999999999999</v>
      </c>
      <c r="P292" s="88">
        <v>2190.1999999999998</v>
      </c>
      <c r="Q292" s="88">
        <v>2736.3</v>
      </c>
      <c r="R292" s="88">
        <v>2813.6</v>
      </c>
      <c r="S292" s="88">
        <v>2408.75</v>
      </c>
      <c r="T292" s="88">
        <v>3014.1</v>
      </c>
      <c r="U292" s="88">
        <v>864.9</v>
      </c>
      <c r="V292" s="88">
        <v>2524.0500000000002</v>
      </c>
      <c r="W292" s="88">
        <v>2248</v>
      </c>
      <c r="X292" s="88">
        <v>3012.4</v>
      </c>
      <c r="Y292" s="88">
        <v>3274.8</v>
      </c>
      <c r="Z292" s="88">
        <v>3382.28</v>
      </c>
      <c r="AA292" s="88">
        <v>4414.3999999999996</v>
      </c>
      <c r="AB292" s="88">
        <v>2424.3000000000002</v>
      </c>
      <c r="AC292" s="88">
        <v>4196.6000000000004</v>
      </c>
      <c r="AD292" s="88">
        <v>6459.1</v>
      </c>
      <c r="AE292" s="88">
        <v>5900.9</v>
      </c>
      <c r="AF292" s="88">
        <v>6282</v>
      </c>
      <c r="AG292" s="88">
        <v>0</v>
      </c>
      <c r="AH292" s="88">
        <v>1502.9</v>
      </c>
      <c r="AI292" s="88">
        <v>639</v>
      </c>
      <c r="AJ292" s="88">
        <v>1448</v>
      </c>
      <c r="AK292" s="88">
        <v>2309.4</v>
      </c>
      <c r="AL292" s="88">
        <v>1486.4</v>
      </c>
      <c r="AM292" s="85">
        <v>698.05</v>
      </c>
      <c r="AN292" s="11"/>
      <c r="AO292" s="85">
        <f t="shared" si="31"/>
        <v>75937.12999999999</v>
      </c>
    </row>
    <row r="293" spans="2:41" ht="15" customHeight="1" outlineLevel="1" x14ac:dyDescent="0.25">
      <c r="B293" s="85" t="s">
        <v>209</v>
      </c>
      <c r="C293" s="85"/>
      <c r="D293" s="83" t="s">
        <v>580</v>
      </c>
      <c r="E293" s="84" t="s">
        <v>581</v>
      </c>
      <c r="F293" s="82" t="s">
        <v>64</v>
      </c>
      <c r="G293" s="1"/>
      <c r="H293" s="88" t="s">
        <v>585</v>
      </c>
      <c r="I293" s="88">
        <v>0</v>
      </c>
      <c r="J293" s="88">
        <v>0</v>
      </c>
      <c r="K293" s="88">
        <v>0</v>
      </c>
      <c r="L293" s="88">
        <v>0</v>
      </c>
      <c r="M293" s="88">
        <v>0</v>
      </c>
      <c r="N293" s="88">
        <v>0</v>
      </c>
      <c r="O293" s="88">
        <v>0</v>
      </c>
      <c r="P293" s="88">
        <v>0</v>
      </c>
      <c r="Q293" s="88">
        <v>0</v>
      </c>
      <c r="R293" s="88">
        <v>0</v>
      </c>
      <c r="S293" s="88">
        <v>0</v>
      </c>
      <c r="T293" s="88">
        <v>0</v>
      </c>
      <c r="U293" s="88">
        <v>0</v>
      </c>
      <c r="V293" s="88">
        <v>0</v>
      </c>
      <c r="W293" s="88">
        <v>0</v>
      </c>
      <c r="X293" s="88">
        <v>0</v>
      </c>
      <c r="Y293" s="88">
        <v>0</v>
      </c>
      <c r="Z293" s="88">
        <v>0</v>
      </c>
      <c r="AA293" s="88">
        <v>0</v>
      </c>
      <c r="AB293" s="88">
        <v>0</v>
      </c>
      <c r="AC293" s="88">
        <v>0</v>
      </c>
      <c r="AD293" s="88">
        <v>0</v>
      </c>
      <c r="AE293" s="88">
        <v>0</v>
      </c>
      <c r="AF293" s="88">
        <v>0</v>
      </c>
      <c r="AG293" s="88">
        <v>0</v>
      </c>
      <c r="AH293" s="88">
        <v>0</v>
      </c>
      <c r="AI293" s="88">
        <v>0</v>
      </c>
      <c r="AJ293" s="88">
        <v>0</v>
      </c>
      <c r="AK293" s="88">
        <v>0</v>
      </c>
      <c r="AL293" s="88">
        <v>0</v>
      </c>
      <c r="AM293" s="85">
        <v>0</v>
      </c>
      <c r="AN293" s="11"/>
      <c r="AO293" s="85">
        <f t="shared" si="31"/>
        <v>0</v>
      </c>
    </row>
    <row r="294" spans="2:41" ht="15" customHeight="1" outlineLevel="1" x14ac:dyDescent="0.25">
      <c r="B294" s="85" t="s">
        <v>589</v>
      </c>
      <c r="C294" s="85"/>
      <c r="D294" s="83" t="s">
        <v>557</v>
      </c>
      <c r="E294" s="84" t="s">
        <v>201</v>
      </c>
      <c r="F294" s="82" t="s">
        <v>65</v>
      </c>
      <c r="G294" s="1"/>
      <c r="H294" s="88" t="s">
        <v>585</v>
      </c>
      <c r="I294" s="88">
        <v>418.5</v>
      </c>
      <c r="J294" s="88">
        <v>1361.64</v>
      </c>
      <c r="K294" s="88">
        <v>980.75</v>
      </c>
      <c r="L294" s="88">
        <v>1180.54</v>
      </c>
      <c r="M294" s="88">
        <v>1763.1</v>
      </c>
      <c r="N294" s="88">
        <v>737.89</v>
      </c>
      <c r="O294" s="88">
        <v>1308.2</v>
      </c>
      <c r="P294" s="88">
        <v>458.75</v>
      </c>
      <c r="Q294" s="88">
        <v>900.85</v>
      </c>
      <c r="R294" s="88">
        <v>1482.68</v>
      </c>
      <c r="S294" s="88">
        <v>1083.81</v>
      </c>
      <c r="T294" s="88">
        <v>1902.03</v>
      </c>
      <c r="U294" s="88">
        <v>1027.5</v>
      </c>
      <c r="V294" s="88">
        <v>1436.28</v>
      </c>
      <c r="W294" s="88">
        <v>1027.5</v>
      </c>
      <c r="X294" s="88">
        <v>1392.67</v>
      </c>
      <c r="Y294" s="88">
        <v>1584.15</v>
      </c>
      <c r="Z294" s="88">
        <v>1389.45</v>
      </c>
      <c r="AA294" s="88">
        <v>3082.98</v>
      </c>
      <c r="AB294" s="88">
        <v>2280.85</v>
      </c>
      <c r="AC294" s="88">
        <v>2502.83</v>
      </c>
      <c r="AD294" s="88">
        <v>1942.99</v>
      </c>
      <c r="AE294" s="88">
        <v>3492.41</v>
      </c>
      <c r="AF294" s="88">
        <v>709.8</v>
      </c>
      <c r="AG294" s="88">
        <v>0</v>
      </c>
      <c r="AH294" s="88">
        <v>6200.11</v>
      </c>
      <c r="AI294" s="88">
        <v>695.09</v>
      </c>
      <c r="AJ294" s="88">
        <v>720.83</v>
      </c>
      <c r="AK294" s="88">
        <v>1623.35</v>
      </c>
      <c r="AL294" s="88">
        <v>1246.5899999999999</v>
      </c>
      <c r="AM294" s="85">
        <v>802.69</v>
      </c>
      <c r="AN294" s="11"/>
      <c r="AO294" s="85">
        <f t="shared" si="31"/>
        <v>46736.810000000005</v>
      </c>
    </row>
    <row r="295" spans="2:41" ht="15" customHeight="1" outlineLevel="1" x14ac:dyDescent="0.25">
      <c r="B295" s="85" t="s">
        <v>202</v>
      </c>
      <c r="C295" s="85"/>
      <c r="D295" s="83" t="s">
        <v>566</v>
      </c>
      <c r="E295" s="84" t="s">
        <v>203</v>
      </c>
      <c r="F295" s="82" t="s">
        <v>64</v>
      </c>
      <c r="G295" s="1"/>
      <c r="H295" s="88">
        <v>6</v>
      </c>
      <c r="I295" s="88" t="s">
        <v>589</v>
      </c>
      <c r="J295" s="88" t="s">
        <v>589</v>
      </c>
      <c r="K295" s="88" t="s">
        <v>589</v>
      </c>
      <c r="L295" s="88" t="s">
        <v>589</v>
      </c>
      <c r="M295" s="88" t="s">
        <v>589</v>
      </c>
      <c r="N295" s="88" t="s">
        <v>589</v>
      </c>
      <c r="O295" s="88" t="s">
        <v>589</v>
      </c>
      <c r="P295" s="88" t="s">
        <v>589</v>
      </c>
      <c r="Q295" s="88" t="s">
        <v>589</v>
      </c>
      <c r="R295" s="88" t="s">
        <v>589</v>
      </c>
      <c r="S295" s="88" t="s">
        <v>589</v>
      </c>
      <c r="T295" s="88" t="s">
        <v>589</v>
      </c>
      <c r="U295" s="88" t="s">
        <v>589</v>
      </c>
      <c r="V295" s="88" t="s">
        <v>589</v>
      </c>
      <c r="W295" s="88" t="s">
        <v>589</v>
      </c>
      <c r="X295" s="88" t="s">
        <v>589</v>
      </c>
      <c r="Y295" s="88" t="s">
        <v>589</v>
      </c>
      <c r="Z295" s="88" t="s">
        <v>589</v>
      </c>
      <c r="AA295" s="88" t="s">
        <v>589</v>
      </c>
      <c r="AB295" s="88" t="s">
        <v>589</v>
      </c>
      <c r="AC295" s="88" t="s">
        <v>589</v>
      </c>
      <c r="AD295" s="88" t="s">
        <v>589</v>
      </c>
      <c r="AE295" s="88" t="s">
        <v>589</v>
      </c>
      <c r="AF295" s="88" t="s">
        <v>589</v>
      </c>
      <c r="AG295" s="88" t="s">
        <v>589</v>
      </c>
      <c r="AH295" s="88" t="s">
        <v>589</v>
      </c>
      <c r="AI295" s="88" t="s">
        <v>589</v>
      </c>
      <c r="AJ295" s="88" t="s">
        <v>589</v>
      </c>
      <c r="AK295" s="88" t="s">
        <v>589</v>
      </c>
      <c r="AL295" s="88" t="s">
        <v>589</v>
      </c>
      <c r="AM295" s="85" t="s">
        <v>589</v>
      </c>
      <c r="AN295" s="11"/>
      <c r="AO295" s="85">
        <f t="shared" si="31"/>
        <v>0</v>
      </c>
    </row>
    <row r="296" spans="2:41" ht="15" customHeight="1" x14ac:dyDescent="0.25">
      <c r="B296" s="86"/>
      <c r="C296" s="86"/>
      <c r="D296" s="86" t="s">
        <v>204</v>
      </c>
      <c r="E296" s="87"/>
      <c r="F296" s="86" t="s">
        <v>587</v>
      </c>
      <c r="G296" s="86">
        <v>3</v>
      </c>
      <c r="H296" s="89">
        <v>21</v>
      </c>
      <c r="I296" s="89">
        <f t="shared" ref="I296:AO296" si="32">SUBTOTAL(9,I289:I295)</f>
        <v>1458.78</v>
      </c>
      <c r="J296" s="89">
        <f t="shared" si="32"/>
        <v>4009.5699999999997</v>
      </c>
      <c r="K296" s="89">
        <f t="shared" si="32"/>
        <v>3305.02</v>
      </c>
      <c r="L296" s="89">
        <f t="shared" si="32"/>
        <v>3742.26</v>
      </c>
      <c r="M296" s="89">
        <f t="shared" si="32"/>
        <v>4180.34</v>
      </c>
      <c r="N296" s="89">
        <f t="shared" si="32"/>
        <v>2343.58</v>
      </c>
      <c r="O296" s="89">
        <f t="shared" si="32"/>
        <v>3242.8999999999996</v>
      </c>
      <c r="P296" s="89">
        <f t="shared" si="32"/>
        <v>3186.7999999999997</v>
      </c>
      <c r="Q296" s="89">
        <f t="shared" si="32"/>
        <v>4356.2300000000005</v>
      </c>
      <c r="R296" s="89">
        <f t="shared" si="32"/>
        <v>4655.2</v>
      </c>
      <c r="S296" s="89">
        <f t="shared" si="32"/>
        <v>3831.19</v>
      </c>
      <c r="T296" s="89">
        <f t="shared" si="32"/>
        <v>6004.16</v>
      </c>
      <c r="U296" s="89">
        <f t="shared" si="32"/>
        <v>2231.48</v>
      </c>
      <c r="V296" s="89">
        <f t="shared" si="32"/>
        <v>4447.01</v>
      </c>
      <c r="W296" s="89">
        <f t="shared" si="32"/>
        <v>3812.79</v>
      </c>
      <c r="X296" s="89">
        <f t="shared" si="32"/>
        <v>5350.9500000000007</v>
      </c>
      <c r="Y296" s="89">
        <f t="shared" si="32"/>
        <v>5576.22</v>
      </c>
      <c r="Z296" s="89">
        <f t="shared" si="32"/>
        <v>5536.96</v>
      </c>
      <c r="AA296" s="89">
        <f t="shared" si="32"/>
        <v>8475.09</v>
      </c>
      <c r="AB296" s="89">
        <f t="shared" si="32"/>
        <v>5236.1900000000005</v>
      </c>
      <c r="AC296" s="89">
        <f t="shared" si="32"/>
        <v>7471.1900000000005</v>
      </c>
      <c r="AD296" s="89">
        <f t="shared" si="32"/>
        <v>9341.19</v>
      </c>
      <c r="AE296" s="89">
        <f t="shared" si="32"/>
        <v>10438.469999999999</v>
      </c>
      <c r="AF296" s="89">
        <f t="shared" si="32"/>
        <v>7721.3</v>
      </c>
      <c r="AG296" s="89">
        <f t="shared" si="32"/>
        <v>0</v>
      </c>
      <c r="AH296" s="89">
        <f t="shared" si="32"/>
        <v>8352.82</v>
      </c>
      <c r="AI296" s="89">
        <f t="shared" si="32"/>
        <v>2132.92</v>
      </c>
      <c r="AJ296" s="89">
        <f t="shared" si="32"/>
        <v>2745.62</v>
      </c>
      <c r="AK296" s="89">
        <f t="shared" si="32"/>
        <v>4552.58</v>
      </c>
      <c r="AL296" s="89">
        <f t="shared" si="32"/>
        <v>3391.2700000000004</v>
      </c>
      <c r="AM296" s="89">
        <f t="shared" si="32"/>
        <v>2361.48</v>
      </c>
      <c r="AN296" s="18"/>
      <c r="AO296" s="89">
        <f t="shared" si="32"/>
        <v>143491.56</v>
      </c>
    </row>
    <row r="297" spans="2:41" ht="15" customHeight="1" outlineLevel="1" x14ac:dyDescent="0.25">
      <c r="B297" s="85" t="s">
        <v>205</v>
      </c>
      <c r="C297" s="85"/>
      <c r="D297" s="83" t="s">
        <v>494</v>
      </c>
      <c r="E297" s="84" t="s">
        <v>206</v>
      </c>
      <c r="F297" s="82" t="s">
        <v>26</v>
      </c>
      <c r="G297" s="1"/>
      <c r="H297" s="88">
        <v>9</v>
      </c>
      <c r="I297" s="88">
        <v>6621.63</v>
      </c>
      <c r="J297" s="88">
        <v>4363.8</v>
      </c>
      <c r="K297" s="88">
        <v>10894.8</v>
      </c>
      <c r="L297" s="88">
        <v>8854.5</v>
      </c>
      <c r="M297" s="88">
        <v>15921.1</v>
      </c>
      <c r="N297" s="88">
        <v>8738.7999999999993</v>
      </c>
      <c r="O297" s="88">
        <v>9327.4</v>
      </c>
      <c r="P297" s="88">
        <v>6819.63</v>
      </c>
      <c r="Q297" s="88">
        <v>6351</v>
      </c>
      <c r="R297" s="88">
        <v>10586.95</v>
      </c>
      <c r="S297" s="88">
        <v>9046.7999999999993</v>
      </c>
      <c r="T297" s="88">
        <v>8208.5</v>
      </c>
      <c r="U297" s="88">
        <v>11227.52</v>
      </c>
      <c r="V297" s="88">
        <v>6181.7</v>
      </c>
      <c r="W297" s="88">
        <v>5561.8</v>
      </c>
      <c r="X297" s="88">
        <v>6811.96</v>
      </c>
      <c r="Y297" s="88">
        <v>3775.8</v>
      </c>
      <c r="Z297" s="88">
        <v>3375.8</v>
      </c>
      <c r="AA297" s="88">
        <v>9152.93</v>
      </c>
      <c r="AB297" s="88">
        <v>2790.53</v>
      </c>
      <c r="AC297" s="88">
        <v>12207.46</v>
      </c>
      <c r="AD297" s="88">
        <v>2995.8</v>
      </c>
      <c r="AE297" s="88">
        <v>8288.7999999999993</v>
      </c>
      <c r="AF297" s="88">
        <v>4254</v>
      </c>
      <c r="AG297" s="88">
        <v>0</v>
      </c>
      <c r="AH297" s="88">
        <v>5293.7</v>
      </c>
      <c r="AI297" s="88">
        <v>4056.72</v>
      </c>
      <c r="AJ297" s="88">
        <v>3614.9</v>
      </c>
      <c r="AK297" s="88">
        <v>9744.66</v>
      </c>
      <c r="AL297" s="88">
        <v>2099.9299999999998</v>
      </c>
      <c r="AM297" s="85">
        <v>1773.73</v>
      </c>
      <c r="AN297" s="11"/>
      <c r="AO297" s="85">
        <f t="shared" ref="AO297:AO306" si="33">SUM(I297:AM297)</f>
        <v>208942.64999999997</v>
      </c>
    </row>
    <row r="298" spans="2:41" ht="15" customHeight="1" outlineLevel="1" x14ac:dyDescent="0.25">
      <c r="B298" s="85" t="s">
        <v>149</v>
      </c>
      <c r="C298" s="85"/>
      <c r="D298" s="83" t="s">
        <v>552</v>
      </c>
      <c r="E298" s="84" t="s">
        <v>680</v>
      </c>
      <c r="F298" s="82" t="s">
        <v>610</v>
      </c>
      <c r="G298" s="1"/>
      <c r="H298" s="88">
        <v>12</v>
      </c>
      <c r="I298" s="88">
        <v>41.322580645161288</v>
      </c>
      <c r="J298" s="88">
        <v>41.322580645161288</v>
      </c>
      <c r="K298" s="88">
        <v>41.322580645161288</v>
      </c>
      <c r="L298" s="88">
        <v>41.322580645161288</v>
      </c>
      <c r="M298" s="88">
        <v>41.322580645161288</v>
      </c>
      <c r="N298" s="88">
        <v>41.322580645161288</v>
      </c>
      <c r="O298" s="88">
        <v>41.322580645161288</v>
      </c>
      <c r="P298" s="88">
        <v>41.322580645161288</v>
      </c>
      <c r="Q298" s="88">
        <v>41.322580645161288</v>
      </c>
      <c r="R298" s="88">
        <v>41.322580645161288</v>
      </c>
      <c r="S298" s="88">
        <v>41.322580645161288</v>
      </c>
      <c r="T298" s="88">
        <v>41.322580645161288</v>
      </c>
      <c r="U298" s="88">
        <v>41.322580645161288</v>
      </c>
      <c r="V298" s="88">
        <v>41.322580645161288</v>
      </c>
      <c r="W298" s="88">
        <v>41.322580645161288</v>
      </c>
      <c r="X298" s="88">
        <v>41.322580645161288</v>
      </c>
      <c r="Y298" s="88">
        <v>41.322580645161288</v>
      </c>
      <c r="Z298" s="88">
        <v>41.322580645161288</v>
      </c>
      <c r="AA298" s="88">
        <v>41.322580645161288</v>
      </c>
      <c r="AB298" s="88">
        <v>41.322580645161288</v>
      </c>
      <c r="AC298" s="88">
        <v>41.322580645161288</v>
      </c>
      <c r="AD298" s="88">
        <v>41.322580645161288</v>
      </c>
      <c r="AE298" s="88">
        <v>41.322580645161288</v>
      </c>
      <c r="AF298" s="88">
        <v>41.322580645161288</v>
      </c>
      <c r="AG298" s="88">
        <v>41.322580645161288</v>
      </c>
      <c r="AH298" s="88">
        <v>41.322580645161288</v>
      </c>
      <c r="AI298" s="88">
        <v>41.322580645161288</v>
      </c>
      <c r="AJ298" s="88">
        <v>41.322580645161288</v>
      </c>
      <c r="AK298" s="88">
        <v>41.322580645161288</v>
      </c>
      <c r="AL298" s="88">
        <v>41.322580645161288</v>
      </c>
      <c r="AM298" s="85">
        <v>41.322580645161288</v>
      </c>
      <c r="AN298" s="11"/>
      <c r="AO298" s="85">
        <f t="shared" si="33"/>
        <v>1281</v>
      </c>
    </row>
    <row r="299" spans="2:41" ht="15" customHeight="1" outlineLevel="1" x14ac:dyDescent="0.25">
      <c r="B299" s="85" t="s">
        <v>589</v>
      </c>
      <c r="C299" s="85"/>
      <c r="D299" s="83" t="s">
        <v>585</v>
      </c>
      <c r="E299" s="84" t="s">
        <v>207</v>
      </c>
      <c r="F299" s="82" t="s">
        <v>26</v>
      </c>
      <c r="G299" s="1"/>
      <c r="H299" s="88" t="s">
        <v>585</v>
      </c>
      <c r="I299" s="88">
        <v>12994</v>
      </c>
      <c r="J299" s="88">
        <v>8299</v>
      </c>
      <c r="K299" s="88">
        <v>13625</v>
      </c>
      <c r="L299" s="88">
        <v>5405.8</v>
      </c>
      <c r="M299" s="88">
        <v>15170</v>
      </c>
      <c r="N299" s="88">
        <v>4983</v>
      </c>
      <c r="O299" s="88">
        <v>9064</v>
      </c>
      <c r="P299" s="88">
        <v>16446</v>
      </c>
      <c r="Q299" s="88">
        <v>11924</v>
      </c>
      <c r="R299" s="88">
        <v>10419</v>
      </c>
      <c r="S299" s="88">
        <v>6947</v>
      </c>
      <c r="T299" s="88">
        <v>14985</v>
      </c>
      <c r="U299" s="88">
        <v>11672</v>
      </c>
      <c r="V299" s="88">
        <v>11881</v>
      </c>
      <c r="W299" s="88">
        <v>11350</v>
      </c>
      <c r="X299" s="88">
        <v>17054</v>
      </c>
      <c r="Y299" s="88">
        <v>7488</v>
      </c>
      <c r="Z299" s="88">
        <v>20348</v>
      </c>
      <c r="AA299" s="88">
        <v>14773</v>
      </c>
      <c r="AB299" s="88">
        <v>18984</v>
      </c>
      <c r="AC299" s="88">
        <v>15246</v>
      </c>
      <c r="AD299" s="88">
        <v>9799</v>
      </c>
      <c r="AE299" s="88">
        <v>12943</v>
      </c>
      <c r="AF299" s="88">
        <v>14967</v>
      </c>
      <c r="AG299" s="88">
        <v>0</v>
      </c>
      <c r="AH299" s="88">
        <v>13548</v>
      </c>
      <c r="AI299" s="88">
        <v>12347</v>
      </c>
      <c r="AJ299" s="88">
        <v>16255</v>
      </c>
      <c r="AK299" s="88">
        <v>12945</v>
      </c>
      <c r="AL299" s="88">
        <v>16428</v>
      </c>
      <c r="AM299" s="85">
        <v>8108</v>
      </c>
      <c r="AN299" s="11"/>
      <c r="AO299" s="85">
        <f t="shared" si="33"/>
        <v>376397.8</v>
      </c>
    </row>
    <row r="300" spans="2:41" ht="15" customHeight="1" outlineLevel="1" x14ac:dyDescent="0.25">
      <c r="B300" s="85" t="s">
        <v>582</v>
      </c>
      <c r="C300" s="85"/>
      <c r="D300" s="83" t="s">
        <v>583</v>
      </c>
      <c r="E300" s="84" t="s">
        <v>584</v>
      </c>
      <c r="F300" s="82" t="s">
        <v>26</v>
      </c>
      <c r="G300" s="1"/>
      <c r="H300" s="88">
        <v>10</v>
      </c>
      <c r="I300" s="88" t="s">
        <v>589</v>
      </c>
      <c r="J300" s="88" t="s">
        <v>589</v>
      </c>
      <c r="K300" s="88" t="s">
        <v>589</v>
      </c>
      <c r="L300" s="88" t="s">
        <v>589</v>
      </c>
      <c r="M300" s="88" t="s">
        <v>589</v>
      </c>
      <c r="N300" s="88" t="s">
        <v>589</v>
      </c>
      <c r="O300" s="88" t="s">
        <v>589</v>
      </c>
      <c r="P300" s="88" t="s">
        <v>589</v>
      </c>
      <c r="Q300" s="88" t="s">
        <v>589</v>
      </c>
      <c r="R300" s="88" t="s">
        <v>589</v>
      </c>
      <c r="S300" s="88" t="s">
        <v>589</v>
      </c>
      <c r="T300" s="88" t="s">
        <v>589</v>
      </c>
      <c r="U300" s="88" t="s">
        <v>589</v>
      </c>
      <c r="V300" s="88" t="s">
        <v>589</v>
      </c>
      <c r="W300" s="88" t="s">
        <v>589</v>
      </c>
      <c r="X300" s="88" t="s">
        <v>589</v>
      </c>
      <c r="Y300" s="88" t="s">
        <v>589</v>
      </c>
      <c r="Z300" s="88" t="s">
        <v>589</v>
      </c>
      <c r="AA300" s="88" t="s">
        <v>589</v>
      </c>
      <c r="AB300" s="88" t="s">
        <v>589</v>
      </c>
      <c r="AC300" s="88" t="s">
        <v>589</v>
      </c>
      <c r="AD300" s="88" t="s">
        <v>589</v>
      </c>
      <c r="AE300" s="88" t="s">
        <v>589</v>
      </c>
      <c r="AF300" s="88" t="s">
        <v>589</v>
      </c>
      <c r="AG300" s="88" t="s">
        <v>589</v>
      </c>
      <c r="AH300" s="88" t="s">
        <v>589</v>
      </c>
      <c r="AI300" s="88" t="s">
        <v>589</v>
      </c>
      <c r="AJ300" s="88" t="s">
        <v>589</v>
      </c>
      <c r="AK300" s="88" t="s">
        <v>589</v>
      </c>
      <c r="AL300" s="88" t="s">
        <v>589</v>
      </c>
      <c r="AM300" s="85" t="s">
        <v>589</v>
      </c>
      <c r="AN300" s="11"/>
      <c r="AO300" s="85">
        <f t="shared" si="33"/>
        <v>0</v>
      </c>
    </row>
    <row r="301" spans="2:41" ht="15" customHeight="1" outlineLevel="1" x14ac:dyDescent="0.25">
      <c r="B301" s="85" t="s">
        <v>139</v>
      </c>
      <c r="C301" s="85"/>
      <c r="D301" s="83" t="s">
        <v>619</v>
      </c>
      <c r="E301" s="84" t="s">
        <v>620</v>
      </c>
      <c r="F301" s="82" t="s">
        <v>26</v>
      </c>
      <c r="G301" s="1"/>
      <c r="H301" s="88" t="s">
        <v>585</v>
      </c>
      <c r="I301" s="88">
        <v>0</v>
      </c>
      <c r="J301" s="88">
        <v>0</v>
      </c>
      <c r="K301" s="88">
        <v>0</v>
      </c>
      <c r="L301" s="88">
        <v>0</v>
      </c>
      <c r="M301" s="88">
        <v>0</v>
      </c>
      <c r="N301" s="88">
        <v>0</v>
      </c>
      <c r="O301" s="88">
        <v>1198</v>
      </c>
      <c r="P301" s="88">
        <v>0</v>
      </c>
      <c r="Q301" s="88">
        <v>0</v>
      </c>
      <c r="R301" s="88">
        <v>0</v>
      </c>
      <c r="S301" s="88">
        <v>0</v>
      </c>
      <c r="T301" s="88">
        <v>0</v>
      </c>
      <c r="U301" s="88">
        <v>0</v>
      </c>
      <c r="V301" s="88">
        <v>1198.8</v>
      </c>
      <c r="W301" s="88">
        <v>0</v>
      </c>
      <c r="X301" s="88">
        <v>0</v>
      </c>
      <c r="Y301" s="88">
        <v>0</v>
      </c>
      <c r="Z301" s="88">
        <v>1981</v>
      </c>
      <c r="AA301" s="88">
        <v>0</v>
      </c>
      <c r="AB301" s="88">
        <v>0</v>
      </c>
      <c r="AC301" s="88">
        <v>0</v>
      </c>
      <c r="AD301" s="88">
        <v>0</v>
      </c>
      <c r="AE301" s="88">
        <v>0</v>
      </c>
      <c r="AF301" s="88">
        <v>1198.8</v>
      </c>
      <c r="AG301" s="88">
        <v>2398.8000000000002</v>
      </c>
      <c r="AH301" s="88">
        <v>0</v>
      </c>
      <c r="AI301" s="88">
        <v>0</v>
      </c>
      <c r="AJ301" s="88">
        <v>0</v>
      </c>
      <c r="AK301" s="88">
        <v>1198</v>
      </c>
      <c r="AL301" s="88">
        <v>0</v>
      </c>
      <c r="AM301" s="85">
        <v>0</v>
      </c>
      <c r="AN301" s="11"/>
      <c r="AO301" s="85">
        <f t="shared" si="33"/>
        <v>9173.4000000000015</v>
      </c>
    </row>
    <row r="302" spans="2:41" ht="15" customHeight="1" outlineLevel="1" x14ac:dyDescent="0.25">
      <c r="B302" s="85" t="s">
        <v>589</v>
      </c>
      <c r="C302" s="85"/>
      <c r="D302" s="83" t="s">
        <v>585</v>
      </c>
      <c r="E302" s="84" t="s">
        <v>208</v>
      </c>
      <c r="F302" s="82" t="s">
        <v>26</v>
      </c>
      <c r="G302" s="1"/>
      <c r="H302" s="88" t="s">
        <v>585</v>
      </c>
      <c r="I302" s="88">
        <v>8076.99</v>
      </c>
      <c r="J302" s="88">
        <v>11991</v>
      </c>
      <c r="K302" s="88">
        <v>9678</v>
      </c>
      <c r="L302" s="88">
        <v>9065</v>
      </c>
      <c r="M302" s="88">
        <v>10399</v>
      </c>
      <c r="N302" s="88">
        <v>10505.99</v>
      </c>
      <c r="O302" s="88">
        <v>11488.99</v>
      </c>
      <c r="P302" s="88">
        <v>8379</v>
      </c>
      <c r="Q302" s="88">
        <v>8606</v>
      </c>
      <c r="R302" s="88">
        <v>13527.99</v>
      </c>
      <c r="S302" s="88">
        <v>9242.99</v>
      </c>
      <c r="T302" s="88">
        <v>9415</v>
      </c>
      <c r="U302" s="88">
        <v>15989</v>
      </c>
      <c r="V302" s="88">
        <v>5485</v>
      </c>
      <c r="W302" s="88">
        <v>8440</v>
      </c>
      <c r="X302" s="88">
        <v>12817</v>
      </c>
      <c r="Y302" s="88">
        <v>11257</v>
      </c>
      <c r="Z302" s="88">
        <v>10884</v>
      </c>
      <c r="AA302" s="88">
        <v>14475</v>
      </c>
      <c r="AB302" s="88">
        <v>13338</v>
      </c>
      <c r="AC302" s="88">
        <v>13242</v>
      </c>
      <c r="AD302" s="88">
        <v>14557</v>
      </c>
      <c r="AE302" s="88">
        <v>14172</v>
      </c>
      <c r="AF302" s="88">
        <v>9906</v>
      </c>
      <c r="AG302" s="88">
        <v>0</v>
      </c>
      <c r="AH302" s="88">
        <v>15937.99</v>
      </c>
      <c r="AI302" s="88">
        <v>8995.26</v>
      </c>
      <c r="AJ302" s="88">
        <v>6495.01</v>
      </c>
      <c r="AK302" s="88">
        <v>6979.63</v>
      </c>
      <c r="AL302" s="88">
        <v>7412.66</v>
      </c>
      <c r="AM302" s="85">
        <v>9692.39</v>
      </c>
      <c r="AN302" s="11"/>
      <c r="AO302" s="85">
        <f t="shared" si="33"/>
        <v>320450.89</v>
      </c>
    </row>
    <row r="303" spans="2:41" ht="15" customHeight="1" outlineLevel="1" x14ac:dyDescent="0.25">
      <c r="B303" s="85" t="s">
        <v>589</v>
      </c>
      <c r="C303" s="85"/>
      <c r="D303" s="83" t="s">
        <v>585</v>
      </c>
      <c r="E303" s="84" t="s">
        <v>210</v>
      </c>
      <c r="F303" s="82" t="s">
        <v>26</v>
      </c>
      <c r="G303" s="1"/>
      <c r="H303" s="88" t="s">
        <v>585</v>
      </c>
      <c r="I303" s="88" t="s">
        <v>589</v>
      </c>
      <c r="J303" s="88" t="s">
        <v>589</v>
      </c>
      <c r="K303" s="88" t="s">
        <v>589</v>
      </c>
      <c r="L303" s="88" t="s">
        <v>589</v>
      </c>
      <c r="M303" s="88" t="s">
        <v>589</v>
      </c>
      <c r="N303" s="88" t="s">
        <v>589</v>
      </c>
      <c r="O303" s="88" t="s">
        <v>589</v>
      </c>
      <c r="P303" s="88" t="s">
        <v>589</v>
      </c>
      <c r="Q303" s="88" t="s">
        <v>589</v>
      </c>
      <c r="R303" s="88" t="s">
        <v>589</v>
      </c>
      <c r="S303" s="88" t="s">
        <v>589</v>
      </c>
      <c r="T303" s="88" t="s">
        <v>589</v>
      </c>
      <c r="U303" s="88" t="s">
        <v>589</v>
      </c>
      <c r="V303" s="88" t="s">
        <v>589</v>
      </c>
      <c r="W303" s="88" t="s">
        <v>589</v>
      </c>
      <c r="X303" s="88" t="s">
        <v>589</v>
      </c>
      <c r="Y303" s="88" t="s">
        <v>589</v>
      </c>
      <c r="Z303" s="88" t="s">
        <v>589</v>
      </c>
      <c r="AA303" s="88" t="s">
        <v>589</v>
      </c>
      <c r="AB303" s="88" t="s">
        <v>589</v>
      </c>
      <c r="AC303" s="88" t="s">
        <v>589</v>
      </c>
      <c r="AD303" s="88" t="s">
        <v>589</v>
      </c>
      <c r="AE303" s="88" t="s">
        <v>589</v>
      </c>
      <c r="AF303" s="88" t="s">
        <v>589</v>
      </c>
      <c r="AG303" s="88" t="s">
        <v>589</v>
      </c>
      <c r="AH303" s="88" t="s">
        <v>589</v>
      </c>
      <c r="AI303" s="88" t="s">
        <v>589</v>
      </c>
      <c r="AJ303" s="88" t="s">
        <v>589</v>
      </c>
      <c r="AK303" s="88" t="s">
        <v>589</v>
      </c>
      <c r="AL303" s="88" t="s">
        <v>589</v>
      </c>
      <c r="AM303" s="85" t="s">
        <v>589</v>
      </c>
      <c r="AN303" s="11"/>
      <c r="AO303" s="85">
        <f t="shared" si="33"/>
        <v>0</v>
      </c>
    </row>
    <row r="304" spans="2:41" ht="15" customHeight="1" outlineLevel="1" x14ac:dyDescent="0.25">
      <c r="B304" s="85" t="s">
        <v>211</v>
      </c>
      <c r="C304" s="85"/>
      <c r="D304" s="83" t="s">
        <v>506</v>
      </c>
      <c r="E304" s="84" t="s">
        <v>212</v>
      </c>
      <c r="F304" s="82" t="s">
        <v>26</v>
      </c>
      <c r="G304" s="1"/>
      <c r="H304" s="88" t="s">
        <v>610</v>
      </c>
      <c r="I304" s="88">
        <v>19429</v>
      </c>
      <c r="J304" s="88">
        <v>30297.96</v>
      </c>
      <c r="K304" s="88">
        <v>10903.21</v>
      </c>
      <c r="L304" s="88">
        <v>13969.38</v>
      </c>
      <c r="M304" s="88">
        <v>18181.45</v>
      </c>
      <c r="N304" s="88">
        <v>11017.54</v>
      </c>
      <c r="O304" s="88">
        <v>11292.37</v>
      </c>
      <c r="P304" s="88">
        <v>16166.3</v>
      </c>
      <c r="Q304" s="88">
        <v>22571.43</v>
      </c>
      <c r="R304" s="88">
        <v>19249.77</v>
      </c>
      <c r="S304" s="88">
        <v>28427.5</v>
      </c>
      <c r="T304" s="88">
        <v>26065.1</v>
      </c>
      <c r="U304" s="88">
        <v>12072.68</v>
      </c>
      <c r="V304" s="88">
        <v>15469.19</v>
      </c>
      <c r="W304" s="88">
        <v>23552.99</v>
      </c>
      <c r="X304" s="88">
        <v>25612.99</v>
      </c>
      <c r="Y304" s="88">
        <v>19478.060000000001</v>
      </c>
      <c r="Z304" s="88">
        <v>16561.75</v>
      </c>
      <c r="AA304" s="88">
        <v>16983.169999999998</v>
      </c>
      <c r="AB304" s="88">
        <v>11960.63</v>
      </c>
      <c r="AC304" s="88">
        <v>20736.96</v>
      </c>
      <c r="AD304" s="88">
        <v>19970.900000000001</v>
      </c>
      <c r="AE304" s="88">
        <v>14652.75</v>
      </c>
      <c r="AF304" s="88">
        <v>19089.830000000002</v>
      </c>
      <c r="AG304" s="88">
        <v>0</v>
      </c>
      <c r="AH304" s="88">
        <v>23998.94</v>
      </c>
      <c r="AI304" s="88">
        <v>9650.75</v>
      </c>
      <c r="AJ304" s="88">
        <v>15648.53</v>
      </c>
      <c r="AK304" s="88">
        <v>30710.89</v>
      </c>
      <c r="AL304" s="88">
        <v>12359.03</v>
      </c>
      <c r="AM304" s="85">
        <v>16718.95</v>
      </c>
      <c r="AN304" s="11"/>
      <c r="AO304" s="85">
        <f t="shared" si="33"/>
        <v>552800</v>
      </c>
    </row>
    <row r="305" spans="2:46" ht="15" customHeight="1" outlineLevel="1" x14ac:dyDescent="0.25">
      <c r="B305" s="85" t="s">
        <v>213</v>
      </c>
      <c r="C305" s="85"/>
      <c r="D305" s="83" t="s">
        <v>533</v>
      </c>
      <c r="E305" s="84" t="s">
        <v>214</v>
      </c>
      <c r="F305" s="82" t="s">
        <v>26</v>
      </c>
      <c r="G305" s="1"/>
      <c r="H305" s="88" t="s">
        <v>585</v>
      </c>
      <c r="I305" s="88">
        <v>10366.94</v>
      </c>
      <c r="J305" s="88">
        <v>11341.08</v>
      </c>
      <c r="K305" s="88">
        <v>8109.79</v>
      </c>
      <c r="L305" s="88">
        <v>13060.08</v>
      </c>
      <c r="M305" s="88">
        <v>14341.26</v>
      </c>
      <c r="N305" s="88">
        <v>4546.95</v>
      </c>
      <c r="O305" s="88">
        <v>11569.16</v>
      </c>
      <c r="P305" s="88">
        <v>6319.17</v>
      </c>
      <c r="Q305" s="88">
        <v>4737.3500000000004</v>
      </c>
      <c r="R305" s="88">
        <v>10747.5</v>
      </c>
      <c r="S305" s="88">
        <v>10099.91</v>
      </c>
      <c r="T305" s="88">
        <v>7747.25</v>
      </c>
      <c r="U305" s="88">
        <v>10487.35</v>
      </c>
      <c r="V305" s="88">
        <v>7140.58</v>
      </c>
      <c r="W305" s="88">
        <v>11310.13</v>
      </c>
      <c r="X305" s="88">
        <v>12629.15</v>
      </c>
      <c r="Y305" s="88">
        <v>2013.16</v>
      </c>
      <c r="Z305" s="88">
        <v>3345.04</v>
      </c>
      <c r="AA305" s="88">
        <v>7163.81</v>
      </c>
      <c r="AB305" s="88">
        <v>5477.32</v>
      </c>
      <c r="AC305" s="88">
        <v>5915.39</v>
      </c>
      <c r="AD305" s="88">
        <v>10053.39</v>
      </c>
      <c r="AE305" s="88">
        <v>12309.45</v>
      </c>
      <c r="AF305" s="88">
        <v>13070.3</v>
      </c>
      <c r="AG305" s="88">
        <v>0</v>
      </c>
      <c r="AH305" s="88">
        <v>13121.05</v>
      </c>
      <c r="AI305" s="88">
        <v>10364.94</v>
      </c>
      <c r="AJ305" s="88">
        <v>2159.9699999999998</v>
      </c>
      <c r="AK305" s="88">
        <v>9449.2800000000007</v>
      </c>
      <c r="AL305" s="88">
        <v>8411.34</v>
      </c>
      <c r="AM305" s="85">
        <v>2036.49</v>
      </c>
      <c r="AN305" s="11"/>
      <c r="AO305" s="85">
        <f t="shared" si="33"/>
        <v>259444.58</v>
      </c>
    </row>
    <row r="306" spans="2:46" ht="15" customHeight="1" outlineLevel="1" x14ac:dyDescent="0.25">
      <c r="B306" s="85" t="s">
        <v>589</v>
      </c>
      <c r="C306" s="85"/>
      <c r="D306" s="83" t="s">
        <v>585</v>
      </c>
      <c r="E306" s="84" t="s">
        <v>215</v>
      </c>
      <c r="F306" s="82" t="s">
        <v>26</v>
      </c>
      <c r="G306" s="1"/>
      <c r="H306" s="88" t="s">
        <v>585</v>
      </c>
      <c r="I306" s="88">
        <v>2683.9</v>
      </c>
      <c r="J306" s="88">
        <v>2972</v>
      </c>
      <c r="K306" s="88">
        <v>6287</v>
      </c>
      <c r="L306" s="88">
        <v>1626</v>
      </c>
      <c r="M306" s="88">
        <v>3133</v>
      </c>
      <c r="N306" s="88">
        <v>2396</v>
      </c>
      <c r="O306" s="88">
        <v>1786</v>
      </c>
      <c r="P306" s="88">
        <v>4286</v>
      </c>
      <c r="Q306" s="88">
        <v>4832</v>
      </c>
      <c r="R306" s="88">
        <v>4809</v>
      </c>
      <c r="S306" s="88">
        <v>1098</v>
      </c>
      <c r="T306" s="88">
        <v>7367</v>
      </c>
      <c r="U306" s="88">
        <v>2896</v>
      </c>
      <c r="V306" s="88">
        <v>4401.8999999999996</v>
      </c>
      <c r="W306" s="88">
        <v>1847</v>
      </c>
      <c r="X306" s="88">
        <v>1227.9000000000001</v>
      </c>
      <c r="Y306" s="88">
        <v>3012</v>
      </c>
      <c r="Z306" s="88">
        <v>3888.65</v>
      </c>
      <c r="AA306" s="88">
        <v>5502</v>
      </c>
      <c r="AB306" s="88">
        <v>4098.05</v>
      </c>
      <c r="AC306" s="88">
        <v>6063</v>
      </c>
      <c r="AD306" s="88">
        <v>8195.9</v>
      </c>
      <c r="AE306" s="88">
        <v>5642</v>
      </c>
      <c r="AF306" s="88">
        <v>2218</v>
      </c>
      <c r="AG306" s="88">
        <v>0</v>
      </c>
      <c r="AH306" s="88">
        <v>2845</v>
      </c>
      <c r="AI306" s="88">
        <v>1147</v>
      </c>
      <c r="AJ306" s="88">
        <v>5341</v>
      </c>
      <c r="AK306" s="88">
        <v>476</v>
      </c>
      <c r="AL306" s="88">
        <v>838</v>
      </c>
      <c r="AM306" s="85">
        <v>848</v>
      </c>
      <c r="AN306" s="11"/>
      <c r="AO306" s="85">
        <f t="shared" si="33"/>
        <v>103763.3</v>
      </c>
    </row>
    <row r="307" spans="2:46" ht="15" customHeight="1" x14ac:dyDescent="0.25">
      <c r="B307" s="86"/>
      <c r="C307" s="86"/>
      <c r="D307" s="86" t="s">
        <v>71</v>
      </c>
      <c r="E307" s="87"/>
      <c r="F307" s="86" t="s">
        <v>587</v>
      </c>
      <c r="G307" s="86">
        <v>3</v>
      </c>
      <c r="H307" s="89">
        <v>31</v>
      </c>
      <c r="I307" s="89">
        <f t="shared" ref="I307:AM307" si="34">SUBTOTAL(9,I297:I306)</f>
        <v>60213.782580645166</v>
      </c>
      <c r="J307" s="89">
        <f t="shared" si="34"/>
        <v>69306.162580645163</v>
      </c>
      <c r="K307" s="89">
        <f t="shared" si="34"/>
        <v>59539.122580645162</v>
      </c>
      <c r="L307" s="89">
        <f t="shared" si="34"/>
        <v>52022.082580645161</v>
      </c>
      <c r="M307" s="89">
        <f t="shared" si="34"/>
        <v>77187.13258064515</v>
      </c>
      <c r="N307" s="89">
        <f t="shared" si="34"/>
        <v>42229.602580645158</v>
      </c>
      <c r="O307" s="89">
        <f t="shared" si="34"/>
        <v>55767.242580645165</v>
      </c>
      <c r="P307" s="89">
        <f t="shared" si="34"/>
        <v>58457.422580645158</v>
      </c>
      <c r="Q307" s="89">
        <f t="shared" si="34"/>
        <v>59063.102580645158</v>
      </c>
      <c r="R307" s="89">
        <f t="shared" si="34"/>
        <v>69381.532580645158</v>
      </c>
      <c r="S307" s="89">
        <f t="shared" si="34"/>
        <v>64903.522580645164</v>
      </c>
      <c r="T307" s="89">
        <f t="shared" si="34"/>
        <v>73829.172580645158</v>
      </c>
      <c r="U307" s="89">
        <f t="shared" si="34"/>
        <v>64385.872580645162</v>
      </c>
      <c r="V307" s="89">
        <f t="shared" si="34"/>
        <v>51799.492580645165</v>
      </c>
      <c r="W307" s="89">
        <f t="shared" si="34"/>
        <v>62103.242580645157</v>
      </c>
      <c r="X307" s="89">
        <f t="shared" si="34"/>
        <v>76194.322580645152</v>
      </c>
      <c r="Y307" s="89">
        <f t="shared" si="34"/>
        <v>47065.342580645171</v>
      </c>
      <c r="Z307" s="89">
        <f t="shared" si="34"/>
        <v>60425.562580645164</v>
      </c>
      <c r="AA307" s="89">
        <f t="shared" si="34"/>
        <v>68091.232580645155</v>
      </c>
      <c r="AB307" s="89">
        <f t="shared" si="34"/>
        <v>56689.852580645165</v>
      </c>
      <c r="AC307" s="89">
        <f t="shared" si="34"/>
        <v>73452.132580645164</v>
      </c>
      <c r="AD307" s="89">
        <f t="shared" si="34"/>
        <v>65613.312580645157</v>
      </c>
      <c r="AE307" s="89">
        <f t="shared" si="34"/>
        <v>68049.322580645166</v>
      </c>
      <c r="AF307" s="89">
        <f t="shared" si="34"/>
        <v>64745.252580645159</v>
      </c>
      <c r="AG307" s="89">
        <f t="shared" si="34"/>
        <v>2440.1225806451616</v>
      </c>
      <c r="AH307" s="89">
        <f t="shared" si="34"/>
        <v>74786.002580645159</v>
      </c>
      <c r="AI307" s="89">
        <f t="shared" si="34"/>
        <v>46602.992580645165</v>
      </c>
      <c r="AJ307" s="89">
        <f t="shared" si="34"/>
        <v>49555.732580645163</v>
      </c>
      <c r="AK307" s="89">
        <f t="shared" si="34"/>
        <v>71544.782580645158</v>
      </c>
      <c r="AL307" s="89">
        <f t="shared" si="34"/>
        <v>47590.282580645158</v>
      </c>
      <c r="AM307" s="89">
        <f t="shared" si="34"/>
        <v>39218.882580645157</v>
      </c>
      <c r="AN307" s="18"/>
      <c r="AO307" s="89">
        <f>SUBTOTAL(9,AO297:AO306)</f>
        <v>1832253.62</v>
      </c>
    </row>
    <row r="308" spans="2:46" s="11" customFormat="1" ht="15" customHeight="1" outlineLevel="1" x14ac:dyDescent="0.25">
      <c r="B308" s="85" t="s">
        <v>589</v>
      </c>
      <c r="C308" s="85"/>
      <c r="D308" s="83" t="s">
        <v>585</v>
      </c>
      <c r="E308" s="84" t="s">
        <v>569</v>
      </c>
      <c r="F308" s="82" t="s">
        <v>570</v>
      </c>
      <c r="G308" s="1"/>
      <c r="H308" s="88" t="s">
        <v>585</v>
      </c>
      <c r="I308" s="88" t="s">
        <v>589</v>
      </c>
      <c r="J308" s="88" t="s">
        <v>589</v>
      </c>
      <c r="K308" s="88" t="s">
        <v>589</v>
      </c>
      <c r="L308" s="88" t="s">
        <v>589</v>
      </c>
      <c r="M308" s="88" t="s">
        <v>589</v>
      </c>
      <c r="N308" s="88" t="s">
        <v>589</v>
      </c>
      <c r="O308" s="88" t="s">
        <v>589</v>
      </c>
      <c r="P308" s="88" t="s">
        <v>589</v>
      </c>
      <c r="Q308" s="88" t="s">
        <v>589</v>
      </c>
      <c r="R308" s="88" t="s">
        <v>589</v>
      </c>
      <c r="S308" s="88" t="s">
        <v>589</v>
      </c>
      <c r="T308" s="88" t="s">
        <v>589</v>
      </c>
      <c r="U308" s="88" t="s">
        <v>589</v>
      </c>
      <c r="V308" s="88" t="s">
        <v>589</v>
      </c>
      <c r="W308" s="88" t="s">
        <v>589</v>
      </c>
      <c r="X308" s="88" t="s">
        <v>589</v>
      </c>
      <c r="Y308" s="88" t="s">
        <v>589</v>
      </c>
      <c r="Z308" s="88" t="s">
        <v>589</v>
      </c>
      <c r="AA308" s="88" t="s">
        <v>589</v>
      </c>
      <c r="AB308" s="88" t="s">
        <v>589</v>
      </c>
      <c r="AC308" s="88" t="s">
        <v>589</v>
      </c>
      <c r="AD308" s="88" t="s">
        <v>589</v>
      </c>
      <c r="AE308" s="88" t="s">
        <v>589</v>
      </c>
      <c r="AF308" s="88" t="s">
        <v>589</v>
      </c>
      <c r="AG308" s="88" t="s">
        <v>589</v>
      </c>
      <c r="AH308" s="88" t="s">
        <v>589</v>
      </c>
      <c r="AI308" s="88" t="s">
        <v>589</v>
      </c>
      <c r="AJ308" s="88" t="s">
        <v>589</v>
      </c>
      <c r="AK308" s="88" t="s">
        <v>589</v>
      </c>
      <c r="AL308" s="88" t="s">
        <v>589</v>
      </c>
      <c r="AM308" s="85" t="s">
        <v>589</v>
      </c>
      <c r="AO308" s="85">
        <f>SUM(I308:AM308)</f>
        <v>0</v>
      </c>
      <c r="AQ308" s="20"/>
      <c r="AR308" s="20"/>
      <c r="AS308" s="20"/>
      <c r="AT308" s="20"/>
    </row>
    <row r="309" spans="2:46" ht="15" customHeight="1" outlineLevel="1" x14ac:dyDescent="0.25">
      <c r="B309" s="85" t="s">
        <v>194</v>
      </c>
      <c r="C309" s="85"/>
      <c r="D309" s="83" t="s">
        <v>572</v>
      </c>
      <c r="E309" s="84" t="s">
        <v>571</v>
      </c>
      <c r="F309" s="82" t="s">
        <v>570</v>
      </c>
      <c r="G309" s="1"/>
      <c r="H309" s="88">
        <v>5</v>
      </c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5"/>
      <c r="AN309" s="11"/>
      <c r="AO309" s="85">
        <f>SUM(I309:AM309)</f>
        <v>0</v>
      </c>
    </row>
    <row r="310" spans="2:46" ht="15" customHeight="1" x14ac:dyDescent="0.25">
      <c r="B310" s="86"/>
      <c r="C310" s="86"/>
      <c r="D310" s="86" t="s">
        <v>94</v>
      </c>
      <c r="E310" s="87"/>
      <c r="F310" s="86" t="s">
        <v>587</v>
      </c>
      <c r="G310" s="86">
        <v>1</v>
      </c>
      <c r="H310" s="89">
        <v>5</v>
      </c>
      <c r="I310" s="89">
        <f t="shared" ref="I310:AM310" si="35">SUBTOTAL(9,I308:I309)</f>
        <v>0</v>
      </c>
      <c r="J310" s="89">
        <f t="shared" si="35"/>
        <v>0</v>
      </c>
      <c r="K310" s="89">
        <f t="shared" si="35"/>
        <v>0</v>
      </c>
      <c r="L310" s="89">
        <f t="shared" si="35"/>
        <v>0</v>
      </c>
      <c r="M310" s="89">
        <f t="shared" si="35"/>
        <v>0</v>
      </c>
      <c r="N310" s="89">
        <f t="shared" si="35"/>
        <v>0</v>
      </c>
      <c r="O310" s="89">
        <f t="shared" si="35"/>
        <v>0</v>
      </c>
      <c r="P310" s="89">
        <f t="shared" si="35"/>
        <v>0</v>
      </c>
      <c r="Q310" s="89">
        <f t="shared" si="35"/>
        <v>0</v>
      </c>
      <c r="R310" s="89">
        <f t="shared" si="35"/>
        <v>0</v>
      </c>
      <c r="S310" s="89">
        <f t="shared" si="35"/>
        <v>0</v>
      </c>
      <c r="T310" s="89">
        <f t="shared" si="35"/>
        <v>0</v>
      </c>
      <c r="U310" s="89">
        <f t="shared" si="35"/>
        <v>0</v>
      </c>
      <c r="V310" s="89">
        <f t="shared" si="35"/>
        <v>0</v>
      </c>
      <c r="W310" s="89">
        <f t="shared" si="35"/>
        <v>0</v>
      </c>
      <c r="X310" s="89">
        <f t="shared" si="35"/>
        <v>0</v>
      </c>
      <c r="Y310" s="89">
        <f t="shared" si="35"/>
        <v>0</v>
      </c>
      <c r="Z310" s="89">
        <f t="shared" si="35"/>
        <v>0</v>
      </c>
      <c r="AA310" s="89">
        <f t="shared" si="35"/>
        <v>0</v>
      </c>
      <c r="AB310" s="89">
        <f t="shared" si="35"/>
        <v>0</v>
      </c>
      <c r="AC310" s="89">
        <f t="shared" si="35"/>
        <v>0</v>
      </c>
      <c r="AD310" s="89">
        <f t="shared" si="35"/>
        <v>0</v>
      </c>
      <c r="AE310" s="89">
        <f t="shared" si="35"/>
        <v>0</v>
      </c>
      <c r="AF310" s="89">
        <f t="shared" si="35"/>
        <v>0</v>
      </c>
      <c r="AG310" s="89">
        <f t="shared" si="35"/>
        <v>0</v>
      </c>
      <c r="AH310" s="89">
        <f t="shared" si="35"/>
        <v>0</v>
      </c>
      <c r="AI310" s="89">
        <f t="shared" si="35"/>
        <v>0</v>
      </c>
      <c r="AJ310" s="89">
        <f t="shared" si="35"/>
        <v>0</v>
      </c>
      <c r="AK310" s="89">
        <f t="shared" si="35"/>
        <v>0</v>
      </c>
      <c r="AL310" s="89">
        <f t="shared" si="35"/>
        <v>0</v>
      </c>
      <c r="AM310" s="89">
        <f t="shared" si="35"/>
        <v>0</v>
      </c>
      <c r="AN310" s="18"/>
      <c r="AO310" s="89">
        <f>SUBTOTAL(9,AO308:AO309)</f>
        <v>0</v>
      </c>
    </row>
    <row r="311" spans="2:46" s="11" customFormat="1" ht="15" customHeight="1" x14ac:dyDescent="0.25">
      <c r="B311" s="34"/>
      <c r="D311" s="34"/>
      <c r="E311" s="34"/>
      <c r="F311" s="16"/>
      <c r="G311" s="34"/>
      <c r="J311" s="34"/>
      <c r="AI311" s="18"/>
      <c r="AN311"/>
      <c r="AO311" s="9"/>
      <c r="AQ311" s="20"/>
      <c r="AR311" s="20"/>
      <c r="AS311" s="20"/>
      <c r="AT311" s="20"/>
    </row>
    <row r="312" spans="2:46" ht="15" customHeight="1" x14ac:dyDescent="0.25">
      <c r="B312" s="34"/>
      <c r="D312" s="34"/>
      <c r="E312" s="34"/>
      <c r="F312" s="16"/>
      <c r="G312" s="11"/>
      <c r="H312" s="11"/>
      <c r="I312" s="11"/>
      <c r="J312" s="34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8"/>
      <c r="AJ312" s="11"/>
      <c r="AK312" s="11"/>
      <c r="AL312" s="11"/>
      <c r="AM312" s="11"/>
      <c r="AO312" s="31"/>
    </row>
    <row r="313" spans="2:46" ht="15" customHeight="1" x14ac:dyDescent="0.25">
      <c r="B313" s="34"/>
      <c r="D313" s="34"/>
      <c r="E313" s="34"/>
      <c r="F313" s="29" t="s">
        <v>574</v>
      </c>
      <c r="G313" s="5"/>
      <c r="H313" s="5" t="s">
        <v>1</v>
      </c>
      <c r="I313" s="6">
        <v>42705</v>
      </c>
      <c r="J313" s="6">
        <v>42706</v>
      </c>
      <c r="K313" s="6">
        <v>42707</v>
      </c>
      <c r="L313" s="6">
        <v>42708</v>
      </c>
      <c r="M313" s="6">
        <v>42709</v>
      </c>
      <c r="N313" s="6">
        <v>42710</v>
      </c>
      <c r="O313" s="6">
        <v>42711</v>
      </c>
      <c r="P313" s="6">
        <v>42712</v>
      </c>
      <c r="Q313" s="6">
        <v>42713</v>
      </c>
      <c r="R313" s="6">
        <v>42714</v>
      </c>
      <c r="S313" s="6">
        <v>42715</v>
      </c>
      <c r="T313" s="6">
        <v>42716</v>
      </c>
      <c r="U313" s="6">
        <v>42717</v>
      </c>
      <c r="V313" s="6">
        <v>42718</v>
      </c>
      <c r="W313" s="6">
        <v>42719</v>
      </c>
      <c r="X313" s="6">
        <v>42720</v>
      </c>
      <c r="Y313" s="6">
        <v>42721</v>
      </c>
      <c r="Z313" s="6">
        <v>42722</v>
      </c>
      <c r="AA313" s="6">
        <v>42723</v>
      </c>
      <c r="AB313" s="6">
        <v>42724</v>
      </c>
      <c r="AC313" s="6">
        <v>42725</v>
      </c>
      <c r="AD313" s="6">
        <v>42726</v>
      </c>
      <c r="AE313" s="6">
        <v>42727</v>
      </c>
      <c r="AF313" s="6">
        <v>42728</v>
      </c>
      <c r="AG313" s="6">
        <v>42729</v>
      </c>
      <c r="AH313" s="6">
        <v>42730</v>
      </c>
      <c r="AI313" s="6">
        <v>42731</v>
      </c>
      <c r="AJ313" s="6">
        <v>42732</v>
      </c>
      <c r="AK313" s="6">
        <v>42733</v>
      </c>
      <c r="AL313" s="6">
        <v>42734</v>
      </c>
      <c r="AM313" s="6">
        <v>42735</v>
      </c>
      <c r="AO313" s="31" t="s">
        <v>2</v>
      </c>
    </row>
    <row r="314" spans="2:46" ht="15" customHeight="1" x14ac:dyDescent="0.25">
      <c r="D314" s="92" t="s">
        <v>573</v>
      </c>
      <c r="E314" s="92"/>
      <c r="F314" s="91">
        <v>59</v>
      </c>
      <c r="G314" s="92"/>
      <c r="H314" s="92">
        <v>421</v>
      </c>
      <c r="I314" s="92">
        <f t="shared" ref="I314:AM314" si="36">SUM(I310,I307,I296,I288,I282,I280,I275,I234,I221)</f>
        <v>90254.026774193553</v>
      </c>
      <c r="J314" s="92">
        <f t="shared" si="36"/>
        <v>103701.41677419354</v>
      </c>
      <c r="K314" s="92">
        <f t="shared" si="36"/>
        <v>96385.376774193544</v>
      </c>
      <c r="L314" s="92">
        <f t="shared" si="36"/>
        <v>91036.936774193542</v>
      </c>
      <c r="M314" s="92">
        <f t="shared" si="36"/>
        <v>128979.90677419353</v>
      </c>
      <c r="N314" s="92">
        <f t="shared" si="36"/>
        <v>77277.746774193554</v>
      </c>
      <c r="O314" s="92">
        <f t="shared" si="36"/>
        <v>90205.146774193563</v>
      </c>
      <c r="P314" s="92">
        <f t="shared" si="36"/>
        <v>92392.236774193545</v>
      </c>
      <c r="Q314" s="92">
        <f t="shared" si="36"/>
        <v>94103.906774193558</v>
      </c>
      <c r="R314" s="92">
        <f t="shared" si="36"/>
        <v>106402.79677419353</v>
      </c>
      <c r="S314" s="92">
        <f t="shared" si="36"/>
        <v>105019.22677419355</v>
      </c>
      <c r="T314" s="92">
        <f t="shared" si="36"/>
        <v>126929.08677419355</v>
      </c>
      <c r="U314" s="92">
        <f t="shared" si="36"/>
        <v>98249.576774193556</v>
      </c>
      <c r="V314" s="92">
        <f t="shared" si="36"/>
        <v>88765.48677419356</v>
      </c>
      <c r="W314" s="92">
        <f t="shared" si="36"/>
        <v>101747.99677419355</v>
      </c>
      <c r="X314" s="92">
        <f t="shared" si="36"/>
        <v>116140.58677419354</v>
      </c>
      <c r="Y314" s="92">
        <f t="shared" si="36"/>
        <v>88243.34677419356</v>
      </c>
      <c r="Z314" s="92">
        <f t="shared" si="36"/>
        <v>107093.80677419355</v>
      </c>
      <c r="AA314" s="92">
        <f t="shared" si="36"/>
        <v>127881.31677419353</v>
      </c>
      <c r="AB314" s="92">
        <f t="shared" si="36"/>
        <v>99736.006774193549</v>
      </c>
      <c r="AC314" s="92">
        <f t="shared" si="36"/>
        <v>130001.92677419356</v>
      </c>
      <c r="AD314" s="92">
        <f t="shared" si="36"/>
        <v>122514.54677419356</v>
      </c>
      <c r="AE314" s="92">
        <f t="shared" si="36"/>
        <v>127376.68677419357</v>
      </c>
      <c r="AF314" s="92">
        <f t="shared" si="36"/>
        <v>119510.76677419354</v>
      </c>
      <c r="AG314" s="92">
        <f t="shared" si="36"/>
        <v>9918.0467741935481</v>
      </c>
      <c r="AH314" s="92">
        <f t="shared" si="36"/>
        <v>125275.10677419354</v>
      </c>
      <c r="AI314" s="92">
        <f t="shared" si="36"/>
        <v>76525.066774193561</v>
      </c>
      <c r="AJ314" s="92">
        <f t="shared" si="36"/>
        <v>84896.696774193551</v>
      </c>
      <c r="AK314" s="92">
        <f t="shared" si="36"/>
        <v>107394.52677419355</v>
      </c>
      <c r="AL314" s="92">
        <f t="shared" si="36"/>
        <v>83902.74677419354</v>
      </c>
      <c r="AM314" s="92">
        <f t="shared" si="36"/>
        <v>72405.276774193553</v>
      </c>
      <c r="AN314" s="97"/>
      <c r="AO314" s="93">
        <f>SUM(AO307,AO296,AO288,AO282,AO280,AO275,AO234,AO221,AO310)</f>
        <v>3090267.3299999996</v>
      </c>
    </row>
    <row r="315" spans="2:46" s="11" customFormat="1" ht="15" customHeight="1" x14ac:dyDescent="0.25">
      <c r="B315" s="34"/>
      <c r="D315" s="34"/>
      <c r="E315" s="34"/>
      <c r="F315" s="16"/>
      <c r="J315" s="34"/>
      <c r="AI315" s="18"/>
      <c r="AN315"/>
      <c r="AO315" s="9"/>
      <c r="AQ315" s="20"/>
      <c r="AR315" s="20"/>
      <c r="AS315" s="20"/>
      <c r="AT315" s="20"/>
    </row>
    <row r="316" spans="2:46" s="11" customFormat="1" ht="15" customHeight="1" x14ac:dyDescent="0.25">
      <c r="B316" s="34"/>
      <c r="D316" s="34"/>
      <c r="E316" s="34"/>
      <c r="F316" s="16"/>
      <c r="J316" s="34"/>
      <c r="AI316" s="18"/>
      <c r="AN316"/>
      <c r="AO316" s="9"/>
      <c r="AQ316" s="20"/>
      <c r="AR316" s="20"/>
      <c r="AS316" s="20"/>
      <c r="AT316" s="20"/>
    </row>
    <row r="317" spans="2:46" ht="15" customHeight="1" x14ac:dyDescent="0.25">
      <c r="B317" s="7"/>
      <c r="D317" s="7"/>
      <c r="E317" s="7"/>
      <c r="F317" s="30" t="s">
        <v>574</v>
      </c>
      <c r="G317" s="23"/>
      <c r="H317" s="23" t="s">
        <v>1</v>
      </c>
      <c r="I317" s="6">
        <v>42705</v>
      </c>
      <c r="J317" s="6">
        <v>42706</v>
      </c>
      <c r="K317" s="6">
        <v>42707</v>
      </c>
      <c r="L317" s="6">
        <v>42708</v>
      </c>
      <c r="M317" s="6">
        <v>42709</v>
      </c>
      <c r="N317" s="6">
        <v>42710</v>
      </c>
      <c r="O317" s="6">
        <v>42711</v>
      </c>
      <c r="P317" s="6">
        <v>42712</v>
      </c>
      <c r="Q317" s="6">
        <v>42713</v>
      </c>
      <c r="R317" s="6">
        <v>42714</v>
      </c>
      <c r="S317" s="6">
        <v>42715</v>
      </c>
      <c r="T317" s="6">
        <v>42716</v>
      </c>
      <c r="U317" s="6">
        <v>42717</v>
      </c>
      <c r="V317" s="6">
        <v>42718</v>
      </c>
      <c r="W317" s="6">
        <v>42719</v>
      </c>
      <c r="X317" s="6">
        <v>42720</v>
      </c>
      <c r="Y317" s="6">
        <v>42721</v>
      </c>
      <c r="Z317" s="6">
        <v>42722</v>
      </c>
      <c r="AA317" s="6">
        <v>42723</v>
      </c>
      <c r="AB317" s="6">
        <v>42724</v>
      </c>
      <c r="AC317" s="6">
        <v>42725</v>
      </c>
      <c r="AD317" s="6">
        <v>42726</v>
      </c>
      <c r="AE317" s="6">
        <v>42727</v>
      </c>
      <c r="AF317" s="6">
        <v>42728</v>
      </c>
      <c r="AG317" s="6">
        <v>42729</v>
      </c>
      <c r="AH317" s="6">
        <v>42730</v>
      </c>
      <c r="AI317" s="6">
        <v>42731</v>
      </c>
      <c r="AJ317" s="6">
        <v>42732</v>
      </c>
      <c r="AK317" s="6">
        <v>42733</v>
      </c>
      <c r="AL317" s="6">
        <v>42734</v>
      </c>
      <c r="AM317" s="6">
        <v>42735</v>
      </c>
      <c r="AO317" s="55" t="s">
        <v>216</v>
      </c>
      <c r="AP317" s="8"/>
      <c r="AQ317" s="20"/>
      <c r="AR317" s="20"/>
    </row>
    <row r="318" spans="2:46" s="15" customFormat="1" ht="28.5" customHeight="1" x14ac:dyDescent="0.25">
      <c r="C318" s="9"/>
      <c r="D318" s="95" t="s">
        <v>575</v>
      </c>
      <c r="E318" s="95"/>
      <c r="F318" s="98">
        <v>213</v>
      </c>
      <c r="G318" s="95"/>
      <c r="H318" s="95">
        <v>37458.57</v>
      </c>
      <c r="I318" s="95">
        <f t="shared" ref="I318:AM318" si="37">SUM(I196,I314)</f>
        <v>2153724.9299999997</v>
      </c>
      <c r="J318" s="95">
        <f t="shared" si="37"/>
        <v>2149345.16</v>
      </c>
      <c r="K318" s="95">
        <f t="shared" si="37"/>
        <v>2402851.4300000002</v>
      </c>
      <c r="L318" s="95">
        <f t="shared" si="37"/>
        <v>2529220.59</v>
      </c>
      <c r="M318" s="95">
        <f t="shared" si="37"/>
        <v>3746400.4199999995</v>
      </c>
      <c r="N318" s="95">
        <f t="shared" si="37"/>
        <v>2423019.4699999997</v>
      </c>
      <c r="O318" s="95">
        <f t="shared" si="37"/>
        <v>2497378.29</v>
      </c>
      <c r="P318" s="95">
        <f t="shared" si="37"/>
        <v>2390489.62</v>
      </c>
      <c r="Q318" s="95">
        <f t="shared" si="37"/>
        <v>2523211.1799999997</v>
      </c>
      <c r="R318" s="95">
        <f t="shared" si="37"/>
        <v>2491891.4299999997</v>
      </c>
      <c r="S318" s="95">
        <f t="shared" si="37"/>
        <v>2783997.52</v>
      </c>
      <c r="T318" s="95">
        <f t="shared" si="37"/>
        <v>3700186.3200000003</v>
      </c>
      <c r="U318" s="95">
        <f t="shared" si="37"/>
        <v>2611229.0299999998</v>
      </c>
      <c r="V318" s="95">
        <f t="shared" si="37"/>
        <v>2523184.2000000002</v>
      </c>
      <c r="W318" s="95">
        <f t="shared" si="37"/>
        <v>2827612.19</v>
      </c>
      <c r="X318" s="95">
        <f t="shared" si="37"/>
        <v>2824345.5</v>
      </c>
      <c r="Y318" s="95">
        <f t="shared" si="37"/>
        <v>2937799.7199999997</v>
      </c>
      <c r="Z318" s="95">
        <f t="shared" si="37"/>
        <v>3309367.36</v>
      </c>
      <c r="AA318" s="95">
        <f t="shared" si="37"/>
        <v>4524684.1400000006</v>
      </c>
      <c r="AB318" s="95">
        <f t="shared" si="37"/>
        <v>3342844.1799999997</v>
      </c>
      <c r="AC318" s="95">
        <f t="shared" si="37"/>
        <v>4000399.39</v>
      </c>
      <c r="AD318" s="95">
        <f t="shared" si="37"/>
        <v>4204447.6099999994</v>
      </c>
      <c r="AE318" s="95">
        <f t="shared" si="37"/>
        <v>4715363.5599999996</v>
      </c>
      <c r="AF318" s="95">
        <f t="shared" si="37"/>
        <v>3529133.7899999996</v>
      </c>
      <c r="AG318" s="95">
        <f t="shared" si="37"/>
        <v>331397.51999999996</v>
      </c>
      <c r="AH318" s="95">
        <f t="shared" si="37"/>
        <v>3113878.69</v>
      </c>
      <c r="AI318" s="95">
        <f t="shared" si="37"/>
        <v>1870993.0200000003</v>
      </c>
      <c r="AJ318" s="95">
        <f t="shared" si="37"/>
        <v>2615904.46</v>
      </c>
      <c r="AK318" s="95">
        <f t="shared" si="37"/>
        <v>2742418.6799999997</v>
      </c>
      <c r="AL318" s="95"/>
      <c r="AM318" s="95">
        <f t="shared" si="37"/>
        <v>2275902.86</v>
      </c>
      <c r="AN318" s="97"/>
      <c r="AO318" s="94">
        <f>SUM(AO314,AO196)</f>
        <v>89160401.500000015</v>
      </c>
      <c r="AP318" s="47"/>
      <c r="AQ318" s="20"/>
      <c r="AR318" s="20"/>
      <c r="AS318" s="52"/>
      <c r="AT318" s="52"/>
    </row>
    <row r="319" spans="2:46" ht="15" customHeight="1" x14ac:dyDescent="0.25">
      <c r="B319" s="34"/>
      <c r="D319" s="34"/>
      <c r="E319" s="34"/>
      <c r="F319" s="16"/>
      <c r="G319" s="11"/>
      <c r="H319" s="11"/>
      <c r="I319" s="11"/>
      <c r="J319" s="34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8"/>
      <c r="AJ319" s="11"/>
      <c r="AK319" s="11"/>
      <c r="AL319" s="11"/>
      <c r="AM319" s="11"/>
      <c r="AO319" s="9"/>
      <c r="AP319" s="11"/>
      <c r="AQ319" s="20"/>
      <c r="AR319" s="20"/>
    </row>
    <row r="320" spans="2:46" s="11" customFormat="1" ht="23.25" customHeight="1" x14ac:dyDescent="0.25">
      <c r="J320" s="34"/>
      <c r="U320" s="46"/>
      <c r="AI320" s="18"/>
      <c r="AN320"/>
      <c r="AO320" s="9"/>
      <c r="AQ320" s="20"/>
      <c r="AR320" s="20"/>
      <c r="AS320" s="20"/>
      <c r="AT320" s="20"/>
    </row>
    <row r="321" spans="10:46" s="11" customFormat="1" ht="18.75" customHeight="1" x14ac:dyDescent="0.25">
      <c r="J321" s="34"/>
      <c r="U321" s="46"/>
      <c r="AI321" s="18"/>
      <c r="AN321"/>
      <c r="AO321" s="9"/>
      <c r="AQ321" s="20"/>
      <c r="AR321" s="20"/>
      <c r="AS321" s="20"/>
      <c r="AT321" s="20"/>
    </row>
    <row r="322" spans="10:46" s="11" customFormat="1" ht="15" customHeight="1" x14ac:dyDescent="0.25">
      <c r="J322" s="34"/>
      <c r="O322" s="13">
        <f>SUM(I318:P318)</f>
        <v>20292429.91</v>
      </c>
      <c r="U322" s="34"/>
      <c r="AI322" s="18"/>
      <c r="AN322"/>
      <c r="AO322" s="9"/>
      <c r="AQ322" s="20"/>
      <c r="AR322" s="20"/>
      <c r="AS322" s="20"/>
      <c r="AT322" s="20"/>
    </row>
    <row r="323" spans="10:46" s="11" customFormat="1" ht="15" customHeight="1" x14ac:dyDescent="0.25">
      <c r="J323" s="34"/>
      <c r="O323" s="9">
        <v>11432025.590448385</v>
      </c>
      <c r="U323" s="34"/>
      <c r="AI323" s="18"/>
      <c r="AN323"/>
      <c r="AO323" s="9"/>
      <c r="AQ323" s="20"/>
      <c r="AR323" s="20"/>
      <c r="AS323" s="20"/>
      <c r="AT323" s="20"/>
    </row>
    <row r="324" spans="10:46" s="11" customFormat="1" ht="15" customHeight="1" x14ac:dyDescent="0.25">
      <c r="J324" s="34"/>
      <c r="AI324" s="18"/>
      <c r="AN324"/>
      <c r="AO324" s="9"/>
      <c r="AQ324" s="20"/>
      <c r="AR324" s="20"/>
      <c r="AS324" s="20"/>
      <c r="AT324" s="20"/>
    </row>
    <row r="325" spans="10:46" s="11" customFormat="1" ht="15" customHeight="1" x14ac:dyDescent="0.25">
      <c r="J325" s="34"/>
      <c r="O325" s="10">
        <f>O323/O322-1</f>
        <v>-0.43663594546581408</v>
      </c>
      <c r="AI325" s="18"/>
      <c r="AN325"/>
      <c r="AO325" s="9"/>
      <c r="AQ325" s="20"/>
      <c r="AR325" s="20"/>
      <c r="AS325" s="20"/>
      <c r="AT325" s="20"/>
    </row>
    <row r="326" spans="10:46" s="11" customFormat="1" ht="15" customHeight="1" x14ac:dyDescent="0.25">
      <c r="J326" s="34"/>
      <c r="AI326" s="18"/>
      <c r="AN326"/>
      <c r="AO326" s="9"/>
      <c r="AQ326" s="20"/>
      <c r="AR326" s="20"/>
      <c r="AS326" s="20"/>
      <c r="AT326" s="20"/>
    </row>
    <row r="327" spans="10:46" s="11" customFormat="1" ht="15" customHeight="1" x14ac:dyDescent="0.25">
      <c r="J327" s="34"/>
      <c r="AI327" s="18"/>
      <c r="AN327"/>
      <c r="AO327" s="9"/>
      <c r="AQ327" s="20"/>
      <c r="AR327" s="20"/>
      <c r="AS327" s="20"/>
      <c r="AT327" s="20"/>
    </row>
    <row r="328" spans="10:46" s="11" customFormat="1" ht="15" customHeight="1" x14ac:dyDescent="0.25">
      <c r="J328" s="34"/>
      <c r="AI328" s="18"/>
      <c r="AN328"/>
      <c r="AO328" s="9"/>
      <c r="AQ328" s="20"/>
      <c r="AR328" s="20"/>
      <c r="AS328" s="20"/>
      <c r="AT328" s="20"/>
    </row>
  </sheetData>
  <sheetProtection formatCells="0" formatRows="0" insertColumns="0" insertRows="0" insertHyperlinks="0" deleteColumns="0" deleteRows="0" sort="0" autoFilter="0" pivotTables="0"/>
  <mergeCells count="2">
    <mergeCell ref="F2:M2"/>
    <mergeCell ref="F3:M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1"/>
  <sheetViews>
    <sheetView showGridLines="0" tabSelected="1" zoomScale="80" zoomScaleNormal="80" workbookViewId="0">
      <selection activeCell="K14" sqref="K14"/>
    </sheetView>
  </sheetViews>
  <sheetFormatPr defaultColWidth="9.140625" defaultRowHeight="15" outlineLevelRow="1" x14ac:dyDescent="0.25"/>
  <cols>
    <col min="1" max="1" width="1.42578125" style="20" customWidth="1"/>
    <col min="2" max="2" width="38.5703125" style="105" bestFit="1" customWidth="1"/>
    <col min="3" max="3" width="18.85546875" style="101" customWidth="1"/>
    <col min="4" max="4" width="19.140625" style="101" customWidth="1"/>
    <col min="5" max="5" width="19" style="101" customWidth="1"/>
    <col min="6" max="6" width="22.42578125" style="11" bestFit="1" customWidth="1"/>
    <col min="7" max="7" width="14.5703125" style="11" bestFit="1" customWidth="1"/>
    <col min="8" max="8" width="1.5703125" style="18" customWidth="1"/>
    <col min="9" max="16384" width="9.140625" style="11"/>
  </cols>
  <sheetData>
    <row r="1" spans="1:8" ht="15.75" thickBot="1" x14ac:dyDescent="0.3"/>
    <row r="2" spans="1:8" x14ac:dyDescent="0.25">
      <c r="A2" s="143"/>
      <c r="B2" s="567"/>
      <c r="C2" s="568"/>
      <c r="D2" s="568"/>
      <c r="E2" s="568"/>
      <c r="F2" s="568"/>
      <c r="G2" s="569"/>
      <c r="H2" s="19"/>
    </row>
    <row r="3" spans="1:8" x14ac:dyDescent="0.25">
      <c r="A3" s="147"/>
      <c r="B3" s="570"/>
      <c r="C3" s="571"/>
      <c r="D3" s="571"/>
      <c r="E3" s="571"/>
      <c r="F3" s="571"/>
      <c r="G3" s="572"/>
      <c r="H3" s="19"/>
    </row>
    <row r="4" spans="1:8" x14ac:dyDescent="0.25">
      <c r="A4" s="147"/>
      <c r="B4" s="570"/>
      <c r="C4" s="571"/>
      <c r="D4" s="571"/>
      <c r="E4" s="571"/>
      <c r="F4" s="571"/>
      <c r="G4" s="572"/>
      <c r="H4" s="19"/>
    </row>
    <row r="5" spans="1:8" ht="15.75" thickBot="1" x14ac:dyDescent="0.3">
      <c r="A5" s="147"/>
      <c r="B5" s="573"/>
      <c r="C5" s="574"/>
      <c r="D5" s="574"/>
      <c r="E5" s="574"/>
      <c r="F5" s="574"/>
      <c r="G5" s="575"/>
      <c r="H5" s="19"/>
    </row>
    <row r="6" spans="1:8" s="115" customFormat="1" x14ac:dyDescent="0.25">
      <c r="A6" s="79"/>
      <c r="B6" s="592" t="s">
        <v>698</v>
      </c>
      <c r="C6" s="581" t="s">
        <v>774</v>
      </c>
      <c r="D6" s="582"/>
      <c r="E6" s="583"/>
      <c r="F6" s="584" t="s">
        <v>696</v>
      </c>
      <c r="G6" s="562"/>
      <c r="H6" s="170"/>
    </row>
    <row r="7" spans="1:8" ht="15.75" thickBot="1" x14ac:dyDescent="0.3">
      <c r="A7" s="147"/>
      <c r="B7" s="593"/>
      <c r="C7" s="216" t="s">
        <v>688</v>
      </c>
      <c r="D7" s="470" t="s">
        <v>689</v>
      </c>
      <c r="E7" s="470" t="s">
        <v>690</v>
      </c>
      <c r="F7" s="585"/>
      <c r="G7" s="586"/>
    </row>
    <row r="8" spans="1:8" ht="15.75" thickBot="1" x14ac:dyDescent="0.3">
      <c r="A8" s="147"/>
      <c r="B8" s="478" t="s">
        <v>771</v>
      </c>
      <c r="C8" s="164">
        <v>43070</v>
      </c>
      <c r="D8" s="164">
        <v>43071</v>
      </c>
      <c r="E8" s="164">
        <v>43072</v>
      </c>
      <c r="F8" s="587"/>
      <c r="G8" s="564"/>
    </row>
    <row r="9" spans="1:8" s="18" customFormat="1" outlineLevel="1" x14ac:dyDescent="0.25">
      <c r="A9" s="147"/>
      <c r="B9" s="129" t="s">
        <v>683</v>
      </c>
      <c r="C9" s="114">
        <v>3175</v>
      </c>
      <c r="D9" s="104">
        <v>6478.4</v>
      </c>
      <c r="E9" s="104">
        <v>8824</v>
      </c>
      <c r="F9" s="133" t="s">
        <v>695</v>
      </c>
      <c r="G9" s="134">
        <f>SUM(C9:E9)</f>
        <v>18477.400000000001</v>
      </c>
    </row>
    <row r="10" spans="1:8" s="18" customFormat="1" outlineLevel="1" x14ac:dyDescent="0.25">
      <c r="A10" s="147"/>
      <c r="B10" s="129" t="s">
        <v>681</v>
      </c>
      <c r="C10" s="104">
        <v>3165.5</v>
      </c>
      <c r="D10" s="104">
        <v>6440.7</v>
      </c>
      <c r="E10" s="104">
        <v>8824</v>
      </c>
      <c r="F10" s="123" t="s">
        <v>694</v>
      </c>
      <c r="G10" s="258">
        <f>INDICADORES!V9/INDICADORES!U9</f>
        <v>0.59740259740259738</v>
      </c>
    </row>
    <row r="11" spans="1:8" s="18" customFormat="1" ht="15.75" outlineLevel="1" thickBot="1" x14ac:dyDescent="0.3">
      <c r="A11" s="147"/>
      <c r="B11" s="107" t="s">
        <v>701</v>
      </c>
      <c r="C11" s="104"/>
      <c r="D11" s="104"/>
      <c r="E11" s="104"/>
      <c r="F11" s="217" t="s">
        <v>693</v>
      </c>
      <c r="G11" s="174">
        <f>G9/INDICADORES!V9</f>
        <v>401.68260869565222</v>
      </c>
    </row>
    <row r="12" spans="1:8" s="18" customFormat="1" ht="15.75" outlineLevel="1" thickBot="1" x14ac:dyDescent="0.3">
      <c r="A12" s="147"/>
      <c r="B12" s="135" t="s">
        <v>682</v>
      </c>
      <c r="C12" s="104">
        <f t="shared" ref="C12:E12" si="0">C9-C10</f>
        <v>9.5</v>
      </c>
      <c r="D12" s="104">
        <f t="shared" si="0"/>
        <v>37.699999999999818</v>
      </c>
      <c r="E12" s="104">
        <f t="shared" si="0"/>
        <v>0</v>
      </c>
      <c r="F12" s="218" t="s">
        <v>692</v>
      </c>
      <c r="G12" s="246"/>
    </row>
    <row r="13" spans="1:8" s="18" customFormat="1" ht="15.75" outlineLevel="1" thickBot="1" x14ac:dyDescent="0.3">
      <c r="A13" s="147"/>
      <c r="B13" s="176"/>
      <c r="C13" s="141"/>
      <c r="D13" s="141"/>
      <c r="E13" s="141"/>
      <c r="F13" s="545" t="s">
        <v>713</v>
      </c>
      <c r="G13" s="547"/>
    </row>
    <row r="14" spans="1:8" s="18" customFormat="1" ht="15.75" customHeight="1" outlineLevel="1" x14ac:dyDescent="0.25">
      <c r="A14" s="147"/>
      <c r="B14" s="578" t="s">
        <v>697</v>
      </c>
      <c r="C14" s="555"/>
      <c r="D14" s="558"/>
      <c r="E14" s="558"/>
      <c r="F14" s="576">
        <f>SUM(C12:E12)</f>
        <v>47.199999999999818</v>
      </c>
      <c r="G14" s="552"/>
    </row>
    <row r="15" spans="1:8" s="18" customFormat="1" ht="15.75" customHeight="1" outlineLevel="1" x14ac:dyDescent="0.25">
      <c r="A15" s="147"/>
      <c r="B15" s="579"/>
      <c r="C15" s="556"/>
      <c r="D15" s="559"/>
      <c r="E15" s="559"/>
      <c r="F15" s="576"/>
      <c r="G15" s="552"/>
    </row>
    <row r="16" spans="1:8" s="18" customFormat="1" ht="15.75" customHeight="1" outlineLevel="1" thickBot="1" x14ac:dyDescent="0.3">
      <c r="A16" s="147"/>
      <c r="B16" s="580"/>
      <c r="C16" s="557"/>
      <c r="D16" s="560"/>
      <c r="E16" s="560"/>
      <c r="F16" s="577"/>
      <c r="G16" s="554"/>
    </row>
    <row r="17" spans="1:7" s="18" customFormat="1" ht="15.75" customHeight="1" outlineLevel="1" thickBot="1" x14ac:dyDescent="0.3">
      <c r="A17" s="147"/>
      <c r="B17" s="589"/>
      <c r="C17" s="590"/>
      <c r="D17" s="590"/>
      <c r="E17" s="590"/>
      <c r="F17" s="590"/>
      <c r="G17" s="591"/>
    </row>
    <row r="18" spans="1:7" s="18" customFormat="1" ht="15.75" customHeight="1" outlineLevel="1" thickBot="1" x14ac:dyDescent="0.3">
      <c r="A18" s="147"/>
      <c r="B18" s="565" t="s">
        <v>770</v>
      </c>
      <c r="C18" s="470" t="s">
        <v>688</v>
      </c>
      <c r="D18" s="470" t="s">
        <v>689</v>
      </c>
      <c r="E18" s="470" t="s">
        <v>690</v>
      </c>
      <c r="F18" s="561" t="s">
        <v>696</v>
      </c>
      <c r="G18" s="562"/>
    </row>
    <row r="19" spans="1:7" s="18" customFormat="1" ht="15.75" thickBot="1" x14ac:dyDescent="0.3">
      <c r="A19" s="147"/>
      <c r="B19" s="596"/>
      <c r="C19" s="164">
        <v>43070</v>
      </c>
      <c r="D19" s="164">
        <v>43071</v>
      </c>
      <c r="E19" s="164">
        <v>43072</v>
      </c>
      <c r="F19" s="563"/>
      <c r="G19" s="564"/>
    </row>
    <row r="20" spans="1:7" s="18" customFormat="1" outlineLevel="1" x14ac:dyDescent="0.25">
      <c r="A20" s="147"/>
      <c r="B20" s="109" t="s">
        <v>683</v>
      </c>
      <c r="C20" s="104">
        <v>3681.34</v>
      </c>
      <c r="D20" s="104">
        <v>9012.7999999999993</v>
      </c>
      <c r="E20" s="104">
        <v>8898.7000000000007</v>
      </c>
      <c r="F20" s="133" t="s">
        <v>695</v>
      </c>
      <c r="G20" s="134">
        <f>SUM(C20:E20)</f>
        <v>21592.84</v>
      </c>
    </row>
    <row r="21" spans="1:7" s="18" customFormat="1" outlineLevel="1" x14ac:dyDescent="0.25">
      <c r="A21" s="147"/>
      <c r="B21" s="107" t="s">
        <v>681</v>
      </c>
      <c r="C21" s="104">
        <v>3681.34</v>
      </c>
      <c r="D21" s="104">
        <v>8831.33</v>
      </c>
      <c r="E21" s="104">
        <v>8748.4699999999993</v>
      </c>
      <c r="F21" s="123" t="s">
        <v>694</v>
      </c>
      <c r="G21" s="142">
        <f>INDICADORES!V19/INDICADORES!U19</f>
        <v>0.70802919708029199</v>
      </c>
    </row>
    <row r="22" spans="1:7" s="18" customFormat="1" ht="15.75" outlineLevel="1" thickBot="1" x14ac:dyDescent="0.3">
      <c r="A22" s="147"/>
      <c r="B22" s="107" t="s">
        <v>701</v>
      </c>
      <c r="C22" s="104"/>
      <c r="D22" s="104"/>
      <c r="E22" s="104"/>
      <c r="F22" s="123" t="s">
        <v>693</v>
      </c>
      <c r="G22" s="174">
        <f>G20/INDICADORES!V19</f>
        <v>222.60659793814432</v>
      </c>
    </row>
    <row r="23" spans="1:7" s="18" customFormat="1" ht="15.75" outlineLevel="1" thickBot="1" x14ac:dyDescent="0.3">
      <c r="A23" s="147"/>
      <c r="B23" s="107" t="s">
        <v>682</v>
      </c>
      <c r="C23" s="104">
        <f t="shared" ref="C23:E23" si="1">C20-C21</f>
        <v>0</v>
      </c>
      <c r="D23" s="104">
        <f t="shared" si="1"/>
        <v>181.46999999999935</v>
      </c>
      <c r="E23" s="104">
        <f t="shared" si="1"/>
        <v>150.23000000000138</v>
      </c>
      <c r="F23" s="168" t="s">
        <v>692</v>
      </c>
      <c r="G23" s="219"/>
    </row>
    <row r="24" spans="1:7" s="18" customFormat="1" ht="15.75" outlineLevel="1" thickBot="1" x14ac:dyDescent="0.3">
      <c r="A24" s="147"/>
      <c r="B24" s="140"/>
      <c r="C24" s="141"/>
      <c r="D24" s="141"/>
      <c r="E24" s="141"/>
      <c r="F24" s="545" t="s">
        <v>713</v>
      </c>
      <c r="G24" s="547"/>
    </row>
    <row r="25" spans="1:7" s="18" customFormat="1" ht="15.75" customHeight="1" outlineLevel="1" x14ac:dyDescent="0.25">
      <c r="A25" s="147"/>
      <c r="B25" s="555" t="s">
        <v>697</v>
      </c>
      <c r="C25" s="555"/>
      <c r="D25" s="558"/>
      <c r="E25" s="558"/>
      <c r="F25" s="576">
        <f>SUM(C23:E23)</f>
        <v>331.70000000000073</v>
      </c>
      <c r="G25" s="552"/>
    </row>
    <row r="26" spans="1:7" s="18" customFormat="1" ht="15.75" customHeight="1" outlineLevel="1" x14ac:dyDescent="0.25">
      <c r="A26" s="147"/>
      <c r="B26" s="556"/>
      <c r="C26" s="556"/>
      <c r="D26" s="559"/>
      <c r="E26" s="559"/>
      <c r="F26" s="576"/>
      <c r="G26" s="552"/>
    </row>
    <row r="27" spans="1:7" s="18" customFormat="1" ht="15.75" customHeight="1" outlineLevel="1" thickBot="1" x14ac:dyDescent="0.3">
      <c r="A27" s="147"/>
      <c r="B27" s="557"/>
      <c r="C27" s="557"/>
      <c r="D27" s="560"/>
      <c r="E27" s="560"/>
      <c r="F27" s="577"/>
      <c r="G27" s="554"/>
    </row>
    <row r="28" spans="1:7" s="18" customFormat="1" ht="15.75" outlineLevel="1" thickBot="1" x14ac:dyDescent="0.3">
      <c r="A28" s="147"/>
      <c r="B28" s="545"/>
      <c r="C28" s="588"/>
      <c r="D28" s="588"/>
      <c r="E28" s="588"/>
      <c r="F28" s="546"/>
      <c r="G28" s="547"/>
    </row>
    <row r="29" spans="1:7" s="18" customFormat="1" ht="15.75" outlineLevel="1" thickBot="1" x14ac:dyDescent="0.3">
      <c r="A29" s="147"/>
      <c r="B29" s="594" t="s">
        <v>750</v>
      </c>
      <c r="C29" s="470" t="s">
        <v>688</v>
      </c>
      <c r="D29" s="470" t="s">
        <v>689</v>
      </c>
      <c r="E29" s="470" t="s">
        <v>690</v>
      </c>
      <c r="F29" s="561" t="s">
        <v>696</v>
      </c>
      <c r="G29" s="562"/>
    </row>
    <row r="30" spans="1:7" s="18" customFormat="1" ht="15.75" thickBot="1" x14ac:dyDescent="0.3">
      <c r="A30" s="147"/>
      <c r="B30" s="595"/>
      <c r="C30" s="164">
        <v>43070</v>
      </c>
      <c r="D30" s="164">
        <v>43071</v>
      </c>
      <c r="E30" s="164">
        <v>43072</v>
      </c>
      <c r="F30" s="563"/>
      <c r="G30" s="564"/>
    </row>
    <row r="31" spans="1:7" s="18" customFormat="1" ht="15" customHeight="1" outlineLevel="1" x14ac:dyDescent="0.25">
      <c r="A31" s="147"/>
      <c r="B31" s="107" t="s">
        <v>683</v>
      </c>
      <c r="C31" s="104">
        <v>6177.11</v>
      </c>
      <c r="D31" s="104">
        <v>18671.490000000002</v>
      </c>
      <c r="E31" s="104">
        <v>14253.91</v>
      </c>
      <c r="F31" s="133" t="s">
        <v>695</v>
      </c>
      <c r="G31" s="134">
        <f>SUM(C31:E31)</f>
        <v>39102.51</v>
      </c>
    </row>
    <row r="32" spans="1:7" s="18" customFormat="1" outlineLevel="1" x14ac:dyDescent="0.25">
      <c r="A32" s="147"/>
      <c r="B32" s="107" t="s">
        <v>681</v>
      </c>
      <c r="C32" s="104">
        <v>6177.11</v>
      </c>
      <c r="D32" s="104">
        <v>18515.73</v>
      </c>
      <c r="E32" s="104">
        <v>14221.67</v>
      </c>
      <c r="F32" s="123" t="s">
        <v>694</v>
      </c>
      <c r="G32" s="258">
        <f>INDICADORES!V29/INDICADORES!U29</f>
        <v>0.63571428571428568</v>
      </c>
    </row>
    <row r="33" spans="1:7" s="18" customFormat="1" ht="15.75" outlineLevel="1" thickBot="1" x14ac:dyDescent="0.3">
      <c r="A33" s="147"/>
      <c r="B33" s="107" t="s">
        <v>701</v>
      </c>
      <c r="C33" s="104"/>
      <c r="D33" s="104"/>
      <c r="E33" s="104"/>
      <c r="F33" s="123" t="s">
        <v>693</v>
      </c>
      <c r="G33" s="174">
        <f>G31/INDICADORES!V29</f>
        <v>439.35404494382027</v>
      </c>
    </row>
    <row r="34" spans="1:7" s="18" customFormat="1" ht="15.75" outlineLevel="1" thickBot="1" x14ac:dyDescent="0.3">
      <c r="A34" s="147"/>
      <c r="B34" s="107" t="s">
        <v>682</v>
      </c>
      <c r="C34" s="104">
        <f t="shared" ref="C34:E34" si="2">C31-C32</f>
        <v>0</v>
      </c>
      <c r="D34" s="104">
        <f t="shared" si="2"/>
        <v>155.76000000000204</v>
      </c>
      <c r="E34" s="104">
        <f t="shared" si="2"/>
        <v>32.239999999999782</v>
      </c>
      <c r="F34" s="168" t="s">
        <v>692</v>
      </c>
      <c r="G34" s="219"/>
    </row>
    <row r="35" spans="1:7" s="18" customFormat="1" ht="15.75" outlineLevel="1" thickBot="1" x14ac:dyDescent="0.3">
      <c r="A35" s="147"/>
      <c r="B35" s="140"/>
      <c r="C35" s="186"/>
      <c r="D35" s="186"/>
      <c r="E35" s="186"/>
      <c r="F35" s="545" t="s">
        <v>713</v>
      </c>
      <c r="G35" s="547"/>
    </row>
    <row r="36" spans="1:7" s="18" customFormat="1" ht="15.75" customHeight="1" outlineLevel="1" x14ac:dyDescent="0.25">
      <c r="A36" s="147"/>
      <c r="B36" s="555" t="s">
        <v>697</v>
      </c>
      <c r="C36" s="555"/>
      <c r="D36" s="558"/>
      <c r="E36" s="558"/>
      <c r="F36" s="576">
        <f>SUM(C34:E34)</f>
        <v>188.00000000000182</v>
      </c>
      <c r="G36" s="552"/>
    </row>
    <row r="37" spans="1:7" s="18" customFormat="1" ht="15.75" customHeight="1" outlineLevel="1" x14ac:dyDescent="0.25">
      <c r="A37" s="147"/>
      <c r="B37" s="556"/>
      <c r="C37" s="556"/>
      <c r="D37" s="559"/>
      <c r="E37" s="559"/>
      <c r="F37" s="576"/>
      <c r="G37" s="552"/>
    </row>
    <row r="38" spans="1:7" s="18" customFormat="1" ht="15.75" customHeight="1" outlineLevel="1" thickBot="1" x14ac:dyDescent="0.3">
      <c r="A38" s="147"/>
      <c r="B38" s="557"/>
      <c r="C38" s="557"/>
      <c r="D38" s="560"/>
      <c r="E38" s="560"/>
      <c r="F38" s="577"/>
      <c r="G38" s="554"/>
    </row>
    <row r="39" spans="1:7" s="18" customFormat="1" ht="15.75" outlineLevel="1" thickBot="1" x14ac:dyDescent="0.3">
      <c r="A39" s="147"/>
      <c r="B39" s="545"/>
      <c r="C39" s="588"/>
      <c r="D39" s="588"/>
      <c r="E39" s="588"/>
      <c r="F39" s="546"/>
      <c r="G39" s="547"/>
    </row>
    <row r="40" spans="1:7" s="18" customFormat="1" ht="15.75" outlineLevel="1" thickBot="1" x14ac:dyDescent="0.3">
      <c r="A40" s="147"/>
      <c r="B40" s="594" t="s">
        <v>772</v>
      </c>
      <c r="C40" s="470" t="s">
        <v>688</v>
      </c>
      <c r="D40" s="470" t="s">
        <v>689</v>
      </c>
      <c r="E40" s="470" t="s">
        <v>690</v>
      </c>
      <c r="F40" s="561" t="s">
        <v>696</v>
      </c>
      <c r="G40" s="562"/>
    </row>
    <row r="41" spans="1:7" s="18" customFormat="1" ht="15.75" thickBot="1" x14ac:dyDescent="0.3">
      <c r="A41" s="147"/>
      <c r="B41" s="595"/>
      <c r="C41" s="164">
        <v>43070</v>
      </c>
      <c r="D41" s="164">
        <v>43071</v>
      </c>
      <c r="E41" s="164">
        <v>43072</v>
      </c>
      <c r="F41" s="563"/>
      <c r="G41" s="564"/>
    </row>
    <row r="42" spans="1:7" s="18" customFormat="1" outlineLevel="1" x14ac:dyDescent="0.25">
      <c r="A42" s="147"/>
      <c r="B42" s="107" t="s">
        <v>683</v>
      </c>
      <c r="C42" s="104">
        <v>21368</v>
      </c>
      <c r="D42" s="104">
        <v>42744.99</v>
      </c>
      <c r="E42" s="104">
        <v>44627</v>
      </c>
      <c r="F42" s="133" t="s">
        <v>695</v>
      </c>
      <c r="G42" s="134">
        <f>SUM(C42:E42)</f>
        <v>108739.98999999999</v>
      </c>
    </row>
    <row r="43" spans="1:7" s="18" customFormat="1" outlineLevel="1" x14ac:dyDescent="0.25">
      <c r="A43" s="147"/>
      <c r="B43" s="107" t="s">
        <v>681</v>
      </c>
      <c r="C43" s="104">
        <v>21368</v>
      </c>
      <c r="D43" s="104">
        <v>42569</v>
      </c>
      <c r="E43" s="104">
        <v>44459.199999999997</v>
      </c>
      <c r="F43" s="123" t="s">
        <v>694</v>
      </c>
      <c r="G43" s="258">
        <f>INDICADORES!V39/INDICADORES!U39</f>
        <v>0.80845771144278611</v>
      </c>
    </row>
    <row r="44" spans="1:7" s="18" customFormat="1" outlineLevel="1" x14ac:dyDescent="0.25">
      <c r="A44" s="147"/>
      <c r="B44" s="107" t="s">
        <v>701</v>
      </c>
      <c r="C44" s="104"/>
      <c r="D44" s="104"/>
      <c r="E44" s="104"/>
      <c r="F44" s="123" t="s">
        <v>693</v>
      </c>
      <c r="G44" s="174">
        <f>G42/INDICADORES!V39</f>
        <v>334.58458461538459</v>
      </c>
    </row>
    <row r="45" spans="1:7" s="18" customFormat="1" ht="15.75" outlineLevel="1" thickBot="1" x14ac:dyDescent="0.3">
      <c r="A45" s="147"/>
      <c r="B45" s="107" t="s">
        <v>682</v>
      </c>
      <c r="C45" s="104">
        <f t="shared" ref="C45:E45" si="3">C42-C43</f>
        <v>0</v>
      </c>
      <c r="D45" s="104">
        <f t="shared" si="3"/>
        <v>175.98999999999796</v>
      </c>
      <c r="E45" s="104">
        <f t="shared" si="3"/>
        <v>167.80000000000291</v>
      </c>
      <c r="F45" s="168" t="s">
        <v>692</v>
      </c>
      <c r="G45" s="246"/>
    </row>
    <row r="46" spans="1:7" s="18" customFormat="1" ht="15.75" outlineLevel="1" thickBot="1" x14ac:dyDescent="0.3">
      <c r="A46" s="147"/>
      <c r="B46" s="140"/>
      <c r="C46" s="141"/>
      <c r="D46" s="141"/>
      <c r="E46" s="141"/>
      <c r="F46" s="545" t="s">
        <v>713</v>
      </c>
      <c r="G46" s="547"/>
    </row>
    <row r="47" spans="1:7" s="18" customFormat="1" ht="15.75" customHeight="1" outlineLevel="1" x14ac:dyDescent="0.25">
      <c r="A47" s="147"/>
      <c r="B47" s="555" t="s">
        <v>697</v>
      </c>
      <c r="C47" s="555"/>
      <c r="D47" s="558"/>
      <c r="E47" s="558"/>
      <c r="F47" s="551">
        <f>SUM(C45:E45)</f>
        <v>343.79000000000087</v>
      </c>
      <c r="G47" s="552"/>
    </row>
    <row r="48" spans="1:7" s="18" customFormat="1" ht="15.75" customHeight="1" outlineLevel="1" x14ac:dyDescent="0.25">
      <c r="A48" s="147"/>
      <c r="B48" s="556"/>
      <c r="C48" s="556"/>
      <c r="D48" s="559"/>
      <c r="E48" s="559"/>
      <c r="F48" s="551"/>
      <c r="G48" s="552"/>
    </row>
    <row r="49" spans="1:7" s="18" customFormat="1" ht="15.75" customHeight="1" outlineLevel="1" thickBot="1" x14ac:dyDescent="0.3">
      <c r="A49" s="147"/>
      <c r="B49" s="557"/>
      <c r="C49" s="557"/>
      <c r="D49" s="560"/>
      <c r="E49" s="560"/>
      <c r="F49" s="553"/>
      <c r="G49" s="554"/>
    </row>
    <row r="50" spans="1:7" s="18" customFormat="1" ht="15.75" outlineLevel="1" thickBot="1" x14ac:dyDescent="0.3">
      <c r="A50" s="147"/>
      <c r="B50" s="548"/>
      <c r="C50" s="549"/>
      <c r="D50" s="549"/>
      <c r="E50" s="549"/>
      <c r="F50" s="548"/>
      <c r="G50" s="550"/>
    </row>
    <row r="51" spans="1:7" s="18" customFormat="1" ht="15.75" outlineLevel="1" thickBot="1" x14ac:dyDescent="0.3">
      <c r="A51" s="147"/>
      <c r="B51" s="565" t="s">
        <v>751</v>
      </c>
      <c r="C51" s="470" t="s">
        <v>688</v>
      </c>
      <c r="D51" s="470" t="s">
        <v>689</v>
      </c>
      <c r="E51" s="470" t="s">
        <v>690</v>
      </c>
      <c r="F51" s="561" t="s">
        <v>696</v>
      </c>
      <c r="G51" s="562"/>
    </row>
    <row r="52" spans="1:7" s="18" customFormat="1" ht="15.75" thickBot="1" x14ac:dyDescent="0.3">
      <c r="A52" s="147"/>
      <c r="B52" s="566"/>
      <c r="C52" s="164">
        <v>43070</v>
      </c>
      <c r="D52" s="164">
        <v>43071</v>
      </c>
      <c r="E52" s="164">
        <v>43072</v>
      </c>
      <c r="F52" s="563"/>
      <c r="G52" s="564"/>
    </row>
    <row r="53" spans="1:7" s="18" customFormat="1" outlineLevel="1" x14ac:dyDescent="0.25">
      <c r="A53" s="147"/>
      <c r="B53" s="129" t="s">
        <v>683</v>
      </c>
      <c r="C53" s="104">
        <v>15932.7</v>
      </c>
      <c r="D53" s="104">
        <v>53860.42</v>
      </c>
      <c r="E53" s="104">
        <v>51995.62</v>
      </c>
      <c r="F53" s="133" t="s">
        <v>695</v>
      </c>
      <c r="G53" s="134">
        <f>SUM(C53:E53)</f>
        <v>121788.73999999999</v>
      </c>
    </row>
    <row r="54" spans="1:7" s="18" customFormat="1" outlineLevel="1" x14ac:dyDescent="0.25">
      <c r="A54" s="147"/>
      <c r="B54" s="129" t="s">
        <v>681</v>
      </c>
      <c r="C54" s="104">
        <v>15932.7</v>
      </c>
      <c r="D54" s="104">
        <v>53737.5</v>
      </c>
      <c r="E54" s="104">
        <v>51777.74</v>
      </c>
      <c r="F54" s="123" t="s">
        <v>694</v>
      </c>
      <c r="G54" s="258">
        <f>INDICADORES!V49/INDICADORES!U49</f>
        <v>0.85460992907801414</v>
      </c>
    </row>
    <row r="55" spans="1:7" s="18" customFormat="1" outlineLevel="1" x14ac:dyDescent="0.25">
      <c r="A55" s="147"/>
      <c r="B55" s="129" t="s">
        <v>701</v>
      </c>
      <c r="C55" s="104"/>
      <c r="D55" s="104"/>
      <c r="E55" s="104"/>
      <c r="F55" s="123" t="s">
        <v>693</v>
      </c>
      <c r="G55" s="174">
        <f>G53/INDICADORES!V49</f>
        <v>168.44915629322267</v>
      </c>
    </row>
    <row r="56" spans="1:7" s="18" customFormat="1" ht="15.75" outlineLevel="1" thickBot="1" x14ac:dyDescent="0.3">
      <c r="A56" s="147"/>
      <c r="B56" s="129" t="s">
        <v>682</v>
      </c>
      <c r="C56" s="104">
        <f t="shared" ref="C56:E56" si="4">C53-C54</f>
        <v>0</v>
      </c>
      <c r="D56" s="104">
        <f t="shared" si="4"/>
        <v>122.91999999999825</v>
      </c>
      <c r="E56" s="104">
        <f t="shared" si="4"/>
        <v>217.88000000000466</v>
      </c>
      <c r="F56" s="168" t="s">
        <v>692</v>
      </c>
      <c r="G56" s="252"/>
    </row>
    <row r="57" spans="1:7" s="18" customFormat="1" ht="15.75" outlineLevel="1" thickBot="1" x14ac:dyDescent="0.3">
      <c r="A57" s="147"/>
      <c r="B57" s="176"/>
      <c r="C57" s="186"/>
      <c r="D57" s="186"/>
      <c r="E57" s="186"/>
      <c r="F57" s="545" t="s">
        <v>713</v>
      </c>
      <c r="G57" s="547"/>
    </row>
    <row r="58" spans="1:7" s="18" customFormat="1" ht="15.75" customHeight="1" outlineLevel="1" x14ac:dyDescent="0.25">
      <c r="A58" s="147"/>
      <c r="B58" s="555" t="s">
        <v>697</v>
      </c>
      <c r="C58" s="555"/>
      <c r="D58" s="558"/>
      <c r="E58" s="558"/>
      <c r="F58" s="551">
        <f>SUM(C56:E56)</f>
        <v>340.80000000000291</v>
      </c>
      <c r="G58" s="552"/>
    </row>
    <row r="59" spans="1:7" s="18" customFormat="1" ht="15.75" customHeight="1" outlineLevel="1" x14ac:dyDescent="0.25">
      <c r="A59" s="147"/>
      <c r="B59" s="556"/>
      <c r="C59" s="556"/>
      <c r="D59" s="559"/>
      <c r="E59" s="559"/>
      <c r="F59" s="551"/>
      <c r="G59" s="552"/>
    </row>
    <row r="60" spans="1:7" s="18" customFormat="1" ht="15.75" customHeight="1" outlineLevel="1" thickBot="1" x14ac:dyDescent="0.3">
      <c r="A60" s="147"/>
      <c r="B60" s="557"/>
      <c r="C60" s="557"/>
      <c r="D60" s="560"/>
      <c r="E60" s="560"/>
      <c r="F60" s="553"/>
      <c r="G60" s="554"/>
    </row>
    <row r="61" spans="1:7" s="18" customFormat="1" ht="15.75" outlineLevel="1" thickBot="1" x14ac:dyDescent="0.3">
      <c r="A61" s="147"/>
      <c r="B61" s="545"/>
      <c r="C61" s="546"/>
      <c r="D61" s="546"/>
      <c r="E61" s="546"/>
      <c r="F61" s="546"/>
      <c r="G61" s="547"/>
    </row>
    <row r="62" spans="1:7" s="18" customFormat="1" x14ac:dyDescent="0.25">
      <c r="A62" s="147"/>
      <c r="B62" s="543"/>
      <c r="C62" s="544"/>
      <c r="D62" s="459"/>
      <c r="E62" s="459"/>
      <c r="F62" s="254"/>
      <c r="G62" s="146"/>
    </row>
    <row r="63" spans="1:7" s="18" customFormat="1" outlineLevel="1" x14ac:dyDescent="0.25">
      <c r="A63" s="147"/>
      <c r="B63" s="220" t="s">
        <v>716</v>
      </c>
      <c r="C63" s="110">
        <f>SUM(C53,C42,C31,C20,C9)</f>
        <v>50334.149999999994</v>
      </c>
      <c r="D63" s="110">
        <f>SUM(D53,D42,D31,D20,D9)</f>
        <v>130768.1</v>
      </c>
      <c r="E63" s="110">
        <f>SUM(E53,E42,E31,E20,E9)</f>
        <v>128599.23</v>
      </c>
      <c r="F63" s="255">
        <f>SUM(C63:E63)</f>
        <v>309701.48</v>
      </c>
      <c r="G63" s="150"/>
    </row>
    <row r="64" spans="1:7" s="18" customFormat="1" ht="15.75" outlineLevel="1" thickBot="1" x14ac:dyDescent="0.3">
      <c r="A64" s="147"/>
      <c r="B64" s="222" t="s">
        <v>735</v>
      </c>
      <c r="C64" s="159">
        <f>SUM(C10,C21,C32,C54,C43)</f>
        <v>50324.65</v>
      </c>
      <c r="D64" s="159">
        <f>SUM(D10,D21,D32,D54,D43)</f>
        <v>130094.26</v>
      </c>
      <c r="E64" s="159">
        <f>SUM(E10,E21,E32,E54,E43)</f>
        <v>128031.08</v>
      </c>
      <c r="F64" s="255">
        <f>SUM(C64:E64)</f>
        <v>308449.99</v>
      </c>
      <c r="G64" s="150"/>
    </row>
    <row r="65" spans="1:7" s="18" customFormat="1" outlineLevel="1" x14ac:dyDescent="0.25">
      <c r="A65" s="147"/>
      <c r="B65" s="221"/>
      <c r="C65" s="152"/>
      <c r="D65" s="152"/>
      <c r="E65" s="152"/>
      <c r="F65" s="256"/>
      <c r="G65" s="150"/>
    </row>
    <row r="66" spans="1:7" s="18" customFormat="1" ht="15.75" outlineLevel="1" thickBot="1" x14ac:dyDescent="0.3">
      <c r="A66" s="158"/>
      <c r="B66" s="222" t="s">
        <v>691</v>
      </c>
      <c r="C66" s="159">
        <f t="shared" ref="C66:E66" si="5">C63-C64</f>
        <v>9.499999999992724</v>
      </c>
      <c r="D66" s="159">
        <f t="shared" si="5"/>
        <v>673.84000000001106</v>
      </c>
      <c r="E66" s="159">
        <f t="shared" si="5"/>
        <v>568.14999999999418</v>
      </c>
      <c r="F66" s="257">
        <f>SUM(C66:E66)</f>
        <v>1251.489999999998</v>
      </c>
      <c r="G66" s="162">
        <f>F66/F63</f>
        <v>4.0409558262362779E-3</v>
      </c>
    </row>
    <row r="67" spans="1:7" s="18" customFormat="1" outlineLevel="1" x14ac:dyDescent="0.25">
      <c r="A67" s="20"/>
      <c r="B67" s="108"/>
      <c r="C67" s="101"/>
      <c r="D67" s="101"/>
      <c r="E67" s="101"/>
      <c r="F67" s="11"/>
      <c r="G67" s="11"/>
    </row>
    <row r="68" spans="1:7" s="18" customFormat="1" outlineLevel="1" x14ac:dyDescent="0.25">
      <c r="A68" s="20"/>
      <c r="B68" s="108"/>
      <c r="C68" s="101"/>
      <c r="D68" s="101"/>
      <c r="E68" s="101"/>
      <c r="F68" s="122"/>
      <c r="G68" s="11"/>
    </row>
    <row r="69" spans="1:7" s="18" customFormat="1" outlineLevel="1" x14ac:dyDescent="0.25">
      <c r="A69" s="20"/>
      <c r="B69" s="108"/>
      <c r="C69" s="101"/>
      <c r="D69" s="101"/>
      <c r="E69" s="101"/>
      <c r="F69" s="25"/>
      <c r="G69" s="11"/>
    </row>
    <row r="70" spans="1:7" s="18" customFormat="1" outlineLevel="1" x14ac:dyDescent="0.25">
      <c r="A70" s="20"/>
      <c r="B70" s="108"/>
      <c r="C70" s="101"/>
      <c r="D70" s="101"/>
      <c r="E70" s="101"/>
      <c r="F70" s="25"/>
      <c r="G70" s="11"/>
    </row>
    <row r="71" spans="1:7" s="18" customFormat="1" outlineLevel="1" x14ac:dyDescent="0.25">
      <c r="A71" s="20"/>
      <c r="B71" s="105"/>
      <c r="C71" s="101"/>
      <c r="D71" s="101"/>
      <c r="E71" s="101"/>
      <c r="F71" s="25"/>
      <c r="G71" s="11"/>
    </row>
    <row r="72" spans="1:7" s="18" customFormat="1" outlineLevel="1" x14ac:dyDescent="0.25">
      <c r="A72" s="20"/>
      <c r="B72" s="105"/>
      <c r="C72" s="101"/>
      <c r="D72" s="101"/>
      <c r="E72" s="101"/>
      <c r="F72" s="25"/>
      <c r="G72" s="11"/>
    </row>
    <row r="73" spans="1:7" s="18" customFormat="1" outlineLevel="1" x14ac:dyDescent="0.25">
      <c r="A73" s="20"/>
      <c r="B73" s="105"/>
      <c r="C73" s="101"/>
      <c r="D73" s="101"/>
      <c r="E73" s="101"/>
      <c r="F73" s="25"/>
      <c r="G73" s="11"/>
    </row>
    <row r="74" spans="1:7" s="18" customFormat="1" outlineLevel="1" x14ac:dyDescent="0.25">
      <c r="A74" s="20"/>
      <c r="B74" s="105"/>
      <c r="C74" s="101"/>
      <c r="D74" s="101"/>
      <c r="E74" s="101"/>
      <c r="F74" s="25"/>
      <c r="G74" s="11"/>
    </row>
    <row r="75" spans="1:7" s="18" customFormat="1" x14ac:dyDescent="0.25">
      <c r="A75" s="20"/>
      <c r="B75" s="105"/>
      <c r="C75" s="101"/>
      <c r="D75" s="101"/>
      <c r="E75" s="101"/>
      <c r="F75" s="25"/>
      <c r="G75" s="11"/>
    </row>
    <row r="76" spans="1:7" s="18" customFormat="1" outlineLevel="1" x14ac:dyDescent="0.25">
      <c r="A76" s="20"/>
      <c r="B76" s="105"/>
      <c r="C76" s="101"/>
      <c r="D76" s="101"/>
      <c r="E76" s="101"/>
      <c r="F76" s="25"/>
      <c r="G76" s="11"/>
    </row>
    <row r="77" spans="1:7" s="18" customFormat="1" outlineLevel="1" x14ac:dyDescent="0.25">
      <c r="A77" s="20"/>
      <c r="B77" s="105"/>
      <c r="C77" s="101"/>
      <c r="D77" s="101"/>
      <c r="E77" s="101"/>
      <c r="F77" s="25"/>
      <c r="G77" s="11"/>
    </row>
    <row r="78" spans="1:7" s="18" customFormat="1" outlineLevel="1" x14ac:dyDescent="0.25">
      <c r="A78" s="20"/>
      <c r="B78" s="105"/>
      <c r="C78" s="101"/>
      <c r="D78" s="101"/>
      <c r="E78" s="101"/>
      <c r="F78" s="25"/>
      <c r="G78" s="11"/>
    </row>
    <row r="79" spans="1:7" s="18" customFormat="1" x14ac:dyDescent="0.25">
      <c r="A79" s="20"/>
      <c r="B79" s="105"/>
      <c r="C79" s="101"/>
      <c r="D79" s="101"/>
      <c r="E79" s="101"/>
      <c r="F79" s="25"/>
      <c r="G79" s="11"/>
    </row>
    <row r="80" spans="1:7" s="18" customFormat="1" outlineLevel="1" x14ac:dyDescent="0.25">
      <c r="A80" s="20"/>
      <c r="B80" s="105"/>
      <c r="C80" s="101"/>
      <c r="D80" s="101"/>
      <c r="E80" s="101"/>
      <c r="F80" s="25"/>
      <c r="G80" s="11"/>
    </row>
    <row r="81" spans="1:8" s="18" customFormat="1" outlineLevel="1" x14ac:dyDescent="0.25">
      <c r="A81" s="20"/>
      <c r="B81" s="105"/>
      <c r="C81" s="101"/>
      <c r="D81" s="101"/>
      <c r="E81" s="101"/>
      <c r="F81" s="25"/>
      <c r="G81" s="11"/>
    </row>
    <row r="82" spans="1:8" s="18" customFormat="1" outlineLevel="1" x14ac:dyDescent="0.25">
      <c r="A82" s="20"/>
      <c r="B82" s="105"/>
      <c r="C82" s="101"/>
      <c r="D82" s="101"/>
      <c r="E82" s="101"/>
      <c r="F82" s="25"/>
      <c r="G82" s="11"/>
    </row>
    <row r="83" spans="1:8" s="18" customFormat="1" x14ac:dyDescent="0.25">
      <c r="A83" s="20"/>
      <c r="B83" s="105"/>
      <c r="C83" s="101"/>
      <c r="D83" s="101"/>
      <c r="E83" s="101"/>
      <c r="F83" s="25"/>
      <c r="G83" s="11"/>
    </row>
    <row r="84" spans="1:8" s="18" customFormat="1" outlineLevel="1" x14ac:dyDescent="0.25">
      <c r="A84" s="20"/>
      <c r="B84" s="105"/>
      <c r="C84" s="101"/>
      <c r="D84" s="101"/>
      <c r="E84" s="101"/>
      <c r="F84" s="11"/>
      <c r="G84" s="11"/>
    </row>
    <row r="85" spans="1:8" s="18" customFormat="1" outlineLevel="1" x14ac:dyDescent="0.25">
      <c r="A85" s="20"/>
      <c r="B85" s="105"/>
      <c r="C85" s="101"/>
      <c r="D85" s="101"/>
      <c r="E85" s="101"/>
      <c r="F85" s="11"/>
      <c r="G85" s="11"/>
    </row>
    <row r="86" spans="1:8" s="18" customFormat="1" x14ac:dyDescent="0.25">
      <c r="A86" s="20"/>
      <c r="B86" s="105"/>
      <c r="C86" s="101"/>
      <c r="D86" s="101"/>
      <c r="E86" s="101"/>
      <c r="F86" s="11"/>
      <c r="G86" s="11"/>
    </row>
    <row r="87" spans="1:8" s="18" customFormat="1" hidden="1" outlineLevel="1" x14ac:dyDescent="0.25">
      <c r="A87" s="20"/>
      <c r="B87" s="105"/>
      <c r="C87" s="101"/>
      <c r="D87" s="101"/>
      <c r="E87" s="101"/>
      <c r="F87" s="11"/>
      <c r="G87" s="11"/>
    </row>
    <row r="88" spans="1:8" s="18" customFormat="1" hidden="1" outlineLevel="1" x14ac:dyDescent="0.25">
      <c r="A88" s="20"/>
      <c r="B88" s="105"/>
      <c r="C88" s="101"/>
      <c r="D88" s="101"/>
      <c r="E88" s="101"/>
      <c r="F88" s="11"/>
      <c r="G88" s="11"/>
    </row>
    <row r="89" spans="1:8" s="18" customFormat="1" hidden="1" outlineLevel="1" x14ac:dyDescent="0.25">
      <c r="A89" s="20"/>
      <c r="B89" s="105"/>
      <c r="C89" s="101"/>
      <c r="D89" s="101"/>
      <c r="E89" s="101"/>
      <c r="F89" s="11"/>
      <c r="G89" s="11"/>
    </row>
    <row r="90" spans="1:8" hidden="1" outlineLevel="1" x14ac:dyDescent="0.25"/>
    <row r="91" spans="1:8" s="9" customFormat="1" hidden="1" outlineLevel="1" x14ac:dyDescent="0.25">
      <c r="A91" s="20"/>
      <c r="B91" s="105"/>
      <c r="C91" s="101"/>
      <c r="D91" s="101"/>
      <c r="E91" s="101"/>
      <c r="F91" s="11"/>
      <c r="G91" s="11"/>
      <c r="H91" s="18"/>
    </row>
    <row r="92" spans="1:8" s="9" customFormat="1" hidden="1" outlineLevel="1" x14ac:dyDescent="0.25">
      <c r="A92" s="20"/>
      <c r="B92" s="105"/>
      <c r="C92" s="101"/>
      <c r="D92" s="101"/>
      <c r="E92" s="101"/>
      <c r="F92" s="11"/>
      <c r="G92" s="11"/>
      <c r="H92" s="18"/>
    </row>
    <row r="93" spans="1:8" s="9" customFormat="1" collapsed="1" x14ac:dyDescent="0.25">
      <c r="A93" s="20"/>
      <c r="B93" s="105"/>
      <c r="C93" s="101"/>
      <c r="D93" s="101"/>
      <c r="E93" s="101"/>
      <c r="F93" s="11"/>
      <c r="G93" s="11"/>
      <c r="H93" s="18"/>
    </row>
    <row r="94" spans="1:8" s="9" customFormat="1" hidden="1" outlineLevel="1" x14ac:dyDescent="0.25">
      <c r="A94" s="20"/>
      <c r="B94" s="105"/>
      <c r="C94" s="101"/>
      <c r="D94" s="101"/>
      <c r="E94" s="101"/>
      <c r="F94" s="11"/>
      <c r="G94" s="11"/>
      <c r="H94" s="18"/>
    </row>
    <row r="95" spans="1:8" s="9" customFormat="1" hidden="1" outlineLevel="1" x14ac:dyDescent="0.25">
      <c r="A95" s="20"/>
      <c r="B95" s="105"/>
      <c r="C95" s="101"/>
      <c r="D95" s="101"/>
      <c r="E95" s="101"/>
      <c r="F95" s="11"/>
      <c r="G95" s="11"/>
      <c r="H95" s="18"/>
    </row>
    <row r="96" spans="1:8" s="9" customFormat="1" hidden="1" outlineLevel="1" x14ac:dyDescent="0.25">
      <c r="A96" s="20"/>
      <c r="B96" s="105"/>
      <c r="C96" s="101"/>
      <c r="D96" s="101"/>
      <c r="E96" s="101"/>
      <c r="F96" s="11"/>
      <c r="G96" s="11"/>
      <c r="H96" s="18"/>
    </row>
    <row r="97" spans="1:8" s="9" customFormat="1" hidden="1" outlineLevel="1" x14ac:dyDescent="0.25">
      <c r="A97" s="20"/>
      <c r="B97" s="105"/>
      <c r="C97" s="101"/>
      <c r="D97" s="101"/>
      <c r="E97" s="101"/>
      <c r="F97" s="11"/>
      <c r="G97" s="11"/>
      <c r="H97" s="18"/>
    </row>
    <row r="98" spans="1:8" s="9" customFormat="1" collapsed="1" x14ac:dyDescent="0.25">
      <c r="A98" s="20"/>
      <c r="B98" s="105"/>
      <c r="C98" s="101"/>
      <c r="D98" s="101"/>
      <c r="E98" s="101"/>
      <c r="F98" s="11"/>
      <c r="G98" s="11"/>
      <c r="H98" s="18"/>
    </row>
    <row r="99" spans="1:8" s="9" customFormat="1" hidden="1" outlineLevel="1" x14ac:dyDescent="0.25">
      <c r="A99" s="20"/>
      <c r="B99" s="105"/>
      <c r="C99" s="101"/>
      <c r="D99" s="101"/>
      <c r="E99" s="101"/>
      <c r="F99" s="11"/>
      <c r="G99" s="11"/>
      <c r="H99" s="18"/>
    </row>
    <row r="100" spans="1:8" s="9" customFormat="1" hidden="1" outlineLevel="1" x14ac:dyDescent="0.25">
      <c r="A100" s="20"/>
      <c r="B100" s="105"/>
      <c r="C100" s="101"/>
      <c r="D100" s="101"/>
      <c r="E100" s="101"/>
      <c r="F100" s="11"/>
      <c r="G100" s="11"/>
      <c r="H100" s="18"/>
    </row>
    <row r="101" spans="1:8" s="9" customFormat="1" hidden="1" outlineLevel="1" x14ac:dyDescent="0.25">
      <c r="A101" s="20"/>
      <c r="B101" s="105"/>
      <c r="C101" s="101"/>
      <c r="D101" s="101"/>
      <c r="E101" s="101"/>
      <c r="F101" s="11"/>
      <c r="G101" s="11"/>
      <c r="H101" s="18"/>
    </row>
    <row r="102" spans="1:8" s="9" customFormat="1" hidden="1" outlineLevel="1" x14ac:dyDescent="0.25">
      <c r="A102" s="20"/>
      <c r="B102" s="105"/>
      <c r="C102" s="101"/>
      <c r="D102" s="101"/>
      <c r="E102" s="101"/>
      <c r="F102" s="11"/>
      <c r="G102" s="11"/>
      <c r="H102" s="18"/>
    </row>
    <row r="103" spans="1:8" s="9" customFormat="1" hidden="1" outlineLevel="1" x14ac:dyDescent="0.25">
      <c r="A103" s="20"/>
      <c r="B103" s="105"/>
      <c r="C103" s="101"/>
      <c r="D103" s="101"/>
      <c r="E103" s="101"/>
      <c r="F103" s="11"/>
      <c r="G103" s="11"/>
      <c r="H103" s="18"/>
    </row>
    <row r="104" spans="1:8" s="9" customFormat="1" collapsed="1" x14ac:dyDescent="0.25">
      <c r="A104" s="20"/>
      <c r="B104" s="105"/>
      <c r="C104" s="101"/>
      <c r="D104" s="101"/>
      <c r="E104" s="101"/>
      <c r="F104" s="11"/>
      <c r="G104" s="11"/>
      <c r="H104" s="18"/>
    </row>
    <row r="105" spans="1:8" s="9" customFormat="1" hidden="1" outlineLevel="1" x14ac:dyDescent="0.25">
      <c r="A105" s="20"/>
      <c r="B105" s="105"/>
      <c r="C105" s="101"/>
      <c r="D105" s="101"/>
      <c r="E105" s="101"/>
      <c r="F105" s="11"/>
      <c r="G105" s="11"/>
      <c r="H105" s="18"/>
    </row>
    <row r="106" spans="1:8" s="9" customFormat="1" hidden="1" outlineLevel="1" x14ac:dyDescent="0.25">
      <c r="A106" s="20"/>
      <c r="B106" s="105"/>
      <c r="C106" s="101"/>
      <c r="D106" s="101"/>
      <c r="E106" s="101"/>
      <c r="F106" s="11"/>
      <c r="G106" s="11"/>
      <c r="H106" s="18"/>
    </row>
    <row r="107" spans="1:8" s="9" customFormat="1" hidden="1" outlineLevel="1" x14ac:dyDescent="0.25">
      <c r="A107" s="20"/>
      <c r="B107" s="105"/>
      <c r="C107" s="101"/>
      <c r="D107" s="101"/>
      <c r="E107" s="101"/>
      <c r="F107" s="11"/>
      <c r="G107" s="11"/>
      <c r="H107" s="18"/>
    </row>
    <row r="108" spans="1:8" s="9" customFormat="1" hidden="1" outlineLevel="1" x14ac:dyDescent="0.25">
      <c r="A108" s="20"/>
      <c r="B108" s="105"/>
      <c r="C108" s="101"/>
      <c r="D108" s="101"/>
      <c r="E108" s="101"/>
      <c r="F108" s="11"/>
      <c r="G108" s="11"/>
      <c r="H108" s="18"/>
    </row>
    <row r="109" spans="1:8" s="9" customFormat="1" collapsed="1" x14ac:dyDescent="0.25">
      <c r="A109" s="20"/>
      <c r="B109" s="105"/>
      <c r="C109" s="101"/>
      <c r="D109" s="101"/>
      <c r="E109" s="101"/>
      <c r="F109" s="11"/>
      <c r="G109" s="11"/>
      <c r="H109" s="18"/>
    </row>
    <row r="110" spans="1:8" s="9" customFormat="1" hidden="1" outlineLevel="1" x14ac:dyDescent="0.25">
      <c r="A110" s="20"/>
      <c r="B110" s="105"/>
      <c r="C110" s="101"/>
      <c r="D110" s="101"/>
      <c r="E110" s="101"/>
      <c r="F110" s="11"/>
      <c r="G110" s="11"/>
      <c r="H110" s="18"/>
    </row>
    <row r="111" spans="1:8" s="9" customFormat="1" hidden="1" outlineLevel="1" x14ac:dyDescent="0.25">
      <c r="A111" s="20"/>
      <c r="B111" s="105"/>
      <c r="C111" s="101"/>
      <c r="D111" s="101"/>
      <c r="E111" s="101"/>
      <c r="F111" s="11"/>
      <c r="G111" s="11"/>
      <c r="H111" s="18"/>
    </row>
    <row r="112" spans="1:8" s="9" customFormat="1" hidden="1" outlineLevel="1" x14ac:dyDescent="0.25">
      <c r="A112" s="20"/>
      <c r="B112" s="105"/>
      <c r="C112" s="101"/>
      <c r="D112" s="101"/>
      <c r="E112" s="101"/>
      <c r="F112" s="11"/>
      <c r="G112" s="11"/>
      <c r="H112" s="18"/>
    </row>
    <row r="113" spans="1:8" s="9" customFormat="1" hidden="1" outlineLevel="1" x14ac:dyDescent="0.25">
      <c r="A113" s="20"/>
      <c r="B113" s="105"/>
      <c r="C113" s="101"/>
      <c r="D113" s="101"/>
      <c r="E113" s="101"/>
      <c r="F113" s="11"/>
      <c r="G113" s="11"/>
      <c r="H113" s="18"/>
    </row>
    <row r="114" spans="1:8" s="9" customFormat="1" hidden="1" outlineLevel="1" x14ac:dyDescent="0.25">
      <c r="A114" s="20"/>
      <c r="B114" s="105"/>
      <c r="C114" s="101"/>
      <c r="D114" s="101"/>
      <c r="E114" s="101"/>
      <c r="F114" s="11"/>
      <c r="G114" s="11"/>
      <c r="H114" s="18"/>
    </row>
    <row r="115" spans="1:8" s="9" customFormat="1" collapsed="1" x14ac:dyDescent="0.25">
      <c r="A115" s="20"/>
      <c r="B115" s="105"/>
      <c r="C115" s="101"/>
      <c r="D115" s="101"/>
      <c r="E115" s="101"/>
      <c r="F115" s="11"/>
      <c r="G115" s="11"/>
      <c r="H115" s="18"/>
    </row>
    <row r="116" spans="1:8" s="9" customFormat="1" hidden="1" outlineLevel="1" x14ac:dyDescent="0.25">
      <c r="A116" s="20"/>
      <c r="B116" s="105"/>
      <c r="C116" s="101"/>
      <c r="D116" s="101"/>
      <c r="E116" s="101"/>
      <c r="F116" s="11"/>
      <c r="G116" s="11"/>
      <c r="H116" s="18"/>
    </row>
    <row r="117" spans="1:8" s="9" customFormat="1" hidden="1" outlineLevel="1" x14ac:dyDescent="0.25">
      <c r="A117" s="20"/>
      <c r="B117" s="105"/>
      <c r="C117" s="101"/>
      <c r="D117" s="101"/>
      <c r="E117" s="101"/>
      <c r="F117" s="11"/>
      <c r="G117" s="11"/>
      <c r="H117" s="18"/>
    </row>
    <row r="118" spans="1:8" s="9" customFormat="1" hidden="1" outlineLevel="1" x14ac:dyDescent="0.25">
      <c r="A118" s="20"/>
      <c r="B118" s="105"/>
      <c r="C118" s="101"/>
      <c r="D118" s="101"/>
      <c r="E118" s="101"/>
      <c r="F118" s="11"/>
      <c r="G118" s="11"/>
      <c r="H118" s="18"/>
    </row>
    <row r="119" spans="1:8" s="9" customFormat="1" hidden="1" outlineLevel="1" x14ac:dyDescent="0.25">
      <c r="A119" s="20"/>
      <c r="B119" s="105"/>
      <c r="C119" s="101"/>
      <c r="D119" s="101"/>
      <c r="E119" s="101"/>
      <c r="F119" s="11"/>
      <c r="G119" s="11"/>
      <c r="H119" s="18"/>
    </row>
    <row r="120" spans="1:8" s="9" customFormat="1" hidden="1" outlineLevel="1" x14ac:dyDescent="0.25">
      <c r="A120" s="20"/>
      <c r="B120" s="105"/>
      <c r="C120" s="101"/>
      <c r="D120" s="101"/>
      <c r="E120" s="101"/>
      <c r="F120" s="11"/>
      <c r="G120" s="11"/>
      <c r="H120" s="18"/>
    </row>
    <row r="121" spans="1:8" s="9" customFormat="1" hidden="1" outlineLevel="1" x14ac:dyDescent="0.25">
      <c r="A121" s="20"/>
      <c r="B121" s="105"/>
      <c r="C121" s="101"/>
      <c r="D121" s="101"/>
      <c r="E121" s="101"/>
      <c r="F121" s="11"/>
      <c r="G121" s="11"/>
      <c r="H121" s="18"/>
    </row>
    <row r="122" spans="1:8" s="9" customFormat="1" hidden="1" outlineLevel="1" x14ac:dyDescent="0.25">
      <c r="A122" s="20"/>
      <c r="B122" s="105"/>
      <c r="C122" s="101"/>
      <c r="D122" s="101"/>
      <c r="E122" s="101"/>
      <c r="F122" s="11"/>
      <c r="G122" s="11"/>
      <c r="H122" s="18"/>
    </row>
    <row r="123" spans="1:8" s="9" customFormat="1" hidden="1" outlineLevel="1" x14ac:dyDescent="0.25">
      <c r="A123" s="20"/>
      <c r="B123" s="105"/>
      <c r="C123" s="101"/>
      <c r="D123" s="101"/>
      <c r="E123" s="101"/>
      <c r="F123" s="11"/>
      <c r="G123" s="11"/>
      <c r="H123" s="18"/>
    </row>
    <row r="124" spans="1:8" s="9" customFormat="1" hidden="1" outlineLevel="1" x14ac:dyDescent="0.25">
      <c r="A124" s="20"/>
      <c r="B124" s="105"/>
      <c r="C124" s="101"/>
      <c r="D124" s="101"/>
      <c r="E124" s="101"/>
      <c r="F124" s="11"/>
      <c r="G124" s="11"/>
      <c r="H124" s="18"/>
    </row>
    <row r="125" spans="1:8" s="9" customFormat="1" collapsed="1" x14ac:dyDescent="0.25">
      <c r="A125" s="20"/>
      <c r="B125" s="105"/>
      <c r="C125" s="101"/>
      <c r="D125" s="101"/>
      <c r="E125" s="101"/>
      <c r="F125" s="11"/>
      <c r="G125" s="11"/>
      <c r="H125" s="18"/>
    </row>
    <row r="126" spans="1:8" s="9" customFormat="1" hidden="1" outlineLevel="1" x14ac:dyDescent="0.25">
      <c r="A126" s="20"/>
      <c r="B126" s="105"/>
      <c r="C126" s="101"/>
      <c r="D126" s="101"/>
      <c r="E126" s="101"/>
      <c r="F126" s="11"/>
      <c r="G126" s="11"/>
      <c r="H126" s="18"/>
    </row>
    <row r="127" spans="1:8" s="9" customFormat="1" hidden="1" outlineLevel="1" x14ac:dyDescent="0.25">
      <c r="A127" s="20"/>
      <c r="B127" s="105"/>
      <c r="C127" s="101"/>
      <c r="D127" s="101"/>
      <c r="E127" s="101"/>
      <c r="F127" s="11"/>
      <c r="G127" s="11"/>
      <c r="H127" s="18"/>
    </row>
    <row r="128" spans="1:8" s="9" customFormat="1" hidden="1" outlineLevel="1" x14ac:dyDescent="0.25">
      <c r="A128" s="20"/>
      <c r="B128" s="105"/>
      <c r="C128" s="101"/>
      <c r="D128" s="101"/>
      <c r="E128" s="101"/>
      <c r="F128" s="11"/>
      <c r="G128" s="11"/>
      <c r="H128" s="18"/>
    </row>
    <row r="129" spans="1:8" s="9" customFormat="1" hidden="1" outlineLevel="1" x14ac:dyDescent="0.25">
      <c r="A129" s="20"/>
      <c r="B129" s="105"/>
      <c r="C129" s="101"/>
      <c r="D129" s="101"/>
      <c r="E129" s="101"/>
      <c r="F129" s="11"/>
      <c r="G129" s="11"/>
      <c r="H129" s="18"/>
    </row>
    <row r="130" spans="1:8" s="9" customFormat="1" hidden="1" outlineLevel="1" x14ac:dyDescent="0.25">
      <c r="A130" s="20"/>
      <c r="B130" s="105"/>
      <c r="C130" s="101"/>
      <c r="D130" s="101"/>
      <c r="E130" s="101"/>
      <c r="F130" s="11"/>
      <c r="G130" s="11"/>
      <c r="H130" s="18"/>
    </row>
    <row r="131" spans="1:8" s="9" customFormat="1" hidden="1" outlineLevel="1" x14ac:dyDescent="0.25">
      <c r="A131" s="20"/>
      <c r="B131" s="105"/>
      <c r="C131" s="101"/>
      <c r="D131" s="101"/>
      <c r="E131" s="101"/>
      <c r="F131" s="11"/>
      <c r="G131" s="11"/>
      <c r="H131" s="18"/>
    </row>
    <row r="132" spans="1:8" s="9" customFormat="1" collapsed="1" x14ac:dyDescent="0.25">
      <c r="A132" s="20"/>
      <c r="B132" s="105"/>
      <c r="C132" s="101"/>
      <c r="D132" s="101"/>
      <c r="E132" s="101"/>
      <c r="F132" s="11"/>
      <c r="G132" s="11"/>
      <c r="H132" s="18"/>
    </row>
    <row r="133" spans="1:8" s="9" customFormat="1" hidden="1" outlineLevel="1" x14ac:dyDescent="0.25">
      <c r="A133" s="20"/>
      <c r="B133" s="105"/>
      <c r="C133" s="101"/>
      <c r="D133" s="101"/>
      <c r="E133" s="101"/>
      <c r="F133" s="11"/>
      <c r="G133" s="11"/>
      <c r="H133" s="18"/>
    </row>
    <row r="134" spans="1:8" s="9" customFormat="1" hidden="1" outlineLevel="1" x14ac:dyDescent="0.25">
      <c r="A134" s="20"/>
      <c r="B134" s="105"/>
      <c r="C134" s="101"/>
      <c r="D134" s="101"/>
      <c r="E134" s="101"/>
      <c r="F134" s="11"/>
      <c r="G134" s="11"/>
      <c r="H134" s="18"/>
    </row>
    <row r="135" spans="1:8" s="9" customFormat="1" hidden="1" outlineLevel="1" x14ac:dyDescent="0.25">
      <c r="A135" s="20"/>
      <c r="B135" s="105"/>
      <c r="C135" s="101"/>
      <c r="D135" s="101"/>
      <c r="E135" s="101"/>
      <c r="F135" s="11"/>
      <c r="G135" s="11"/>
      <c r="H135" s="18"/>
    </row>
    <row r="136" spans="1:8" s="9" customFormat="1" hidden="1" outlineLevel="1" x14ac:dyDescent="0.25">
      <c r="A136" s="20"/>
      <c r="B136" s="105"/>
      <c r="C136" s="101"/>
      <c r="D136" s="101"/>
      <c r="E136" s="101"/>
      <c r="F136" s="11"/>
      <c r="G136" s="11"/>
      <c r="H136" s="18"/>
    </row>
    <row r="137" spans="1:8" s="9" customFormat="1" hidden="1" outlineLevel="1" x14ac:dyDescent="0.25">
      <c r="A137" s="20"/>
      <c r="B137" s="105"/>
      <c r="C137" s="101"/>
      <c r="D137" s="101"/>
      <c r="E137" s="101"/>
      <c r="F137" s="11"/>
      <c r="G137" s="11"/>
      <c r="H137" s="18"/>
    </row>
    <row r="138" spans="1:8" s="9" customFormat="1" hidden="1" outlineLevel="1" x14ac:dyDescent="0.25">
      <c r="A138" s="20"/>
      <c r="B138" s="105"/>
      <c r="C138" s="101"/>
      <c r="D138" s="101"/>
      <c r="E138" s="101"/>
      <c r="F138" s="11"/>
      <c r="G138" s="11"/>
      <c r="H138" s="18"/>
    </row>
    <row r="139" spans="1:8" s="9" customFormat="1" collapsed="1" x14ac:dyDescent="0.25">
      <c r="A139" s="20"/>
      <c r="B139" s="105"/>
      <c r="C139" s="101"/>
      <c r="D139" s="101"/>
      <c r="E139" s="101"/>
      <c r="F139" s="11"/>
      <c r="G139" s="11"/>
      <c r="H139" s="18"/>
    </row>
    <row r="140" spans="1:8" s="9" customFormat="1" hidden="1" outlineLevel="1" x14ac:dyDescent="0.25">
      <c r="A140" s="20"/>
      <c r="B140" s="105"/>
      <c r="C140" s="101"/>
      <c r="D140" s="101"/>
      <c r="E140" s="101"/>
      <c r="F140" s="11"/>
      <c r="G140" s="11"/>
      <c r="H140" s="18"/>
    </row>
    <row r="141" spans="1:8" s="9" customFormat="1" hidden="1" outlineLevel="1" x14ac:dyDescent="0.25">
      <c r="A141" s="20"/>
      <c r="B141" s="105"/>
      <c r="C141" s="101"/>
      <c r="D141" s="101"/>
      <c r="E141" s="101"/>
      <c r="F141" s="11"/>
      <c r="G141" s="11"/>
      <c r="H141" s="18"/>
    </row>
    <row r="142" spans="1:8" s="9" customFormat="1" hidden="1" outlineLevel="1" x14ac:dyDescent="0.25">
      <c r="A142" s="20"/>
      <c r="B142" s="105"/>
      <c r="C142" s="101"/>
      <c r="D142" s="101"/>
      <c r="E142" s="101"/>
      <c r="F142" s="11"/>
      <c r="G142" s="11"/>
      <c r="H142" s="18"/>
    </row>
    <row r="143" spans="1:8" s="9" customFormat="1" hidden="1" outlineLevel="1" x14ac:dyDescent="0.25">
      <c r="A143" s="20"/>
      <c r="B143" s="105"/>
      <c r="C143" s="101"/>
      <c r="D143" s="101"/>
      <c r="E143" s="101"/>
      <c r="F143" s="11"/>
      <c r="G143" s="11"/>
      <c r="H143" s="18"/>
    </row>
    <row r="144" spans="1:8" s="9" customFormat="1" hidden="1" outlineLevel="1" x14ac:dyDescent="0.25">
      <c r="A144" s="20"/>
      <c r="B144" s="105"/>
      <c r="C144" s="101"/>
      <c r="D144" s="101"/>
      <c r="E144" s="101"/>
      <c r="F144" s="11"/>
      <c r="G144" s="11"/>
      <c r="H144" s="18"/>
    </row>
    <row r="145" spans="1:8" s="9" customFormat="1" hidden="1" outlineLevel="1" x14ac:dyDescent="0.25">
      <c r="A145" s="20"/>
      <c r="B145" s="105"/>
      <c r="C145" s="101"/>
      <c r="D145" s="101"/>
      <c r="E145" s="101"/>
      <c r="F145" s="11"/>
      <c r="G145" s="11"/>
      <c r="H145" s="18"/>
    </row>
    <row r="146" spans="1:8" s="9" customFormat="1" hidden="1" outlineLevel="1" x14ac:dyDescent="0.25">
      <c r="A146" s="20"/>
      <c r="B146" s="105"/>
      <c r="C146" s="101"/>
      <c r="D146" s="101"/>
      <c r="E146" s="101"/>
      <c r="F146" s="11"/>
      <c r="G146" s="11"/>
      <c r="H146" s="18"/>
    </row>
    <row r="147" spans="1:8" s="9" customFormat="1" hidden="1" outlineLevel="1" x14ac:dyDescent="0.25">
      <c r="A147" s="20"/>
      <c r="B147" s="105"/>
      <c r="C147" s="101"/>
      <c r="D147" s="101"/>
      <c r="E147" s="101"/>
      <c r="F147" s="11"/>
      <c r="G147" s="11"/>
      <c r="H147" s="18"/>
    </row>
    <row r="148" spans="1:8" s="9" customFormat="1" hidden="1" outlineLevel="1" x14ac:dyDescent="0.25">
      <c r="A148" s="20"/>
      <c r="B148" s="105"/>
      <c r="C148" s="101"/>
      <c r="D148" s="101"/>
      <c r="E148" s="101"/>
      <c r="F148" s="11"/>
      <c r="G148" s="11"/>
      <c r="H148" s="18"/>
    </row>
    <row r="149" spans="1:8" s="9" customFormat="1" hidden="1" outlineLevel="1" x14ac:dyDescent="0.25">
      <c r="A149" s="20"/>
      <c r="B149" s="105"/>
      <c r="C149" s="101"/>
      <c r="D149" s="101"/>
      <c r="E149" s="101"/>
      <c r="F149" s="11"/>
      <c r="G149" s="11"/>
      <c r="H149" s="18"/>
    </row>
    <row r="150" spans="1:8" s="9" customFormat="1" hidden="1" outlineLevel="1" x14ac:dyDescent="0.25">
      <c r="A150" s="20"/>
      <c r="B150" s="105"/>
      <c r="C150" s="101"/>
      <c r="D150" s="101"/>
      <c r="E150" s="101"/>
      <c r="F150" s="11"/>
      <c r="G150" s="11"/>
      <c r="H150" s="18"/>
    </row>
    <row r="151" spans="1:8" s="9" customFormat="1" hidden="1" outlineLevel="1" x14ac:dyDescent="0.25">
      <c r="A151" s="20"/>
      <c r="B151" s="105"/>
      <c r="C151" s="101"/>
      <c r="D151" s="101"/>
      <c r="E151" s="101"/>
      <c r="F151" s="11"/>
      <c r="G151" s="11"/>
      <c r="H151" s="18"/>
    </row>
    <row r="152" spans="1:8" s="9" customFormat="1" hidden="1" outlineLevel="1" x14ac:dyDescent="0.25">
      <c r="A152" s="20"/>
      <c r="B152" s="105"/>
      <c r="C152" s="101"/>
      <c r="D152" s="101"/>
      <c r="E152" s="101"/>
      <c r="F152" s="11"/>
      <c r="G152" s="11"/>
      <c r="H152" s="18"/>
    </row>
    <row r="153" spans="1:8" s="9" customFormat="1" hidden="1" outlineLevel="1" x14ac:dyDescent="0.25">
      <c r="A153" s="20"/>
      <c r="B153" s="105"/>
      <c r="C153" s="101"/>
      <c r="D153" s="101"/>
      <c r="E153" s="101"/>
      <c r="F153" s="11"/>
      <c r="G153" s="11"/>
      <c r="H153" s="18"/>
    </row>
    <row r="154" spans="1:8" s="9" customFormat="1" hidden="1" outlineLevel="1" x14ac:dyDescent="0.25">
      <c r="A154" s="20"/>
      <c r="B154" s="105"/>
      <c r="C154" s="101"/>
      <c r="D154" s="101"/>
      <c r="E154" s="101"/>
      <c r="F154" s="11"/>
      <c r="G154" s="11"/>
      <c r="H154" s="18"/>
    </row>
    <row r="155" spans="1:8" s="9" customFormat="1" hidden="1" outlineLevel="1" x14ac:dyDescent="0.25">
      <c r="A155" s="20"/>
      <c r="B155" s="105"/>
      <c r="C155" s="101"/>
      <c r="D155" s="101"/>
      <c r="E155" s="101"/>
      <c r="F155" s="11"/>
      <c r="G155" s="11"/>
      <c r="H155" s="18"/>
    </row>
    <row r="156" spans="1:8" s="9" customFormat="1" hidden="1" outlineLevel="1" x14ac:dyDescent="0.25">
      <c r="A156" s="20"/>
      <c r="B156" s="105"/>
      <c r="C156" s="101"/>
      <c r="D156" s="101"/>
      <c r="E156" s="101"/>
      <c r="F156" s="11"/>
      <c r="G156" s="11"/>
      <c r="H156" s="18"/>
    </row>
    <row r="157" spans="1:8" s="9" customFormat="1" hidden="1" outlineLevel="1" x14ac:dyDescent="0.25">
      <c r="A157" s="20"/>
      <c r="B157" s="105"/>
      <c r="C157" s="101"/>
      <c r="D157" s="101"/>
      <c r="E157" s="101"/>
      <c r="F157" s="11"/>
      <c r="G157" s="11"/>
      <c r="H157" s="18"/>
    </row>
    <row r="158" spans="1:8" s="9" customFormat="1" hidden="1" outlineLevel="1" x14ac:dyDescent="0.25">
      <c r="A158" s="20"/>
      <c r="B158" s="105"/>
      <c r="C158" s="101"/>
      <c r="D158" s="101"/>
      <c r="E158" s="101"/>
      <c r="F158" s="11"/>
      <c r="G158" s="11"/>
      <c r="H158" s="18"/>
    </row>
    <row r="159" spans="1:8" s="9" customFormat="1" hidden="1" outlineLevel="1" x14ac:dyDescent="0.25">
      <c r="A159" s="20"/>
      <c r="B159" s="105"/>
      <c r="C159" s="101"/>
      <c r="D159" s="101"/>
      <c r="E159" s="101"/>
      <c r="F159" s="11"/>
      <c r="G159" s="11"/>
      <c r="H159" s="18"/>
    </row>
    <row r="160" spans="1:8" s="9" customFormat="1" hidden="1" outlineLevel="1" x14ac:dyDescent="0.25">
      <c r="A160" s="20"/>
      <c r="B160" s="105"/>
      <c r="C160" s="101"/>
      <c r="D160" s="101"/>
      <c r="E160" s="101"/>
      <c r="F160" s="11"/>
      <c r="G160" s="11"/>
      <c r="H160" s="18"/>
    </row>
    <row r="161" spans="1:8" hidden="1" outlineLevel="1" x14ac:dyDescent="0.25"/>
    <row r="162" spans="1:8" hidden="1" outlineLevel="1" x14ac:dyDescent="0.25"/>
    <row r="163" spans="1:8" hidden="1" outlineLevel="1" x14ac:dyDescent="0.25"/>
    <row r="164" spans="1:8" hidden="1" outlineLevel="1" x14ac:dyDescent="0.25"/>
    <row r="165" spans="1:8" hidden="1" outlineLevel="1" x14ac:dyDescent="0.25"/>
    <row r="166" spans="1:8" collapsed="1" x14ac:dyDescent="0.25"/>
    <row r="167" spans="1:8" ht="9" customHeight="1" x14ac:dyDescent="0.25">
      <c r="A167" s="11"/>
      <c r="H167" s="11"/>
    </row>
    <row r="169" spans="1:8" ht="8.25" customHeight="1" x14ac:dyDescent="0.25">
      <c r="A169" s="11"/>
      <c r="H169" s="11"/>
    </row>
    <row r="170" spans="1:8" ht="8.25" customHeight="1" x14ac:dyDescent="0.25">
      <c r="A170" s="11"/>
      <c r="H170" s="11"/>
    </row>
    <row r="171" spans="1:8" x14ac:dyDescent="0.25">
      <c r="A171" s="11"/>
      <c r="H171" s="11"/>
    </row>
    <row r="172" spans="1:8" ht="8.25" customHeight="1" x14ac:dyDescent="0.25">
      <c r="A172" s="11"/>
      <c r="H172" s="11"/>
    </row>
    <row r="173" spans="1:8" x14ac:dyDescent="0.25">
      <c r="A173" s="11"/>
      <c r="H173" s="11"/>
    </row>
    <row r="174" spans="1:8" ht="8.25" customHeight="1" x14ac:dyDescent="0.25">
      <c r="A174" s="11"/>
      <c r="H174" s="11"/>
    </row>
    <row r="177" spans="1:8" hidden="1" outlineLevel="1" x14ac:dyDescent="0.25"/>
    <row r="178" spans="1:8" hidden="1" outlineLevel="1" x14ac:dyDescent="0.25"/>
    <row r="179" spans="1:8" hidden="1" outlineLevel="1" x14ac:dyDescent="0.25"/>
    <row r="180" spans="1:8" hidden="1" outlineLevel="1" x14ac:dyDescent="0.25"/>
    <row r="181" spans="1:8" s="9" customFormat="1" hidden="1" outlineLevel="1" x14ac:dyDescent="0.25">
      <c r="A181" s="20"/>
      <c r="B181" s="105"/>
      <c r="C181" s="101"/>
      <c r="D181" s="101"/>
      <c r="E181" s="101"/>
      <c r="F181" s="11"/>
      <c r="G181" s="11"/>
      <c r="H181" s="18"/>
    </row>
    <row r="182" spans="1:8" s="9" customFormat="1" hidden="1" outlineLevel="1" x14ac:dyDescent="0.25">
      <c r="A182" s="20"/>
      <c r="B182" s="105"/>
      <c r="C182" s="101"/>
      <c r="D182" s="101"/>
      <c r="E182" s="101"/>
      <c r="F182" s="11"/>
      <c r="G182" s="11"/>
      <c r="H182" s="18"/>
    </row>
    <row r="183" spans="1:8" s="9" customFormat="1" hidden="1" outlineLevel="1" x14ac:dyDescent="0.25">
      <c r="A183" s="20"/>
      <c r="B183" s="105"/>
      <c r="C183" s="101"/>
      <c r="D183" s="101"/>
      <c r="E183" s="101"/>
      <c r="F183" s="11"/>
      <c r="G183" s="11"/>
      <c r="H183" s="18"/>
    </row>
    <row r="184" spans="1:8" s="9" customFormat="1" hidden="1" outlineLevel="1" x14ac:dyDescent="0.25">
      <c r="A184" s="20"/>
      <c r="B184" s="105"/>
      <c r="C184" s="101"/>
      <c r="D184" s="101"/>
      <c r="E184" s="101"/>
      <c r="F184" s="11"/>
      <c r="G184" s="11"/>
      <c r="H184" s="18"/>
    </row>
    <row r="185" spans="1:8" s="9" customFormat="1" collapsed="1" x14ac:dyDescent="0.25">
      <c r="A185" s="20"/>
      <c r="B185" s="105"/>
      <c r="C185" s="101"/>
      <c r="D185" s="101"/>
      <c r="E185" s="101"/>
      <c r="F185" s="11"/>
      <c r="G185" s="11"/>
      <c r="H185" s="18"/>
    </row>
    <row r="186" spans="1:8" s="9" customFormat="1" hidden="1" outlineLevel="1" x14ac:dyDescent="0.25">
      <c r="A186" s="20"/>
      <c r="B186" s="105"/>
      <c r="C186" s="101"/>
      <c r="D186" s="101"/>
      <c r="E186" s="101"/>
      <c r="F186" s="11"/>
      <c r="G186" s="11"/>
      <c r="H186" s="18"/>
    </row>
    <row r="187" spans="1:8" s="9" customFormat="1" hidden="1" outlineLevel="1" x14ac:dyDescent="0.25">
      <c r="A187" s="20"/>
      <c r="B187" s="105"/>
      <c r="C187" s="101"/>
      <c r="D187" s="101"/>
      <c r="E187" s="101"/>
      <c r="F187" s="11"/>
      <c r="G187" s="11"/>
      <c r="H187" s="18"/>
    </row>
    <row r="188" spans="1:8" s="9" customFormat="1" hidden="1" outlineLevel="1" x14ac:dyDescent="0.25">
      <c r="A188" s="20"/>
      <c r="B188" s="105"/>
      <c r="C188" s="101"/>
      <c r="D188" s="101"/>
      <c r="E188" s="101"/>
      <c r="F188" s="11"/>
      <c r="G188" s="11"/>
      <c r="H188" s="18"/>
    </row>
    <row r="189" spans="1:8" s="9" customFormat="1" hidden="1" outlineLevel="1" x14ac:dyDescent="0.25">
      <c r="A189" s="20"/>
      <c r="B189" s="105"/>
      <c r="C189" s="101"/>
      <c r="D189" s="101"/>
      <c r="E189" s="101"/>
      <c r="F189" s="11"/>
      <c r="G189" s="11"/>
      <c r="H189" s="18"/>
    </row>
    <row r="190" spans="1:8" s="9" customFormat="1" hidden="1" outlineLevel="1" x14ac:dyDescent="0.25">
      <c r="A190" s="20"/>
      <c r="B190" s="105"/>
      <c r="C190" s="101"/>
      <c r="D190" s="101"/>
      <c r="E190" s="101"/>
      <c r="F190" s="11"/>
      <c r="G190" s="11"/>
      <c r="H190" s="18"/>
    </row>
    <row r="191" spans="1:8" s="9" customFormat="1" hidden="1" outlineLevel="1" x14ac:dyDescent="0.25">
      <c r="A191" s="20"/>
      <c r="B191" s="105"/>
      <c r="C191" s="101"/>
      <c r="D191" s="101"/>
      <c r="E191" s="101"/>
      <c r="F191" s="11"/>
      <c r="G191" s="11"/>
      <c r="H191" s="18"/>
    </row>
    <row r="192" spans="1:8" s="9" customFormat="1" collapsed="1" x14ac:dyDescent="0.25">
      <c r="A192" s="20"/>
      <c r="B192" s="105"/>
      <c r="C192" s="101"/>
      <c r="D192" s="101"/>
      <c r="E192" s="101"/>
      <c r="F192" s="11"/>
      <c r="G192" s="11"/>
      <c r="H192" s="18"/>
    </row>
    <row r="193" spans="1:8" s="9" customFormat="1" ht="15.75" hidden="1" customHeight="1" outlineLevel="1" x14ac:dyDescent="0.25">
      <c r="A193" s="20"/>
      <c r="B193" s="105"/>
      <c r="C193" s="101"/>
      <c r="D193" s="101"/>
      <c r="E193" s="101"/>
      <c r="F193" s="11"/>
      <c r="G193" s="11"/>
      <c r="H193" s="18"/>
    </row>
    <row r="194" spans="1:8" s="9" customFormat="1" ht="15.75" hidden="1" customHeight="1" outlineLevel="1" x14ac:dyDescent="0.25">
      <c r="A194" s="20"/>
      <c r="B194" s="105"/>
      <c r="C194" s="101"/>
      <c r="D194" s="101"/>
      <c r="E194" s="101"/>
      <c r="F194" s="11"/>
      <c r="G194" s="11"/>
      <c r="H194" s="18"/>
    </row>
    <row r="195" spans="1:8" s="9" customFormat="1" ht="15.75" hidden="1" customHeight="1" outlineLevel="1" x14ac:dyDescent="0.25">
      <c r="A195" s="20"/>
      <c r="B195" s="105"/>
      <c r="C195" s="101"/>
      <c r="D195" s="101"/>
      <c r="E195" s="101"/>
      <c r="F195" s="11"/>
      <c r="G195" s="11"/>
      <c r="H195" s="18"/>
    </row>
    <row r="196" spans="1:8" s="9" customFormat="1" collapsed="1" x14ac:dyDescent="0.25">
      <c r="A196" s="20"/>
      <c r="B196" s="105"/>
      <c r="C196" s="101"/>
      <c r="D196" s="101"/>
      <c r="E196" s="101"/>
      <c r="F196" s="11"/>
      <c r="G196" s="11"/>
      <c r="H196" s="18"/>
    </row>
    <row r="197" spans="1:8" s="9" customFormat="1" ht="15.75" hidden="1" customHeight="1" outlineLevel="1" x14ac:dyDescent="0.25">
      <c r="A197" s="20"/>
      <c r="B197" s="105"/>
      <c r="C197" s="101"/>
      <c r="D197" s="101"/>
      <c r="E197" s="101"/>
      <c r="F197" s="11"/>
      <c r="G197" s="11"/>
      <c r="H197" s="18"/>
    </row>
    <row r="198" spans="1:8" s="9" customFormat="1" ht="15.75" hidden="1" customHeight="1" outlineLevel="1" x14ac:dyDescent="0.25">
      <c r="A198" s="20"/>
      <c r="B198" s="105"/>
      <c r="C198" s="101"/>
      <c r="D198" s="101"/>
      <c r="E198" s="101"/>
      <c r="F198" s="11"/>
      <c r="G198" s="11"/>
      <c r="H198" s="18"/>
    </row>
    <row r="199" spans="1:8" s="9" customFormat="1" collapsed="1" x14ac:dyDescent="0.25">
      <c r="A199" s="20"/>
      <c r="B199" s="105"/>
      <c r="C199" s="101"/>
      <c r="D199" s="101"/>
      <c r="E199" s="101"/>
      <c r="F199" s="11"/>
      <c r="G199" s="11"/>
      <c r="H199" s="18"/>
    </row>
    <row r="200" spans="1:8" s="9" customFormat="1" ht="15.75" hidden="1" customHeight="1" outlineLevel="1" x14ac:dyDescent="0.25">
      <c r="A200" s="20"/>
      <c r="B200" s="105"/>
      <c r="C200" s="101"/>
      <c r="D200" s="101"/>
      <c r="E200" s="101"/>
      <c r="F200" s="11"/>
      <c r="G200" s="11"/>
      <c r="H200" s="18"/>
    </row>
    <row r="201" spans="1:8" s="9" customFormat="1" ht="15.75" hidden="1" customHeight="1" outlineLevel="1" x14ac:dyDescent="0.25">
      <c r="A201" s="20"/>
      <c r="B201" s="105"/>
      <c r="C201" s="101"/>
      <c r="D201" s="101"/>
      <c r="E201" s="101"/>
      <c r="F201" s="11"/>
      <c r="G201" s="11"/>
      <c r="H201" s="18"/>
    </row>
    <row r="202" spans="1:8" s="9" customFormat="1" collapsed="1" x14ac:dyDescent="0.25">
      <c r="A202" s="20"/>
      <c r="B202" s="105"/>
      <c r="C202" s="101"/>
      <c r="D202" s="101"/>
      <c r="E202" s="101"/>
      <c r="F202" s="11"/>
      <c r="G202" s="11"/>
      <c r="H202" s="18"/>
    </row>
    <row r="203" spans="1:8" s="9" customFormat="1" ht="15.75" hidden="1" customHeight="1" outlineLevel="1" x14ac:dyDescent="0.25">
      <c r="A203" s="20"/>
      <c r="B203" s="105"/>
      <c r="C203" s="101"/>
      <c r="D203" s="101"/>
      <c r="E203" s="101"/>
      <c r="F203" s="11"/>
      <c r="G203" s="11"/>
      <c r="H203" s="18"/>
    </row>
    <row r="204" spans="1:8" s="9" customFormat="1" ht="15.75" hidden="1" customHeight="1" outlineLevel="1" x14ac:dyDescent="0.25">
      <c r="A204" s="20"/>
      <c r="B204" s="105"/>
      <c r="C204" s="101"/>
      <c r="D204" s="101"/>
      <c r="E204" s="101"/>
      <c r="F204" s="11"/>
      <c r="G204" s="11"/>
      <c r="H204" s="18"/>
    </row>
    <row r="205" spans="1:8" s="9" customFormat="1" collapsed="1" x14ac:dyDescent="0.25">
      <c r="A205" s="20"/>
      <c r="B205" s="105"/>
      <c r="C205" s="101"/>
      <c r="D205" s="101"/>
      <c r="E205" s="101"/>
      <c r="F205" s="11"/>
      <c r="G205" s="11"/>
      <c r="H205" s="18"/>
    </row>
    <row r="206" spans="1:8" s="9" customFormat="1" ht="15.75" hidden="1" customHeight="1" outlineLevel="1" x14ac:dyDescent="0.25">
      <c r="A206" s="20"/>
      <c r="B206" s="105"/>
      <c r="C206" s="101"/>
      <c r="D206" s="101"/>
      <c r="E206" s="101"/>
      <c r="F206" s="11"/>
      <c r="G206" s="11"/>
      <c r="H206" s="18"/>
    </row>
    <row r="207" spans="1:8" ht="15.75" hidden="1" customHeight="1" outlineLevel="1" x14ac:dyDescent="0.25"/>
    <row r="208" spans="1:8" ht="15.75" hidden="1" customHeight="1" outlineLevel="1" x14ac:dyDescent="0.25"/>
    <row r="209" spans="1:8" collapsed="1" x14ac:dyDescent="0.25"/>
    <row r="210" spans="1:8" ht="15.75" hidden="1" customHeight="1" outlineLevel="1" x14ac:dyDescent="0.25"/>
    <row r="211" spans="1:8" ht="18" customHeight="1" collapsed="1" x14ac:dyDescent="0.25"/>
    <row r="212" spans="1:8" ht="9" customHeight="1" x14ac:dyDescent="0.25">
      <c r="A212" s="11"/>
      <c r="H212" s="11"/>
    </row>
    <row r="216" spans="1:8" s="165" customFormat="1" x14ac:dyDescent="0.25">
      <c r="A216" s="44"/>
      <c r="B216" s="105"/>
      <c r="C216" s="101"/>
      <c r="D216" s="101"/>
      <c r="E216" s="101"/>
      <c r="H216" s="24"/>
    </row>
    <row r="217" spans="1:8" ht="31.5" customHeight="1" x14ac:dyDescent="0.25"/>
    <row r="221" spans="1:8" s="9" customFormat="1" x14ac:dyDescent="0.25">
      <c r="A221" s="20"/>
      <c r="B221" s="105"/>
      <c r="C221" s="101"/>
      <c r="D221" s="101"/>
      <c r="E221" s="101"/>
      <c r="F221" s="11"/>
      <c r="G221" s="11"/>
      <c r="H221" s="18"/>
    </row>
  </sheetData>
  <mergeCells count="38">
    <mergeCell ref="B40:B41"/>
    <mergeCell ref="F40:G41"/>
    <mergeCell ref="C36:E38"/>
    <mergeCell ref="C14:E16"/>
    <mergeCell ref="B39:G39"/>
    <mergeCell ref="B18:B19"/>
    <mergeCell ref="F18:G19"/>
    <mergeCell ref="B29:B30"/>
    <mergeCell ref="F29:G30"/>
    <mergeCell ref="B2:G5"/>
    <mergeCell ref="C25:E27"/>
    <mergeCell ref="F36:G38"/>
    <mergeCell ref="B14:B16"/>
    <mergeCell ref="C6:E6"/>
    <mergeCell ref="B25:B27"/>
    <mergeCell ref="B36:B38"/>
    <mergeCell ref="F6:G8"/>
    <mergeCell ref="F13:G13"/>
    <mergeCell ref="B28:G28"/>
    <mergeCell ref="B17:G17"/>
    <mergeCell ref="F35:G35"/>
    <mergeCell ref="F24:G24"/>
    <mergeCell ref="F25:G27"/>
    <mergeCell ref="B6:B7"/>
    <mergeCell ref="F14:G16"/>
    <mergeCell ref="B62:C62"/>
    <mergeCell ref="B61:G61"/>
    <mergeCell ref="B50:G50"/>
    <mergeCell ref="F46:G46"/>
    <mergeCell ref="F57:G57"/>
    <mergeCell ref="F58:G60"/>
    <mergeCell ref="B58:B60"/>
    <mergeCell ref="C47:E49"/>
    <mergeCell ref="C58:E60"/>
    <mergeCell ref="F51:G52"/>
    <mergeCell ref="B51:B52"/>
    <mergeCell ref="F47:G49"/>
    <mergeCell ref="B47:B49"/>
  </mergeCells>
  <conditionalFormatting sqref="A94:A98">
    <cfRule type="duplicateValues" dxfId="182" priority="52"/>
  </conditionalFormatting>
  <conditionalFormatting sqref="A99:A103">
    <cfRule type="duplicateValues" dxfId="181" priority="53"/>
  </conditionalFormatting>
  <conditionalFormatting sqref="A184:A191">
    <cfRule type="duplicateValues" dxfId="180" priority="54"/>
  </conditionalFormatting>
  <conditionalFormatting sqref="A200:A202">
    <cfRule type="duplicateValues" dxfId="179" priority="55"/>
  </conditionalFormatting>
  <conditionalFormatting sqref="A206:A208">
    <cfRule type="duplicateValues" dxfId="178" priority="56"/>
  </conditionalFormatting>
  <conditionalFormatting sqref="A177:A183">
    <cfRule type="duplicateValues" dxfId="177" priority="57"/>
  </conditionalFormatting>
  <conditionalFormatting sqref="A9:B10 A15:A18 A12:B14">
    <cfRule type="duplicateValues" dxfId="176" priority="58"/>
  </conditionalFormatting>
  <conditionalFormatting sqref="A42:B44 A50:B50 A46:B46 A45 A51">
    <cfRule type="duplicateValues" dxfId="175" priority="59"/>
  </conditionalFormatting>
  <conditionalFormatting sqref="A31:B33 A39:A40">
    <cfRule type="duplicateValues" dxfId="174" priority="60"/>
  </conditionalFormatting>
  <conditionalFormatting sqref="A20:B21 A28:A29 A23:B24">
    <cfRule type="duplicateValues" dxfId="173" priority="61"/>
  </conditionalFormatting>
  <conditionalFormatting sqref="A53:B55 A61">
    <cfRule type="duplicateValues" dxfId="172" priority="62"/>
  </conditionalFormatting>
  <conditionalFormatting sqref="A25:A27">
    <cfRule type="duplicateValues" dxfId="171" priority="41"/>
  </conditionalFormatting>
  <conditionalFormatting sqref="A36:A38">
    <cfRule type="duplicateValues" dxfId="170" priority="39"/>
  </conditionalFormatting>
  <conditionalFormatting sqref="A47:A49">
    <cfRule type="duplicateValues" dxfId="169" priority="37"/>
  </conditionalFormatting>
  <conditionalFormatting sqref="A58:A60">
    <cfRule type="duplicateValues" dxfId="168" priority="35"/>
  </conditionalFormatting>
  <conditionalFormatting sqref="B25">
    <cfRule type="duplicateValues" dxfId="167" priority="33"/>
  </conditionalFormatting>
  <conditionalFormatting sqref="B36">
    <cfRule type="duplicateValues" dxfId="166" priority="32"/>
  </conditionalFormatting>
  <conditionalFormatting sqref="B47">
    <cfRule type="duplicateValues" dxfId="165" priority="31"/>
  </conditionalFormatting>
  <conditionalFormatting sqref="B58">
    <cfRule type="duplicateValues" dxfId="164" priority="30"/>
  </conditionalFormatting>
  <conditionalFormatting sqref="B45">
    <cfRule type="duplicateValues" dxfId="163" priority="29"/>
  </conditionalFormatting>
  <conditionalFormatting sqref="A34:A35">
    <cfRule type="duplicateValues" dxfId="162" priority="26"/>
  </conditionalFormatting>
  <conditionalFormatting sqref="B34:B35">
    <cfRule type="duplicateValues" dxfId="161" priority="25"/>
  </conditionalFormatting>
  <conditionalFormatting sqref="A56:A57">
    <cfRule type="duplicateValues" dxfId="160" priority="23"/>
  </conditionalFormatting>
  <conditionalFormatting sqref="B56:B57">
    <cfRule type="duplicateValues" dxfId="159" priority="22"/>
  </conditionalFormatting>
  <conditionalFormatting sqref="A11:B11">
    <cfRule type="duplicateValues" dxfId="158" priority="20"/>
  </conditionalFormatting>
  <conditionalFormatting sqref="G11">
    <cfRule type="colorScale" priority="19">
      <colorScale>
        <cfvo type="percent" val="16"/>
        <cfvo type="percent" val="22"/>
        <color rgb="FFFFFF00"/>
        <color rgb="FFFFEF9C"/>
      </colorScale>
    </cfRule>
  </conditionalFormatting>
  <conditionalFormatting sqref="A22:B22">
    <cfRule type="duplicateValues" dxfId="157" priority="18"/>
  </conditionalFormatting>
  <conditionalFormatting sqref="G22">
    <cfRule type="colorScale" priority="14">
      <colorScale>
        <cfvo type="percent" val="16"/>
        <cfvo type="percent" val="22"/>
        <color rgb="FFFFFF00"/>
        <color rgb="FFFFEF9C"/>
      </colorScale>
    </cfRule>
  </conditionalFormatting>
  <conditionalFormatting sqref="G33">
    <cfRule type="colorScale" priority="13">
      <colorScale>
        <cfvo type="percent" val="16"/>
        <cfvo type="percent" val="22"/>
        <color rgb="FFFFFF00"/>
        <color rgb="FFFFEF9C"/>
      </colorScale>
    </cfRule>
  </conditionalFormatting>
  <conditionalFormatting sqref="G44">
    <cfRule type="colorScale" priority="12">
      <colorScale>
        <cfvo type="percent" val="16"/>
        <cfvo type="percent" val="22"/>
        <color rgb="FFFFFF00"/>
        <color rgb="FFFFEF9C"/>
      </colorScale>
    </cfRule>
  </conditionalFormatting>
  <conditionalFormatting sqref="G23">
    <cfRule type="colorScale" priority="10">
      <colorScale>
        <cfvo type="percent" val="16"/>
        <cfvo type="percent" val="22"/>
        <color rgb="FFFFFF00"/>
        <color rgb="FFFFEF9C"/>
      </colorScale>
    </cfRule>
  </conditionalFormatting>
  <conditionalFormatting sqref="G34">
    <cfRule type="colorScale" priority="9">
      <colorScale>
        <cfvo type="percent" val="16"/>
        <cfvo type="percent" val="22"/>
        <color rgb="FFFFFF00"/>
        <color rgb="FFFFEF9C"/>
      </colorScale>
    </cfRule>
  </conditionalFormatting>
  <conditionalFormatting sqref="G55">
    <cfRule type="colorScale" priority="6">
      <colorScale>
        <cfvo type="percent" val="16"/>
        <cfvo type="percent" val="22"/>
        <color rgb="FFFFFF00"/>
        <color rgb="FFFFEF9C"/>
      </colorScale>
    </cfRule>
  </conditionalFormatting>
  <conditionalFormatting sqref="G45">
    <cfRule type="colorScale" priority="4">
      <colorScale>
        <cfvo type="percent" val="16"/>
        <cfvo type="percent" val="22"/>
        <color rgb="FFFFFF00"/>
        <color rgb="FFFFEF9C"/>
      </colorScale>
    </cfRule>
  </conditionalFormatting>
  <conditionalFormatting sqref="G12">
    <cfRule type="colorScale" priority="3">
      <colorScale>
        <cfvo type="percent" val="16"/>
        <cfvo type="percent" val="22"/>
        <color rgb="FFFFFF00"/>
        <color rgb="FFFFEF9C"/>
      </colorScale>
    </cfRule>
  </conditionalFormatting>
  <conditionalFormatting sqref="G56">
    <cfRule type="cellIs" dxfId="156" priority="1" operator="between">
      <formula>0.145</formula>
      <formula>0.1499</formula>
    </cfRule>
    <cfRule type="cellIs" dxfId="155" priority="2" operator="greaterThan">
      <formula>0.15</formula>
    </cfRule>
  </conditionalFormatting>
  <printOptions horizontalCentered="1" verticalCentered="1"/>
  <pageMargins left="0.39370078740157483" right="0.39370078740157483" top="0" bottom="0" header="0.31496062992125984" footer="0.31496062992125984"/>
  <pageSetup paperSize="9" scale="61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1'!C53:E53</xm:f>
              <xm:sqref>C58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1'!C20:E20</xm:f>
              <xm:sqref>C25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1'!C42:E42</xm:f>
              <xm:sqref>C47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1'!C31:E31</xm:f>
              <xm:sqref>C36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1'!C9:E9</xm:f>
              <xm:sqref>C14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2"/>
  <sheetViews>
    <sheetView showGridLines="0" topLeftCell="A40" zoomScale="80" zoomScaleNormal="80" workbookViewId="0">
      <selection activeCell="H44" sqref="H43:H44"/>
    </sheetView>
  </sheetViews>
  <sheetFormatPr defaultColWidth="9.140625" defaultRowHeight="15" outlineLevelRow="1" x14ac:dyDescent="0.25"/>
  <cols>
    <col min="1" max="1" width="4.28515625" style="20" customWidth="1"/>
    <col min="2" max="2" width="38.5703125" style="105" bestFit="1" customWidth="1"/>
    <col min="3" max="6" width="13.42578125" style="101" customWidth="1"/>
    <col min="7" max="7" width="13.42578125" style="103" customWidth="1"/>
    <col min="8" max="9" width="14.5703125" style="211" bestFit="1" customWidth="1"/>
    <col min="10" max="10" width="22.42578125" style="11" bestFit="1" customWidth="1"/>
    <col min="11" max="11" width="14.5703125" style="11" bestFit="1" customWidth="1"/>
    <col min="12" max="12" width="9.140625" style="11"/>
    <col min="13" max="13" width="5.85546875" style="18" customWidth="1"/>
    <col min="14" max="14" width="1.5703125" style="18" customWidth="1"/>
    <col min="15" max="16384" width="9.140625" style="11"/>
  </cols>
  <sheetData>
    <row r="1" spans="1:14" x14ac:dyDescent="0.25">
      <c r="A1" s="143"/>
      <c r="B1" s="567"/>
      <c r="C1" s="568"/>
      <c r="D1" s="568"/>
      <c r="E1" s="568"/>
      <c r="F1" s="568"/>
      <c r="G1" s="568"/>
      <c r="H1" s="568"/>
      <c r="I1" s="568"/>
      <c r="J1" s="568"/>
      <c r="K1" s="569"/>
      <c r="M1" s="19"/>
      <c r="N1" s="19"/>
    </row>
    <row r="2" spans="1:14" x14ac:dyDescent="0.25">
      <c r="A2" s="147"/>
      <c r="B2" s="570"/>
      <c r="C2" s="571"/>
      <c r="D2" s="571"/>
      <c r="E2" s="571"/>
      <c r="F2" s="571"/>
      <c r="G2" s="571"/>
      <c r="H2" s="571"/>
      <c r="I2" s="571"/>
      <c r="J2" s="571"/>
      <c r="K2" s="572"/>
      <c r="M2" s="19"/>
      <c r="N2" s="19"/>
    </row>
    <row r="3" spans="1:14" x14ac:dyDescent="0.25">
      <c r="A3" s="147"/>
      <c r="B3" s="570"/>
      <c r="C3" s="571"/>
      <c r="D3" s="571"/>
      <c r="E3" s="571"/>
      <c r="F3" s="571"/>
      <c r="G3" s="571"/>
      <c r="H3" s="571"/>
      <c r="I3" s="571"/>
      <c r="J3" s="571"/>
      <c r="K3" s="572"/>
      <c r="M3" s="19"/>
      <c r="N3" s="19"/>
    </row>
    <row r="4" spans="1:14" ht="15.75" thickBot="1" x14ac:dyDescent="0.3">
      <c r="A4" s="147"/>
      <c r="B4" s="573"/>
      <c r="C4" s="574"/>
      <c r="D4" s="574"/>
      <c r="E4" s="574"/>
      <c r="F4" s="574"/>
      <c r="G4" s="574"/>
      <c r="H4" s="574"/>
      <c r="I4" s="574"/>
      <c r="J4" s="574"/>
      <c r="K4" s="575"/>
      <c r="M4" s="19"/>
      <c r="N4" s="19"/>
    </row>
    <row r="5" spans="1:14" ht="15.75" thickBot="1" x14ac:dyDescent="0.3">
      <c r="A5" s="79"/>
      <c r="B5" s="238"/>
      <c r="C5" s="239"/>
      <c r="D5" s="239"/>
      <c r="E5" s="239"/>
      <c r="F5" s="239"/>
      <c r="G5" s="239"/>
      <c r="H5" s="239"/>
      <c r="I5" s="239"/>
      <c r="J5" s="148"/>
      <c r="K5" s="240"/>
      <c r="M5" s="19"/>
      <c r="N5" s="19"/>
    </row>
    <row r="6" spans="1:14" s="115" customFormat="1" ht="15.75" thickBot="1" x14ac:dyDescent="0.3">
      <c r="A6" s="79"/>
      <c r="B6" s="592" t="s">
        <v>698</v>
      </c>
      <c r="C6" s="530" t="s">
        <v>775</v>
      </c>
      <c r="D6" s="531"/>
      <c r="E6" s="531"/>
      <c r="F6" s="531"/>
      <c r="G6" s="531"/>
      <c r="H6" s="531"/>
      <c r="I6" s="532"/>
      <c r="J6" s="584" t="s">
        <v>696</v>
      </c>
      <c r="K6" s="562"/>
      <c r="L6" s="169"/>
      <c r="M6" s="169"/>
      <c r="N6" s="170"/>
    </row>
    <row r="7" spans="1:14" ht="15.75" thickBot="1" x14ac:dyDescent="0.3">
      <c r="A7" s="147"/>
      <c r="B7" s="593"/>
      <c r="C7" s="137" t="s">
        <v>684</v>
      </c>
      <c r="D7" s="137" t="s">
        <v>685</v>
      </c>
      <c r="E7" s="212" t="s">
        <v>686</v>
      </c>
      <c r="F7" s="171" t="s">
        <v>687</v>
      </c>
      <c r="G7" s="138" t="s">
        <v>688</v>
      </c>
      <c r="H7" s="138" t="s">
        <v>689</v>
      </c>
      <c r="I7" s="139" t="s">
        <v>690</v>
      </c>
      <c r="J7" s="585"/>
      <c r="K7" s="586"/>
      <c r="M7" s="19"/>
    </row>
    <row r="8" spans="1:14" ht="15.75" thickBot="1" x14ac:dyDescent="0.3">
      <c r="A8" s="147"/>
      <c r="B8" s="478" t="s">
        <v>771</v>
      </c>
      <c r="C8" s="164">
        <v>43073</v>
      </c>
      <c r="D8" s="164">
        <v>43074</v>
      </c>
      <c r="E8" s="164">
        <v>43075</v>
      </c>
      <c r="F8" s="164">
        <v>43076</v>
      </c>
      <c r="G8" s="164">
        <v>43077</v>
      </c>
      <c r="H8" s="164">
        <v>43078</v>
      </c>
      <c r="I8" s="164">
        <v>43079</v>
      </c>
      <c r="J8" s="585"/>
      <c r="K8" s="586"/>
      <c r="M8" s="19"/>
    </row>
    <row r="9" spans="1:14" s="18" customFormat="1" outlineLevel="1" x14ac:dyDescent="0.25">
      <c r="A9" s="147"/>
      <c r="B9" s="129" t="s">
        <v>683</v>
      </c>
      <c r="C9" s="104">
        <v>3828.3</v>
      </c>
      <c r="D9" s="114">
        <v>2217.15</v>
      </c>
      <c r="E9" s="114">
        <v>3476</v>
      </c>
      <c r="F9" s="114">
        <v>6979.3</v>
      </c>
      <c r="G9" s="114">
        <v>5271</v>
      </c>
      <c r="H9" s="114">
        <v>7485.5</v>
      </c>
      <c r="I9" s="189">
        <v>13548.6</v>
      </c>
      <c r="J9" s="242" t="s">
        <v>695</v>
      </c>
      <c r="K9" s="134">
        <f>SUM(C9:I9)</f>
        <v>42805.85</v>
      </c>
      <c r="L9" s="11"/>
      <c r="M9" s="19"/>
    </row>
    <row r="10" spans="1:14" s="18" customFormat="1" outlineLevel="1" x14ac:dyDescent="0.25">
      <c r="A10" s="147"/>
      <c r="B10" s="129" t="s">
        <v>681</v>
      </c>
      <c r="C10" s="104">
        <v>3773.4</v>
      </c>
      <c r="D10" s="114">
        <v>2217.15</v>
      </c>
      <c r="E10" s="114">
        <v>3450</v>
      </c>
      <c r="F10" s="114">
        <v>6975.3</v>
      </c>
      <c r="G10" s="114">
        <v>5195.05</v>
      </c>
      <c r="H10" s="104">
        <v>7498</v>
      </c>
      <c r="I10" s="189">
        <v>13548.6</v>
      </c>
      <c r="J10" s="243" t="s">
        <v>694</v>
      </c>
      <c r="K10" s="258">
        <f>INDICADORES!X9/INDICADORES!W9</f>
        <v>0.63192182410423448</v>
      </c>
      <c r="L10" s="11"/>
      <c r="M10" s="19"/>
    </row>
    <row r="11" spans="1:14" s="18" customFormat="1" ht="15.75" outlineLevel="1" thickBot="1" x14ac:dyDescent="0.3">
      <c r="A11" s="147"/>
      <c r="B11" s="129" t="s">
        <v>701</v>
      </c>
      <c r="C11" s="136"/>
      <c r="D11" s="136"/>
      <c r="E11" s="136"/>
      <c r="F11" s="136"/>
      <c r="G11" s="104"/>
      <c r="H11" s="104"/>
      <c r="I11" s="241"/>
      <c r="J11" s="243" t="s">
        <v>693</v>
      </c>
      <c r="K11" s="244">
        <f>K9/INDICADORES!X9</f>
        <v>220.64871134020618</v>
      </c>
      <c r="L11" s="11"/>
      <c r="M11" s="19"/>
    </row>
    <row r="12" spans="1:14" s="18" customFormat="1" ht="15.75" outlineLevel="1" thickBot="1" x14ac:dyDescent="0.3">
      <c r="A12" s="147"/>
      <c r="B12" s="135" t="s">
        <v>682</v>
      </c>
      <c r="C12" s="136">
        <f t="shared" ref="C12:I12" si="0">C9-C10</f>
        <v>54.900000000000091</v>
      </c>
      <c r="D12" s="136">
        <f t="shared" si="0"/>
        <v>0</v>
      </c>
      <c r="E12" s="136">
        <f t="shared" si="0"/>
        <v>26</v>
      </c>
      <c r="F12" s="136">
        <f t="shared" si="0"/>
        <v>4</v>
      </c>
      <c r="G12" s="136">
        <f t="shared" si="0"/>
        <v>75.949999999999818</v>
      </c>
      <c r="H12" s="136">
        <f t="shared" si="0"/>
        <v>-12.5</v>
      </c>
      <c r="I12" s="136">
        <f t="shared" si="0"/>
        <v>0</v>
      </c>
      <c r="J12" s="245" t="s">
        <v>692</v>
      </c>
      <c r="K12" s="246"/>
      <c r="L12" s="11"/>
      <c r="M12" s="19"/>
    </row>
    <row r="13" spans="1:14" s="18" customFormat="1" ht="15.75" outlineLevel="1" thickBot="1" x14ac:dyDescent="0.3">
      <c r="A13" s="147"/>
      <c r="B13" s="589"/>
      <c r="C13" s="590"/>
      <c r="D13" s="590"/>
      <c r="E13" s="590"/>
      <c r="F13" s="590"/>
      <c r="G13" s="590"/>
      <c r="H13" s="590"/>
      <c r="I13" s="591"/>
      <c r="J13" s="613" t="s">
        <v>713</v>
      </c>
      <c r="K13" s="614"/>
      <c r="L13" s="11"/>
      <c r="M13" s="19"/>
    </row>
    <row r="14" spans="1:14" s="18" customFormat="1" ht="15.75" customHeight="1" outlineLevel="1" x14ac:dyDescent="0.25">
      <c r="A14" s="147"/>
      <c r="B14" s="555" t="s">
        <v>697</v>
      </c>
      <c r="C14" s="600"/>
      <c r="D14" s="601"/>
      <c r="E14" s="601"/>
      <c r="F14" s="601"/>
      <c r="G14" s="601"/>
      <c r="H14" s="601"/>
      <c r="I14" s="601"/>
      <c r="J14" s="576">
        <f>SUM(C12:I12)</f>
        <v>148.34999999999991</v>
      </c>
      <c r="K14" s="552"/>
      <c r="L14" s="11"/>
      <c r="M14" s="19"/>
    </row>
    <row r="15" spans="1:14" s="18" customFormat="1" ht="15.75" customHeight="1" outlineLevel="1" x14ac:dyDescent="0.25">
      <c r="A15" s="147"/>
      <c r="B15" s="556"/>
      <c r="C15" s="602"/>
      <c r="D15" s="603"/>
      <c r="E15" s="603"/>
      <c r="F15" s="603"/>
      <c r="G15" s="603"/>
      <c r="H15" s="603"/>
      <c r="I15" s="603"/>
      <c r="J15" s="576"/>
      <c r="K15" s="552"/>
      <c r="L15" s="11"/>
      <c r="M15" s="19"/>
    </row>
    <row r="16" spans="1:14" s="18" customFormat="1" ht="15.75" customHeight="1" outlineLevel="1" thickBot="1" x14ac:dyDescent="0.3">
      <c r="A16" s="147"/>
      <c r="B16" s="557"/>
      <c r="C16" s="604"/>
      <c r="D16" s="605"/>
      <c r="E16" s="605"/>
      <c r="F16" s="605"/>
      <c r="G16" s="605"/>
      <c r="H16" s="605"/>
      <c r="I16" s="605"/>
      <c r="J16" s="577"/>
      <c r="K16" s="554"/>
      <c r="L16" s="11"/>
      <c r="M16" s="19"/>
    </row>
    <row r="17" spans="1:13" s="18" customFormat="1" ht="15.75" customHeight="1" outlineLevel="1" thickBot="1" x14ac:dyDescent="0.3">
      <c r="A17" s="147"/>
      <c r="B17" s="167"/>
      <c r="C17" s="213"/>
      <c r="D17" s="213"/>
      <c r="E17" s="213"/>
      <c r="F17" s="213"/>
      <c r="G17" s="213"/>
      <c r="H17" s="213"/>
      <c r="I17" s="213"/>
      <c r="J17" s="215"/>
      <c r="K17" s="214"/>
      <c r="L17" s="11"/>
      <c r="M17" s="19"/>
    </row>
    <row r="18" spans="1:13" s="18" customFormat="1" ht="15.75" customHeight="1" outlineLevel="1" thickBot="1" x14ac:dyDescent="0.3">
      <c r="A18" s="147"/>
      <c r="B18" s="543" t="s">
        <v>770</v>
      </c>
      <c r="C18" s="137" t="s">
        <v>684</v>
      </c>
      <c r="D18" s="137" t="s">
        <v>685</v>
      </c>
      <c r="E18" s="212" t="s">
        <v>686</v>
      </c>
      <c r="F18" s="171" t="s">
        <v>687</v>
      </c>
      <c r="G18" s="138" t="s">
        <v>688</v>
      </c>
      <c r="H18" s="138" t="s">
        <v>689</v>
      </c>
      <c r="I18" s="139" t="s">
        <v>690</v>
      </c>
      <c r="J18" s="598" t="s">
        <v>696</v>
      </c>
      <c r="K18" s="562"/>
      <c r="L18" s="11"/>
      <c r="M18" s="19"/>
    </row>
    <row r="19" spans="1:13" s="18" customFormat="1" ht="15.75" thickBot="1" x14ac:dyDescent="0.3">
      <c r="A19" s="147"/>
      <c r="B19" s="606"/>
      <c r="C19" s="164">
        <v>43073</v>
      </c>
      <c r="D19" s="164">
        <v>43074</v>
      </c>
      <c r="E19" s="164">
        <v>43075</v>
      </c>
      <c r="F19" s="164">
        <v>43076</v>
      </c>
      <c r="G19" s="164">
        <v>43077</v>
      </c>
      <c r="H19" s="164">
        <v>43078</v>
      </c>
      <c r="I19" s="164">
        <v>43079</v>
      </c>
      <c r="J19" s="599"/>
      <c r="K19" s="564"/>
      <c r="L19" s="11"/>
      <c r="M19" s="19"/>
    </row>
    <row r="20" spans="1:13" s="18" customFormat="1" outlineLevel="1" x14ac:dyDescent="0.25">
      <c r="A20" s="147"/>
      <c r="B20" s="228" t="s">
        <v>683</v>
      </c>
      <c r="C20" s="104">
        <v>3571.3</v>
      </c>
      <c r="D20" s="104">
        <v>5264.66</v>
      </c>
      <c r="E20" s="104">
        <v>4543.17</v>
      </c>
      <c r="F20" s="104">
        <v>2955.49</v>
      </c>
      <c r="G20" s="104">
        <v>3165.31</v>
      </c>
      <c r="H20" s="104">
        <v>13221.81</v>
      </c>
      <c r="I20" s="104">
        <v>10186.15</v>
      </c>
      <c r="J20" s="133" t="s">
        <v>695</v>
      </c>
      <c r="K20" s="134">
        <f>SUM(C20:I20)</f>
        <v>42907.89</v>
      </c>
      <c r="L20" s="11"/>
      <c r="M20" s="19"/>
    </row>
    <row r="21" spans="1:13" s="18" customFormat="1" outlineLevel="1" x14ac:dyDescent="0.25">
      <c r="A21" s="147"/>
      <c r="B21" s="129" t="s">
        <v>681</v>
      </c>
      <c r="C21" s="104">
        <v>3571.3</v>
      </c>
      <c r="D21" s="104">
        <v>5234.09</v>
      </c>
      <c r="E21" s="104">
        <v>4543.17</v>
      </c>
      <c r="F21" s="104">
        <v>2955.49</v>
      </c>
      <c r="G21" s="104">
        <v>3165.31</v>
      </c>
      <c r="H21" s="104">
        <v>13221.81</v>
      </c>
      <c r="I21" s="104">
        <v>10186.15</v>
      </c>
      <c r="J21" s="123" t="s">
        <v>694</v>
      </c>
      <c r="K21" s="258">
        <f>INDICADORES!X19/INDICADORES!W19</f>
        <v>0.6523605150214592</v>
      </c>
      <c r="L21" s="11"/>
      <c r="M21" s="19"/>
    </row>
    <row r="22" spans="1:13" s="18" customFormat="1" ht="15.75" outlineLevel="1" thickBot="1" x14ac:dyDescent="0.3">
      <c r="A22" s="147"/>
      <c r="B22" s="129" t="s">
        <v>701</v>
      </c>
      <c r="C22" s="136"/>
      <c r="D22" s="136"/>
      <c r="E22" s="136"/>
      <c r="F22" s="136"/>
      <c r="G22" s="104"/>
      <c r="H22" s="104"/>
      <c r="I22" s="104"/>
      <c r="J22" s="123" t="s">
        <v>693</v>
      </c>
      <c r="K22" s="174">
        <f>K20/INDICADORES!X19</f>
        <v>282.28874999999999</v>
      </c>
      <c r="L22" s="11"/>
      <c r="M22" s="19"/>
    </row>
    <row r="23" spans="1:13" s="18" customFormat="1" ht="15.75" outlineLevel="1" thickBot="1" x14ac:dyDescent="0.3">
      <c r="A23" s="147"/>
      <c r="B23" s="129" t="s">
        <v>682</v>
      </c>
      <c r="C23" s="136">
        <f t="shared" ref="C23:I23" si="1">C20-C21</f>
        <v>0</v>
      </c>
      <c r="D23" s="136">
        <f t="shared" si="1"/>
        <v>30.569999999999709</v>
      </c>
      <c r="E23" s="136">
        <f t="shared" si="1"/>
        <v>0</v>
      </c>
      <c r="F23" s="136">
        <f t="shared" si="1"/>
        <v>0</v>
      </c>
      <c r="G23" s="136">
        <f t="shared" si="1"/>
        <v>0</v>
      </c>
      <c r="H23" s="136">
        <f t="shared" si="1"/>
        <v>0</v>
      </c>
      <c r="I23" s="136">
        <f t="shared" si="1"/>
        <v>0</v>
      </c>
      <c r="J23" s="168" t="s">
        <v>692</v>
      </c>
      <c r="K23" s="246"/>
      <c r="L23" s="11"/>
      <c r="M23" s="19"/>
    </row>
    <row r="24" spans="1:13" s="18" customFormat="1" ht="15.75" outlineLevel="1" thickBot="1" x14ac:dyDescent="0.3">
      <c r="A24" s="147"/>
      <c r="B24" s="589"/>
      <c r="C24" s="590"/>
      <c r="D24" s="590"/>
      <c r="E24" s="590"/>
      <c r="F24" s="590"/>
      <c r="G24" s="590"/>
      <c r="H24" s="590"/>
      <c r="I24" s="591"/>
      <c r="J24" s="545" t="s">
        <v>713</v>
      </c>
      <c r="K24" s="547"/>
      <c r="L24" s="11"/>
      <c r="M24" s="19"/>
    </row>
    <row r="25" spans="1:13" s="18" customFormat="1" ht="15.75" customHeight="1" outlineLevel="1" x14ac:dyDescent="0.25">
      <c r="A25" s="147"/>
      <c r="B25" s="555" t="s">
        <v>697</v>
      </c>
      <c r="C25" s="600"/>
      <c r="D25" s="601"/>
      <c r="E25" s="601"/>
      <c r="F25" s="601"/>
      <c r="G25" s="601"/>
      <c r="H25" s="601"/>
      <c r="I25" s="601"/>
      <c r="J25" s="576">
        <f>SUM(C23:I23)</f>
        <v>30.569999999999709</v>
      </c>
      <c r="K25" s="552"/>
      <c r="L25" s="11"/>
      <c r="M25" s="19"/>
    </row>
    <row r="26" spans="1:13" s="18" customFormat="1" ht="15.75" customHeight="1" outlineLevel="1" x14ac:dyDescent="0.25">
      <c r="A26" s="147"/>
      <c r="B26" s="556"/>
      <c r="C26" s="602"/>
      <c r="D26" s="603"/>
      <c r="E26" s="603"/>
      <c r="F26" s="603"/>
      <c r="G26" s="603"/>
      <c r="H26" s="603"/>
      <c r="I26" s="603"/>
      <c r="J26" s="576"/>
      <c r="K26" s="552"/>
      <c r="L26" s="11"/>
      <c r="M26" s="19"/>
    </row>
    <row r="27" spans="1:13" s="18" customFormat="1" ht="15.75" customHeight="1" outlineLevel="1" thickBot="1" x14ac:dyDescent="0.3">
      <c r="A27" s="147"/>
      <c r="B27" s="557"/>
      <c r="C27" s="604"/>
      <c r="D27" s="605"/>
      <c r="E27" s="605"/>
      <c r="F27" s="605"/>
      <c r="G27" s="605"/>
      <c r="H27" s="605"/>
      <c r="I27" s="605"/>
      <c r="J27" s="577"/>
      <c r="K27" s="554"/>
      <c r="L27" s="11"/>
      <c r="M27" s="19"/>
    </row>
    <row r="28" spans="1:13" s="18" customFormat="1" ht="15.75" outlineLevel="1" thickBot="1" x14ac:dyDescent="0.3">
      <c r="A28" s="147"/>
      <c r="B28" s="545"/>
      <c r="C28" s="546"/>
      <c r="D28" s="546"/>
      <c r="E28" s="546"/>
      <c r="F28" s="546"/>
      <c r="G28" s="546"/>
      <c r="H28" s="546"/>
      <c r="I28" s="546"/>
      <c r="J28" s="546"/>
      <c r="K28" s="547"/>
      <c r="L28" s="11"/>
      <c r="M28" s="19"/>
    </row>
    <row r="29" spans="1:13" s="18" customFormat="1" ht="15.75" outlineLevel="1" thickBot="1" x14ac:dyDescent="0.3">
      <c r="A29" s="147"/>
      <c r="B29" s="615" t="s">
        <v>750</v>
      </c>
      <c r="C29" s="137" t="s">
        <v>684</v>
      </c>
      <c r="D29" s="137" t="s">
        <v>685</v>
      </c>
      <c r="E29" s="212" t="s">
        <v>686</v>
      </c>
      <c r="F29" s="171" t="s">
        <v>687</v>
      </c>
      <c r="G29" s="138" t="s">
        <v>688</v>
      </c>
      <c r="H29" s="138" t="s">
        <v>689</v>
      </c>
      <c r="I29" s="139" t="s">
        <v>690</v>
      </c>
      <c r="J29" s="598" t="s">
        <v>696</v>
      </c>
      <c r="K29" s="562"/>
      <c r="L29" s="11"/>
      <c r="M29" s="19"/>
    </row>
    <row r="30" spans="1:13" s="18" customFormat="1" ht="15.75" thickBot="1" x14ac:dyDescent="0.3">
      <c r="A30" s="147"/>
      <c r="B30" s="616"/>
      <c r="C30" s="164">
        <v>43073</v>
      </c>
      <c r="D30" s="164">
        <v>43074</v>
      </c>
      <c r="E30" s="164">
        <v>43075</v>
      </c>
      <c r="F30" s="164">
        <v>43076</v>
      </c>
      <c r="G30" s="164">
        <v>43077</v>
      </c>
      <c r="H30" s="164">
        <v>43078</v>
      </c>
      <c r="I30" s="164">
        <v>43079</v>
      </c>
      <c r="J30" s="599"/>
      <c r="K30" s="564"/>
      <c r="L30" s="11"/>
      <c r="M30" s="19"/>
    </row>
    <row r="31" spans="1:13" s="18" customFormat="1" outlineLevel="1" x14ac:dyDescent="0.25">
      <c r="A31" s="147"/>
      <c r="B31" s="129" t="s">
        <v>683</v>
      </c>
      <c r="C31" s="104">
        <v>2335.56</v>
      </c>
      <c r="D31" s="104">
        <v>4239.09</v>
      </c>
      <c r="E31" s="104">
        <v>4370.82</v>
      </c>
      <c r="F31" s="104">
        <v>4990.03</v>
      </c>
      <c r="G31" s="104">
        <v>5502.99</v>
      </c>
      <c r="H31" s="104">
        <v>14775.36</v>
      </c>
      <c r="I31" s="104">
        <v>18281.939999999999</v>
      </c>
      <c r="J31" s="133" t="s">
        <v>695</v>
      </c>
      <c r="K31" s="134">
        <f>SUM(C31:I31)</f>
        <v>54495.789999999994</v>
      </c>
      <c r="L31" s="11"/>
      <c r="M31" s="19"/>
    </row>
    <row r="32" spans="1:13" s="18" customFormat="1" outlineLevel="1" x14ac:dyDescent="0.25">
      <c r="A32" s="147"/>
      <c r="B32" s="129" t="s">
        <v>681</v>
      </c>
      <c r="C32" s="104">
        <v>2222.67</v>
      </c>
      <c r="D32" s="104">
        <v>4239.09</v>
      </c>
      <c r="E32" s="104">
        <v>4227.6099999999997</v>
      </c>
      <c r="F32" s="104">
        <v>4990.03</v>
      </c>
      <c r="G32" s="104">
        <v>5501.61</v>
      </c>
      <c r="H32" s="104">
        <v>14775.36</v>
      </c>
      <c r="I32" s="104">
        <v>18281.939999999999</v>
      </c>
      <c r="J32" s="123" t="s">
        <v>694</v>
      </c>
      <c r="K32" s="258">
        <f>INDICADORES!X29/INDICADORES!W29</f>
        <v>0.72377622377622375</v>
      </c>
      <c r="L32" s="11"/>
      <c r="M32" s="19"/>
    </row>
    <row r="33" spans="1:13" s="18" customFormat="1" ht="15.75" outlineLevel="1" thickBot="1" x14ac:dyDescent="0.3">
      <c r="A33" s="147"/>
      <c r="B33" s="129" t="s">
        <v>701</v>
      </c>
      <c r="C33" s="136"/>
      <c r="D33" s="136"/>
      <c r="E33" s="136"/>
      <c r="F33" s="136"/>
      <c r="G33" s="104"/>
      <c r="H33" s="104"/>
      <c r="I33" s="104"/>
      <c r="J33" s="123" t="s">
        <v>693</v>
      </c>
      <c r="K33" s="174">
        <f>K31/INDICADORES!X29</f>
        <v>263.26468599033814</v>
      </c>
      <c r="L33" s="11"/>
      <c r="M33" s="19"/>
    </row>
    <row r="34" spans="1:13" s="18" customFormat="1" ht="15.75" outlineLevel="1" thickBot="1" x14ac:dyDescent="0.3">
      <c r="A34" s="147"/>
      <c r="B34" s="129" t="s">
        <v>682</v>
      </c>
      <c r="C34" s="136">
        <f t="shared" ref="C34:I34" si="2">C31-C32</f>
        <v>112.88999999999987</v>
      </c>
      <c r="D34" s="136">
        <f t="shared" si="2"/>
        <v>0</v>
      </c>
      <c r="E34" s="136">
        <f t="shared" si="2"/>
        <v>143.21000000000004</v>
      </c>
      <c r="F34" s="136">
        <f t="shared" si="2"/>
        <v>0</v>
      </c>
      <c r="G34" s="136">
        <f t="shared" si="2"/>
        <v>1.3800000000001091</v>
      </c>
      <c r="H34" s="136">
        <f t="shared" si="2"/>
        <v>0</v>
      </c>
      <c r="I34" s="136">
        <f t="shared" si="2"/>
        <v>0</v>
      </c>
      <c r="J34" s="168" t="s">
        <v>692</v>
      </c>
      <c r="K34" s="246"/>
      <c r="L34" s="11"/>
      <c r="M34" s="19"/>
    </row>
    <row r="35" spans="1:13" s="18" customFormat="1" ht="15.75" outlineLevel="1" thickBot="1" x14ac:dyDescent="0.3">
      <c r="A35" s="147"/>
      <c r="B35" s="176"/>
      <c r="C35" s="173"/>
      <c r="D35" s="173"/>
      <c r="E35" s="173"/>
      <c r="F35" s="173"/>
      <c r="G35" s="173"/>
      <c r="H35" s="173"/>
      <c r="I35" s="173"/>
      <c r="J35" s="545" t="s">
        <v>713</v>
      </c>
      <c r="K35" s="547"/>
      <c r="L35" s="11"/>
      <c r="M35" s="19"/>
    </row>
    <row r="36" spans="1:13" s="18" customFormat="1" ht="15.75" customHeight="1" outlineLevel="1" x14ac:dyDescent="0.25">
      <c r="A36" s="147"/>
      <c r="B36" s="555" t="s">
        <v>697</v>
      </c>
      <c r="C36" s="600"/>
      <c r="D36" s="601"/>
      <c r="E36" s="601"/>
      <c r="F36" s="601"/>
      <c r="G36" s="601"/>
      <c r="H36" s="601"/>
      <c r="I36" s="607"/>
      <c r="J36" s="621">
        <f>SUM(C34:I34)</f>
        <v>257.48</v>
      </c>
      <c r="K36" s="622"/>
      <c r="L36" s="11"/>
      <c r="M36" s="19"/>
    </row>
    <row r="37" spans="1:13" s="18" customFormat="1" ht="15.75" customHeight="1" outlineLevel="1" x14ac:dyDescent="0.25">
      <c r="A37" s="147"/>
      <c r="B37" s="556"/>
      <c r="C37" s="602"/>
      <c r="D37" s="603"/>
      <c r="E37" s="603"/>
      <c r="F37" s="603"/>
      <c r="G37" s="603"/>
      <c r="H37" s="603"/>
      <c r="I37" s="608"/>
      <c r="J37" s="576"/>
      <c r="K37" s="552"/>
      <c r="L37" s="11"/>
      <c r="M37" s="19"/>
    </row>
    <row r="38" spans="1:13" s="18" customFormat="1" ht="15.75" customHeight="1" outlineLevel="1" thickBot="1" x14ac:dyDescent="0.3">
      <c r="A38" s="147"/>
      <c r="B38" s="557"/>
      <c r="C38" s="604"/>
      <c r="D38" s="605"/>
      <c r="E38" s="605"/>
      <c r="F38" s="605"/>
      <c r="G38" s="605"/>
      <c r="H38" s="605"/>
      <c r="I38" s="609"/>
      <c r="J38" s="577"/>
      <c r="K38" s="554"/>
      <c r="L38" s="11"/>
      <c r="M38" s="19"/>
    </row>
    <row r="39" spans="1:13" s="18" customFormat="1" ht="15.75" customHeight="1" outlineLevel="1" thickBot="1" x14ac:dyDescent="0.3">
      <c r="A39" s="147"/>
      <c r="B39" s="618"/>
      <c r="C39" s="619"/>
      <c r="D39" s="619"/>
      <c r="E39" s="619"/>
      <c r="F39" s="619"/>
      <c r="G39" s="619"/>
      <c r="H39" s="619"/>
      <c r="I39" s="619"/>
      <c r="J39" s="619"/>
      <c r="K39" s="620"/>
      <c r="L39" s="11"/>
      <c r="M39" s="19" t="s">
        <v>589</v>
      </c>
    </row>
    <row r="40" spans="1:13" s="18" customFormat="1" ht="16.5" outlineLevel="1" thickBot="1" x14ac:dyDescent="0.3">
      <c r="A40" s="147"/>
      <c r="B40" s="223"/>
      <c r="C40" s="225"/>
      <c r="D40" s="225"/>
      <c r="E40" s="225"/>
      <c r="F40" s="225"/>
      <c r="G40" s="225"/>
      <c r="H40" s="225"/>
      <c r="I40" s="226"/>
      <c r="J40" s="227"/>
      <c r="K40" s="224"/>
      <c r="L40" s="11"/>
      <c r="M40" s="19"/>
    </row>
    <row r="41" spans="1:13" s="18" customFormat="1" ht="15.75" outlineLevel="1" thickBot="1" x14ac:dyDescent="0.3">
      <c r="A41" s="147"/>
      <c r="B41" s="617" t="s">
        <v>772</v>
      </c>
      <c r="C41" s="137" t="s">
        <v>684</v>
      </c>
      <c r="D41" s="137" t="s">
        <v>685</v>
      </c>
      <c r="E41" s="212" t="s">
        <v>686</v>
      </c>
      <c r="F41" s="171" t="s">
        <v>687</v>
      </c>
      <c r="G41" s="138" t="s">
        <v>688</v>
      </c>
      <c r="H41" s="138" t="s">
        <v>689</v>
      </c>
      <c r="I41" s="139" t="s">
        <v>690</v>
      </c>
      <c r="J41" s="598" t="s">
        <v>696</v>
      </c>
      <c r="K41" s="562"/>
      <c r="L41" s="11"/>
      <c r="M41" s="19"/>
    </row>
    <row r="42" spans="1:13" s="18" customFormat="1" ht="15.75" thickBot="1" x14ac:dyDescent="0.3">
      <c r="A42" s="147"/>
      <c r="B42" s="616"/>
      <c r="C42" s="164">
        <v>43073</v>
      </c>
      <c r="D42" s="164">
        <v>43074</v>
      </c>
      <c r="E42" s="164">
        <v>43075</v>
      </c>
      <c r="F42" s="164">
        <v>43076</v>
      </c>
      <c r="G42" s="164">
        <v>43077</v>
      </c>
      <c r="H42" s="164">
        <v>43078</v>
      </c>
      <c r="I42" s="164">
        <v>43079</v>
      </c>
      <c r="J42" s="599"/>
      <c r="K42" s="564"/>
      <c r="L42" s="11"/>
      <c r="M42" s="19"/>
    </row>
    <row r="43" spans="1:13" s="18" customFormat="1" outlineLevel="1" x14ac:dyDescent="0.25">
      <c r="A43" s="147"/>
      <c r="B43" s="129" t="s">
        <v>683</v>
      </c>
      <c r="C43" s="104">
        <v>11974</v>
      </c>
      <c r="D43" s="104">
        <v>22974.09</v>
      </c>
      <c r="E43" s="104">
        <v>22158.5</v>
      </c>
      <c r="F43" s="104">
        <v>19500</v>
      </c>
      <c r="G43" s="172">
        <v>50157</v>
      </c>
      <c r="H43" s="104">
        <v>76420.2</v>
      </c>
      <c r="I43" s="104">
        <v>69720</v>
      </c>
      <c r="J43" s="133" t="s">
        <v>695</v>
      </c>
      <c r="K43" s="134">
        <f>SUM(C43:I43)</f>
        <v>272903.78999999998</v>
      </c>
      <c r="L43" s="11"/>
      <c r="M43" s="19"/>
    </row>
    <row r="44" spans="1:13" s="18" customFormat="1" outlineLevel="1" x14ac:dyDescent="0.25">
      <c r="A44" s="147"/>
      <c r="B44" s="129" t="s">
        <v>681</v>
      </c>
      <c r="C44" s="104">
        <v>11838</v>
      </c>
      <c r="D44" s="104">
        <v>22731</v>
      </c>
      <c r="E44" s="104">
        <v>22088</v>
      </c>
      <c r="F44" s="172">
        <v>19342</v>
      </c>
      <c r="G44" s="172">
        <v>50097</v>
      </c>
      <c r="H44" s="104">
        <v>76420.2</v>
      </c>
      <c r="I44" s="104">
        <v>69720</v>
      </c>
      <c r="J44" s="123" t="s">
        <v>694</v>
      </c>
      <c r="K44" s="258">
        <f>INDICADORES!X39/INDICADORES!W39</f>
        <v>0.94293239683933272</v>
      </c>
      <c r="L44" s="11"/>
      <c r="M44" s="19"/>
    </row>
    <row r="45" spans="1:13" s="18" customFormat="1" ht="15.75" outlineLevel="1" thickBot="1" x14ac:dyDescent="0.3">
      <c r="A45" s="147"/>
      <c r="B45" s="129" t="s">
        <v>701</v>
      </c>
      <c r="C45" s="104"/>
      <c r="D45" s="136"/>
      <c r="E45" s="136"/>
      <c r="F45" s="172"/>
      <c r="G45" s="104"/>
      <c r="H45" s="104"/>
      <c r="I45" s="104"/>
      <c r="J45" s="123" t="s">
        <v>693</v>
      </c>
      <c r="K45" s="174">
        <f>K43/INDICADORES!X39</f>
        <v>254.10036312849161</v>
      </c>
      <c r="L45" s="11"/>
      <c r="M45" s="19"/>
    </row>
    <row r="46" spans="1:13" s="18" customFormat="1" ht="15.75" outlineLevel="1" thickBot="1" x14ac:dyDescent="0.3">
      <c r="A46" s="147"/>
      <c r="B46" s="129" t="s">
        <v>682</v>
      </c>
      <c r="C46" s="136">
        <f t="shared" ref="C46:I46" si="3">C43-C44</f>
        <v>136</v>
      </c>
      <c r="D46" s="136">
        <f t="shared" si="3"/>
        <v>243.09000000000015</v>
      </c>
      <c r="E46" s="136">
        <f t="shared" si="3"/>
        <v>70.5</v>
      </c>
      <c r="F46" s="136">
        <f t="shared" si="3"/>
        <v>158</v>
      </c>
      <c r="G46" s="136">
        <f t="shared" si="3"/>
        <v>60</v>
      </c>
      <c r="H46" s="136">
        <f t="shared" si="3"/>
        <v>0</v>
      </c>
      <c r="I46" s="136">
        <f t="shared" si="3"/>
        <v>0</v>
      </c>
      <c r="J46" s="168" t="s">
        <v>692</v>
      </c>
      <c r="K46" s="246"/>
      <c r="L46" s="11"/>
      <c r="M46" s="19"/>
    </row>
    <row r="47" spans="1:13" s="18" customFormat="1" ht="15.75" outlineLevel="1" thickBot="1" x14ac:dyDescent="0.3">
      <c r="A47" s="147"/>
      <c r="B47" s="589"/>
      <c r="C47" s="590"/>
      <c r="D47" s="590"/>
      <c r="E47" s="590"/>
      <c r="F47" s="590"/>
      <c r="G47" s="590"/>
      <c r="H47" s="590"/>
      <c r="I47" s="591"/>
      <c r="J47" s="545" t="s">
        <v>713</v>
      </c>
      <c r="K47" s="547"/>
      <c r="L47" s="11"/>
      <c r="M47" s="19"/>
    </row>
    <row r="48" spans="1:13" s="18" customFormat="1" ht="15.75" customHeight="1" outlineLevel="1" x14ac:dyDescent="0.25">
      <c r="A48" s="147"/>
      <c r="B48" s="555" t="s">
        <v>697</v>
      </c>
      <c r="C48" s="600"/>
      <c r="D48" s="601"/>
      <c r="E48" s="601"/>
      <c r="F48" s="601"/>
      <c r="G48" s="601"/>
      <c r="H48" s="601"/>
      <c r="I48" s="607"/>
      <c r="J48" s="576">
        <f>SUM(C46:I46)</f>
        <v>667.59000000000015</v>
      </c>
      <c r="K48" s="552"/>
      <c r="L48" s="11"/>
      <c r="M48" s="19"/>
    </row>
    <row r="49" spans="1:13" s="18" customFormat="1" ht="15.75" customHeight="1" outlineLevel="1" x14ac:dyDescent="0.25">
      <c r="A49" s="147"/>
      <c r="B49" s="556"/>
      <c r="C49" s="602"/>
      <c r="D49" s="603"/>
      <c r="E49" s="603"/>
      <c r="F49" s="603"/>
      <c r="G49" s="603"/>
      <c r="H49" s="603"/>
      <c r="I49" s="608"/>
      <c r="J49" s="576"/>
      <c r="K49" s="552"/>
      <c r="L49" s="11"/>
      <c r="M49" s="19"/>
    </row>
    <row r="50" spans="1:13" s="18" customFormat="1" ht="15.75" customHeight="1" outlineLevel="1" thickBot="1" x14ac:dyDescent="0.3">
      <c r="A50" s="147"/>
      <c r="B50" s="557"/>
      <c r="C50" s="604"/>
      <c r="D50" s="605"/>
      <c r="E50" s="605"/>
      <c r="F50" s="605"/>
      <c r="G50" s="605"/>
      <c r="H50" s="605"/>
      <c r="I50" s="609"/>
      <c r="J50" s="577"/>
      <c r="K50" s="554"/>
      <c r="L50" s="11"/>
      <c r="M50" s="19"/>
    </row>
    <row r="51" spans="1:13" s="18" customFormat="1" ht="15.75" outlineLevel="1" thickBot="1" x14ac:dyDescent="0.3">
      <c r="A51" s="147"/>
      <c r="B51" s="589"/>
      <c r="C51" s="590"/>
      <c r="D51" s="590"/>
      <c r="E51" s="590"/>
      <c r="F51" s="590"/>
      <c r="G51" s="590"/>
      <c r="H51" s="590"/>
      <c r="I51" s="590"/>
      <c r="J51" s="590"/>
      <c r="K51" s="591"/>
      <c r="L51" s="11"/>
      <c r="M51" s="19"/>
    </row>
    <row r="52" spans="1:13" s="18" customFormat="1" ht="15.75" outlineLevel="1" thickBot="1" x14ac:dyDescent="0.3">
      <c r="A52" s="147"/>
      <c r="B52" s="543" t="s">
        <v>751</v>
      </c>
      <c r="C52" s="137" t="s">
        <v>684</v>
      </c>
      <c r="D52" s="137" t="s">
        <v>685</v>
      </c>
      <c r="E52" s="212" t="s">
        <v>686</v>
      </c>
      <c r="F52" s="171" t="s">
        <v>687</v>
      </c>
      <c r="G52" s="138" t="s">
        <v>688</v>
      </c>
      <c r="H52" s="138" t="s">
        <v>689</v>
      </c>
      <c r="I52" s="139" t="s">
        <v>690</v>
      </c>
      <c r="J52" s="598" t="s">
        <v>696</v>
      </c>
      <c r="K52" s="562"/>
      <c r="L52" s="11"/>
      <c r="M52" s="19"/>
    </row>
    <row r="53" spans="1:13" s="18" customFormat="1" ht="15.75" thickBot="1" x14ac:dyDescent="0.3">
      <c r="A53" s="147"/>
      <c r="B53" s="597"/>
      <c r="C53" s="164">
        <v>43073</v>
      </c>
      <c r="D53" s="164">
        <v>43074</v>
      </c>
      <c r="E53" s="164">
        <v>43075</v>
      </c>
      <c r="F53" s="164">
        <v>43076</v>
      </c>
      <c r="G53" s="164">
        <v>43077</v>
      </c>
      <c r="H53" s="164">
        <v>43078</v>
      </c>
      <c r="I53" s="164">
        <v>43079</v>
      </c>
      <c r="J53" s="599"/>
      <c r="K53" s="564"/>
      <c r="L53" s="11"/>
      <c r="M53" s="19"/>
    </row>
    <row r="54" spans="1:13" s="18" customFormat="1" outlineLevel="1" x14ac:dyDescent="0.25">
      <c r="A54" s="147"/>
      <c r="B54" s="129" t="s">
        <v>683</v>
      </c>
      <c r="C54" s="104">
        <v>13807.13</v>
      </c>
      <c r="D54" s="104">
        <v>15803.36</v>
      </c>
      <c r="E54" s="104">
        <v>16194.38</v>
      </c>
      <c r="F54" s="104">
        <v>22376.25</v>
      </c>
      <c r="G54" s="104">
        <v>34252.61</v>
      </c>
      <c r="H54" s="104">
        <v>68125.39</v>
      </c>
      <c r="I54" s="104">
        <v>65055.53</v>
      </c>
      <c r="J54" s="133" t="s">
        <v>695</v>
      </c>
      <c r="K54" s="134">
        <f>SUM(C54:I54)</f>
        <v>235614.65</v>
      </c>
      <c r="L54" s="11"/>
      <c r="M54" s="19"/>
    </row>
    <row r="55" spans="1:13" s="18" customFormat="1" outlineLevel="1" x14ac:dyDescent="0.25">
      <c r="A55" s="147"/>
      <c r="B55" s="129" t="s">
        <v>681</v>
      </c>
      <c r="C55" s="104">
        <v>13558.1</v>
      </c>
      <c r="D55" s="104">
        <v>15688.01</v>
      </c>
      <c r="E55" s="104">
        <v>16122.69</v>
      </c>
      <c r="F55" s="104">
        <v>22037.09</v>
      </c>
      <c r="G55" s="104">
        <v>34135.839999999997</v>
      </c>
      <c r="H55" s="104">
        <v>68399.5</v>
      </c>
      <c r="I55" s="104">
        <v>65393.27</v>
      </c>
      <c r="J55" s="123" t="s">
        <v>694</v>
      </c>
      <c r="K55" s="258">
        <f>INDICADORES!X49/INDICADORES!W49</f>
        <v>0.92753036437246961</v>
      </c>
      <c r="L55" s="11"/>
      <c r="M55" s="19"/>
    </row>
    <row r="56" spans="1:13" s="18" customFormat="1" ht="15.75" outlineLevel="1" thickBot="1" x14ac:dyDescent="0.3">
      <c r="A56" s="147"/>
      <c r="B56" s="129" t="s">
        <v>701</v>
      </c>
      <c r="C56" s="136"/>
      <c r="D56" s="136"/>
      <c r="E56" s="104"/>
      <c r="F56" s="104"/>
      <c r="G56" s="104"/>
      <c r="H56" s="104"/>
      <c r="I56" s="104"/>
      <c r="J56" s="123" t="s">
        <v>693</v>
      </c>
      <c r="K56" s="174">
        <f>K54/(INDICADORES!W49*'VENDAS DIÁRIAS SEMANA 2'!K55)</f>
        <v>102.84358358795285</v>
      </c>
      <c r="L56" s="11"/>
      <c r="M56" s="19"/>
    </row>
    <row r="57" spans="1:13" s="18" customFormat="1" ht="15.75" outlineLevel="1" thickBot="1" x14ac:dyDescent="0.3">
      <c r="A57" s="147"/>
      <c r="B57" s="129" t="s">
        <v>682</v>
      </c>
      <c r="C57" s="136">
        <f t="shared" ref="C57:I57" si="4">C54-C55</f>
        <v>249.02999999999884</v>
      </c>
      <c r="D57" s="136">
        <f t="shared" si="4"/>
        <v>115.35000000000036</v>
      </c>
      <c r="E57" s="136">
        <f t="shared" si="4"/>
        <v>71.68999999999869</v>
      </c>
      <c r="F57" s="136">
        <f t="shared" si="4"/>
        <v>339.15999999999985</v>
      </c>
      <c r="G57" s="136">
        <f t="shared" si="4"/>
        <v>116.77000000000407</v>
      </c>
      <c r="H57" s="136">
        <f t="shared" si="4"/>
        <v>-274.11000000000058</v>
      </c>
      <c r="I57" s="136">
        <f t="shared" si="4"/>
        <v>-337.73999999999796</v>
      </c>
      <c r="J57" s="168" t="s">
        <v>692</v>
      </c>
      <c r="K57" s="246"/>
      <c r="L57" s="11"/>
      <c r="M57" s="19"/>
    </row>
    <row r="58" spans="1:13" s="18" customFormat="1" ht="15.75" outlineLevel="1" thickBot="1" x14ac:dyDescent="0.3">
      <c r="A58" s="147"/>
      <c r="B58" s="589"/>
      <c r="C58" s="590"/>
      <c r="D58" s="590"/>
      <c r="E58" s="590"/>
      <c r="F58" s="590"/>
      <c r="G58" s="590"/>
      <c r="H58" s="590"/>
      <c r="I58" s="591"/>
      <c r="J58" s="545" t="s">
        <v>715</v>
      </c>
      <c r="K58" s="547"/>
      <c r="L58" s="11"/>
      <c r="M58" s="19"/>
    </row>
    <row r="59" spans="1:13" s="18" customFormat="1" ht="15.75" customHeight="1" outlineLevel="1" x14ac:dyDescent="0.25">
      <c r="A59" s="147"/>
      <c r="B59" s="555" t="s">
        <v>697</v>
      </c>
      <c r="C59" s="602"/>
      <c r="D59" s="603"/>
      <c r="E59" s="603"/>
      <c r="F59" s="603"/>
      <c r="G59" s="603"/>
      <c r="H59" s="603"/>
      <c r="I59" s="603"/>
      <c r="J59" s="576">
        <f>SUM(C57:I57)</f>
        <v>280.15000000000327</v>
      </c>
      <c r="K59" s="552"/>
      <c r="L59" s="11"/>
      <c r="M59" s="19"/>
    </row>
    <row r="60" spans="1:13" s="18" customFormat="1" ht="15.75" customHeight="1" outlineLevel="1" x14ac:dyDescent="0.25">
      <c r="A60" s="147"/>
      <c r="B60" s="556"/>
      <c r="C60" s="602"/>
      <c r="D60" s="603"/>
      <c r="E60" s="603"/>
      <c r="F60" s="603"/>
      <c r="G60" s="603"/>
      <c r="H60" s="603"/>
      <c r="I60" s="603"/>
      <c r="J60" s="576"/>
      <c r="K60" s="552"/>
      <c r="L60" s="11"/>
      <c r="M60" s="19"/>
    </row>
    <row r="61" spans="1:13" s="18" customFormat="1" ht="15.75" customHeight="1" outlineLevel="1" thickBot="1" x14ac:dyDescent="0.3">
      <c r="A61" s="147"/>
      <c r="B61" s="557"/>
      <c r="C61" s="604"/>
      <c r="D61" s="605"/>
      <c r="E61" s="605"/>
      <c r="F61" s="605"/>
      <c r="G61" s="605"/>
      <c r="H61" s="605"/>
      <c r="I61" s="605"/>
      <c r="J61" s="577"/>
      <c r="K61" s="554"/>
      <c r="L61" s="11"/>
      <c r="M61" s="19"/>
    </row>
    <row r="62" spans="1:13" s="18" customFormat="1" ht="15.75" outlineLevel="1" thickBot="1" x14ac:dyDescent="0.3">
      <c r="A62" s="147"/>
      <c r="B62" s="610"/>
      <c r="C62" s="611"/>
      <c r="D62" s="611"/>
      <c r="E62" s="611"/>
      <c r="F62" s="611"/>
      <c r="G62" s="611"/>
      <c r="H62" s="611"/>
      <c r="I62" s="611"/>
      <c r="J62" s="611"/>
      <c r="K62" s="612"/>
      <c r="L62" s="11"/>
      <c r="M62" s="19"/>
    </row>
    <row r="63" spans="1:13" s="18" customFormat="1" x14ac:dyDescent="0.25">
      <c r="A63" s="147"/>
      <c r="B63" s="233"/>
      <c r="C63" s="234"/>
      <c r="D63" s="234"/>
      <c r="E63" s="234"/>
      <c r="F63" s="234"/>
      <c r="G63" s="234"/>
      <c r="H63" s="234"/>
      <c r="I63" s="235"/>
      <c r="J63" s="115"/>
      <c r="K63" s="150"/>
      <c r="L63" s="11"/>
      <c r="M63" s="19"/>
    </row>
    <row r="64" spans="1:13" s="18" customFormat="1" outlineLevel="1" x14ac:dyDescent="0.25">
      <c r="A64" s="147"/>
      <c r="B64" s="220" t="s">
        <v>716</v>
      </c>
      <c r="C64" s="110">
        <f>SUM(C54,C43,C31,C20,C9)</f>
        <v>35516.29</v>
      </c>
      <c r="D64" s="110">
        <f>SUM(D54,D43,D31,D20,D9)</f>
        <v>50498.35</v>
      </c>
      <c r="E64" s="110">
        <f>SUM(E54,E43,E31,E20,E9)</f>
        <v>50742.869999999995</v>
      </c>
      <c r="F64" s="110">
        <f>SUM(F54,F43,F31,F20,F9)</f>
        <v>56801.07</v>
      </c>
      <c r="G64" s="110">
        <f t="shared" ref="G64:I65" si="5">SUM(G9,G20,G31,G43,G54)</f>
        <v>98348.91</v>
      </c>
      <c r="H64" s="110">
        <f t="shared" si="5"/>
        <v>180028.26</v>
      </c>
      <c r="I64" s="236">
        <f t="shared" si="5"/>
        <v>176792.22</v>
      </c>
      <c r="J64" s="155">
        <f>SUM(C64:I64)</f>
        <v>648727.97</v>
      </c>
      <c r="K64" s="150"/>
      <c r="L64" s="11"/>
      <c r="M64" s="19"/>
    </row>
    <row r="65" spans="1:13" s="18" customFormat="1" ht="15.75" outlineLevel="1" thickBot="1" x14ac:dyDescent="0.3">
      <c r="A65" s="147"/>
      <c r="B65" s="222" t="s">
        <v>735</v>
      </c>
      <c r="C65" s="159">
        <f>SUM(C10,C21,C32,C44,C55)</f>
        <v>34963.47</v>
      </c>
      <c r="D65" s="159">
        <f>SUM(D10,D21,D32,D44,D55)</f>
        <v>50109.340000000004</v>
      </c>
      <c r="E65" s="159">
        <f>SUM(E10,E21,E32,E44,E55)</f>
        <v>50431.47</v>
      </c>
      <c r="F65" s="159">
        <f>SUM(F10,F21,F32,F44,F55)</f>
        <v>56299.91</v>
      </c>
      <c r="G65" s="159">
        <f t="shared" si="5"/>
        <v>98094.81</v>
      </c>
      <c r="H65" s="159">
        <f t="shared" si="5"/>
        <v>180314.87</v>
      </c>
      <c r="I65" s="159">
        <f t="shared" si="5"/>
        <v>177129.96</v>
      </c>
      <c r="J65" s="155">
        <f>SUM(C65:I65)</f>
        <v>647343.82999999996</v>
      </c>
      <c r="K65" s="150"/>
      <c r="L65" s="11"/>
      <c r="M65" s="19"/>
    </row>
    <row r="66" spans="1:13" s="18" customFormat="1" outlineLevel="1" x14ac:dyDescent="0.25">
      <c r="A66" s="147"/>
      <c r="B66" s="221"/>
      <c r="C66" s="152"/>
      <c r="D66" s="152"/>
      <c r="E66" s="152"/>
      <c r="F66" s="152"/>
      <c r="G66" s="157"/>
      <c r="H66" s="157"/>
      <c r="I66" s="237"/>
      <c r="J66" s="115"/>
      <c r="K66" s="150"/>
      <c r="L66" s="11"/>
      <c r="M66" s="19"/>
    </row>
    <row r="67" spans="1:13" s="18" customFormat="1" ht="15.75" outlineLevel="1" thickBot="1" x14ac:dyDescent="0.3">
      <c r="A67" s="158"/>
      <c r="B67" s="222" t="s">
        <v>691</v>
      </c>
      <c r="C67" s="159">
        <f>C64-C65</f>
        <v>552.81999999999971</v>
      </c>
      <c r="D67" s="159">
        <f t="shared" ref="D67:I67" si="6">D64-D65</f>
        <v>389.00999999999476</v>
      </c>
      <c r="E67" s="159">
        <f t="shared" si="6"/>
        <v>311.39999999999418</v>
      </c>
      <c r="F67" s="159">
        <f t="shared" si="6"/>
        <v>501.15999999999622</v>
      </c>
      <c r="G67" s="159">
        <f t="shared" si="6"/>
        <v>254.10000000000582</v>
      </c>
      <c r="H67" s="159">
        <f t="shared" si="6"/>
        <v>-286.60999999998603</v>
      </c>
      <c r="I67" s="159">
        <f t="shared" si="6"/>
        <v>-337.73999999999069</v>
      </c>
      <c r="J67" s="160">
        <f>SUM(C67:I67)</f>
        <v>1384.140000000014</v>
      </c>
      <c r="K67" s="162">
        <f>J67/J64</f>
        <v>2.1336215856393769E-3</v>
      </c>
      <c r="L67" s="11"/>
      <c r="M67" s="19"/>
    </row>
    <row r="68" spans="1:13" s="18" customFormat="1" outlineLevel="1" x14ac:dyDescent="0.25">
      <c r="A68" s="20"/>
      <c r="B68" s="108"/>
      <c r="C68" s="101"/>
      <c r="D68" s="101"/>
      <c r="E68" s="101"/>
      <c r="F68" s="101"/>
      <c r="G68" s="21"/>
      <c r="H68" s="21"/>
      <c r="I68" s="21"/>
      <c r="J68" s="11"/>
      <c r="K68" s="11"/>
      <c r="L68" s="11"/>
      <c r="M68" s="19"/>
    </row>
    <row r="69" spans="1:13" s="18" customFormat="1" outlineLevel="1" x14ac:dyDescent="0.25">
      <c r="A69" s="20"/>
      <c r="B69" s="108"/>
      <c r="C69" s="101"/>
      <c r="D69" s="101"/>
      <c r="E69" s="101"/>
      <c r="F69" s="101"/>
      <c r="G69" s="21"/>
      <c r="H69" s="21"/>
      <c r="I69" s="21"/>
      <c r="J69" s="122"/>
      <c r="K69" s="11"/>
      <c r="L69" s="11"/>
      <c r="M69" s="19"/>
    </row>
    <row r="70" spans="1:13" s="18" customFormat="1" outlineLevel="1" x14ac:dyDescent="0.25">
      <c r="A70" s="20"/>
      <c r="B70" s="108"/>
      <c r="C70" s="101"/>
      <c r="D70" s="101"/>
      <c r="E70" s="101"/>
      <c r="F70" s="101"/>
      <c r="G70" s="21"/>
      <c r="H70" s="21"/>
      <c r="I70" s="21"/>
      <c r="J70" s="25"/>
      <c r="K70" s="11"/>
      <c r="L70" s="11"/>
      <c r="M70" s="19"/>
    </row>
    <row r="71" spans="1:13" s="18" customFormat="1" outlineLevel="1" x14ac:dyDescent="0.25">
      <c r="A71" s="20"/>
      <c r="B71" s="108"/>
      <c r="C71" s="101"/>
      <c r="D71" s="101"/>
      <c r="E71" s="101"/>
      <c r="F71" s="101"/>
      <c r="G71" s="21"/>
      <c r="H71" s="21"/>
      <c r="I71" s="21"/>
      <c r="J71" s="25"/>
      <c r="K71" s="11"/>
      <c r="L71" s="11"/>
      <c r="M71" s="19"/>
    </row>
    <row r="72" spans="1:13" s="18" customFormat="1" outlineLevel="1" x14ac:dyDescent="0.25">
      <c r="A72" s="20"/>
      <c r="B72" s="105"/>
      <c r="C72" s="101"/>
      <c r="D72" s="101"/>
      <c r="E72" s="101"/>
      <c r="F72" s="101"/>
      <c r="G72" s="103"/>
      <c r="H72" s="211"/>
      <c r="I72" s="211"/>
      <c r="J72" s="25"/>
      <c r="K72" s="11"/>
      <c r="L72" s="11"/>
      <c r="M72" s="19"/>
    </row>
    <row r="73" spans="1:13" s="18" customFormat="1" outlineLevel="1" x14ac:dyDescent="0.25">
      <c r="A73" s="20"/>
      <c r="B73" s="105"/>
      <c r="C73" s="101"/>
      <c r="D73" s="101"/>
      <c r="E73" s="101"/>
      <c r="F73" s="101"/>
      <c r="G73" s="103"/>
      <c r="H73" s="211"/>
      <c r="I73" s="211"/>
      <c r="J73" s="25"/>
      <c r="K73" s="11"/>
      <c r="L73" s="11"/>
      <c r="M73" s="19"/>
    </row>
    <row r="74" spans="1:13" s="18" customFormat="1" outlineLevel="1" x14ac:dyDescent="0.25">
      <c r="A74" s="20"/>
      <c r="B74" s="105"/>
      <c r="C74" s="101"/>
      <c r="D74" s="101"/>
      <c r="E74" s="101"/>
      <c r="F74" s="101"/>
      <c r="G74" s="103"/>
      <c r="H74" s="211"/>
      <c r="I74" s="211"/>
      <c r="J74" s="25"/>
      <c r="K74" s="11"/>
      <c r="L74" s="11"/>
      <c r="M74" s="19"/>
    </row>
    <row r="75" spans="1:13" s="18" customFormat="1" outlineLevel="1" x14ac:dyDescent="0.25">
      <c r="A75" s="20"/>
      <c r="B75" s="105"/>
      <c r="C75" s="101"/>
      <c r="D75" s="101"/>
      <c r="E75" s="101"/>
      <c r="F75" s="101"/>
      <c r="G75" s="103"/>
      <c r="H75" s="211"/>
      <c r="I75" s="211"/>
      <c r="J75" s="25"/>
      <c r="K75" s="11"/>
      <c r="L75" s="11"/>
      <c r="M75" s="19"/>
    </row>
    <row r="76" spans="1:13" s="18" customFormat="1" x14ac:dyDescent="0.25">
      <c r="A76" s="20"/>
      <c r="B76" s="105"/>
      <c r="C76" s="101"/>
      <c r="D76" s="101"/>
      <c r="E76" s="101"/>
      <c r="F76" s="101"/>
      <c r="G76" s="103"/>
      <c r="H76" s="211"/>
      <c r="I76" s="211"/>
      <c r="J76" s="25"/>
      <c r="K76" s="11"/>
      <c r="L76" s="11"/>
    </row>
    <row r="77" spans="1:13" s="18" customFormat="1" outlineLevel="1" x14ac:dyDescent="0.25">
      <c r="A77" s="20"/>
      <c r="B77" s="105"/>
      <c r="C77" s="101"/>
      <c r="D77" s="101"/>
      <c r="E77" s="101"/>
      <c r="F77" s="101"/>
      <c r="G77" s="103"/>
      <c r="H77" s="211"/>
      <c r="I77" s="211"/>
      <c r="J77" s="25"/>
      <c r="K77" s="11"/>
      <c r="L77" s="11"/>
    </row>
    <row r="78" spans="1:13" s="18" customFormat="1" outlineLevel="1" x14ac:dyDescent="0.25">
      <c r="A78" s="20"/>
      <c r="B78" s="105"/>
      <c r="C78" s="101"/>
      <c r="D78" s="101"/>
      <c r="E78" s="101"/>
      <c r="F78" s="101"/>
      <c r="G78" s="103"/>
      <c r="H78" s="211"/>
      <c r="I78" s="211"/>
      <c r="J78" s="25"/>
      <c r="K78" s="11"/>
      <c r="L78" s="11"/>
    </row>
    <row r="79" spans="1:13" s="18" customFormat="1" outlineLevel="1" x14ac:dyDescent="0.25">
      <c r="A79" s="20"/>
      <c r="B79" s="105"/>
      <c r="C79" s="101"/>
      <c r="D79" s="101"/>
      <c r="E79" s="101"/>
      <c r="F79" s="101"/>
      <c r="G79" s="103"/>
      <c r="H79" s="211"/>
      <c r="I79" s="211"/>
      <c r="J79" s="25"/>
      <c r="K79" s="11"/>
      <c r="L79" s="11"/>
    </row>
    <row r="80" spans="1:13" s="18" customFormat="1" x14ac:dyDescent="0.25">
      <c r="A80" s="20"/>
      <c r="B80" s="105"/>
      <c r="C80" s="101"/>
      <c r="D80" s="101"/>
      <c r="E80" s="101"/>
      <c r="F80" s="101"/>
      <c r="G80" s="103"/>
      <c r="H80" s="211"/>
      <c r="I80" s="211"/>
      <c r="J80" s="25"/>
      <c r="K80" s="11"/>
      <c r="L80" s="11"/>
    </row>
    <row r="81" spans="1:14" s="18" customFormat="1" outlineLevel="1" x14ac:dyDescent="0.25">
      <c r="A81" s="20"/>
      <c r="B81" s="105"/>
      <c r="C81" s="101"/>
      <c r="D81" s="101"/>
      <c r="E81" s="101"/>
      <c r="F81" s="101"/>
      <c r="G81" s="103"/>
      <c r="H81" s="211"/>
      <c r="I81" s="211"/>
      <c r="J81" s="25"/>
      <c r="K81" s="11"/>
      <c r="L81" s="11"/>
    </row>
    <row r="82" spans="1:14" s="18" customFormat="1" outlineLevel="1" x14ac:dyDescent="0.25">
      <c r="A82" s="20"/>
      <c r="B82" s="105"/>
      <c r="C82" s="101"/>
      <c r="D82" s="101"/>
      <c r="E82" s="101"/>
      <c r="F82" s="101"/>
      <c r="G82" s="103"/>
      <c r="H82" s="211"/>
      <c r="I82" s="211"/>
      <c r="J82" s="25"/>
      <c r="K82" s="11"/>
      <c r="L82" s="11"/>
    </row>
    <row r="83" spans="1:14" s="18" customFormat="1" outlineLevel="1" x14ac:dyDescent="0.25">
      <c r="A83" s="20"/>
      <c r="B83" s="105"/>
      <c r="C83" s="101"/>
      <c r="D83" s="101"/>
      <c r="E83" s="101"/>
      <c r="F83" s="101"/>
      <c r="G83" s="103"/>
      <c r="H83" s="211"/>
      <c r="I83" s="211"/>
      <c r="J83" s="25"/>
      <c r="K83" s="11"/>
      <c r="L83" s="11"/>
    </row>
    <row r="84" spans="1:14" s="18" customFormat="1" x14ac:dyDescent="0.25">
      <c r="A84" s="20"/>
      <c r="B84" s="105"/>
      <c r="C84" s="101"/>
      <c r="D84" s="101"/>
      <c r="E84" s="101"/>
      <c r="F84" s="101"/>
      <c r="G84" s="103"/>
      <c r="H84" s="211"/>
      <c r="I84" s="211"/>
      <c r="J84" s="25"/>
      <c r="K84" s="11"/>
      <c r="L84" s="11"/>
    </row>
    <row r="85" spans="1:14" s="18" customFormat="1" outlineLevel="1" x14ac:dyDescent="0.25">
      <c r="A85" s="20"/>
      <c r="B85" s="105"/>
      <c r="C85" s="101"/>
      <c r="D85" s="101"/>
      <c r="E85" s="101"/>
      <c r="F85" s="101"/>
      <c r="G85" s="103"/>
      <c r="H85" s="211"/>
      <c r="I85" s="211"/>
      <c r="J85" s="11"/>
      <c r="K85" s="11"/>
      <c r="L85" s="11"/>
    </row>
    <row r="86" spans="1:14" s="18" customFormat="1" outlineLevel="1" x14ac:dyDescent="0.25">
      <c r="A86" s="20"/>
      <c r="B86" s="105"/>
      <c r="C86" s="101"/>
      <c r="D86" s="101"/>
      <c r="E86" s="101"/>
      <c r="F86" s="101"/>
      <c r="G86" s="103"/>
      <c r="H86" s="211"/>
      <c r="I86" s="211"/>
      <c r="J86" s="11"/>
      <c r="K86" s="11"/>
      <c r="L86" s="11"/>
    </row>
    <row r="87" spans="1:14" s="18" customFormat="1" x14ac:dyDescent="0.25">
      <c r="A87" s="20"/>
      <c r="B87" s="105"/>
      <c r="C87" s="101"/>
      <c r="D87" s="101"/>
      <c r="E87" s="101"/>
      <c r="F87" s="101"/>
      <c r="G87" s="103"/>
      <c r="H87" s="211"/>
      <c r="I87" s="211"/>
      <c r="J87" s="11"/>
      <c r="K87" s="11"/>
      <c r="L87" s="11"/>
    </row>
    <row r="88" spans="1:14" s="18" customFormat="1" hidden="1" outlineLevel="1" x14ac:dyDescent="0.25">
      <c r="A88" s="20"/>
      <c r="B88" s="105"/>
      <c r="C88" s="101"/>
      <c r="D88" s="101"/>
      <c r="E88" s="101"/>
      <c r="F88" s="101"/>
      <c r="G88" s="103"/>
      <c r="H88" s="211"/>
      <c r="I88" s="211"/>
      <c r="J88" s="11"/>
      <c r="K88" s="11"/>
      <c r="L88" s="11"/>
    </row>
    <row r="89" spans="1:14" s="18" customFormat="1" hidden="1" outlineLevel="1" x14ac:dyDescent="0.25">
      <c r="A89" s="20"/>
      <c r="B89" s="105"/>
      <c r="C89" s="101"/>
      <c r="D89" s="101"/>
      <c r="E89" s="101"/>
      <c r="F89" s="101"/>
      <c r="G89" s="103"/>
      <c r="H89" s="211"/>
      <c r="I89" s="211"/>
      <c r="J89" s="11"/>
      <c r="K89" s="11"/>
      <c r="L89" s="11"/>
    </row>
    <row r="90" spans="1:14" s="18" customFormat="1" hidden="1" outlineLevel="1" x14ac:dyDescent="0.25">
      <c r="A90" s="20"/>
      <c r="B90" s="105"/>
      <c r="C90" s="101"/>
      <c r="D90" s="101"/>
      <c r="E90" s="101"/>
      <c r="F90" s="101"/>
      <c r="G90" s="103"/>
      <c r="H90" s="211"/>
      <c r="I90" s="211"/>
      <c r="J90" s="11"/>
      <c r="K90" s="11"/>
      <c r="L90" s="11"/>
    </row>
    <row r="91" spans="1:14" hidden="1" outlineLevel="1" x14ac:dyDescent="0.25"/>
    <row r="92" spans="1:14" s="9" customFormat="1" hidden="1" outlineLevel="1" x14ac:dyDescent="0.25">
      <c r="A92" s="20"/>
      <c r="B92" s="105"/>
      <c r="C92" s="101"/>
      <c r="D92" s="101"/>
      <c r="E92" s="101"/>
      <c r="F92" s="101"/>
      <c r="G92" s="103"/>
      <c r="H92" s="211"/>
      <c r="I92" s="211"/>
      <c r="J92" s="11"/>
      <c r="K92" s="11"/>
      <c r="L92" s="11"/>
      <c r="M92" s="18"/>
      <c r="N92" s="18"/>
    </row>
    <row r="93" spans="1:14" s="9" customFormat="1" hidden="1" outlineLevel="1" x14ac:dyDescent="0.25">
      <c r="A93" s="20"/>
      <c r="B93" s="105"/>
      <c r="C93" s="101"/>
      <c r="D93" s="101"/>
      <c r="E93" s="101"/>
      <c r="F93" s="101"/>
      <c r="G93" s="103"/>
      <c r="H93" s="211"/>
      <c r="I93" s="211"/>
      <c r="J93" s="11"/>
      <c r="K93" s="11"/>
      <c r="L93" s="11"/>
      <c r="M93" s="18"/>
      <c r="N93" s="18"/>
    </row>
    <row r="94" spans="1:14" s="9" customFormat="1" collapsed="1" x14ac:dyDescent="0.25">
      <c r="A94" s="20"/>
      <c r="B94" s="105"/>
      <c r="C94" s="101"/>
      <c r="D94" s="101"/>
      <c r="E94" s="101"/>
      <c r="F94" s="101"/>
      <c r="G94" s="103"/>
      <c r="H94" s="211"/>
      <c r="I94" s="211"/>
      <c r="J94" s="11"/>
      <c r="K94" s="11"/>
      <c r="L94" s="11"/>
      <c r="M94" s="18"/>
      <c r="N94" s="18"/>
    </row>
    <row r="95" spans="1:14" s="9" customFormat="1" hidden="1" outlineLevel="1" x14ac:dyDescent="0.25">
      <c r="A95" s="20"/>
      <c r="B95" s="105"/>
      <c r="C95" s="101"/>
      <c r="D95" s="101"/>
      <c r="E95" s="101"/>
      <c r="F95" s="101"/>
      <c r="G95" s="103"/>
      <c r="H95" s="211"/>
      <c r="I95" s="211"/>
      <c r="J95" s="11"/>
      <c r="K95" s="11"/>
      <c r="L95" s="11"/>
      <c r="M95" s="18"/>
      <c r="N95" s="18"/>
    </row>
    <row r="96" spans="1:14" s="9" customFormat="1" hidden="1" outlineLevel="1" x14ac:dyDescent="0.25">
      <c r="A96" s="20"/>
      <c r="B96" s="105"/>
      <c r="C96" s="101"/>
      <c r="D96" s="101"/>
      <c r="E96" s="101"/>
      <c r="F96" s="101"/>
      <c r="G96" s="103"/>
      <c r="H96" s="211"/>
      <c r="I96" s="211"/>
      <c r="J96" s="11"/>
      <c r="K96" s="11"/>
      <c r="L96" s="11"/>
      <c r="M96" s="18"/>
      <c r="N96" s="18"/>
    </row>
    <row r="97" spans="1:14" s="9" customFormat="1" hidden="1" outlineLevel="1" x14ac:dyDescent="0.25">
      <c r="A97" s="20"/>
      <c r="B97" s="105"/>
      <c r="C97" s="101"/>
      <c r="D97" s="101"/>
      <c r="E97" s="101"/>
      <c r="F97" s="101"/>
      <c r="G97" s="103"/>
      <c r="H97" s="211"/>
      <c r="I97" s="211"/>
      <c r="J97" s="11"/>
      <c r="K97" s="11"/>
      <c r="L97" s="11"/>
      <c r="M97" s="18"/>
      <c r="N97" s="18"/>
    </row>
    <row r="98" spans="1:14" s="9" customFormat="1" hidden="1" outlineLevel="1" x14ac:dyDescent="0.25">
      <c r="A98" s="20"/>
      <c r="B98" s="105"/>
      <c r="C98" s="101"/>
      <c r="D98" s="101"/>
      <c r="E98" s="101"/>
      <c r="F98" s="101"/>
      <c r="G98" s="103"/>
      <c r="H98" s="211"/>
      <c r="I98" s="211"/>
      <c r="J98" s="11"/>
      <c r="K98" s="11"/>
      <c r="L98" s="11"/>
      <c r="M98" s="18"/>
      <c r="N98" s="18"/>
    </row>
    <row r="99" spans="1:14" s="9" customFormat="1" collapsed="1" x14ac:dyDescent="0.25">
      <c r="A99" s="20"/>
      <c r="B99" s="105"/>
      <c r="C99" s="101"/>
      <c r="D99" s="101"/>
      <c r="E99" s="101"/>
      <c r="F99" s="101"/>
      <c r="G99" s="103"/>
      <c r="H99" s="211"/>
      <c r="I99" s="211"/>
      <c r="J99" s="11"/>
      <c r="K99" s="11"/>
      <c r="L99" s="11"/>
      <c r="M99" s="18"/>
      <c r="N99" s="18"/>
    </row>
    <row r="100" spans="1:14" s="9" customFormat="1" hidden="1" outlineLevel="1" x14ac:dyDescent="0.25">
      <c r="A100" s="20"/>
      <c r="B100" s="105"/>
      <c r="C100" s="101"/>
      <c r="D100" s="101"/>
      <c r="E100" s="101"/>
      <c r="F100" s="101"/>
      <c r="G100" s="103"/>
      <c r="H100" s="211"/>
      <c r="I100" s="211"/>
      <c r="J100" s="11"/>
      <c r="K100" s="11"/>
      <c r="L100" s="11"/>
      <c r="M100" s="18"/>
      <c r="N100" s="18"/>
    </row>
    <row r="101" spans="1:14" s="9" customFormat="1" hidden="1" outlineLevel="1" x14ac:dyDescent="0.25">
      <c r="A101" s="20"/>
      <c r="B101" s="105"/>
      <c r="C101" s="101"/>
      <c r="D101" s="101"/>
      <c r="E101" s="101"/>
      <c r="F101" s="101"/>
      <c r="G101" s="103"/>
      <c r="H101" s="211"/>
      <c r="I101" s="211"/>
      <c r="J101" s="11"/>
      <c r="K101" s="11"/>
      <c r="L101" s="11"/>
      <c r="M101" s="18"/>
      <c r="N101" s="18"/>
    </row>
    <row r="102" spans="1:14" s="9" customFormat="1" hidden="1" outlineLevel="1" x14ac:dyDescent="0.25">
      <c r="A102" s="20"/>
      <c r="B102" s="105"/>
      <c r="C102" s="101"/>
      <c r="D102" s="101"/>
      <c r="E102" s="101"/>
      <c r="F102" s="101"/>
      <c r="G102" s="103"/>
      <c r="H102" s="211"/>
      <c r="I102" s="211"/>
      <c r="J102" s="11"/>
      <c r="K102" s="11"/>
      <c r="L102" s="11"/>
      <c r="M102" s="18"/>
      <c r="N102" s="18"/>
    </row>
    <row r="103" spans="1:14" s="9" customFormat="1" hidden="1" outlineLevel="1" x14ac:dyDescent="0.25">
      <c r="A103" s="20"/>
      <c r="B103" s="105"/>
      <c r="C103" s="101"/>
      <c r="D103" s="101"/>
      <c r="E103" s="101"/>
      <c r="F103" s="101"/>
      <c r="G103" s="103"/>
      <c r="H103" s="211"/>
      <c r="I103" s="211"/>
      <c r="J103" s="11"/>
      <c r="K103" s="11"/>
      <c r="L103" s="11"/>
      <c r="M103" s="18"/>
      <c r="N103" s="18"/>
    </row>
    <row r="104" spans="1:14" s="9" customFormat="1" hidden="1" outlineLevel="1" x14ac:dyDescent="0.25">
      <c r="A104" s="20"/>
      <c r="B104" s="105"/>
      <c r="C104" s="101"/>
      <c r="D104" s="101"/>
      <c r="E104" s="101"/>
      <c r="F104" s="101"/>
      <c r="G104" s="103"/>
      <c r="H104" s="211"/>
      <c r="I104" s="211"/>
      <c r="J104" s="11"/>
      <c r="K104" s="11"/>
      <c r="L104" s="11"/>
      <c r="M104" s="18"/>
      <c r="N104" s="18"/>
    </row>
    <row r="105" spans="1:14" s="9" customFormat="1" collapsed="1" x14ac:dyDescent="0.25">
      <c r="A105" s="20"/>
      <c r="B105" s="105"/>
      <c r="C105" s="101"/>
      <c r="D105" s="101"/>
      <c r="E105" s="101"/>
      <c r="F105" s="101"/>
      <c r="G105" s="103"/>
      <c r="H105" s="211"/>
      <c r="I105" s="211"/>
      <c r="J105" s="11"/>
      <c r="K105" s="11"/>
      <c r="L105" s="11"/>
      <c r="M105" s="18"/>
      <c r="N105" s="18"/>
    </row>
    <row r="106" spans="1:14" s="9" customFormat="1" hidden="1" outlineLevel="1" x14ac:dyDescent="0.25">
      <c r="A106" s="20"/>
      <c r="B106" s="105"/>
      <c r="C106" s="101"/>
      <c r="D106" s="101"/>
      <c r="E106" s="101"/>
      <c r="F106" s="101"/>
      <c r="G106" s="103"/>
      <c r="H106" s="211"/>
      <c r="I106" s="211"/>
      <c r="J106" s="11"/>
      <c r="K106" s="11"/>
      <c r="L106" s="11"/>
      <c r="M106" s="18"/>
      <c r="N106" s="18"/>
    </row>
    <row r="107" spans="1:14" s="9" customFormat="1" hidden="1" outlineLevel="1" x14ac:dyDescent="0.25">
      <c r="A107" s="20"/>
      <c r="B107" s="105"/>
      <c r="C107" s="101"/>
      <c r="D107" s="101"/>
      <c r="E107" s="101"/>
      <c r="F107" s="101"/>
      <c r="G107" s="103"/>
      <c r="H107" s="211"/>
      <c r="I107" s="211"/>
      <c r="J107" s="11"/>
      <c r="K107" s="11"/>
      <c r="L107" s="11"/>
      <c r="M107" s="18"/>
      <c r="N107" s="18"/>
    </row>
    <row r="108" spans="1:14" s="9" customFormat="1" hidden="1" outlineLevel="1" x14ac:dyDescent="0.25">
      <c r="A108" s="20"/>
      <c r="B108" s="105"/>
      <c r="C108" s="101"/>
      <c r="D108" s="101"/>
      <c r="E108" s="101"/>
      <c r="F108" s="101"/>
      <c r="G108" s="103"/>
      <c r="H108" s="211"/>
      <c r="I108" s="211"/>
      <c r="J108" s="11"/>
      <c r="K108" s="11"/>
      <c r="L108" s="11"/>
      <c r="M108" s="18"/>
      <c r="N108" s="18"/>
    </row>
    <row r="109" spans="1:14" s="9" customFormat="1" hidden="1" outlineLevel="1" x14ac:dyDescent="0.25">
      <c r="A109" s="20"/>
      <c r="B109" s="105"/>
      <c r="C109" s="101"/>
      <c r="D109" s="101"/>
      <c r="E109" s="101"/>
      <c r="F109" s="101"/>
      <c r="G109" s="103"/>
      <c r="H109" s="211"/>
      <c r="I109" s="211"/>
      <c r="J109" s="11"/>
      <c r="K109" s="11"/>
      <c r="L109" s="11"/>
      <c r="M109" s="18"/>
      <c r="N109" s="18"/>
    </row>
    <row r="110" spans="1:14" s="9" customFormat="1" collapsed="1" x14ac:dyDescent="0.25">
      <c r="A110" s="20"/>
      <c r="B110" s="105"/>
      <c r="C110" s="101"/>
      <c r="D110" s="101"/>
      <c r="E110" s="101"/>
      <c r="F110" s="101"/>
      <c r="G110" s="103"/>
      <c r="H110" s="211"/>
      <c r="I110" s="211"/>
      <c r="J110" s="11"/>
      <c r="K110" s="11"/>
      <c r="L110" s="11"/>
      <c r="M110" s="18"/>
      <c r="N110" s="18"/>
    </row>
    <row r="111" spans="1:14" s="9" customFormat="1" hidden="1" outlineLevel="1" x14ac:dyDescent="0.25">
      <c r="A111" s="20"/>
      <c r="B111" s="105"/>
      <c r="C111" s="101"/>
      <c r="D111" s="101"/>
      <c r="E111" s="101"/>
      <c r="F111" s="101"/>
      <c r="G111" s="103"/>
      <c r="H111" s="211"/>
      <c r="I111" s="211"/>
      <c r="J111" s="11"/>
      <c r="K111" s="11"/>
      <c r="L111" s="11"/>
      <c r="M111" s="18"/>
      <c r="N111" s="18"/>
    </row>
    <row r="112" spans="1:14" s="9" customFormat="1" hidden="1" outlineLevel="1" x14ac:dyDescent="0.25">
      <c r="A112" s="20"/>
      <c r="B112" s="105"/>
      <c r="C112" s="101"/>
      <c r="D112" s="101"/>
      <c r="E112" s="101"/>
      <c r="F112" s="101"/>
      <c r="G112" s="103"/>
      <c r="H112" s="211"/>
      <c r="I112" s="211"/>
      <c r="J112" s="11"/>
      <c r="K112" s="11"/>
      <c r="L112" s="11"/>
      <c r="M112" s="18"/>
      <c r="N112" s="18"/>
    </row>
    <row r="113" spans="1:14" s="9" customFormat="1" hidden="1" outlineLevel="1" x14ac:dyDescent="0.25">
      <c r="A113" s="20"/>
      <c r="B113" s="105"/>
      <c r="C113" s="101"/>
      <c r="D113" s="101"/>
      <c r="E113" s="101"/>
      <c r="F113" s="101"/>
      <c r="G113" s="103"/>
      <c r="H113" s="211"/>
      <c r="I113" s="211"/>
      <c r="J113" s="11"/>
      <c r="K113" s="11"/>
      <c r="L113" s="11"/>
      <c r="M113" s="18"/>
      <c r="N113" s="18"/>
    </row>
    <row r="114" spans="1:14" s="9" customFormat="1" hidden="1" outlineLevel="1" x14ac:dyDescent="0.25">
      <c r="A114" s="20"/>
      <c r="B114" s="105"/>
      <c r="C114" s="101"/>
      <c r="D114" s="101"/>
      <c r="E114" s="101"/>
      <c r="F114" s="101"/>
      <c r="G114" s="103"/>
      <c r="H114" s="211"/>
      <c r="I114" s="211"/>
      <c r="J114" s="11"/>
      <c r="K114" s="11"/>
      <c r="L114" s="11"/>
      <c r="M114" s="18"/>
      <c r="N114" s="18"/>
    </row>
    <row r="115" spans="1:14" s="9" customFormat="1" hidden="1" outlineLevel="1" x14ac:dyDescent="0.25">
      <c r="A115" s="20"/>
      <c r="B115" s="105"/>
      <c r="C115" s="101"/>
      <c r="D115" s="101"/>
      <c r="E115" s="101"/>
      <c r="F115" s="101"/>
      <c r="G115" s="103"/>
      <c r="H115" s="211"/>
      <c r="I115" s="211"/>
      <c r="J115" s="11"/>
      <c r="K115" s="11"/>
      <c r="L115" s="11"/>
      <c r="M115" s="18"/>
      <c r="N115" s="18"/>
    </row>
    <row r="116" spans="1:14" s="9" customFormat="1" collapsed="1" x14ac:dyDescent="0.25">
      <c r="A116" s="20"/>
      <c r="B116" s="105"/>
      <c r="C116" s="101"/>
      <c r="D116" s="101"/>
      <c r="E116" s="101"/>
      <c r="F116" s="101"/>
      <c r="G116" s="103"/>
      <c r="H116" s="211"/>
      <c r="I116" s="211"/>
      <c r="J116" s="11"/>
      <c r="K116" s="11"/>
      <c r="L116" s="11"/>
      <c r="M116" s="18"/>
      <c r="N116" s="18"/>
    </row>
    <row r="117" spans="1:14" s="9" customFormat="1" hidden="1" outlineLevel="1" x14ac:dyDescent="0.25">
      <c r="A117" s="20"/>
      <c r="B117" s="105"/>
      <c r="C117" s="101"/>
      <c r="D117" s="101"/>
      <c r="E117" s="101"/>
      <c r="F117" s="101"/>
      <c r="G117" s="103"/>
      <c r="H117" s="211"/>
      <c r="I117" s="211"/>
      <c r="J117" s="11"/>
      <c r="K117" s="11"/>
      <c r="L117" s="11"/>
      <c r="M117" s="18"/>
      <c r="N117" s="18"/>
    </row>
    <row r="118" spans="1:14" s="9" customFormat="1" hidden="1" outlineLevel="1" x14ac:dyDescent="0.25">
      <c r="A118" s="20"/>
      <c r="B118" s="105"/>
      <c r="C118" s="101"/>
      <c r="D118" s="101"/>
      <c r="E118" s="101"/>
      <c r="F118" s="101"/>
      <c r="G118" s="103"/>
      <c r="H118" s="211"/>
      <c r="I118" s="211"/>
      <c r="J118" s="11"/>
      <c r="K118" s="11"/>
      <c r="L118" s="11"/>
      <c r="M118" s="18"/>
      <c r="N118" s="18"/>
    </row>
    <row r="119" spans="1:14" s="9" customFormat="1" hidden="1" outlineLevel="1" x14ac:dyDescent="0.25">
      <c r="A119" s="20"/>
      <c r="B119" s="105"/>
      <c r="C119" s="101"/>
      <c r="D119" s="101"/>
      <c r="E119" s="101"/>
      <c r="F119" s="101"/>
      <c r="G119" s="103"/>
      <c r="H119" s="211"/>
      <c r="I119" s="211"/>
      <c r="J119" s="11"/>
      <c r="K119" s="11"/>
      <c r="L119" s="11"/>
      <c r="M119" s="18"/>
      <c r="N119" s="18"/>
    </row>
    <row r="120" spans="1:14" s="9" customFormat="1" hidden="1" outlineLevel="1" x14ac:dyDescent="0.25">
      <c r="A120" s="20"/>
      <c r="B120" s="105"/>
      <c r="C120" s="101"/>
      <c r="D120" s="101"/>
      <c r="E120" s="101"/>
      <c r="F120" s="101"/>
      <c r="G120" s="103"/>
      <c r="H120" s="211"/>
      <c r="I120" s="211"/>
      <c r="J120" s="11"/>
      <c r="K120" s="11"/>
      <c r="L120" s="11"/>
      <c r="M120" s="18"/>
      <c r="N120" s="18"/>
    </row>
    <row r="121" spans="1:14" s="9" customFormat="1" hidden="1" outlineLevel="1" x14ac:dyDescent="0.25">
      <c r="A121" s="20"/>
      <c r="B121" s="105"/>
      <c r="C121" s="101"/>
      <c r="D121" s="101"/>
      <c r="E121" s="101"/>
      <c r="F121" s="101"/>
      <c r="G121" s="103"/>
      <c r="H121" s="211"/>
      <c r="I121" s="211"/>
      <c r="J121" s="11"/>
      <c r="K121" s="11"/>
      <c r="L121" s="11"/>
      <c r="M121" s="18"/>
      <c r="N121" s="18"/>
    </row>
    <row r="122" spans="1:14" s="9" customFormat="1" hidden="1" outlineLevel="1" x14ac:dyDescent="0.25">
      <c r="A122" s="20"/>
      <c r="B122" s="105"/>
      <c r="C122" s="101"/>
      <c r="D122" s="101"/>
      <c r="E122" s="101"/>
      <c r="F122" s="101"/>
      <c r="G122" s="103"/>
      <c r="H122" s="211"/>
      <c r="I122" s="211"/>
      <c r="J122" s="11"/>
      <c r="K122" s="11"/>
      <c r="L122" s="11"/>
      <c r="M122" s="18"/>
      <c r="N122" s="18"/>
    </row>
    <row r="123" spans="1:14" s="9" customFormat="1" hidden="1" outlineLevel="1" x14ac:dyDescent="0.25">
      <c r="A123" s="20"/>
      <c r="B123" s="105"/>
      <c r="C123" s="101"/>
      <c r="D123" s="101"/>
      <c r="E123" s="101"/>
      <c r="F123" s="101"/>
      <c r="G123" s="103"/>
      <c r="H123" s="211"/>
      <c r="I123" s="211"/>
      <c r="J123" s="11"/>
      <c r="K123" s="11"/>
      <c r="L123" s="11"/>
      <c r="M123" s="18"/>
      <c r="N123" s="18"/>
    </row>
    <row r="124" spans="1:14" s="9" customFormat="1" hidden="1" outlineLevel="1" x14ac:dyDescent="0.25">
      <c r="A124" s="20"/>
      <c r="B124" s="105"/>
      <c r="C124" s="101"/>
      <c r="D124" s="101"/>
      <c r="E124" s="101"/>
      <c r="F124" s="101"/>
      <c r="G124" s="103"/>
      <c r="H124" s="211"/>
      <c r="I124" s="211"/>
      <c r="J124" s="11"/>
      <c r="K124" s="11"/>
      <c r="L124" s="11"/>
      <c r="M124" s="18"/>
      <c r="N124" s="18"/>
    </row>
    <row r="125" spans="1:14" s="9" customFormat="1" hidden="1" outlineLevel="1" x14ac:dyDescent="0.25">
      <c r="A125" s="20"/>
      <c r="B125" s="105"/>
      <c r="C125" s="101"/>
      <c r="D125" s="101"/>
      <c r="E125" s="101"/>
      <c r="F125" s="101"/>
      <c r="G125" s="103"/>
      <c r="H125" s="211"/>
      <c r="I125" s="211"/>
      <c r="J125" s="11"/>
      <c r="K125" s="11"/>
      <c r="L125" s="11"/>
      <c r="M125" s="18"/>
      <c r="N125" s="18"/>
    </row>
    <row r="126" spans="1:14" s="9" customFormat="1" collapsed="1" x14ac:dyDescent="0.25">
      <c r="A126" s="20"/>
      <c r="B126" s="105"/>
      <c r="C126" s="101"/>
      <c r="D126" s="101"/>
      <c r="E126" s="101"/>
      <c r="F126" s="101"/>
      <c r="G126" s="103"/>
      <c r="H126" s="211"/>
      <c r="I126" s="211"/>
      <c r="J126" s="11"/>
      <c r="K126" s="11"/>
      <c r="L126" s="11"/>
      <c r="M126" s="18"/>
      <c r="N126" s="18"/>
    </row>
    <row r="127" spans="1:14" s="9" customFormat="1" hidden="1" outlineLevel="1" x14ac:dyDescent="0.25">
      <c r="A127" s="20"/>
      <c r="B127" s="105"/>
      <c r="C127" s="101"/>
      <c r="D127" s="101"/>
      <c r="E127" s="101"/>
      <c r="F127" s="101"/>
      <c r="G127" s="103"/>
      <c r="H127" s="211"/>
      <c r="I127" s="211"/>
      <c r="J127" s="11"/>
      <c r="K127" s="11"/>
      <c r="L127" s="11"/>
      <c r="M127" s="18"/>
      <c r="N127" s="18"/>
    </row>
    <row r="128" spans="1:14" s="9" customFormat="1" hidden="1" outlineLevel="1" x14ac:dyDescent="0.25">
      <c r="A128" s="20"/>
      <c r="B128" s="105"/>
      <c r="C128" s="101"/>
      <c r="D128" s="101"/>
      <c r="E128" s="101"/>
      <c r="F128" s="101"/>
      <c r="G128" s="103"/>
      <c r="H128" s="211"/>
      <c r="I128" s="211"/>
      <c r="J128" s="11"/>
      <c r="K128" s="11"/>
      <c r="L128" s="11"/>
      <c r="M128" s="18"/>
      <c r="N128" s="18"/>
    </row>
    <row r="129" spans="1:14" s="9" customFormat="1" hidden="1" outlineLevel="1" x14ac:dyDescent="0.25">
      <c r="A129" s="20"/>
      <c r="B129" s="105"/>
      <c r="C129" s="101"/>
      <c r="D129" s="101"/>
      <c r="E129" s="101"/>
      <c r="F129" s="101"/>
      <c r="G129" s="103"/>
      <c r="H129" s="211"/>
      <c r="I129" s="211"/>
      <c r="J129" s="11"/>
      <c r="K129" s="11"/>
      <c r="L129" s="11"/>
      <c r="M129" s="18"/>
      <c r="N129" s="18"/>
    </row>
    <row r="130" spans="1:14" s="9" customFormat="1" hidden="1" outlineLevel="1" x14ac:dyDescent="0.25">
      <c r="A130" s="20"/>
      <c r="B130" s="105"/>
      <c r="C130" s="101"/>
      <c r="D130" s="101"/>
      <c r="E130" s="101"/>
      <c r="F130" s="101"/>
      <c r="G130" s="103"/>
      <c r="H130" s="211"/>
      <c r="I130" s="211"/>
      <c r="J130" s="11"/>
      <c r="K130" s="11"/>
      <c r="L130" s="11"/>
      <c r="M130" s="18"/>
      <c r="N130" s="18"/>
    </row>
    <row r="131" spans="1:14" s="9" customFormat="1" hidden="1" outlineLevel="1" x14ac:dyDescent="0.25">
      <c r="A131" s="20"/>
      <c r="B131" s="105"/>
      <c r="C131" s="101"/>
      <c r="D131" s="101"/>
      <c r="E131" s="101"/>
      <c r="F131" s="101"/>
      <c r="G131" s="103"/>
      <c r="H131" s="211"/>
      <c r="I131" s="211"/>
      <c r="J131" s="11"/>
      <c r="K131" s="11"/>
      <c r="L131" s="11"/>
      <c r="M131" s="18"/>
      <c r="N131" s="18"/>
    </row>
    <row r="132" spans="1:14" s="9" customFormat="1" hidden="1" outlineLevel="1" x14ac:dyDescent="0.25">
      <c r="A132" s="20"/>
      <c r="B132" s="105"/>
      <c r="C132" s="101"/>
      <c r="D132" s="101"/>
      <c r="E132" s="101"/>
      <c r="F132" s="101"/>
      <c r="G132" s="103"/>
      <c r="H132" s="211"/>
      <c r="I132" s="211"/>
      <c r="J132" s="11"/>
      <c r="K132" s="11"/>
      <c r="L132" s="11"/>
      <c r="M132" s="18"/>
      <c r="N132" s="18"/>
    </row>
    <row r="133" spans="1:14" s="9" customFormat="1" collapsed="1" x14ac:dyDescent="0.25">
      <c r="A133" s="20"/>
      <c r="B133" s="105"/>
      <c r="C133" s="101"/>
      <c r="D133" s="101"/>
      <c r="E133" s="101"/>
      <c r="F133" s="101"/>
      <c r="G133" s="103"/>
      <c r="H133" s="211"/>
      <c r="I133" s="211"/>
      <c r="J133" s="11"/>
      <c r="K133" s="11"/>
      <c r="L133" s="11"/>
      <c r="M133" s="18"/>
      <c r="N133" s="18"/>
    </row>
    <row r="134" spans="1:14" s="9" customFormat="1" hidden="1" outlineLevel="1" x14ac:dyDescent="0.25">
      <c r="A134" s="20"/>
      <c r="B134" s="105"/>
      <c r="C134" s="101"/>
      <c r="D134" s="101"/>
      <c r="E134" s="101"/>
      <c r="F134" s="101"/>
      <c r="G134" s="103"/>
      <c r="H134" s="211"/>
      <c r="I134" s="211"/>
      <c r="J134" s="11"/>
      <c r="K134" s="11"/>
      <c r="L134" s="11"/>
      <c r="M134" s="18"/>
      <c r="N134" s="18"/>
    </row>
    <row r="135" spans="1:14" s="9" customFormat="1" hidden="1" outlineLevel="1" x14ac:dyDescent="0.25">
      <c r="A135" s="20"/>
      <c r="B135" s="105"/>
      <c r="C135" s="101"/>
      <c r="D135" s="101"/>
      <c r="E135" s="101"/>
      <c r="F135" s="101"/>
      <c r="G135" s="103"/>
      <c r="H135" s="211"/>
      <c r="I135" s="211"/>
      <c r="J135" s="11"/>
      <c r="K135" s="11"/>
      <c r="L135" s="11"/>
      <c r="M135" s="18"/>
      <c r="N135" s="18"/>
    </row>
    <row r="136" spans="1:14" s="9" customFormat="1" hidden="1" outlineLevel="1" x14ac:dyDescent="0.25">
      <c r="A136" s="20"/>
      <c r="B136" s="105"/>
      <c r="C136" s="101"/>
      <c r="D136" s="101"/>
      <c r="E136" s="101"/>
      <c r="F136" s="101"/>
      <c r="G136" s="103"/>
      <c r="H136" s="211"/>
      <c r="I136" s="211"/>
      <c r="J136" s="11"/>
      <c r="K136" s="11"/>
      <c r="L136" s="11"/>
      <c r="M136" s="18"/>
      <c r="N136" s="18"/>
    </row>
    <row r="137" spans="1:14" s="9" customFormat="1" hidden="1" outlineLevel="1" x14ac:dyDescent="0.25">
      <c r="A137" s="20"/>
      <c r="B137" s="105"/>
      <c r="C137" s="101"/>
      <c r="D137" s="101"/>
      <c r="E137" s="101"/>
      <c r="F137" s="101"/>
      <c r="G137" s="103"/>
      <c r="H137" s="211"/>
      <c r="I137" s="211"/>
      <c r="J137" s="11"/>
      <c r="K137" s="11"/>
      <c r="L137" s="11"/>
      <c r="M137" s="18"/>
      <c r="N137" s="18"/>
    </row>
    <row r="138" spans="1:14" s="9" customFormat="1" hidden="1" outlineLevel="1" x14ac:dyDescent="0.25">
      <c r="A138" s="20"/>
      <c r="B138" s="105"/>
      <c r="C138" s="101"/>
      <c r="D138" s="101"/>
      <c r="E138" s="101"/>
      <c r="F138" s="101"/>
      <c r="G138" s="103"/>
      <c r="H138" s="211"/>
      <c r="I138" s="211"/>
      <c r="J138" s="11"/>
      <c r="K138" s="11"/>
      <c r="L138" s="11"/>
      <c r="M138" s="18"/>
      <c r="N138" s="18"/>
    </row>
    <row r="139" spans="1:14" s="9" customFormat="1" hidden="1" outlineLevel="1" x14ac:dyDescent="0.25">
      <c r="A139" s="20"/>
      <c r="B139" s="105"/>
      <c r="C139" s="101"/>
      <c r="D139" s="101"/>
      <c r="E139" s="101"/>
      <c r="F139" s="101"/>
      <c r="G139" s="103"/>
      <c r="H139" s="211"/>
      <c r="I139" s="211"/>
      <c r="J139" s="11"/>
      <c r="K139" s="11"/>
      <c r="L139" s="11"/>
      <c r="M139" s="18"/>
      <c r="N139" s="18"/>
    </row>
    <row r="140" spans="1:14" s="9" customFormat="1" collapsed="1" x14ac:dyDescent="0.25">
      <c r="A140" s="20"/>
      <c r="B140" s="105"/>
      <c r="C140" s="101"/>
      <c r="D140" s="101"/>
      <c r="E140" s="101"/>
      <c r="F140" s="101"/>
      <c r="G140" s="103"/>
      <c r="H140" s="211"/>
      <c r="I140" s="211"/>
      <c r="J140" s="11"/>
      <c r="K140" s="11"/>
      <c r="L140" s="11"/>
      <c r="M140" s="18"/>
      <c r="N140" s="18"/>
    </row>
    <row r="141" spans="1:14" s="9" customFormat="1" hidden="1" outlineLevel="1" x14ac:dyDescent="0.25">
      <c r="A141" s="20"/>
      <c r="B141" s="105"/>
      <c r="C141" s="101"/>
      <c r="D141" s="101"/>
      <c r="E141" s="101"/>
      <c r="F141" s="101"/>
      <c r="G141" s="103"/>
      <c r="H141" s="211"/>
      <c r="I141" s="211"/>
      <c r="J141" s="11"/>
      <c r="K141" s="11"/>
      <c r="L141" s="11"/>
      <c r="M141" s="18"/>
      <c r="N141" s="18"/>
    </row>
    <row r="142" spans="1:14" s="9" customFormat="1" hidden="1" outlineLevel="1" x14ac:dyDescent="0.25">
      <c r="A142" s="20"/>
      <c r="B142" s="105"/>
      <c r="C142" s="101"/>
      <c r="D142" s="101"/>
      <c r="E142" s="101"/>
      <c r="F142" s="101"/>
      <c r="G142" s="103"/>
      <c r="H142" s="211"/>
      <c r="I142" s="211"/>
      <c r="J142" s="11"/>
      <c r="K142" s="11"/>
      <c r="L142" s="11"/>
      <c r="M142" s="18"/>
      <c r="N142" s="18"/>
    </row>
    <row r="143" spans="1:14" s="9" customFormat="1" hidden="1" outlineLevel="1" x14ac:dyDescent="0.25">
      <c r="A143" s="20"/>
      <c r="B143" s="105"/>
      <c r="C143" s="101"/>
      <c r="D143" s="101"/>
      <c r="E143" s="101"/>
      <c r="F143" s="101"/>
      <c r="G143" s="103"/>
      <c r="H143" s="211"/>
      <c r="I143" s="211"/>
      <c r="J143" s="11"/>
      <c r="K143" s="11"/>
      <c r="L143" s="11"/>
      <c r="M143" s="18"/>
      <c r="N143" s="18"/>
    </row>
    <row r="144" spans="1:14" s="9" customFormat="1" hidden="1" outlineLevel="1" x14ac:dyDescent="0.25">
      <c r="A144" s="20"/>
      <c r="B144" s="105"/>
      <c r="C144" s="101"/>
      <c r="D144" s="101"/>
      <c r="E144" s="101"/>
      <c r="F144" s="101"/>
      <c r="G144" s="103"/>
      <c r="H144" s="211"/>
      <c r="I144" s="211"/>
      <c r="J144" s="11"/>
      <c r="K144" s="11"/>
      <c r="L144" s="11"/>
      <c r="M144" s="18"/>
      <c r="N144" s="18"/>
    </row>
    <row r="145" spans="1:14" s="9" customFormat="1" hidden="1" outlineLevel="1" x14ac:dyDescent="0.25">
      <c r="A145" s="20"/>
      <c r="B145" s="105"/>
      <c r="C145" s="101"/>
      <c r="D145" s="101"/>
      <c r="E145" s="101"/>
      <c r="F145" s="101"/>
      <c r="G145" s="103"/>
      <c r="H145" s="211"/>
      <c r="I145" s="211"/>
      <c r="J145" s="11"/>
      <c r="K145" s="11"/>
      <c r="L145" s="11"/>
      <c r="M145" s="18"/>
      <c r="N145" s="18"/>
    </row>
    <row r="146" spans="1:14" s="9" customFormat="1" hidden="1" outlineLevel="1" x14ac:dyDescent="0.25">
      <c r="A146" s="20"/>
      <c r="B146" s="105"/>
      <c r="C146" s="101"/>
      <c r="D146" s="101"/>
      <c r="E146" s="101"/>
      <c r="F146" s="101"/>
      <c r="G146" s="103"/>
      <c r="H146" s="211"/>
      <c r="I146" s="211"/>
      <c r="J146" s="11"/>
      <c r="K146" s="11"/>
      <c r="L146" s="11"/>
      <c r="M146" s="18"/>
      <c r="N146" s="18"/>
    </row>
    <row r="147" spans="1:14" s="9" customFormat="1" hidden="1" outlineLevel="1" x14ac:dyDescent="0.25">
      <c r="A147" s="20"/>
      <c r="B147" s="105"/>
      <c r="C147" s="101"/>
      <c r="D147" s="101"/>
      <c r="E147" s="101"/>
      <c r="F147" s="101"/>
      <c r="G147" s="103"/>
      <c r="H147" s="211"/>
      <c r="I147" s="211"/>
      <c r="J147" s="11"/>
      <c r="K147" s="11"/>
      <c r="L147" s="11"/>
      <c r="M147" s="18"/>
      <c r="N147" s="18"/>
    </row>
    <row r="148" spans="1:14" s="9" customFormat="1" hidden="1" outlineLevel="1" x14ac:dyDescent="0.25">
      <c r="A148" s="20"/>
      <c r="B148" s="105"/>
      <c r="C148" s="101"/>
      <c r="D148" s="101"/>
      <c r="E148" s="101"/>
      <c r="F148" s="101"/>
      <c r="G148" s="103"/>
      <c r="H148" s="211"/>
      <c r="I148" s="211"/>
      <c r="J148" s="11"/>
      <c r="K148" s="11"/>
      <c r="L148" s="11"/>
      <c r="M148" s="18"/>
      <c r="N148" s="18"/>
    </row>
    <row r="149" spans="1:14" s="9" customFormat="1" hidden="1" outlineLevel="1" x14ac:dyDescent="0.25">
      <c r="A149" s="20"/>
      <c r="B149" s="105"/>
      <c r="C149" s="101"/>
      <c r="D149" s="101"/>
      <c r="E149" s="101"/>
      <c r="F149" s="101"/>
      <c r="G149" s="103"/>
      <c r="H149" s="211"/>
      <c r="I149" s="211"/>
      <c r="J149" s="11"/>
      <c r="K149" s="11"/>
      <c r="L149" s="11"/>
      <c r="M149" s="18"/>
      <c r="N149" s="18"/>
    </row>
    <row r="150" spans="1:14" s="9" customFormat="1" hidden="1" outlineLevel="1" x14ac:dyDescent="0.25">
      <c r="A150" s="20"/>
      <c r="B150" s="105"/>
      <c r="C150" s="101"/>
      <c r="D150" s="101"/>
      <c r="E150" s="101"/>
      <c r="F150" s="101"/>
      <c r="G150" s="103"/>
      <c r="H150" s="211"/>
      <c r="I150" s="211"/>
      <c r="J150" s="11"/>
      <c r="K150" s="11"/>
      <c r="L150" s="11"/>
      <c r="M150" s="18"/>
      <c r="N150" s="18"/>
    </row>
    <row r="151" spans="1:14" s="9" customFormat="1" hidden="1" outlineLevel="1" x14ac:dyDescent="0.25">
      <c r="A151" s="20"/>
      <c r="B151" s="105"/>
      <c r="C151" s="101"/>
      <c r="D151" s="101"/>
      <c r="E151" s="101"/>
      <c r="F151" s="101"/>
      <c r="G151" s="103"/>
      <c r="H151" s="211"/>
      <c r="I151" s="211"/>
      <c r="J151" s="11"/>
      <c r="K151" s="11"/>
      <c r="L151" s="11"/>
      <c r="M151" s="18"/>
      <c r="N151" s="18"/>
    </row>
    <row r="152" spans="1:14" s="9" customFormat="1" hidden="1" outlineLevel="1" x14ac:dyDescent="0.25">
      <c r="A152" s="20"/>
      <c r="B152" s="105"/>
      <c r="C152" s="101"/>
      <c r="D152" s="101"/>
      <c r="E152" s="101"/>
      <c r="F152" s="101"/>
      <c r="G152" s="103"/>
      <c r="H152" s="211"/>
      <c r="I152" s="211"/>
      <c r="J152" s="11"/>
      <c r="K152" s="11"/>
      <c r="L152" s="11"/>
      <c r="M152" s="18"/>
      <c r="N152" s="18"/>
    </row>
    <row r="153" spans="1:14" s="9" customFormat="1" hidden="1" outlineLevel="1" x14ac:dyDescent="0.25">
      <c r="A153" s="20"/>
      <c r="B153" s="105"/>
      <c r="C153" s="101"/>
      <c r="D153" s="101"/>
      <c r="E153" s="101"/>
      <c r="F153" s="101"/>
      <c r="G153" s="103"/>
      <c r="H153" s="211"/>
      <c r="I153" s="211"/>
      <c r="J153" s="11"/>
      <c r="K153" s="11"/>
      <c r="L153" s="11"/>
      <c r="M153" s="18"/>
      <c r="N153" s="18"/>
    </row>
    <row r="154" spans="1:14" s="9" customFormat="1" hidden="1" outlineLevel="1" x14ac:dyDescent="0.25">
      <c r="A154" s="20"/>
      <c r="B154" s="105"/>
      <c r="C154" s="101"/>
      <c r="D154" s="101"/>
      <c r="E154" s="101"/>
      <c r="F154" s="101"/>
      <c r="G154" s="103"/>
      <c r="H154" s="211"/>
      <c r="I154" s="211"/>
      <c r="J154" s="11"/>
      <c r="K154" s="11"/>
      <c r="L154" s="11"/>
      <c r="M154" s="18"/>
      <c r="N154" s="18"/>
    </row>
    <row r="155" spans="1:14" s="9" customFormat="1" hidden="1" outlineLevel="1" x14ac:dyDescent="0.25">
      <c r="A155" s="20"/>
      <c r="B155" s="105"/>
      <c r="C155" s="101"/>
      <c r="D155" s="101"/>
      <c r="E155" s="101"/>
      <c r="F155" s="101"/>
      <c r="G155" s="103"/>
      <c r="H155" s="211"/>
      <c r="I155" s="211"/>
      <c r="J155" s="11"/>
      <c r="K155" s="11"/>
      <c r="L155" s="11"/>
      <c r="M155" s="18"/>
      <c r="N155" s="18"/>
    </row>
    <row r="156" spans="1:14" s="9" customFormat="1" hidden="1" outlineLevel="1" x14ac:dyDescent="0.25">
      <c r="A156" s="20"/>
      <c r="B156" s="105"/>
      <c r="C156" s="101"/>
      <c r="D156" s="101"/>
      <c r="E156" s="101"/>
      <c r="F156" s="101"/>
      <c r="G156" s="103"/>
      <c r="H156" s="211"/>
      <c r="I156" s="211"/>
      <c r="J156" s="11"/>
      <c r="K156" s="11"/>
      <c r="L156" s="11"/>
      <c r="M156" s="18"/>
      <c r="N156" s="18"/>
    </row>
    <row r="157" spans="1:14" s="9" customFormat="1" hidden="1" outlineLevel="1" x14ac:dyDescent="0.25">
      <c r="A157" s="20"/>
      <c r="B157" s="105"/>
      <c r="C157" s="101"/>
      <c r="D157" s="101"/>
      <c r="E157" s="101"/>
      <c r="F157" s="101"/>
      <c r="G157" s="103"/>
      <c r="H157" s="211"/>
      <c r="I157" s="211"/>
      <c r="J157" s="11"/>
      <c r="K157" s="11"/>
      <c r="L157" s="11"/>
      <c r="M157" s="18"/>
      <c r="N157" s="18"/>
    </row>
    <row r="158" spans="1:14" s="9" customFormat="1" hidden="1" outlineLevel="1" x14ac:dyDescent="0.25">
      <c r="A158" s="20"/>
      <c r="B158" s="105"/>
      <c r="C158" s="101"/>
      <c r="D158" s="101"/>
      <c r="E158" s="101"/>
      <c r="F158" s="101"/>
      <c r="G158" s="103"/>
      <c r="H158" s="211"/>
      <c r="I158" s="211"/>
      <c r="J158" s="11"/>
      <c r="K158" s="11"/>
      <c r="L158" s="11"/>
      <c r="M158" s="18"/>
      <c r="N158" s="18"/>
    </row>
    <row r="159" spans="1:14" s="9" customFormat="1" hidden="1" outlineLevel="1" x14ac:dyDescent="0.25">
      <c r="A159" s="20"/>
      <c r="B159" s="105"/>
      <c r="C159" s="101"/>
      <c r="D159" s="101"/>
      <c r="E159" s="101"/>
      <c r="F159" s="101"/>
      <c r="G159" s="103"/>
      <c r="H159" s="211"/>
      <c r="I159" s="211"/>
      <c r="J159" s="11"/>
      <c r="K159" s="11"/>
      <c r="L159" s="11"/>
      <c r="M159" s="18"/>
      <c r="N159" s="18"/>
    </row>
    <row r="160" spans="1:14" s="9" customFormat="1" hidden="1" outlineLevel="1" x14ac:dyDescent="0.25">
      <c r="A160" s="20"/>
      <c r="B160" s="105"/>
      <c r="C160" s="101"/>
      <c r="D160" s="101"/>
      <c r="E160" s="101"/>
      <c r="F160" s="101"/>
      <c r="G160" s="103"/>
      <c r="H160" s="211"/>
      <c r="I160" s="211"/>
      <c r="J160" s="11"/>
      <c r="K160" s="11"/>
      <c r="L160" s="11"/>
      <c r="M160" s="18"/>
      <c r="N160" s="18"/>
    </row>
    <row r="161" spans="1:14" s="9" customFormat="1" hidden="1" outlineLevel="1" x14ac:dyDescent="0.25">
      <c r="A161" s="20"/>
      <c r="B161" s="105"/>
      <c r="C161" s="101"/>
      <c r="D161" s="101"/>
      <c r="E161" s="101"/>
      <c r="F161" s="101"/>
      <c r="G161" s="103"/>
      <c r="H161" s="211"/>
      <c r="I161" s="211"/>
      <c r="J161" s="11"/>
      <c r="K161" s="11"/>
      <c r="L161" s="11"/>
      <c r="M161" s="18"/>
      <c r="N161" s="18"/>
    </row>
    <row r="162" spans="1:14" hidden="1" outlineLevel="1" x14ac:dyDescent="0.25"/>
    <row r="163" spans="1:14" hidden="1" outlineLevel="1" x14ac:dyDescent="0.25"/>
    <row r="164" spans="1:14" hidden="1" outlineLevel="1" x14ac:dyDescent="0.25"/>
    <row r="165" spans="1:14" hidden="1" outlineLevel="1" x14ac:dyDescent="0.25"/>
    <row r="166" spans="1:14" hidden="1" outlineLevel="1" x14ac:dyDescent="0.25"/>
    <row r="167" spans="1:14" collapsed="1" x14ac:dyDescent="0.25"/>
    <row r="168" spans="1:14" ht="9" customHeight="1" x14ac:dyDescent="0.25">
      <c r="A168" s="11"/>
      <c r="M168" s="11"/>
      <c r="N168" s="11"/>
    </row>
    <row r="170" spans="1:14" ht="8.25" customHeight="1" x14ac:dyDescent="0.25">
      <c r="A170" s="11"/>
      <c r="M170" s="11"/>
      <c r="N170" s="11"/>
    </row>
    <row r="171" spans="1:14" ht="8.25" customHeight="1" x14ac:dyDescent="0.25">
      <c r="A171" s="11"/>
      <c r="M171" s="11"/>
      <c r="N171" s="11"/>
    </row>
    <row r="172" spans="1:14" x14ac:dyDescent="0.25">
      <c r="A172" s="11"/>
      <c r="M172" s="11"/>
      <c r="N172" s="11"/>
    </row>
    <row r="173" spans="1:14" ht="8.25" customHeight="1" x14ac:dyDescent="0.25">
      <c r="A173" s="11"/>
      <c r="M173" s="11"/>
      <c r="N173" s="11"/>
    </row>
    <row r="174" spans="1:14" x14ac:dyDescent="0.25">
      <c r="A174" s="11"/>
      <c r="M174" s="11"/>
      <c r="N174" s="11"/>
    </row>
    <row r="175" spans="1:14" ht="8.25" customHeight="1" x14ac:dyDescent="0.25">
      <c r="A175" s="11"/>
      <c r="M175" s="11"/>
      <c r="N175" s="11"/>
    </row>
    <row r="178" spans="1:14" hidden="1" outlineLevel="1" x14ac:dyDescent="0.25"/>
    <row r="179" spans="1:14" hidden="1" outlineLevel="1" x14ac:dyDescent="0.25"/>
    <row r="180" spans="1:14" hidden="1" outlineLevel="1" x14ac:dyDescent="0.25"/>
    <row r="181" spans="1:14" hidden="1" outlineLevel="1" x14ac:dyDescent="0.25"/>
    <row r="182" spans="1:14" s="9" customFormat="1" hidden="1" outlineLevel="1" x14ac:dyDescent="0.25">
      <c r="A182" s="20"/>
      <c r="B182" s="105"/>
      <c r="C182" s="101"/>
      <c r="D182" s="101"/>
      <c r="E182" s="101"/>
      <c r="F182" s="101"/>
      <c r="G182" s="103"/>
      <c r="H182" s="211"/>
      <c r="I182" s="211"/>
      <c r="J182" s="11"/>
      <c r="K182" s="11"/>
      <c r="L182" s="11"/>
      <c r="M182" s="18"/>
      <c r="N182" s="18"/>
    </row>
    <row r="183" spans="1:14" s="9" customFormat="1" hidden="1" outlineLevel="1" x14ac:dyDescent="0.25">
      <c r="A183" s="20"/>
      <c r="B183" s="105"/>
      <c r="C183" s="101"/>
      <c r="D183" s="101"/>
      <c r="E183" s="101"/>
      <c r="F183" s="101"/>
      <c r="G183" s="103"/>
      <c r="H183" s="211"/>
      <c r="I183" s="211"/>
      <c r="J183" s="11"/>
      <c r="K183" s="11"/>
      <c r="L183" s="11"/>
      <c r="M183" s="18"/>
      <c r="N183" s="18"/>
    </row>
    <row r="184" spans="1:14" s="9" customFormat="1" hidden="1" outlineLevel="1" x14ac:dyDescent="0.25">
      <c r="A184" s="20"/>
      <c r="B184" s="105"/>
      <c r="C184" s="101"/>
      <c r="D184" s="101"/>
      <c r="E184" s="101"/>
      <c r="F184" s="101"/>
      <c r="G184" s="103"/>
      <c r="H184" s="211"/>
      <c r="I184" s="211"/>
      <c r="J184" s="11"/>
      <c r="K184" s="11"/>
      <c r="L184" s="11"/>
      <c r="M184" s="18"/>
      <c r="N184" s="18"/>
    </row>
    <row r="185" spans="1:14" s="9" customFormat="1" hidden="1" outlineLevel="1" x14ac:dyDescent="0.25">
      <c r="A185" s="20"/>
      <c r="B185" s="105"/>
      <c r="C185" s="101"/>
      <c r="D185" s="101"/>
      <c r="E185" s="101"/>
      <c r="F185" s="101"/>
      <c r="G185" s="103"/>
      <c r="H185" s="211"/>
      <c r="I185" s="211"/>
      <c r="J185" s="11"/>
      <c r="K185" s="11"/>
      <c r="L185" s="11"/>
      <c r="M185" s="18"/>
      <c r="N185" s="18"/>
    </row>
    <row r="186" spans="1:14" s="9" customFormat="1" collapsed="1" x14ac:dyDescent="0.25">
      <c r="A186" s="20"/>
      <c r="B186" s="105"/>
      <c r="C186" s="101"/>
      <c r="D186" s="101"/>
      <c r="E186" s="101"/>
      <c r="F186" s="101"/>
      <c r="G186" s="103"/>
      <c r="H186" s="211"/>
      <c r="I186" s="211"/>
      <c r="J186" s="11"/>
      <c r="K186" s="11"/>
      <c r="L186" s="11"/>
      <c r="M186" s="18"/>
      <c r="N186" s="18"/>
    </row>
    <row r="187" spans="1:14" s="9" customFormat="1" hidden="1" outlineLevel="1" x14ac:dyDescent="0.25">
      <c r="A187" s="20"/>
      <c r="B187" s="105"/>
      <c r="C187" s="101"/>
      <c r="D187" s="101"/>
      <c r="E187" s="101"/>
      <c r="F187" s="101"/>
      <c r="G187" s="103"/>
      <c r="H187" s="211"/>
      <c r="I187" s="211"/>
      <c r="J187" s="11"/>
      <c r="K187" s="11"/>
      <c r="L187" s="11"/>
      <c r="M187" s="18"/>
      <c r="N187" s="18"/>
    </row>
    <row r="188" spans="1:14" s="9" customFormat="1" hidden="1" outlineLevel="1" x14ac:dyDescent="0.25">
      <c r="A188" s="20"/>
      <c r="B188" s="105"/>
      <c r="C188" s="101"/>
      <c r="D188" s="101"/>
      <c r="E188" s="101"/>
      <c r="F188" s="101"/>
      <c r="G188" s="103"/>
      <c r="H188" s="211"/>
      <c r="I188" s="211"/>
      <c r="J188" s="11"/>
      <c r="K188" s="11"/>
      <c r="L188" s="11"/>
      <c r="M188" s="18"/>
      <c r="N188" s="18"/>
    </row>
    <row r="189" spans="1:14" s="9" customFormat="1" hidden="1" outlineLevel="1" x14ac:dyDescent="0.25">
      <c r="A189" s="20"/>
      <c r="B189" s="105"/>
      <c r="C189" s="101"/>
      <c r="D189" s="101"/>
      <c r="E189" s="101"/>
      <c r="F189" s="101"/>
      <c r="G189" s="103"/>
      <c r="H189" s="211"/>
      <c r="I189" s="211"/>
      <c r="J189" s="11"/>
      <c r="K189" s="11"/>
      <c r="L189" s="11"/>
      <c r="M189" s="18"/>
      <c r="N189" s="18"/>
    </row>
    <row r="190" spans="1:14" s="9" customFormat="1" hidden="1" outlineLevel="1" x14ac:dyDescent="0.25">
      <c r="A190" s="20"/>
      <c r="B190" s="105"/>
      <c r="C190" s="101"/>
      <c r="D190" s="101"/>
      <c r="E190" s="101"/>
      <c r="F190" s="101"/>
      <c r="G190" s="103"/>
      <c r="H190" s="211"/>
      <c r="I190" s="211"/>
      <c r="J190" s="11"/>
      <c r="K190" s="11"/>
      <c r="L190" s="11"/>
      <c r="M190" s="18"/>
      <c r="N190" s="18"/>
    </row>
    <row r="191" spans="1:14" s="9" customFormat="1" hidden="1" outlineLevel="1" x14ac:dyDescent="0.25">
      <c r="A191" s="20"/>
      <c r="B191" s="105"/>
      <c r="C191" s="101"/>
      <c r="D191" s="101"/>
      <c r="E191" s="101"/>
      <c r="F191" s="101"/>
      <c r="G191" s="103"/>
      <c r="H191" s="211"/>
      <c r="I191" s="211"/>
      <c r="J191" s="11"/>
      <c r="K191" s="11"/>
      <c r="L191" s="11"/>
      <c r="M191" s="18"/>
      <c r="N191" s="18"/>
    </row>
    <row r="192" spans="1:14" s="9" customFormat="1" hidden="1" outlineLevel="1" x14ac:dyDescent="0.25">
      <c r="A192" s="20"/>
      <c r="B192" s="105"/>
      <c r="C192" s="101"/>
      <c r="D192" s="101"/>
      <c r="E192" s="101"/>
      <c r="F192" s="101"/>
      <c r="G192" s="103"/>
      <c r="H192" s="211"/>
      <c r="I192" s="211"/>
      <c r="J192" s="11"/>
      <c r="K192" s="11"/>
      <c r="L192" s="11"/>
      <c r="M192" s="18"/>
      <c r="N192" s="18"/>
    </row>
    <row r="193" spans="1:14" s="9" customFormat="1" collapsed="1" x14ac:dyDescent="0.25">
      <c r="A193" s="20"/>
      <c r="B193" s="105"/>
      <c r="C193" s="101"/>
      <c r="D193" s="101"/>
      <c r="E193" s="101"/>
      <c r="F193" s="101"/>
      <c r="G193" s="103"/>
      <c r="H193" s="211"/>
      <c r="I193" s="211"/>
      <c r="J193" s="11"/>
      <c r="K193" s="11"/>
      <c r="L193" s="11"/>
      <c r="M193" s="18"/>
      <c r="N193" s="18"/>
    </row>
    <row r="194" spans="1:14" s="9" customFormat="1" ht="15.75" hidden="1" customHeight="1" outlineLevel="1" x14ac:dyDescent="0.25">
      <c r="A194" s="20"/>
      <c r="B194" s="105"/>
      <c r="C194" s="101"/>
      <c r="D194" s="101"/>
      <c r="E194" s="101"/>
      <c r="F194" s="101"/>
      <c r="G194" s="103"/>
      <c r="H194" s="211"/>
      <c r="I194" s="211"/>
      <c r="J194" s="11"/>
      <c r="K194" s="11"/>
      <c r="L194" s="11"/>
      <c r="M194" s="18"/>
      <c r="N194" s="18"/>
    </row>
    <row r="195" spans="1:14" s="9" customFormat="1" ht="15.75" hidden="1" customHeight="1" outlineLevel="1" x14ac:dyDescent="0.25">
      <c r="A195" s="20"/>
      <c r="B195" s="105"/>
      <c r="C195" s="101"/>
      <c r="D195" s="101"/>
      <c r="E195" s="101"/>
      <c r="F195" s="101"/>
      <c r="G195" s="103"/>
      <c r="H195" s="211"/>
      <c r="I195" s="211"/>
      <c r="J195" s="11"/>
      <c r="K195" s="11"/>
      <c r="L195" s="11"/>
      <c r="M195" s="18"/>
      <c r="N195" s="18"/>
    </row>
    <row r="196" spans="1:14" s="9" customFormat="1" ht="15.75" hidden="1" customHeight="1" outlineLevel="1" x14ac:dyDescent="0.25">
      <c r="A196" s="20"/>
      <c r="B196" s="105"/>
      <c r="C196" s="101"/>
      <c r="D196" s="101"/>
      <c r="E196" s="101"/>
      <c r="F196" s="101"/>
      <c r="G196" s="103"/>
      <c r="H196" s="211"/>
      <c r="I196" s="211"/>
      <c r="J196" s="11"/>
      <c r="K196" s="11"/>
      <c r="L196" s="11"/>
      <c r="M196" s="18"/>
      <c r="N196" s="18"/>
    </row>
    <row r="197" spans="1:14" s="9" customFormat="1" collapsed="1" x14ac:dyDescent="0.25">
      <c r="A197" s="20"/>
      <c r="B197" s="105"/>
      <c r="C197" s="101"/>
      <c r="D197" s="101"/>
      <c r="E197" s="101"/>
      <c r="F197" s="101"/>
      <c r="G197" s="103"/>
      <c r="H197" s="211"/>
      <c r="I197" s="211"/>
      <c r="J197" s="11"/>
      <c r="K197" s="11"/>
      <c r="L197" s="11"/>
      <c r="M197" s="18"/>
      <c r="N197" s="18"/>
    </row>
    <row r="198" spans="1:14" s="9" customFormat="1" ht="15.75" hidden="1" customHeight="1" outlineLevel="1" x14ac:dyDescent="0.25">
      <c r="A198" s="20"/>
      <c r="B198" s="105"/>
      <c r="C198" s="101"/>
      <c r="D198" s="101"/>
      <c r="E198" s="101"/>
      <c r="F198" s="101"/>
      <c r="G198" s="103"/>
      <c r="H198" s="211"/>
      <c r="I198" s="211"/>
      <c r="J198" s="11"/>
      <c r="K198" s="11"/>
      <c r="L198" s="11"/>
      <c r="M198" s="18"/>
      <c r="N198" s="18"/>
    </row>
    <row r="199" spans="1:14" s="9" customFormat="1" ht="15.75" hidden="1" customHeight="1" outlineLevel="1" x14ac:dyDescent="0.25">
      <c r="A199" s="20"/>
      <c r="B199" s="105"/>
      <c r="C199" s="101"/>
      <c r="D199" s="101"/>
      <c r="E199" s="101"/>
      <c r="F199" s="101"/>
      <c r="G199" s="103"/>
      <c r="H199" s="211"/>
      <c r="I199" s="211"/>
      <c r="J199" s="11"/>
      <c r="K199" s="11"/>
      <c r="L199" s="11"/>
      <c r="M199" s="18"/>
      <c r="N199" s="18"/>
    </row>
    <row r="200" spans="1:14" s="9" customFormat="1" collapsed="1" x14ac:dyDescent="0.25">
      <c r="A200" s="20"/>
      <c r="B200" s="105"/>
      <c r="C200" s="101"/>
      <c r="D200" s="101"/>
      <c r="E200" s="101"/>
      <c r="F200" s="101"/>
      <c r="G200" s="103"/>
      <c r="H200" s="211"/>
      <c r="I200" s="211"/>
      <c r="J200" s="11"/>
      <c r="K200" s="11"/>
      <c r="L200" s="11"/>
      <c r="M200" s="18"/>
      <c r="N200" s="18"/>
    </row>
    <row r="201" spans="1:14" s="9" customFormat="1" ht="15.75" hidden="1" customHeight="1" outlineLevel="1" x14ac:dyDescent="0.25">
      <c r="A201" s="20"/>
      <c r="B201" s="105"/>
      <c r="C201" s="101"/>
      <c r="D201" s="101"/>
      <c r="E201" s="101"/>
      <c r="F201" s="101"/>
      <c r="G201" s="103"/>
      <c r="H201" s="211"/>
      <c r="I201" s="211"/>
      <c r="J201" s="11"/>
      <c r="K201" s="11"/>
      <c r="L201" s="11"/>
      <c r="M201" s="18"/>
      <c r="N201" s="18"/>
    </row>
    <row r="202" spans="1:14" s="9" customFormat="1" ht="15.75" hidden="1" customHeight="1" outlineLevel="1" x14ac:dyDescent="0.25">
      <c r="A202" s="20"/>
      <c r="B202" s="105"/>
      <c r="C202" s="101"/>
      <c r="D202" s="101"/>
      <c r="E202" s="101"/>
      <c r="F202" s="101"/>
      <c r="G202" s="103"/>
      <c r="H202" s="211"/>
      <c r="I202" s="211"/>
      <c r="J202" s="11"/>
      <c r="K202" s="11"/>
      <c r="L202" s="11"/>
      <c r="M202" s="18"/>
      <c r="N202" s="18"/>
    </row>
    <row r="203" spans="1:14" s="9" customFormat="1" collapsed="1" x14ac:dyDescent="0.25">
      <c r="A203" s="20"/>
      <c r="B203" s="105"/>
      <c r="C203" s="101"/>
      <c r="D203" s="101"/>
      <c r="E203" s="101"/>
      <c r="F203" s="101"/>
      <c r="G203" s="103"/>
      <c r="H203" s="211"/>
      <c r="I203" s="211"/>
      <c r="J203" s="11"/>
      <c r="K203" s="11"/>
      <c r="L203" s="11"/>
      <c r="M203" s="18"/>
      <c r="N203" s="18"/>
    </row>
    <row r="204" spans="1:14" s="9" customFormat="1" ht="15.75" hidden="1" customHeight="1" outlineLevel="1" x14ac:dyDescent="0.25">
      <c r="A204" s="20"/>
      <c r="B204" s="105"/>
      <c r="C204" s="101"/>
      <c r="D204" s="101"/>
      <c r="E204" s="101"/>
      <c r="F204" s="101"/>
      <c r="G204" s="103"/>
      <c r="H204" s="211"/>
      <c r="I204" s="211"/>
      <c r="J204" s="11"/>
      <c r="K204" s="11"/>
      <c r="L204" s="11"/>
      <c r="M204" s="18"/>
      <c r="N204" s="18"/>
    </row>
    <row r="205" spans="1:14" s="9" customFormat="1" ht="15.75" hidden="1" customHeight="1" outlineLevel="1" x14ac:dyDescent="0.25">
      <c r="A205" s="20"/>
      <c r="B205" s="105"/>
      <c r="C205" s="101"/>
      <c r="D205" s="101"/>
      <c r="E205" s="101"/>
      <c r="F205" s="101"/>
      <c r="G205" s="103"/>
      <c r="H205" s="211"/>
      <c r="I205" s="211"/>
      <c r="J205" s="11"/>
      <c r="K205" s="11"/>
      <c r="L205" s="11"/>
      <c r="M205" s="18"/>
      <c r="N205" s="18"/>
    </row>
    <row r="206" spans="1:14" s="9" customFormat="1" collapsed="1" x14ac:dyDescent="0.25">
      <c r="A206" s="20"/>
      <c r="B206" s="105"/>
      <c r="C206" s="101"/>
      <c r="D206" s="101"/>
      <c r="E206" s="101"/>
      <c r="F206" s="101"/>
      <c r="G206" s="103"/>
      <c r="H206" s="211"/>
      <c r="I206" s="211"/>
      <c r="J206" s="11"/>
      <c r="K206" s="11"/>
      <c r="L206" s="11"/>
      <c r="M206" s="18"/>
      <c r="N206" s="18"/>
    </row>
    <row r="207" spans="1:14" s="9" customFormat="1" ht="15.75" hidden="1" customHeight="1" outlineLevel="1" x14ac:dyDescent="0.25">
      <c r="A207" s="20"/>
      <c r="B207" s="105"/>
      <c r="C207" s="101"/>
      <c r="D207" s="101"/>
      <c r="E207" s="101"/>
      <c r="F207" s="101"/>
      <c r="G207" s="103"/>
      <c r="H207" s="211"/>
      <c r="I207" s="211"/>
      <c r="J207" s="11"/>
      <c r="K207" s="11"/>
      <c r="L207" s="11"/>
      <c r="M207" s="18"/>
      <c r="N207" s="18"/>
    </row>
    <row r="208" spans="1:14" ht="15.75" hidden="1" customHeight="1" outlineLevel="1" x14ac:dyDescent="0.25"/>
    <row r="209" spans="1:14" ht="15.75" hidden="1" customHeight="1" outlineLevel="1" x14ac:dyDescent="0.25"/>
    <row r="210" spans="1:14" collapsed="1" x14ac:dyDescent="0.25"/>
    <row r="211" spans="1:14" ht="15.75" hidden="1" customHeight="1" outlineLevel="1" x14ac:dyDescent="0.25"/>
    <row r="212" spans="1:14" ht="18" customHeight="1" collapsed="1" x14ac:dyDescent="0.25"/>
    <row r="213" spans="1:14" ht="9" customHeight="1" x14ac:dyDescent="0.25">
      <c r="A213" s="11"/>
      <c r="M213" s="11"/>
      <c r="N213" s="11"/>
    </row>
    <row r="217" spans="1:14" s="210" customFormat="1" x14ac:dyDescent="0.25">
      <c r="A217" s="44"/>
      <c r="B217" s="105"/>
      <c r="C217" s="101"/>
      <c r="D217" s="101"/>
      <c r="E217" s="101"/>
      <c r="F217" s="101"/>
      <c r="G217" s="103"/>
      <c r="H217" s="211"/>
      <c r="I217" s="211"/>
      <c r="M217" s="24"/>
      <c r="N217" s="24"/>
    </row>
    <row r="218" spans="1:14" ht="31.5" customHeight="1" x14ac:dyDescent="0.25"/>
    <row r="222" spans="1:14" s="9" customFormat="1" x14ac:dyDescent="0.25">
      <c r="A222" s="20"/>
      <c r="B222" s="105"/>
      <c r="C222" s="101"/>
      <c r="D222" s="101"/>
      <c r="E222" s="101"/>
      <c r="F222" s="101"/>
      <c r="G222" s="103"/>
      <c r="H222" s="211"/>
      <c r="I222" s="211"/>
      <c r="J222" s="11"/>
      <c r="K222" s="11"/>
      <c r="L222" s="11"/>
      <c r="M222" s="18"/>
      <c r="N222" s="18"/>
    </row>
  </sheetData>
  <mergeCells count="40">
    <mergeCell ref="B29:B30"/>
    <mergeCell ref="J29:K30"/>
    <mergeCell ref="B41:B42"/>
    <mergeCell ref="J41:K42"/>
    <mergeCell ref="B28:K28"/>
    <mergeCell ref="B39:K39"/>
    <mergeCell ref="J35:K35"/>
    <mergeCell ref="B36:B38"/>
    <mergeCell ref="C36:I38"/>
    <mergeCell ref="J36:K38"/>
    <mergeCell ref="B1:K4"/>
    <mergeCell ref="J13:K13"/>
    <mergeCell ref="J14:K16"/>
    <mergeCell ref="J24:K24"/>
    <mergeCell ref="J25:K27"/>
    <mergeCell ref="B13:I13"/>
    <mergeCell ref="B24:I24"/>
    <mergeCell ref="B25:B27"/>
    <mergeCell ref="B59:B61"/>
    <mergeCell ref="C59:I61"/>
    <mergeCell ref="B62:K62"/>
    <mergeCell ref="B58:I58"/>
    <mergeCell ref="J58:K58"/>
    <mergeCell ref="J59:K61"/>
    <mergeCell ref="B52:B53"/>
    <mergeCell ref="J52:K53"/>
    <mergeCell ref="C25:I27"/>
    <mergeCell ref="B6:B7"/>
    <mergeCell ref="C6:I6"/>
    <mergeCell ref="J6:K8"/>
    <mergeCell ref="B14:B16"/>
    <mergeCell ref="C14:I16"/>
    <mergeCell ref="B18:B19"/>
    <mergeCell ref="J18:K19"/>
    <mergeCell ref="B48:B50"/>
    <mergeCell ref="C48:I50"/>
    <mergeCell ref="J48:K50"/>
    <mergeCell ref="J47:K47"/>
    <mergeCell ref="B51:K51"/>
    <mergeCell ref="B47:I47"/>
  </mergeCells>
  <conditionalFormatting sqref="A95:A99">
    <cfRule type="duplicateValues" dxfId="154" priority="60"/>
  </conditionalFormatting>
  <conditionalFormatting sqref="A100:A104">
    <cfRule type="duplicateValues" dxfId="153" priority="61"/>
  </conditionalFormatting>
  <conditionalFormatting sqref="A185:A192">
    <cfRule type="duplicateValues" dxfId="152" priority="62"/>
  </conditionalFormatting>
  <conditionalFormatting sqref="A201:A203">
    <cfRule type="duplicateValues" dxfId="151" priority="63"/>
  </conditionalFormatting>
  <conditionalFormatting sqref="A207:A209">
    <cfRule type="duplicateValues" dxfId="150" priority="64"/>
  </conditionalFormatting>
  <conditionalFormatting sqref="A178:A184">
    <cfRule type="duplicateValues" dxfId="149" priority="65"/>
  </conditionalFormatting>
  <conditionalFormatting sqref="A9:B10 A15:A18 A12:B14">
    <cfRule type="duplicateValues" dxfId="148" priority="66"/>
  </conditionalFormatting>
  <conditionalFormatting sqref="A43:B45 A51:A52 A46:A47">
    <cfRule type="duplicateValues" dxfId="147" priority="67"/>
  </conditionalFormatting>
  <conditionalFormatting sqref="A31:B33 A39:A41">
    <cfRule type="duplicateValues" dxfId="146" priority="68"/>
  </conditionalFormatting>
  <conditionalFormatting sqref="A20:B21 A28:A29 A23:B23 A24">
    <cfRule type="duplicateValues" dxfId="145" priority="69"/>
  </conditionalFormatting>
  <conditionalFormatting sqref="A54:B56 A62">
    <cfRule type="duplicateValues" dxfId="144" priority="70"/>
  </conditionalFormatting>
  <conditionalFormatting sqref="A25:A27">
    <cfRule type="duplicateValues" dxfId="143" priority="50"/>
  </conditionalFormatting>
  <conditionalFormatting sqref="A36:A38">
    <cfRule type="duplicateValues" dxfId="142" priority="48"/>
  </conditionalFormatting>
  <conditionalFormatting sqref="A48:A50">
    <cfRule type="duplicateValues" dxfId="141" priority="46"/>
  </conditionalFormatting>
  <conditionalFormatting sqref="A59:A61">
    <cfRule type="duplicateValues" dxfId="140" priority="45"/>
  </conditionalFormatting>
  <conditionalFormatting sqref="B25">
    <cfRule type="duplicateValues" dxfId="139" priority="43"/>
  </conditionalFormatting>
  <conditionalFormatting sqref="B36">
    <cfRule type="duplicateValues" dxfId="138" priority="42"/>
  </conditionalFormatting>
  <conditionalFormatting sqref="B48">
    <cfRule type="duplicateValues" dxfId="137" priority="41"/>
  </conditionalFormatting>
  <conditionalFormatting sqref="B59">
    <cfRule type="duplicateValues" dxfId="136" priority="40"/>
  </conditionalFormatting>
  <conditionalFormatting sqref="B46">
    <cfRule type="duplicateValues" dxfId="135" priority="39"/>
  </conditionalFormatting>
  <conditionalFormatting sqref="A34:A35">
    <cfRule type="duplicateValues" dxfId="134" priority="37"/>
  </conditionalFormatting>
  <conditionalFormatting sqref="B34:B35">
    <cfRule type="duplicateValues" dxfId="133" priority="36"/>
  </conditionalFormatting>
  <conditionalFormatting sqref="A57:A58">
    <cfRule type="duplicateValues" dxfId="132" priority="34"/>
  </conditionalFormatting>
  <conditionalFormatting sqref="B57">
    <cfRule type="duplicateValues" dxfId="131" priority="33"/>
  </conditionalFormatting>
  <conditionalFormatting sqref="A11:B11">
    <cfRule type="duplicateValues" dxfId="130" priority="31"/>
  </conditionalFormatting>
  <conditionalFormatting sqref="A22:B22">
    <cfRule type="duplicateValues" dxfId="129" priority="29"/>
  </conditionalFormatting>
  <conditionalFormatting sqref="K22">
    <cfRule type="colorScale" priority="16">
      <colorScale>
        <cfvo type="percent" val="16"/>
        <cfvo type="percent" val="22"/>
        <color rgb="FFFFFF00"/>
        <color rgb="FFFFEF9C"/>
      </colorScale>
    </cfRule>
  </conditionalFormatting>
  <conditionalFormatting sqref="B24">
    <cfRule type="duplicateValues" dxfId="128" priority="26"/>
  </conditionalFormatting>
  <conditionalFormatting sqref="B39:B40">
    <cfRule type="duplicateValues" dxfId="127" priority="24"/>
  </conditionalFormatting>
  <conditionalFormatting sqref="B47">
    <cfRule type="duplicateValues" dxfId="126" priority="23"/>
  </conditionalFormatting>
  <conditionalFormatting sqref="B51">
    <cfRule type="duplicateValues" dxfId="125" priority="22"/>
  </conditionalFormatting>
  <conditionalFormatting sqref="B58">
    <cfRule type="duplicateValues" dxfId="124" priority="21"/>
  </conditionalFormatting>
  <conditionalFormatting sqref="K11">
    <cfRule type="colorScale" priority="18">
      <colorScale>
        <cfvo type="percent" val="16"/>
        <cfvo type="percent" val="22"/>
        <color rgb="FFFFFF00"/>
        <color rgb="FFFFEF9C"/>
      </colorScale>
    </cfRule>
  </conditionalFormatting>
  <conditionalFormatting sqref="K33">
    <cfRule type="colorScale" priority="15">
      <colorScale>
        <cfvo type="percent" val="16"/>
        <cfvo type="percent" val="22"/>
        <color rgb="FFFFFF00"/>
        <color rgb="FFFFEF9C"/>
      </colorScale>
    </cfRule>
  </conditionalFormatting>
  <conditionalFormatting sqref="K45">
    <cfRule type="colorScale" priority="14">
      <colorScale>
        <cfvo type="percent" val="16"/>
        <cfvo type="percent" val="22"/>
        <color rgb="FFFFFF00"/>
        <color rgb="FFFFEF9C"/>
      </colorScale>
    </cfRule>
  </conditionalFormatting>
  <conditionalFormatting sqref="K56">
    <cfRule type="colorScale" priority="7">
      <colorScale>
        <cfvo type="percent" val="16"/>
        <cfvo type="percent" val="22"/>
        <color rgb="FFFFFF00"/>
        <color rgb="FFFFEF9C"/>
      </colorScale>
    </cfRule>
  </conditionalFormatting>
  <conditionalFormatting sqref="K57">
    <cfRule type="colorScale" priority="6">
      <colorScale>
        <cfvo type="percent" val="16"/>
        <cfvo type="percent" val="22"/>
        <color rgb="FFFFFF00"/>
        <color rgb="FFFFEF9C"/>
      </colorScale>
    </cfRule>
  </conditionalFormatting>
  <conditionalFormatting sqref="K46">
    <cfRule type="colorScale" priority="5">
      <colorScale>
        <cfvo type="percent" val="16"/>
        <cfvo type="percent" val="22"/>
        <color rgb="FFFFFF00"/>
        <color rgb="FFFFEF9C"/>
      </colorScale>
    </cfRule>
  </conditionalFormatting>
  <conditionalFormatting sqref="K34">
    <cfRule type="colorScale" priority="3">
      <colorScale>
        <cfvo type="percent" val="16"/>
        <cfvo type="percent" val="22"/>
        <color rgb="FFFFFF00"/>
        <color rgb="FFFFEF9C"/>
      </colorScale>
    </cfRule>
  </conditionalFormatting>
  <conditionalFormatting sqref="K23">
    <cfRule type="colorScale" priority="2">
      <colorScale>
        <cfvo type="percent" val="16"/>
        <cfvo type="percent" val="22"/>
        <color rgb="FFFFFF00"/>
        <color rgb="FFFFEF9C"/>
      </colorScale>
    </cfRule>
  </conditionalFormatting>
  <conditionalFormatting sqref="K12">
    <cfRule type="colorScale" priority="1">
      <colorScale>
        <cfvo type="percent" val="16"/>
        <cfvo type="percent" val="22"/>
        <color rgb="FFFFFF00"/>
        <color rgb="FFFFEF9C"/>
      </colorScale>
    </cfRule>
  </conditionalFormatting>
  <printOptions horizontalCentered="1" verticalCentered="1"/>
  <pageMargins left="0.39370078740157483" right="0.39370078740157483" top="0" bottom="0" header="0.31496062992125984" footer="0.31496062992125984"/>
  <pageSetup paperSize="9" scale="48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low="1" first="1" last="1" negative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2'!C20:I20</xm:f>
              <xm:sqref>C25</xm:sqref>
            </x14:sparkline>
          </x14:sparklines>
        </x14:sparklineGroup>
        <x14:sparklineGroup manualMax="0" manualMin="0" displayEmptyCellsAs="gap" markers="1" high="1" low="1" first="1" last="1" negative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2'!C54:I54</xm:f>
              <xm:sqref>C59</xm:sqref>
            </x14:sparkline>
          </x14:sparklines>
        </x14:sparklineGroup>
        <x14:sparklineGroup manualMax="0" manualMin="0" displayEmptyCellsAs="gap" markers="1" high="1" low="1" first="1" last="1" negative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2'!C9:I9</xm:f>
              <xm:sqref>C14</xm:sqref>
            </x14:sparkline>
          </x14:sparklines>
        </x14:sparklineGroup>
        <x14:sparklineGroup manualMax="0" manualMin="0" displayEmptyCellsAs="gap" markers="1" high="1" low="1" first="1" last="1" negative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2'!C31:I31</xm:f>
              <xm:sqref>C36</xm:sqref>
            </x14:sparkline>
          </x14:sparklines>
        </x14:sparklineGroup>
        <x14:sparklineGroup manualMax="0" manualMin="0" displayEmptyCellsAs="gap" markers="1" high="1" low="1" first="1" last="1" negative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DIÁRIAS SEMANA 2'!C43:I43</xm:f>
              <xm:sqref>C48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6</vt:i4>
      </vt:variant>
    </vt:vector>
  </HeadingPairs>
  <TitlesOfParts>
    <vt:vector size="21" baseType="lpstr">
      <vt:lpstr>PAINEL</vt:lpstr>
      <vt:lpstr>Fluxo</vt:lpstr>
      <vt:lpstr>INDICADORES</vt:lpstr>
      <vt:lpstr>RESUMO INDICADORES</vt:lpstr>
      <vt:lpstr>AVALIAÇÃO VENDAS QUINZENAL</vt:lpstr>
      <vt:lpstr>17 x 16 mix antigo mesma base</vt:lpstr>
      <vt:lpstr>DEZEMBRO - 15 </vt:lpstr>
      <vt:lpstr>VENDAS DIÁRIAS SEMANA 1</vt:lpstr>
      <vt:lpstr>VENDAS DIÁRIAS SEMANA 2</vt:lpstr>
      <vt:lpstr>VENDAS DIÁRIAS SEMANAS 3</vt:lpstr>
      <vt:lpstr>VENDAS DIÁRIAS SEMANA 4</vt:lpstr>
      <vt:lpstr>VENDAS DIÁRIAS SEMANA 5</vt:lpstr>
      <vt:lpstr>Redução Z x Auditado x MF</vt:lpstr>
      <vt:lpstr>VENDAS DIÁRIAS SEMANA 6</vt:lpstr>
      <vt:lpstr>DADOS</vt:lpstr>
      <vt:lpstr>INDICADORES!Area_de_impressao</vt:lpstr>
      <vt:lpstr>'VENDAS DIÁRIAS SEMANA 1'!Area_de_impressao</vt:lpstr>
      <vt:lpstr>'VENDAS DIÁRIAS SEMANA 2'!Area_de_impressao</vt:lpstr>
      <vt:lpstr>'VENDAS DIÁRIAS SEMANA 4'!Area_de_impressao</vt:lpstr>
      <vt:lpstr>'VENDAS DIÁRIAS SEMANA 5'!Area_de_impressao</vt:lpstr>
      <vt:lpstr>'VENDAS DIÁRIAS SEMANAS 3'!Area_de_impressao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Penha</dc:creator>
  <cp:lastModifiedBy>maico</cp:lastModifiedBy>
  <cp:lastPrinted>2017-06-08T13:43:35Z</cp:lastPrinted>
  <dcterms:created xsi:type="dcterms:W3CDTF">2016-02-25T15:08:11Z</dcterms:created>
  <dcterms:modified xsi:type="dcterms:W3CDTF">2018-01-03T05:11:42Z</dcterms:modified>
</cp:coreProperties>
</file>