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0d527006184e89/OFFICE/202308 KB Valbury/00 Template/"/>
    </mc:Choice>
  </mc:AlternateContent>
  <xr:revisionPtr revIDLastSave="4" documentId="8_{298C457F-2483-419C-905D-F36985D13FF0}" xr6:coauthVersionLast="47" xr6:coauthVersionMax="47" xr10:uidLastSave="{6F5B1019-312B-4145-B750-5208771EDC52}"/>
  <bookViews>
    <workbookView xWindow="-108" yWindow="-108" windowWidth="23256" windowHeight="13896" tabRatio="869" activeTab="2" xr2:uid="{1646E10C-4153-46C9-AA42-4553873EA426}"/>
  </bookViews>
  <sheets>
    <sheet name="Benchmark Valuation" sheetId="19" r:id="rId1"/>
    <sheet name="Tax Exposure" sheetId="14" r:id="rId2"/>
    <sheet name="Penentuan Papan" sheetId="15" r:id="rId3"/>
    <sheet name="Scheme 2023" sheetId="12" r:id="rId4"/>
    <sheet name="Scheme 2024" sheetId="34" r:id="rId5"/>
    <sheet name="BS" sheetId="8" r:id="rId6"/>
    <sheet name="PL" sheetId="9" r:id="rId7"/>
    <sheet name="CF" sheetId="10" r:id="rId8"/>
    <sheet name="FA" sheetId="21" r:id="rId9"/>
    <sheet name="AHG" sheetId="27" r:id="rId10"/>
    <sheet name="Rasio" sheetId="11" r:id="rId11"/>
    <sheet name="Detail BS" sheetId="32" r:id="rId12"/>
    <sheet name="Detail PL" sheetId="33" r:id="rId13"/>
    <sheet name="WP CF" sheetId="30" r:id="rId14"/>
    <sheet name="Revenue Stream" sheetId="31" r:id="rId15"/>
    <sheet name="PSAK 73" sheetId="29" r:id="rId16"/>
  </sheets>
  <definedNames>
    <definedName name="_xlnm._FilterDatabase" localSheetId="13" hidden="1">'WP CF'!$A$3:$K$216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2" l="1"/>
  <c r="F16" i="32"/>
  <c r="G16" i="32"/>
  <c r="H16" i="32"/>
  <c r="I16" i="32"/>
  <c r="E19" i="32"/>
  <c r="F19" i="32"/>
  <c r="G19" i="32"/>
  <c r="H19" i="32"/>
  <c r="I19" i="32"/>
  <c r="E22" i="32"/>
  <c r="F22" i="32" s="1"/>
  <c r="G22" i="32" s="1"/>
  <c r="H22" i="32" s="1"/>
  <c r="I22" i="32" s="1"/>
  <c r="E27" i="32"/>
  <c r="F27" i="32"/>
  <c r="G27" i="32"/>
  <c r="H27" i="32"/>
  <c r="I27" i="32"/>
  <c r="E37" i="32"/>
  <c r="F37" i="32"/>
  <c r="G37" i="32"/>
  <c r="H37" i="32"/>
  <c r="I37" i="32"/>
  <c r="E40" i="32"/>
  <c r="F40" i="32"/>
  <c r="G40" i="32"/>
  <c r="H40" i="32"/>
  <c r="I40" i="32"/>
  <c r="E44" i="32"/>
  <c r="F44" i="32"/>
  <c r="G44" i="32"/>
  <c r="H44" i="32"/>
  <c r="I44" i="32"/>
  <c r="F30" i="34"/>
  <c r="F27" i="34"/>
  <c r="C24" i="34"/>
  <c r="G31" i="34" s="1"/>
  <c r="C6" i="34"/>
  <c r="C24" i="15"/>
  <c r="I24" i="15" s="1"/>
  <c r="C6" i="15"/>
  <c r="C6" i="12"/>
  <c r="C31" i="11"/>
  <c r="H30" i="11"/>
  <c r="G30" i="11"/>
  <c r="F30" i="11"/>
  <c r="E30" i="11"/>
  <c r="D30" i="11"/>
  <c r="C30" i="11"/>
  <c r="H27" i="11"/>
  <c r="G27" i="11"/>
  <c r="F27" i="11"/>
  <c r="E27" i="11"/>
  <c r="D27" i="11"/>
  <c r="C27" i="11"/>
  <c r="H17" i="30"/>
  <c r="G17" i="30"/>
  <c r="F17" i="30"/>
  <c r="E17" i="30"/>
  <c r="D17" i="30"/>
  <c r="D30" i="34" l="1"/>
  <c r="F32" i="34"/>
  <c r="G32" i="34" s="1"/>
  <c r="G27" i="34"/>
  <c r="G30" i="34"/>
  <c r="D31" i="34"/>
  <c r="D27" i="34"/>
  <c r="G24" i="15"/>
  <c r="H24" i="15"/>
  <c r="I94" i="32"/>
  <c r="H94" i="32"/>
  <c r="G94" i="32"/>
  <c r="F94" i="32"/>
  <c r="E94" i="32"/>
  <c r="D7" i="34" l="1"/>
  <c r="D8" i="34" s="1"/>
  <c r="Y6" i="21"/>
  <c r="U6" i="21"/>
  <c r="Q6" i="21"/>
  <c r="M6" i="21"/>
  <c r="I6" i="21"/>
  <c r="D2" i="33" l="1"/>
  <c r="D18" i="33"/>
  <c r="D37" i="33" s="1"/>
  <c r="D50" i="33" s="1"/>
  <c r="D55" i="33" s="1"/>
  <c r="D60" i="33" s="1"/>
  <c r="E18" i="33"/>
  <c r="E37" i="33" s="1"/>
  <c r="E50" i="33" s="1"/>
  <c r="F18" i="33"/>
  <c r="F37" i="33" s="1"/>
  <c r="F50" i="33" s="1"/>
  <c r="G18" i="33"/>
  <c r="G37" i="33" s="1"/>
  <c r="G50" i="33" s="1"/>
  <c r="H18" i="33"/>
  <c r="H37" i="33" s="1"/>
  <c r="H50" i="33" s="1"/>
  <c r="I18" i="33"/>
  <c r="I37" i="33" s="1"/>
  <c r="I50" i="33" s="1"/>
  <c r="D54" i="33"/>
  <c r="D64" i="33"/>
  <c r="E64" i="33"/>
  <c r="F64" i="33"/>
  <c r="G64" i="33"/>
  <c r="H64" i="33"/>
  <c r="I64" i="33"/>
  <c r="D68" i="33"/>
  <c r="E68" i="33"/>
  <c r="F68" i="33"/>
  <c r="G68" i="33"/>
  <c r="H68" i="33"/>
  <c r="I68" i="33"/>
  <c r="E3" i="32"/>
  <c r="E2" i="33" s="1"/>
  <c r="D46" i="32"/>
  <c r="E57" i="32"/>
  <c r="F57" i="32"/>
  <c r="G57" i="32"/>
  <c r="H57" i="32"/>
  <c r="I57" i="32"/>
  <c r="E60" i="32"/>
  <c r="F60" i="32" s="1"/>
  <c r="G60" i="32" s="1"/>
  <c r="H60" i="32" s="1"/>
  <c r="I60" i="32" s="1"/>
  <c r="E61" i="32"/>
  <c r="F61" i="32" s="1"/>
  <c r="G61" i="32" s="1"/>
  <c r="H61" i="32" s="1"/>
  <c r="I61" i="32" s="1"/>
  <c r="E62" i="32"/>
  <c r="F62" i="32" s="1"/>
  <c r="G62" i="32" s="1"/>
  <c r="H62" i="32" s="1"/>
  <c r="I62" i="32" s="1"/>
  <c r="E63" i="32"/>
  <c r="F63" i="32"/>
  <c r="G63" i="32"/>
  <c r="H63" i="32" s="1"/>
  <c r="I63" i="32" s="1"/>
  <c r="E64" i="32"/>
  <c r="F64" i="32"/>
  <c r="G64" i="32" s="1"/>
  <c r="H64" i="32" s="1"/>
  <c r="I64" i="32" s="1"/>
  <c r="E72" i="32"/>
  <c r="F72" i="32"/>
  <c r="G72" i="32"/>
  <c r="H72" i="32"/>
  <c r="I72" i="32"/>
  <c r="E79" i="32"/>
  <c r="F79" i="32"/>
  <c r="G79" i="32"/>
  <c r="H79" i="32"/>
  <c r="I79" i="32"/>
  <c r="E81" i="32"/>
  <c r="F81" i="32"/>
  <c r="G81" i="32"/>
  <c r="H81" i="32"/>
  <c r="I81" i="32"/>
  <c r="E83" i="32"/>
  <c r="F83" i="32"/>
  <c r="G83" i="32"/>
  <c r="H83" i="32"/>
  <c r="I83" i="32"/>
  <c r="E97" i="32"/>
  <c r="F97" i="32"/>
  <c r="G97" i="32" s="1"/>
  <c r="H97" i="32" s="1"/>
  <c r="I97" i="32" s="1"/>
  <c r="D99" i="32"/>
  <c r="E106" i="32"/>
  <c r="F106" i="32" s="1"/>
  <c r="G106" i="32" s="1"/>
  <c r="H106" i="32" s="1"/>
  <c r="I106" i="32" s="1"/>
  <c r="E107" i="32"/>
  <c r="F107" i="32"/>
  <c r="G107" i="32"/>
  <c r="H107" i="32" s="1"/>
  <c r="I107" i="32" s="1"/>
  <c r="D109" i="32"/>
  <c r="D118" i="32"/>
  <c r="D121" i="32" s="1"/>
  <c r="E119" i="32"/>
  <c r="F119" i="32" s="1"/>
  <c r="G119" i="32" s="1"/>
  <c r="H119" i="32" s="1"/>
  <c r="I119" i="32" s="1"/>
  <c r="Y15" i="21"/>
  <c r="U15" i="21"/>
  <c r="Q15" i="21"/>
  <c r="M15" i="21"/>
  <c r="I15" i="21"/>
  <c r="Y16" i="21"/>
  <c r="U16" i="21"/>
  <c r="Q16" i="21"/>
  <c r="M16" i="21"/>
  <c r="I16" i="21"/>
  <c r="D194" i="30"/>
  <c r="D195" i="30" s="1"/>
  <c r="E194" i="30" s="1"/>
  <c r="E195" i="30" s="1"/>
  <c r="F194" i="30" s="1"/>
  <c r="F195" i="30" s="1"/>
  <c r="G194" i="30" s="1"/>
  <c r="G195" i="30" s="1"/>
  <c r="H194" i="30" s="1"/>
  <c r="H195" i="30" s="1"/>
  <c r="B133" i="30"/>
  <c r="B137" i="30" s="1"/>
  <c r="B128" i="30"/>
  <c r="B131" i="30" s="1"/>
  <c r="C9" i="30"/>
  <c r="H144" i="30"/>
  <c r="G144" i="30"/>
  <c r="F144" i="30"/>
  <c r="E144" i="30"/>
  <c r="H134" i="30"/>
  <c r="G134" i="30"/>
  <c r="F134" i="30"/>
  <c r="E134" i="30"/>
  <c r="H102" i="30"/>
  <c r="G102" i="30"/>
  <c r="F102" i="30"/>
  <c r="E102" i="30"/>
  <c r="H97" i="30"/>
  <c r="G97" i="30"/>
  <c r="F97" i="30"/>
  <c r="E97" i="30"/>
  <c r="H88" i="30"/>
  <c r="G88" i="30"/>
  <c r="F88" i="30"/>
  <c r="E88" i="30"/>
  <c r="H83" i="30"/>
  <c r="G83" i="30"/>
  <c r="F83" i="30"/>
  <c r="E83" i="30"/>
  <c r="H78" i="30"/>
  <c r="G78" i="30"/>
  <c r="F78" i="30"/>
  <c r="E78" i="30"/>
  <c r="H38" i="30"/>
  <c r="G38" i="30"/>
  <c r="F38" i="30"/>
  <c r="E38" i="30"/>
  <c r="H27" i="30"/>
  <c r="G27" i="30"/>
  <c r="F27" i="30"/>
  <c r="E27" i="30"/>
  <c r="I52" i="33" l="1"/>
  <c r="H52" i="33"/>
  <c r="G52" i="33"/>
  <c r="F52" i="33"/>
  <c r="E52" i="33"/>
  <c r="D111" i="32"/>
  <c r="D123" i="32"/>
  <c r="D66" i="32"/>
  <c r="D68" i="32" s="1"/>
  <c r="F3" i="32"/>
  <c r="H174" i="30"/>
  <c r="G174" i="30"/>
  <c r="F9" i="9"/>
  <c r="H54" i="30"/>
  <c r="G54" i="30"/>
  <c r="D2" i="31"/>
  <c r="C2" i="31"/>
  <c r="H185" i="30"/>
  <c r="H173" i="30"/>
  <c r="H166" i="30"/>
  <c r="H159" i="30"/>
  <c r="H154" i="30"/>
  <c r="H146" i="30"/>
  <c r="H137" i="30"/>
  <c r="H129" i="30"/>
  <c r="H131" i="30" s="1"/>
  <c r="H124" i="30"/>
  <c r="H123" i="30"/>
  <c r="H118" i="30"/>
  <c r="H119" i="30" s="1"/>
  <c r="H114" i="30"/>
  <c r="H115" i="30" s="1"/>
  <c r="H104" i="30"/>
  <c r="H99" i="30"/>
  <c r="H90" i="30"/>
  <c r="H80" i="30"/>
  <c r="H73" i="30"/>
  <c r="H72" i="30"/>
  <c r="H71" i="30"/>
  <c r="H70" i="30"/>
  <c r="H69" i="30"/>
  <c r="H68" i="30"/>
  <c r="H67" i="30"/>
  <c r="H66" i="30"/>
  <c r="H63" i="30"/>
  <c r="H60" i="30"/>
  <c r="H59" i="30"/>
  <c r="H52" i="30"/>
  <c r="H44" i="30"/>
  <c r="H46" i="30" s="1"/>
  <c r="H40" i="30"/>
  <c r="H32" i="30"/>
  <c r="H35" i="30" s="1"/>
  <c r="H29" i="30"/>
  <c r="H22" i="30"/>
  <c r="H21" i="30"/>
  <c r="H6" i="30"/>
  <c r="G185" i="30"/>
  <c r="G173" i="30"/>
  <c r="G172" i="30"/>
  <c r="H171" i="30" s="1"/>
  <c r="G166" i="30"/>
  <c r="G159" i="30"/>
  <c r="G154" i="30"/>
  <c r="G146" i="30"/>
  <c r="G137" i="30"/>
  <c r="G129" i="30"/>
  <c r="G131" i="30" s="1"/>
  <c r="G124" i="30"/>
  <c r="G123" i="30"/>
  <c r="G118" i="30"/>
  <c r="G119" i="30" s="1"/>
  <c r="G114" i="30"/>
  <c r="G115" i="30" s="1"/>
  <c r="G104" i="30"/>
  <c r="G99" i="30"/>
  <c r="G90" i="30"/>
  <c r="G80" i="30"/>
  <c r="G73" i="30"/>
  <c r="G72" i="30"/>
  <c r="G71" i="30"/>
  <c r="G70" i="30"/>
  <c r="G69" i="30"/>
  <c r="G68" i="30"/>
  <c r="G67" i="30"/>
  <c r="G66" i="30"/>
  <c r="G63" i="30"/>
  <c r="G60" i="30"/>
  <c r="G59" i="30"/>
  <c r="G52" i="30"/>
  <c r="G44" i="30"/>
  <c r="G46" i="30" s="1"/>
  <c r="G40" i="30"/>
  <c r="G32" i="30"/>
  <c r="G35" i="30" s="1"/>
  <c r="G29" i="30"/>
  <c r="G22" i="30"/>
  <c r="G21" i="30"/>
  <c r="G6" i="30"/>
  <c r="F185" i="30"/>
  <c r="F173" i="30"/>
  <c r="F172" i="30"/>
  <c r="G171" i="30" s="1"/>
  <c r="F166" i="30"/>
  <c r="F159" i="30"/>
  <c r="F154" i="30"/>
  <c r="F146" i="30"/>
  <c r="F137" i="30"/>
  <c r="F129" i="30"/>
  <c r="F131" i="30" s="1"/>
  <c r="F124" i="30"/>
  <c r="F123" i="30"/>
  <c r="F118" i="30"/>
  <c r="F119" i="30" s="1"/>
  <c r="F114" i="30"/>
  <c r="F115" i="30" s="1"/>
  <c r="F104" i="30"/>
  <c r="F99" i="30"/>
  <c r="F90" i="30"/>
  <c r="F80" i="30"/>
  <c r="F73" i="30"/>
  <c r="F72" i="30"/>
  <c r="F71" i="30"/>
  <c r="F70" i="30"/>
  <c r="F69" i="30"/>
  <c r="F68" i="30"/>
  <c r="F67" i="30"/>
  <c r="F66" i="30"/>
  <c r="F63" i="30"/>
  <c r="F60" i="30"/>
  <c r="F59" i="30"/>
  <c r="F52" i="30"/>
  <c r="F44" i="30"/>
  <c r="F46" i="30" s="1"/>
  <c r="F40" i="30"/>
  <c r="F32" i="30"/>
  <c r="F35" i="30" s="1"/>
  <c r="F29" i="30"/>
  <c r="F22" i="30"/>
  <c r="F21" i="30"/>
  <c r="F24" i="30" s="1"/>
  <c r="F6" i="30"/>
  <c r="H31" i="11"/>
  <c r="G31" i="11"/>
  <c r="F31" i="11"/>
  <c r="AA15" i="27"/>
  <c r="Z15" i="27"/>
  <c r="Y15" i="27"/>
  <c r="AA9" i="27"/>
  <c r="Z9" i="27"/>
  <c r="Y9" i="27"/>
  <c r="W15" i="27"/>
  <c r="V15" i="27"/>
  <c r="V17" i="27" s="1"/>
  <c r="U15" i="27"/>
  <c r="W9" i="27"/>
  <c r="V9" i="27"/>
  <c r="U9" i="27"/>
  <c r="S15" i="27"/>
  <c r="R15" i="27"/>
  <c r="R17" i="27" s="1"/>
  <c r="Q15" i="27"/>
  <c r="Q17" i="27" s="1"/>
  <c r="S9" i="27"/>
  <c r="R9" i="27"/>
  <c r="Q9" i="27"/>
  <c r="AA18" i="21"/>
  <c r="Z18" i="21"/>
  <c r="Y18" i="21"/>
  <c r="AA12" i="21"/>
  <c r="Z12" i="21"/>
  <c r="Y12" i="21"/>
  <c r="AA9" i="21"/>
  <c r="Z9" i="21"/>
  <c r="Y9" i="21"/>
  <c r="W18" i="21"/>
  <c r="V18" i="21"/>
  <c r="U18" i="21"/>
  <c r="W12" i="21"/>
  <c r="V12" i="21"/>
  <c r="U12" i="21"/>
  <c r="W9" i="21"/>
  <c r="W20" i="21" s="1"/>
  <c r="V9" i="21"/>
  <c r="V20" i="21" s="1"/>
  <c r="U9" i="21"/>
  <c r="S18" i="21"/>
  <c r="R18" i="21"/>
  <c r="Q18" i="21"/>
  <c r="S12" i="21"/>
  <c r="R12" i="21"/>
  <c r="Q12" i="21"/>
  <c r="S9" i="21"/>
  <c r="S20" i="21" s="1"/>
  <c r="R9" i="21"/>
  <c r="R20" i="21" s="1"/>
  <c r="Q9" i="21"/>
  <c r="H33" i="9"/>
  <c r="H32" i="9"/>
  <c r="H29" i="9"/>
  <c r="H28" i="9"/>
  <c r="H25" i="9"/>
  <c r="H24" i="9"/>
  <c r="H19" i="9"/>
  <c r="H14" i="9"/>
  <c r="H13" i="9"/>
  <c r="H34" i="11" s="1"/>
  <c r="H12" i="9"/>
  <c r="H33" i="11" s="1"/>
  <c r="H8" i="9"/>
  <c r="H5" i="9"/>
  <c r="H21" i="11" s="1"/>
  <c r="H4" i="9"/>
  <c r="G33" i="9"/>
  <c r="G32" i="9"/>
  <c r="G29" i="9"/>
  <c r="G28" i="9"/>
  <c r="G25" i="9"/>
  <c r="G24" i="9"/>
  <c r="G19" i="9"/>
  <c r="G14" i="9"/>
  <c r="G13" i="9"/>
  <c r="G34" i="11" s="1"/>
  <c r="G12" i="9"/>
  <c r="G33" i="11" s="1"/>
  <c r="G9" i="9"/>
  <c r="G8" i="9"/>
  <c r="G5" i="9"/>
  <c r="G21" i="11" s="1"/>
  <c r="G4" i="9"/>
  <c r="F33" i="9"/>
  <c r="F32" i="9"/>
  <c r="F29" i="9"/>
  <c r="F28" i="9"/>
  <c r="F25" i="9"/>
  <c r="F24" i="9"/>
  <c r="F19" i="9"/>
  <c r="F18" i="9"/>
  <c r="F14" i="9"/>
  <c r="F13" i="9"/>
  <c r="F34" i="11" s="1"/>
  <c r="F12" i="9"/>
  <c r="F33" i="11" s="1"/>
  <c r="F8" i="9"/>
  <c r="F5" i="9"/>
  <c r="F21" i="11" s="1"/>
  <c r="F4" i="9"/>
  <c r="H62" i="8"/>
  <c r="H61" i="8"/>
  <c r="H54" i="8"/>
  <c r="H52" i="8"/>
  <c r="H51" i="8"/>
  <c r="H49" i="8"/>
  <c r="H15" i="11" s="1"/>
  <c r="H45" i="8"/>
  <c r="H12" i="11" s="1"/>
  <c r="H44" i="8"/>
  <c r="H43" i="8"/>
  <c r="H42" i="8"/>
  <c r="H41" i="8"/>
  <c r="H11" i="11" s="1"/>
  <c r="H38" i="8"/>
  <c r="H36" i="8"/>
  <c r="H34" i="8"/>
  <c r="H9" i="11" s="1"/>
  <c r="H27" i="8"/>
  <c r="H26" i="8"/>
  <c r="H24" i="8"/>
  <c r="H22" i="8"/>
  <c r="H21" i="8"/>
  <c r="H17" i="8"/>
  <c r="H16" i="8"/>
  <c r="H15" i="8"/>
  <c r="H14" i="8"/>
  <c r="H13" i="8"/>
  <c r="H12" i="8"/>
  <c r="H11" i="8"/>
  <c r="H10" i="8"/>
  <c r="H5" i="11" s="1"/>
  <c r="G65" i="8"/>
  <c r="G62" i="8"/>
  <c r="G61" i="8"/>
  <c r="G54" i="8"/>
  <c r="G53" i="8"/>
  <c r="G52" i="8"/>
  <c r="G51" i="8"/>
  <c r="G49" i="8"/>
  <c r="G15" i="11" s="1"/>
  <c r="G45" i="8"/>
  <c r="G12" i="11" s="1"/>
  <c r="G44" i="8"/>
  <c r="G43" i="8"/>
  <c r="G42" i="8"/>
  <c r="G41" i="8"/>
  <c r="G11" i="11" s="1"/>
  <c r="G38" i="8"/>
  <c r="G36" i="8"/>
  <c r="G34" i="8"/>
  <c r="G9" i="11" s="1"/>
  <c r="G27" i="8"/>
  <c r="G26" i="8"/>
  <c r="G24" i="8"/>
  <c r="G22" i="8"/>
  <c r="G21" i="8"/>
  <c r="G17" i="8"/>
  <c r="G16" i="8"/>
  <c r="G15" i="8"/>
  <c r="G14" i="8"/>
  <c r="G13" i="8"/>
  <c r="G12" i="8"/>
  <c r="G11" i="8"/>
  <c r="G10" i="8"/>
  <c r="G5" i="11" s="1"/>
  <c r="F174" i="30" l="1"/>
  <c r="W17" i="27"/>
  <c r="Y17" i="27"/>
  <c r="Z20" i="21"/>
  <c r="S17" i="27"/>
  <c r="Z17" i="27"/>
  <c r="AA20" i="21"/>
  <c r="U17" i="27"/>
  <c r="AA17" i="27"/>
  <c r="Y20" i="21"/>
  <c r="E108" i="30"/>
  <c r="F54" i="33"/>
  <c r="D108" i="30"/>
  <c r="E54" i="33"/>
  <c r="E55" i="33"/>
  <c r="E60" i="33" s="1"/>
  <c r="E117" i="32" s="1"/>
  <c r="F55" i="33"/>
  <c r="F60" i="33" s="1"/>
  <c r="F108" i="30"/>
  <c r="G54" i="33"/>
  <c r="G55" i="33"/>
  <c r="G60" i="33" s="1"/>
  <c r="G108" i="30"/>
  <c r="H54" i="33"/>
  <c r="G18" i="9"/>
  <c r="G20" i="9" s="1"/>
  <c r="H55" i="33"/>
  <c r="H60" i="33" s="1"/>
  <c r="H108" i="30"/>
  <c r="I87" i="32" s="1"/>
  <c r="H37" i="8" s="1"/>
  <c r="I54" i="33"/>
  <c r="H18" i="9"/>
  <c r="H20" i="9" s="1"/>
  <c r="I55" i="33"/>
  <c r="I60" i="33" s="1"/>
  <c r="F126" i="30"/>
  <c r="F139" i="30" s="1"/>
  <c r="H126" i="30"/>
  <c r="D5" i="32"/>
  <c r="H24" i="30"/>
  <c r="H48" i="30" s="1"/>
  <c r="F2" i="33"/>
  <c r="E2" i="31" s="1"/>
  <c r="G3" i="32"/>
  <c r="G126" i="30"/>
  <c r="G139" i="30" s="1"/>
  <c r="U20" i="21"/>
  <c r="Q20" i="21"/>
  <c r="G175" i="30"/>
  <c r="H139" i="30"/>
  <c r="F48" i="30"/>
  <c r="F54" i="30"/>
  <c r="F55" i="30" s="1"/>
  <c r="F75" i="30"/>
  <c r="G24" i="30"/>
  <c r="G48" i="30" s="1"/>
  <c r="H9" i="9"/>
  <c r="H55" i="30"/>
  <c r="H30" i="9"/>
  <c r="G55" i="30"/>
  <c r="F6" i="9"/>
  <c r="F22" i="11" s="1"/>
  <c r="G75" i="30"/>
  <c r="H75" i="30"/>
  <c r="F34" i="9"/>
  <c r="H34" i="9"/>
  <c r="G30" i="9"/>
  <c r="F20" i="11"/>
  <c r="D19" i="34" s="1"/>
  <c r="F20" i="9"/>
  <c r="G6" i="9"/>
  <c r="G22" i="11" s="1"/>
  <c r="G34" i="9"/>
  <c r="H6" i="9"/>
  <c r="F30" i="9"/>
  <c r="H20" i="11"/>
  <c r="G37" i="11"/>
  <c r="G20" i="11"/>
  <c r="H37" i="11"/>
  <c r="G16" i="11"/>
  <c r="C2" i="30"/>
  <c r="D2" i="30"/>
  <c r="E2" i="30"/>
  <c r="C6" i="30"/>
  <c r="C10" i="30" s="1"/>
  <c r="D6" i="30"/>
  <c r="E6" i="30"/>
  <c r="B7" i="30"/>
  <c r="B12" i="30"/>
  <c r="C14" i="30"/>
  <c r="B21" i="30"/>
  <c r="C21" i="30"/>
  <c r="D21" i="30"/>
  <c r="E21" i="30"/>
  <c r="B22" i="30"/>
  <c r="C22" i="30"/>
  <c r="D22" i="30"/>
  <c r="E22" i="30"/>
  <c r="B26" i="30"/>
  <c r="C28" i="30"/>
  <c r="E29" i="30"/>
  <c r="B31" i="30"/>
  <c r="C33" i="30"/>
  <c r="D32" i="30" s="1"/>
  <c r="D35" i="30" s="1"/>
  <c r="E32" i="30"/>
  <c r="E35" i="30" s="1"/>
  <c r="B37" i="30"/>
  <c r="C39" i="30"/>
  <c r="E40" i="30"/>
  <c r="C45" i="30"/>
  <c r="D44" i="30" s="1"/>
  <c r="E44" i="30"/>
  <c r="B52" i="30"/>
  <c r="C52" i="30"/>
  <c r="D52" i="30"/>
  <c r="E52" i="30"/>
  <c r="B54" i="30"/>
  <c r="C54" i="30"/>
  <c r="D54" i="30"/>
  <c r="E54" i="30"/>
  <c r="B59" i="30"/>
  <c r="C59" i="30"/>
  <c r="D59" i="30"/>
  <c r="E59" i="30"/>
  <c r="B60" i="30"/>
  <c r="C60" i="30"/>
  <c r="D60" i="30"/>
  <c r="E60" i="30"/>
  <c r="B63" i="30"/>
  <c r="C63" i="30"/>
  <c r="D63" i="30"/>
  <c r="E63" i="30"/>
  <c r="B66" i="30"/>
  <c r="C66" i="30"/>
  <c r="D66" i="30"/>
  <c r="E66" i="30"/>
  <c r="B67" i="30"/>
  <c r="C67" i="30"/>
  <c r="D67" i="30"/>
  <c r="E67" i="30"/>
  <c r="B68" i="30"/>
  <c r="C68" i="30"/>
  <c r="D68" i="30"/>
  <c r="E68" i="30"/>
  <c r="B69" i="30"/>
  <c r="C69" i="30"/>
  <c r="D69" i="30"/>
  <c r="E69" i="30"/>
  <c r="B70" i="30"/>
  <c r="C70" i="30"/>
  <c r="D70" i="30"/>
  <c r="E70" i="30"/>
  <c r="B71" i="30"/>
  <c r="C71" i="30"/>
  <c r="D71" i="30"/>
  <c r="E71" i="30"/>
  <c r="B72" i="30"/>
  <c r="C72" i="30"/>
  <c r="D72" i="30"/>
  <c r="E72" i="30"/>
  <c r="B73" i="30"/>
  <c r="C73" i="30"/>
  <c r="D73" i="30"/>
  <c r="E73" i="30"/>
  <c r="B77" i="30"/>
  <c r="C79" i="30"/>
  <c r="E80" i="30"/>
  <c r="B82" i="30"/>
  <c r="C84" i="30"/>
  <c r="B87" i="30"/>
  <c r="C89" i="30"/>
  <c r="E90" i="30"/>
  <c r="B96" i="30"/>
  <c r="C98" i="30"/>
  <c r="D97" i="30" s="1"/>
  <c r="D99" i="30" s="1"/>
  <c r="E99" i="30"/>
  <c r="B101" i="30"/>
  <c r="C103" i="30"/>
  <c r="D102" i="30" s="1"/>
  <c r="D104" i="30" s="1"/>
  <c r="E104" i="30"/>
  <c r="C109" i="30"/>
  <c r="B114" i="30"/>
  <c r="C114" i="30"/>
  <c r="C115" i="30" s="1"/>
  <c r="D114" i="30"/>
  <c r="D115" i="30" s="1"/>
  <c r="E114" i="30"/>
  <c r="E115" i="30" s="1"/>
  <c r="B118" i="30"/>
  <c r="C118" i="30"/>
  <c r="C119" i="30" s="1"/>
  <c r="D118" i="30"/>
  <c r="D119" i="30" s="1"/>
  <c r="E118" i="30"/>
  <c r="E119" i="30" s="1"/>
  <c r="B123" i="30"/>
  <c r="C123" i="30"/>
  <c r="D123" i="30"/>
  <c r="E123" i="30"/>
  <c r="B124" i="30"/>
  <c r="C124" i="30"/>
  <c r="D124" i="30"/>
  <c r="E124" i="30"/>
  <c r="C130" i="30"/>
  <c r="C131" i="30" s="1"/>
  <c r="E129" i="30"/>
  <c r="E131" i="30" s="1"/>
  <c r="C135" i="30"/>
  <c r="E137" i="30"/>
  <c r="C145" i="30"/>
  <c r="E146" i="30"/>
  <c r="B146" i="30"/>
  <c r="D154" i="30"/>
  <c r="E154" i="30"/>
  <c r="B159" i="30"/>
  <c r="C159" i="30"/>
  <c r="D159" i="30"/>
  <c r="E159" i="30"/>
  <c r="B160" i="30"/>
  <c r="C166" i="30"/>
  <c r="D166" i="30"/>
  <c r="E166" i="30"/>
  <c r="C172" i="30"/>
  <c r="D171" i="30" s="1"/>
  <c r="D172" i="30"/>
  <c r="E171" i="30" s="1"/>
  <c r="E172" i="30"/>
  <c r="F171" i="30" s="1"/>
  <c r="B173" i="30"/>
  <c r="C173" i="30"/>
  <c r="D173" i="30"/>
  <c r="E173" i="30"/>
  <c r="C179" i="30"/>
  <c r="C184" i="30"/>
  <c r="D183" i="30" s="1"/>
  <c r="B185" i="30"/>
  <c r="C185" i="30"/>
  <c r="D185" i="30"/>
  <c r="E185" i="30"/>
  <c r="C190" i="30"/>
  <c r="C191" i="30" s="1"/>
  <c r="C196" i="30"/>
  <c r="E31" i="11"/>
  <c r="D31" i="11"/>
  <c r="B31" i="11"/>
  <c r="H11" i="21"/>
  <c r="E33" i="9"/>
  <c r="E32" i="9"/>
  <c r="E29" i="9"/>
  <c r="E28" i="9"/>
  <c r="E25" i="9"/>
  <c r="E24" i="9"/>
  <c r="E19" i="9"/>
  <c r="E18" i="9"/>
  <c r="E14" i="9"/>
  <c r="E13" i="9"/>
  <c r="E34" i="11" s="1"/>
  <c r="E12" i="9"/>
  <c r="E9" i="9"/>
  <c r="E8" i="9"/>
  <c r="E5" i="9"/>
  <c r="E4" i="9"/>
  <c r="C30" i="15" s="1"/>
  <c r="D33" i="9"/>
  <c r="D32" i="9"/>
  <c r="D29" i="9"/>
  <c r="D28" i="9"/>
  <c r="D25" i="9"/>
  <c r="D24" i="9"/>
  <c r="D19" i="9"/>
  <c r="D18" i="9"/>
  <c r="D14" i="9"/>
  <c r="D13" i="9"/>
  <c r="D34" i="11" s="1"/>
  <c r="D12" i="9"/>
  <c r="D9" i="9"/>
  <c r="D8" i="9"/>
  <c r="D5" i="9"/>
  <c r="D4" i="9"/>
  <c r="C12" i="15" s="1"/>
  <c r="C33" i="9"/>
  <c r="C32" i="9"/>
  <c r="C29" i="9"/>
  <c r="C28" i="9"/>
  <c r="C25" i="9"/>
  <c r="C24" i="9"/>
  <c r="C19" i="9"/>
  <c r="C18" i="9"/>
  <c r="C14" i="9"/>
  <c r="C12" i="9"/>
  <c r="C9" i="9"/>
  <c r="C8" i="9"/>
  <c r="C5" i="9"/>
  <c r="C4" i="9"/>
  <c r="H107" i="30" l="1"/>
  <c r="H109" i="30"/>
  <c r="H111" i="30" s="1"/>
  <c r="H87" i="32"/>
  <c r="G37" i="8" s="1"/>
  <c r="G107" i="30"/>
  <c r="G109" i="30"/>
  <c r="G111" i="30" s="1"/>
  <c r="G87" i="32"/>
  <c r="F117" i="32"/>
  <c r="G117" i="32" s="1"/>
  <c r="H117" i="32" s="1"/>
  <c r="E109" i="30"/>
  <c r="E107" i="30"/>
  <c r="E87" i="32"/>
  <c r="F107" i="30"/>
  <c r="F109" i="30"/>
  <c r="F111" i="30" s="1"/>
  <c r="F11" i="10" s="1"/>
  <c r="F87" i="32"/>
  <c r="D111" i="30"/>
  <c r="C99" i="30"/>
  <c r="D24" i="30"/>
  <c r="C30" i="10"/>
  <c r="D30" i="10"/>
  <c r="E30" i="10"/>
  <c r="G30" i="10"/>
  <c r="H30" i="10"/>
  <c r="F30" i="10"/>
  <c r="C186" i="30"/>
  <c r="G2" i="33"/>
  <c r="F2" i="31" s="1"/>
  <c r="H3" i="32"/>
  <c r="F2" i="30"/>
  <c r="C104" i="30"/>
  <c r="C111" i="30" s="1"/>
  <c r="E24" i="30"/>
  <c r="H53" i="8"/>
  <c r="H172" i="30"/>
  <c r="H175" i="30" s="1"/>
  <c r="H31" i="10" s="1"/>
  <c r="H65" i="8"/>
  <c r="G22" i="10"/>
  <c r="C180" i="30"/>
  <c r="D178" i="30"/>
  <c r="G28" i="10"/>
  <c r="D189" i="30"/>
  <c r="D190" i="30" s="1"/>
  <c r="H14" i="10"/>
  <c r="C137" i="30"/>
  <c r="D134" i="30"/>
  <c r="D137" i="30" s="1"/>
  <c r="H28" i="10"/>
  <c r="H8" i="10"/>
  <c r="H11" i="10"/>
  <c r="G32" i="10"/>
  <c r="G7" i="10"/>
  <c r="H27" i="10"/>
  <c r="C15" i="30"/>
  <c r="C17" i="30" s="1"/>
  <c r="D13" i="30"/>
  <c r="D14" i="30" s="1"/>
  <c r="F14" i="10"/>
  <c r="F32" i="10"/>
  <c r="C55" i="30"/>
  <c r="C33" i="10"/>
  <c r="H20" i="10"/>
  <c r="F34" i="10"/>
  <c r="F19" i="10"/>
  <c r="F12" i="10"/>
  <c r="G35" i="10"/>
  <c r="H19" i="10"/>
  <c r="F20" i="10"/>
  <c r="H12" i="10"/>
  <c r="G34" i="10"/>
  <c r="G20" i="10"/>
  <c r="G19" i="10"/>
  <c r="G12" i="10"/>
  <c r="H35" i="10"/>
  <c r="H34" i="10"/>
  <c r="F35" i="10"/>
  <c r="C90" i="30"/>
  <c r="D88" i="30"/>
  <c r="D90" i="30" s="1"/>
  <c r="F8" i="10"/>
  <c r="F13" i="10"/>
  <c r="F7" i="10"/>
  <c r="G31" i="10"/>
  <c r="G27" i="10"/>
  <c r="C146" i="30"/>
  <c r="D144" i="30"/>
  <c r="D146" i="30" s="1"/>
  <c r="C85" i="30"/>
  <c r="D83" i="30"/>
  <c r="D85" i="30" s="1"/>
  <c r="G13" i="10"/>
  <c r="H15" i="10"/>
  <c r="G11" i="10"/>
  <c r="F15" i="10"/>
  <c r="G29" i="10"/>
  <c r="F27" i="10"/>
  <c r="C80" i="30"/>
  <c r="D78" i="30"/>
  <c r="D80" i="30" s="1"/>
  <c r="F21" i="10"/>
  <c r="H13" i="10"/>
  <c r="H22" i="10"/>
  <c r="H7" i="10"/>
  <c r="G21" i="10"/>
  <c r="H21" i="10"/>
  <c r="C29" i="30"/>
  <c r="D27" i="30"/>
  <c r="D29" i="30" s="1"/>
  <c r="F28" i="10"/>
  <c r="G14" i="10"/>
  <c r="F22" i="10"/>
  <c r="G6" i="10"/>
  <c r="H29" i="10"/>
  <c r="H32" i="10"/>
  <c r="C40" i="30"/>
  <c r="D38" i="30"/>
  <c r="D40" i="30" s="1"/>
  <c r="H6" i="10"/>
  <c r="G8" i="10"/>
  <c r="G15" i="10"/>
  <c r="E85" i="30"/>
  <c r="F85" i="30" s="1"/>
  <c r="G85" i="30" s="1"/>
  <c r="G41" i="11"/>
  <c r="F10" i="9"/>
  <c r="F15" i="9" s="1"/>
  <c r="F23" i="11" s="1"/>
  <c r="E55" i="30"/>
  <c r="D55" i="30"/>
  <c r="G40" i="11"/>
  <c r="F62" i="11"/>
  <c r="G10" i="9"/>
  <c r="G15" i="9" s="1"/>
  <c r="G21" i="9" s="1"/>
  <c r="G62" i="11"/>
  <c r="H10" i="9"/>
  <c r="H15" i="9" s="1"/>
  <c r="H22" i="11"/>
  <c r="H41" i="11" s="1"/>
  <c r="H40" i="11"/>
  <c r="F6" i="10"/>
  <c r="D75" i="30"/>
  <c r="C35" i="30"/>
  <c r="C75" i="30"/>
  <c r="E46" i="30"/>
  <c r="D46" i="30"/>
  <c r="C24" i="30"/>
  <c r="E111" i="30"/>
  <c r="E75" i="30"/>
  <c r="C126" i="30"/>
  <c r="E126" i="30"/>
  <c r="E139" i="30" s="1"/>
  <c r="D126" i="30"/>
  <c r="D129" i="30"/>
  <c r="D131" i="30" s="1"/>
  <c r="C46" i="30"/>
  <c r="E6" i="9"/>
  <c r="E10" i="9" s="1"/>
  <c r="E15" i="9" s="1"/>
  <c r="D34" i="9"/>
  <c r="E30" i="9"/>
  <c r="D30" i="9"/>
  <c r="E34" i="9"/>
  <c r="E20" i="9"/>
  <c r="D20" i="9"/>
  <c r="D6" i="9"/>
  <c r="D10" i="9" s="1"/>
  <c r="D15" i="9" s="1"/>
  <c r="C18" i="29"/>
  <c r="D25" i="29"/>
  <c r="D24" i="29"/>
  <c r="D23" i="29"/>
  <c r="C14" i="29"/>
  <c r="C15" i="29" s="1"/>
  <c r="H40" i="29"/>
  <c r="R40" i="29" s="1"/>
  <c r="H39" i="29"/>
  <c r="R39" i="29" s="1"/>
  <c r="H38" i="29"/>
  <c r="R38" i="29" s="1"/>
  <c r="H37" i="29"/>
  <c r="R37" i="29" s="1"/>
  <c r="H36" i="29"/>
  <c r="R36" i="29" s="1"/>
  <c r="H35" i="29"/>
  <c r="R35" i="29" s="1"/>
  <c r="B24" i="29"/>
  <c r="B25" i="29" s="1"/>
  <c r="G4" i="29"/>
  <c r="U43" i="29"/>
  <c r="Q43" i="29"/>
  <c r="R42" i="29"/>
  <c r="H41" i="29"/>
  <c r="R41" i="29" s="1"/>
  <c r="H34" i="29"/>
  <c r="R34" i="29" s="1"/>
  <c r="H33" i="29"/>
  <c r="R33" i="29" s="1"/>
  <c r="H32" i="29"/>
  <c r="R32" i="29" s="1"/>
  <c r="H31" i="29"/>
  <c r="R31" i="29" s="1"/>
  <c r="H30" i="29"/>
  <c r="R30" i="29" s="1"/>
  <c r="H29" i="29"/>
  <c r="R29" i="29" s="1"/>
  <c r="U22" i="29"/>
  <c r="T22" i="29"/>
  <c r="R22" i="29"/>
  <c r="Q22" i="29"/>
  <c r="U21" i="29"/>
  <c r="T21" i="29"/>
  <c r="R21" i="29"/>
  <c r="Q21" i="29"/>
  <c r="I117" i="32" l="1"/>
  <c r="H63" i="8" s="1"/>
  <c r="G63" i="8"/>
  <c r="E21" i="9"/>
  <c r="E26" i="9" s="1"/>
  <c r="C26" i="15"/>
  <c r="D21" i="9"/>
  <c r="D26" i="9" s="1"/>
  <c r="C28" i="15"/>
  <c r="C8" i="15"/>
  <c r="E48" i="30"/>
  <c r="C139" i="30"/>
  <c r="E13" i="30"/>
  <c r="E14" i="30" s="1"/>
  <c r="E90" i="32"/>
  <c r="E189" i="30"/>
  <c r="E190" i="30" s="1"/>
  <c r="E114" i="32"/>
  <c r="E118" i="32" s="1"/>
  <c r="E121" i="32" s="1"/>
  <c r="I3" i="32"/>
  <c r="H2" i="33"/>
  <c r="G2" i="31" s="1"/>
  <c r="G2" i="30"/>
  <c r="G3" i="8"/>
  <c r="D139" i="30"/>
  <c r="H16" i="11"/>
  <c r="D48" i="30"/>
  <c r="G9" i="10"/>
  <c r="H9" i="10"/>
  <c r="H36" i="10"/>
  <c r="D92" i="30"/>
  <c r="F9" i="10"/>
  <c r="G36" i="10"/>
  <c r="C92" i="30"/>
  <c r="E92" i="30"/>
  <c r="F92" i="30"/>
  <c r="F10" i="10" s="1"/>
  <c r="H85" i="30"/>
  <c r="H92" i="30" s="1"/>
  <c r="H10" i="10" s="1"/>
  <c r="G92" i="30"/>
  <c r="G10" i="10" s="1"/>
  <c r="G16" i="10" s="1"/>
  <c r="F21" i="9"/>
  <c r="F26" i="9" s="1"/>
  <c r="F25" i="11" s="1"/>
  <c r="G23" i="11"/>
  <c r="G36" i="11" s="1"/>
  <c r="G51" i="11" s="1"/>
  <c r="H21" i="9"/>
  <c r="H23" i="11"/>
  <c r="H62" i="11"/>
  <c r="F35" i="11"/>
  <c r="D15" i="34" s="1"/>
  <c r="F36" i="11"/>
  <c r="F51" i="11" s="1"/>
  <c r="G26" i="9"/>
  <c r="G25" i="11" s="1"/>
  <c r="G24" i="11"/>
  <c r="C48" i="30"/>
  <c r="C13" i="9"/>
  <c r="C34" i="11" s="1"/>
  <c r="C27" i="29"/>
  <c r="H27" i="29" s="1"/>
  <c r="R27" i="29" s="1"/>
  <c r="C26" i="29"/>
  <c r="H26" i="29" s="1"/>
  <c r="R26" i="29" s="1"/>
  <c r="C28" i="29"/>
  <c r="H28" i="29" s="1"/>
  <c r="R28" i="29" s="1"/>
  <c r="C23" i="29"/>
  <c r="E23" i="29" s="1"/>
  <c r="C24" i="29"/>
  <c r="H23" i="29" s="1"/>
  <c r="R23" i="29" s="1"/>
  <c r="C25" i="29"/>
  <c r="H24" i="29" s="1"/>
  <c r="R24" i="29" s="1"/>
  <c r="B26" i="29"/>
  <c r="D26" i="29" s="1"/>
  <c r="B27" i="29"/>
  <c r="D27" i="29" s="1"/>
  <c r="C43" i="29" l="1"/>
  <c r="C45" i="29" s="1"/>
  <c r="H25" i="29"/>
  <c r="R25" i="29" s="1"/>
  <c r="I2" i="33"/>
  <c r="H2" i="31" s="1"/>
  <c r="H2" i="30"/>
  <c r="H3" i="8"/>
  <c r="F189" i="30"/>
  <c r="F190" i="30" s="1"/>
  <c r="F114" i="32"/>
  <c r="F118" i="32" s="1"/>
  <c r="F121" i="32" s="1"/>
  <c r="F13" i="30"/>
  <c r="F14" i="30" s="1"/>
  <c r="F90" i="32"/>
  <c r="H16" i="10"/>
  <c r="F16" i="10"/>
  <c r="F24" i="11"/>
  <c r="D20" i="34" s="1"/>
  <c r="G35" i="11"/>
  <c r="G55" i="11" s="1"/>
  <c r="H35" i="11"/>
  <c r="H36" i="11"/>
  <c r="H51" i="11" s="1"/>
  <c r="H26" i="9"/>
  <c r="H25" i="11" s="1"/>
  <c r="H24" i="11"/>
  <c r="F55" i="11"/>
  <c r="G56" i="11"/>
  <c r="E25" i="29"/>
  <c r="E24" i="29"/>
  <c r="E26" i="29"/>
  <c r="B28" i="29"/>
  <c r="D28" i="29" s="1"/>
  <c r="E27" i="29"/>
  <c r="H43" i="29"/>
  <c r="G13" i="30" l="1"/>
  <c r="G14" i="30" s="1"/>
  <c r="G90" i="32"/>
  <c r="G189" i="30"/>
  <c r="G190" i="30" s="1"/>
  <c r="G114" i="32"/>
  <c r="G118" i="32" s="1"/>
  <c r="G121" i="32" s="1"/>
  <c r="G42" i="11"/>
  <c r="F56" i="11"/>
  <c r="G52" i="11"/>
  <c r="H56" i="11"/>
  <c r="H55" i="11"/>
  <c r="H52" i="11"/>
  <c r="H42" i="11"/>
  <c r="B29" i="29"/>
  <c r="D29" i="29" s="1"/>
  <c r="E28" i="29"/>
  <c r="R43" i="29"/>
  <c r="H45" i="29"/>
  <c r="G23" i="29"/>
  <c r="M23" i="29"/>
  <c r="H189" i="30" l="1"/>
  <c r="H190" i="30" s="1"/>
  <c r="I114" i="32" s="1"/>
  <c r="H114" i="32"/>
  <c r="H13" i="30"/>
  <c r="H14" i="30" s="1"/>
  <c r="H90" i="32"/>
  <c r="G39" i="8" s="1"/>
  <c r="E29" i="29"/>
  <c r="B30" i="29"/>
  <c r="D30" i="29" s="1"/>
  <c r="I23" i="29"/>
  <c r="J23" i="29" s="1"/>
  <c r="Q23" i="29"/>
  <c r="M20" i="29"/>
  <c r="M19" i="29" s="1"/>
  <c r="M24" i="29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N23" i="29"/>
  <c r="I90" i="32" l="1"/>
  <c r="H39" i="8" s="1"/>
  <c r="H118" i="32"/>
  <c r="H121" i="32" s="1"/>
  <c r="G60" i="8"/>
  <c r="G64" i="8" s="1"/>
  <c r="G66" i="8" s="1"/>
  <c r="G19" i="11" s="1"/>
  <c r="G58" i="11" s="1"/>
  <c r="I118" i="32"/>
  <c r="I121" i="32" s="1"/>
  <c r="H60" i="8"/>
  <c r="H64" i="8" s="1"/>
  <c r="H66" i="8" s="1"/>
  <c r="H19" i="11" s="1"/>
  <c r="B31" i="29"/>
  <c r="D31" i="29" s="1"/>
  <c r="E30" i="29"/>
  <c r="N24" i="29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T23" i="29"/>
  <c r="S23" i="29" s="1"/>
  <c r="U23" i="29"/>
  <c r="G24" i="29"/>
  <c r="I24" i="29"/>
  <c r="T24" i="29" s="1"/>
  <c r="S24" i="29" s="1"/>
  <c r="M36" i="29"/>
  <c r="M37" i="29" s="1"/>
  <c r="M38" i="29" s="1"/>
  <c r="M39" i="29" s="1"/>
  <c r="M40" i="29" s="1"/>
  <c r="M41" i="29" s="1"/>
  <c r="M42" i="29" s="1"/>
  <c r="H45" i="11" l="1"/>
  <c r="H58" i="11"/>
  <c r="E31" i="29"/>
  <c r="B32" i="29"/>
  <c r="D32" i="29" s="1"/>
  <c r="M43" i="29"/>
  <c r="G17" i="29"/>
  <c r="Q24" i="29"/>
  <c r="J24" i="29"/>
  <c r="T45" i="29"/>
  <c r="G18" i="29"/>
  <c r="N36" i="29"/>
  <c r="N37" i="29" s="1"/>
  <c r="N38" i="29" s="1"/>
  <c r="N39" i="29" s="1"/>
  <c r="N40" i="29" s="1"/>
  <c r="N41" i="29" s="1"/>
  <c r="N42" i="29" s="1"/>
  <c r="B33" i="29" l="1"/>
  <c r="D33" i="29" s="1"/>
  <c r="E32" i="29"/>
  <c r="I25" i="29"/>
  <c r="G25" i="29"/>
  <c r="U24" i="29"/>
  <c r="B34" i="29" l="1"/>
  <c r="D34" i="29" s="1"/>
  <c r="E33" i="29"/>
  <c r="Q25" i="29"/>
  <c r="J25" i="29"/>
  <c r="T25" i="29"/>
  <c r="S25" i="29" s="1"/>
  <c r="E34" i="29" l="1"/>
  <c r="B35" i="29"/>
  <c r="D35" i="29" s="1"/>
  <c r="I26" i="29"/>
  <c r="G26" i="29"/>
  <c r="U25" i="29"/>
  <c r="B36" i="29" l="1"/>
  <c r="D36" i="29" s="1"/>
  <c r="E35" i="29"/>
  <c r="J26" i="29"/>
  <c r="Q26" i="29"/>
  <c r="T26" i="29"/>
  <c r="S26" i="29" s="1"/>
  <c r="E36" i="29" l="1"/>
  <c r="B37" i="29"/>
  <c r="D37" i="29" s="1"/>
  <c r="I27" i="29"/>
  <c r="G27" i="29"/>
  <c r="U26" i="29"/>
  <c r="E37" i="29" l="1"/>
  <c r="B38" i="29"/>
  <c r="D38" i="29" s="1"/>
  <c r="Q27" i="29"/>
  <c r="J27" i="29"/>
  <c r="T27" i="29"/>
  <c r="S27" i="29" s="1"/>
  <c r="B39" i="29" l="1"/>
  <c r="D39" i="29" s="1"/>
  <c r="E38" i="29"/>
  <c r="U27" i="29"/>
  <c r="I28" i="29"/>
  <c r="T28" i="29" s="1"/>
  <c r="S28" i="29" s="1"/>
  <c r="G28" i="29"/>
  <c r="E39" i="29" l="1"/>
  <c r="B40" i="29"/>
  <c r="D40" i="29" s="1"/>
  <c r="Q28" i="29"/>
  <c r="J28" i="29"/>
  <c r="B41" i="29" l="1"/>
  <c r="E40" i="29"/>
  <c r="I29" i="29"/>
  <c r="T29" i="29" s="1"/>
  <c r="S29" i="29" s="1"/>
  <c r="U28" i="29"/>
  <c r="G29" i="29"/>
  <c r="B42" i="29" l="1"/>
  <c r="D42" i="29" s="1"/>
  <c r="D41" i="29"/>
  <c r="E41" i="29" s="1"/>
  <c r="E42" i="29"/>
  <c r="Q29" i="29"/>
  <c r="J29" i="29"/>
  <c r="E43" i="29" l="1"/>
  <c r="L23" i="29" s="1"/>
  <c r="O23" i="29" s="1"/>
  <c r="L24" i="29" s="1"/>
  <c r="O24" i="29" s="1"/>
  <c r="L25" i="29" s="1"/>
  <c r="O25" i="29" s="1"/>
  <c r="L26" i="29" s="1"/>
  <c r="O26" i="29" s="1"/>
  <c r="L27" i="29" s="1"/>
  <c r="O27" i="29" s="1"/>
  <c r="L28" i="29" s="1"/>
  <c r="O28" i="29" s="1"/>
  <c r="L29" i="29" s="1"/>
  <c r="O29" i="29" s="1"/>
  <c r="L30" i="29" s="1"/>
  <c r="O30" i="29" s="1"/>
  <c r="L31" i="29" s="1"/>
  <c r="O31" i="29" s="1"/>
  <c r="L32" i="29" s="1"/>
  <c r="O32" i="29" s="1"/>
  <c r="L33" i="29" s="1"/>
  <c r="O33" i="29" s="1"/>
  <c r="L34" i="29" s="1"/>
  <c r="O34" i="29" s="1"/>
  <c r="L35" i="29" s="1"/>
  <c r="O35" i="29" s="1"/>
  <c r="L36" i="29" s="1"/>
  <c r="O36" i="29" s="1"/>
  <c r="L37" i="29" s="1"/>
  <c r="O37" i="29" s="1"/>
  <c r="L38" i="29" s="1"/>
  <c r="O38" i="29" s="1"/>
  <c r="L39" i="29" s="1"/>
  <c r="O39" i="29" s="1"/>
  <c r="L40" i="29" s="1"/>
  <c r="O40" i="29" s="1"/>
  <c r="L41" i="29" s="1"/>
  <c r="O41" i="29" s="1"/>
  <c r="L42" i="29" s="1"/>
  <c r="O42" i="29" s="1"/>
  <c r="I30" i="29"/>
  <c r="T30" i="29" s="1"/>
  <c r="S30" i="29" s="1"/>
  <c r="G30" i="29"/>
  <c r="U29" i="29"/>
  <c r="J30" i="29" l="1"/>
  <c r="Q30" i="29"/>
  <c r="I31" i="29" l="1"/>
  <c r="T31" i="29" s="1"/>
  <c r="S31" i="29" s="1"/>
  <c r="G31" i="29"/>
  <c r="U30" i="29"/>
  <c r="Q31" i="29" l="1"/>
  <c r="J31" i="29"/>
  <c r="U31" i="29" l="1"/>
  <c r="G32" i="29"/>
  <c r="I32" i="29"/>
  <c r="T32" i="29" s="1"/>
  <c r="S32" i="29" s="1"/>
  <c r="Q32" i="29" l="1"/>
  <c r="J32" i="29"/>
  <c r="I33" i="29" l="1"/>
  <c r="T33" i="29" s="1"/>
  <c r="S33" i="29" s="1"/>
  <c r="G33" i="29"/>
  <c r="U32" i="29"/>
  <c r="Q33" i="29" l="1"/>
  <c r="J33" i="29"/>
  <c r="I34" i="29" l="1"/>
  <c r="T34" i="29" s="1"/>
  <c r="S34" i="29" s="1"/>
  <c r="G34" i="29"/>
  <c r="U33" i="29"/>
  <c r="J34" i="29" l="1"/>
  <c r="Q34" i="29"/>
  <c r="I35" i="29" l="1"/>
  <c r="G35" i="29"/>
  <c r="U34" i="29"/>
  <c r="Q35" i="29" l="1"/>
  <c r="J35" i="29"/>
  <c r="T35" i="29"/>
  <c r="S35" i="29" s="1"/>
  <c r="G36" i="29" l="1"/>
  <c r="U35" i="29"/>
  <c r="I36" i="29"/>
  <c r="T36" i="29" l="1"/>
  <c r="S36" i="29" s="1"/>
  <c r="Q36" i="29"/>
  <c r="J36" i="29"/>
  <c r="U36" i="29" l="1"/>
  <c r="I37" i="29"/>
  <c r="G37" i="29"/>
  <c r="Q37" i="29" l="1"/>
  <c r="J37" i="29"/>
  <c r="T37" i="29"/>
  <c r="S37" i="29" s="1"/>
  <c r="G38" i="29" l="1"/>
  <c r="U37" i="29"/>
  <c r="I38" i="29"/>
  <c r="T38" i="29" l="1"/>
  <c r="S38" i="29" s="1"/>
  <c r="J38" i="29"/>
  <c r="Q38" i="29"/>
  <c r="I39" i="29" l="1"/>
  <c r="G39" i="29"/>
  <c r="U38" i="29"/>
  <c r="J39" i="29" l="1"/>
  <c r="Q39" i="29"/>
  <c r="T39" i="29"/>
  <c r="S39" i="29" s="1"/>
  <c r="G40" i="29" l="1"/>
  <c r="U39" i="29"/>
  <c r="I40" i="29"/>
  <c r="T40" i="29" s="1"/>
  <c r="S40" i="29" s="1"/>
  <c r="Q40" i="29" l="1"/>
  <c r="J40" i="29"/>
  <c r="U40" i="29" l="1"/>
  <c r="I41" i="29"/>
  <c r="T41" i="29" s="1"/>
  <c r="S41" i="29" s="1"/>
  <c r="G41" i="29"/>
  <c r="Q41" i="29" l="1"/>
  <c r="J41" i="29"/>
  <c r="T46" i="29"/>
  <c r="G19" i="29"/>
  <c r="I42" i="29" l="1"/>
  <c r="G42" i="29"/>
  <c r="U41" i="29"/>
  <c r="J42" i="29" l="1"/>
  <c r="U42" i="29" s="1"/>
  <c r="Q42" i="29"/>
  <c r="T42" i="29"/>
  <c r="I43" i="29"/>
  <c r="T43" i="29" s="1"/>
  <c r="G16" i="29"/>
  <c r="F17" i="27" l="1"/>
  <c r="O15" i="27"/>
  <c r="N15" i="27"/>
  <c r="M15" i="27"/>
  <c r="E174" i="30" s="1"/>
  <c r="K15" i="27"/>
  <c r="J15" i="27"/>
  <c r="I15" i="27"/>
  <c r="G15" i="27"/>
  <c r="F15" i="27"/>
  <c r="E15" i="27"/>
  <c r="D15" i="27"/>
  <c r="C15" i="27"/>
  <c r="H14" i="27"/>
  <c r="L14" i="27" s="1"/>
  <c r="P14" i="27" s="1"/>
  <c r="T14" i="27" s="1"/>
  <c r="X14" i="27" s="1"/>
  <c r="AB14" i="27" s="1"/>
  <c r="H13" i="27"/>
  <c r="L13" i="27" s="1"/>
  <c r="P13" i="27" s="1"/>
  <c r="T13" i="27" s="1"/>
  <c r="X13" i="27" s="1"/>
  <c r="AB13" i="27" s="1"/>
  <c r="H12" i="27"/>
  <c r="L12" i="27" s="1"/>
  <c r="O9" i="27"/>
  <c r="O17" i="27" s="1"/>
  <c r="N9" i="27"/>
  <c r="N17" i="27" s="1"/>
  <c r="M9" i="27"/>
  <c r="M17" i="27" s="1"/>
  <c r="K9" i="27"/>
  <c r="K17" i="27" s="1"/>
  <c r="J9" i="27"/>
  <c r="J17" i="27" s="1"/>
  <c r="I9" i="27"/>
  <c r="D174" i="30" s="1"/>
  <c r="G9" i="27"/>
  <c r="G17" i="27" s="1"/>
  <c r="F9" i="27"/>
  <c r="E9" i="27"/>
  <c r="E17" i="27" s="1"/>
  <c r="D9" i="27"/>
  <c r="C174" i="30" s="1"/>
  <c r="C9" i="27"/>
  <c r="C17" i="27" s="1"/>
  <c r="H8" i="27"/>
  <c r="L8" i="27" s="1"/>
  <c r="P8" i="27" s="1"/>
  <c r="T8" i="27" s="1"/>
  <c r="X8" i="27" s="1"/>
  <c r="AB8" i="27" s="1"/>
  <c r="H7" i="27"/>
  <c r="L7" i="27" s="1"/>
  <c r="P7" i="27" s="1"/>
  <c r="T7" i="27" s="1"/>
  <c r="X7" i="27" s="1"/>
  <c r="AB7" i="27" s="1"/>
  <c r="H6" i="27"/>
  <c r="L15" i="27" l="1"/>
  <c r="I17" i="27"/>
  <c r="H9" i="27"/>
  <c r="D17" i="27"/>
  <c r="P12" i="27"/>
  <c r="H15" i="27"/>
  <c r="H17" i="27" s="1"/>
  <c r="L6" i="27"/>
  <c r="F65" i="8"/>
  <c r="E65" i="8"/>
  <c r="D65" i="8"/>
  <c r="C65" i="8"/>
  <c r="F63" i="8"/>
  <c r="E63" i="8"/>
  <c r="D63" i="8"/>
  <c r="F62" i="8"/>
  <c r="E62" i="8"/>
  <c r="D62" i="8"/>
  <c r="F61" i="8"/>
  <c r="E61" i="8"/>
  <c r="D61" i="8"/>
  <c r="F60" i="8"/>
  <c r="C29" i="34" s="1"/>
  <c r="E60" i="8"/>
  <c r="C29" i="12" s="1"/>
  <c r="D60" i="8"/>
  <c r="C63" i="8"/>
  <c r="C62" i="8"/>
  <c r="C61" i="8"/>
  <c r="C60" i="8"/>
  <c r="F54" i="8"/>
  <c r="E54" i="8"/>
  <c r="D54" i="8"/>
  <c r="C54" i="8"/>
  <c r="F53" i="8"/>
  <c r="F16" i="11" s="1"/>
  <c r="E53" i="8"/>
  <c r="D53" i="8"/>
  <c r="C53" i="8"/>
  <c r="F52" i="8"/>
  <c r="E52" i="8"/>
  <c r="D52" i="8"/>
  <c r="C52" i="8"/>
  <c r="F51" i="8"/>
  <c r="E51" i="8"/>
  <c r="D51" i="8"/>
  <c r="C51" i="8"/>
  <c r="C50" i="8"/>
  <c r="F49" i="8"/>
  <c r="F15" i="11" s="1"/>
  <c r="E49" i="8"/>
  <c r="D49" i="8"/>
  <c r="C49" i="8"/>
  <c r="F45" i="8"/>
  <c r="F12" i="11" s="1"/>
  <c r="E45" i="8"/>
  <c r="D45" i="8"/>
  <c r="F44" i="8"/>
  <c r="E44" i="8"/>
  <c r="D44" i="8"/>
  <c r="F43" i="8"/>
  <c r="E43" i="8"/>
  <c r="D43" i="8"/>
  <c r="F42" i="8"/>
  <c r="E42" i="8"/>
  <c r="F41" i="8"/>
  <c r="F11" i="11" s="1"/>
  <c r="E41" i="8"/>
  <c r="D41" i="8"/>
  <c r="F39" i="8"/>
  <c r="E39" i="8"/>
  <c r="D39" i="8"/>
  <c r="F38" i="8"/>
  <c r="E38" i="8"/>
  <c r="D38" i="8"/>
  <c r="F37" i="8"/>
  <c r="E37" i="8"/>
  <c r="D37" i="8"/>
  <c r="F36" i="8"/>
  <c r="E36" i="8"/>
  <c r="D36" i="8"/>
  <c r="F34" i="8"/>
  <c r="F9" i="11" s="1"/>
  <c r="E34" i="8"/>
  <c r="D34" i="8"/>
  <c r="C45" i="8"/>
  <c r="C44" i="8"/>
  <c r="C43" i="8"/>
  <c r="C42" i="8"/>
  <c r="C165" i="30" s="1"/>
  <c r="C41" i="8"/>
  <c r="C39" i="8"/>
  <c r="C38" i="8"/>
  <c r="C37" i="8"/>
  <c r="C36" i="8"/>
  <c r="C35" i="8"/>
  <c r="C34" i="8"/>
  <c r="F27" i="8"/>
  <c r="E27" i="8"/>
  <c r="D27" i="8"/>
  <c r="F26" i="8"/>
  <c r="E26" i="8"/>
  <c r="D26" i="8"/>
  <c r="F24" i="8"/>
  <c r="E24" i="8"/>
  <c r="D24" i="8"/>
  <c r="F22" i="8"/>
  <c r="E22" i="8"/>
  <c r="D22" i="8"/>
  <c r="F21" i="8"/>
  <c r="E21" i="8"/>
  <c r="D21" i="8"/>
  <c r="C27" i="8"/>
  <c r="C26" i="8"/>
  <c r="C25" i="8"/>
  <c r="C24" i="8"/>
  <c r="C23" i="8"/>
  <c r="C22" i="8"/>
  <c r="C21" i="8"/>
  <c r="F17" i="8"/>
  <c r="E17" i="8"/>
  <c r="D17" i="8"/>
  <c r="C17" i="8"/>
  <c r="F16" i="8"/>
  <c r="E16" i="8"/>
  <c r="D16" i="8"/>
  <c r="C16" i="8"/>
  <c r="F15" i="8"/>
  <c r="E15" i="8"/>
  <c r="D15" i="8"/>
  <c r="C15" i="8"/>
  <c r="F14" i="8"/>
  <c r="E14" i="8"/>
  <c r="D14" i="8"/>
  <c r="C14" i="8"/>
  <c r="F13" i="8"/>
  <c r="E13" i="8"/>
  <c r="D13" i="8"/>
  <c r="C13" i="8"/>
  <c r="F12" i="8"/>
  <c r="E12" i="8"/>
  <c r="D12" i="8"/>
  <c r="C12" i="8"/>
  <c r="F11" i="8"/>
  <c r="E11" i="8"/>
  <c r="D11" i="8"/>
  <c r="C11" i="8"/>
  <c r="F10" i="8"/>
  <c r="F5" i="11" s="1"/>
  <c r="E10" i="8"/>
  <c r="D10" i="8"/>
  <c r="C10" i="8"/>
  <c r="C9" i="8"/>
  <c r="C8" i="8"/>
  <c r="C7" i="8"/>
  <c r="C3" i="8"/>
  <c r="P15" i="27" l="1"/>
  <c r="T12" i="27"/>
  <c r="C33" i="34"/>
  <c r="F29" i="34"/>
  <c r="D29" i="34"/>
  <c r="C171" i="30"/>
  <c r="C175" i="30" s="1"/>
  <c r="F37" i="11"/>
  <c r="F52" i="11" s="1"/>
  <c r="D175" i="30"/>
  <c r="E175" i="30"/>
  <c r="F175" i="30"/>
  <c r="F31" i="10" s="1"/>
  <c r="D3" i="8"/>
  <c r="C2" i="11"/>
  <c r="D2" i="11" s="1"/>
  <c r="E2" i="11" s="1"/>
  <c r="F2" i="11" s="1"/>
  <c r="G2" i="11" s="1"/>
  <c r="H2" i="11" s="1"/>
  <c r="C3" i="10"/>
  <c r="D3" i="10" s="1"/>
  <c r="E3" i="10" s="1"/>
  <c r="F3" i="10" s="1"/>
  <c r="G3" i="10" s="1"/>
  <c r="H3" i="10" s="1"/>
  <c r="C2" i="9"/>
  <c r="D2" i="9" s="1"/>
  <c r="E2" i="9" s="1"/>
  <c r="F2" i="9" s="1"/>
  <c r="G2" i="9" s="1"/>
  <c r="H2" i="9" s="1"/>
  <c r="C2" i="27"/>
  <c r="I2" i="27" s="1"/>
  <c r="M2" i="27" s="1"/>
  <c r="Q2" i="27" s="1"/>
  <c r="U2" i="27" s="1"/>
  <c r="Y2" i="27" s="1"/>
  <c r="C2" i="21"/>
  <c r="I2" i="21" s="1"/>
  <c r="M2" i="21" s="1"/>
  <c r="Q2" i="21" s="1"/>
  <c r="U2" i="21" s="1"/>
  <c r="Y2" i="21" s="1"/>
  <c r="P6" i="27"/>
  <c r="L9" i="27"/>
  <c r="L17" i="27" s="1"/>
  <c r="E55" i="32" s="1"/>
  <c r="D25" i="8" s="1"/>
  <c r="O12" i="21"/>
  <c r="N12" i="21"/>
  <c r="M12" i="21"/>
  <c r="K12" i="21"/>
  <c r="J12" i="21"/>
  <c r="I12" i="21"/>
  <c r="H12" i="21"/>
  <c r="G12" i="21"/>
  <c r="F12" i="21"/>
  <c r="E12" i="21"/>
  <c r="D12" i="21"/>
  <c r="C12" i="21"/>
  <c r="L11" i="21"/>
  <c r="P11" i="21" s="1"/>
  <c r="C20" i="9"/>
  <c r="F64" i="8"/>
  <c r="E64" i="8"/>
  <c r="D64" i="8"/>
  <c r="C64" i="8"/>
  <c r="E33" i="11"/>
  <c r="D33" i="11"/>
  <c r="C33" i="11"/>
  <c r="T15" i="27" l="1"/>
  <c r="X12" i="27"/>
  <c r="P9" i="27"/>
  <c r="P17" i="27" s="1"/>
  <c r="F55" i="32" s="1"/>
  <c r="E25" i="8" s="1"/>
  <c r="T6" i="27"/>
  <c r="P12" i="21"/>
  <c r="T11" i="21"/>
  <c r="D33" i="34"/>
  <c r="E29" i="34" s="1"/>
  <c r="E33" i="34" s="1"/>
  <c r="F33" i="34"/>
  <c r="G29" i="34"/>
  <c r="C34" i="34"/>
  <c r="C11" i="34"/>
  <c r="F29" i="10"/>
  <c r="F36" i="10" s="1"/>
  <c r="F3" i="8"/>
  <c r="L12" i="21"/>
  <c r="E3" i="8"/>
  <c r="X15" i="27" l="1"/>
  <c r="AB12" i="27"/>
  <c r="AB15" i="27" s="1"/>
  <c r="X6" i="27"/>
  <c r="T9" i="27"/>
  <c r="T17" i="27" s="1"/>
  <c r="G55" i="32" s="1"/>
  <c r="F25" i="8" s="1"/>
  <c r="X11" i="21"/>
  <c r="T12" i="21"/>
  <c r="G33" i="34"/>
  <c r="H29" i="34" s="1"/>
  <c r="H33" i="34" s="1"/>
  <c r="D11" i="34"/>
  <c r="F34" i="34"/>
  <c r="D21" i="34"/>
  <c r="D22" i="34" s="1"/>
  <c r="E31" i="34"/>
  <c r="D34" i="34"/>
  <c r="E30" i="34"/>
  <c r="D34" i="10"/>
  <c r="E20" i="10"/>
  <c r="D35" i="10"/>
  <c r="E21" i="10"/>
  <c r="D12" i="10"/>
  <c r="D32" i="10"/>
  <c r="E19" i="10"/>
  <c r="E35" i="10"/>
  <c r="C28" i="10"/>
  <c r="E34" i="10"/>
  <c r="E12" i="10"/>
  <c r="D21" i="10"/>
  <c r="E32" i="10"/>
  <c r="D20" i="10"/>
  <c r="D19" i="10"/>
  <c r="E27" i="10"/>
  <c r="C35" i="10"/>
  <c r="C21" i="10"/>
  <c r="C34" i="10"/>
  <c r="C27" i="10"/>
  <c r="C20" i="10"/>
  <c r="C32" i="10"/>
  <c r="C12" i="10"/>
  <c r="C19" i="10"/>
  <c r="C8" i="10"/>
  <c r="D13" i="10"/>
  <c r="E13" i="10"/>
  <c r="C14" i="10"/>
  <c r="D14" i="10"/>
  <c r="E14" i="10"/>
  <c r="H17" i="21"/>
  <c r="L17" i="21" s="1"/>
  <c r="P17" i="21" s="1"/>
  <c r="T17" i="21" s="1"/>
  <c r="X17" i="21" s="1"/>
  <c r="AB17" i="21" s="1"/>
  <c r="H16" i="21"/>
  <c r="L16" i="21" s="1"/>
  <c r="H15" i="21"/>
  <c r="L15" i="21" s="1"/>
  <c r="P15" i="21" s="1"/>
  <c r="T15" i="21" s="1"/>
  <c r="H8" i="21"/>
  <c r="L8" i="21" s="1"/>
  <c r="P8" i="21" s="1"/>
  <c r="T8" i="21" s="1"/>
  <c r="X8" i="21" s="1"/>
  <c r="AB8" i="21" s="1"/>
  <c r="H7" i="21"/>
  <c r="L7" i="21" s="1"/>
  <c r="P7" i="21" s="1"/>
  <c r="T7" i="21" s="1"/>
  <c r="X7" i="21" s="1"/>
  <c r="AB7" i="21" s="1"/>
  <c r="H6" i="21"/>
  <c r="H9" i="21" s="1"/>
  <c r="G18" i="21"/>
  <c r="G9" i="21"/>
  <c r="G20" i="21" s="1"/>
  <c r="O18" i="21"/>
  <c r="N18" i="21"/>
  <c r="M18" i="21"/>
  <c r="K18" i="21"/>
  <c r="J18" i="21"/>
  <c r="D158" i="30" s="1"/>
  <c r="I18" i="21"/>
  <c r="H18" i="21"/>
  <c r="F18" i="21"/>
  <c r="E18" i="21"/>
  <c r="C158" i="30" s="1"/>
  <c r="D18" i="21"/>
  <c r="O9" i="21"/>
  <c r="N9" i="21"/>
  <c r="M9" i="21"/>
  <c r="K9" i="21"/>
  <c r="K20" i="21" s="1"/>
  <c r="J9" i="21"/>
  <c r="I9" i="21"/>
  <c r="D22" i="10" s="1"/>
  <c r="F9" i="21"/>
  <c r="F20" i="21" s="1"/>
  <c r="E9" i="21"/>
  <c r="C157" i="30" s="1"/>
  <c r="D9" i="21"/>
  <c r="C149" i="30" s="1"/>
  <c r="C154" i="30" s="1"/>
  <c r="C18" i="21"/>
  <c r="C9" i="21"/>
  <c r="C20" i="21" s="1"/>
  <c r="D157" i="30" l="1"/>
  <c r="D160" i="30" s="1"/>
  <c r="D23" i="10" s="1"/>
  <c r="J20" i="21"/>
  <c r="F158" i="30"/>
  <c r="G158" i="30"/>
  <c r="H158" i="30"/>
  <c r="E158" i="30"/>
  <c r="G157" i="30"/>
  <c r="G160" i="30" s="1"/>
  <c r="G23" i="10" s="1"/>
  <c r="G24" i="10" s="1"/>
  <c r="G38" i="10" s="1"/>
  <c r="H157" i="30"/>
  <c r="F157" i="30"/>
  <c r="F160" i="30" s="1"/>
  <c r="F23" i="10" s="1"/>
  <c r="F24" i="10" s="1"/>
  <c r="F38" i="10" s="1"/>
  <c r="E157" i="30"/>
  <c r="E160" i="30" s="1"/>
  <c r="O20" i="21"/>
  <c r="H20" i="21"/>
  <c r="H22" i="21" s="1"/>
  <c r="AB6" i="27"/>
  <c r="AB9" i="27" s="1"/>
  <c r="AB17" i="27" s="1"/>
  <c r="I55" i="32" s="1"/>
  <c r="H25" i="8" s="1"/>
  <c r="X9" i="27"/>
  <c r="X17" i="27" s="1"/>
  <c r="H55" i="32" s="1"/>
  <c r="G25" i="8" s="1"/>
  <c r="C160" i="30"/>
  <c r="AB11" i="21"/>
  <c r="AB12" i="21" s="1"/>
  <c r="X12" i="21"/>
  <c r="H31" i="34"/>
  <c r="G34" i="34"/>
  <c r="H32" i="34"/>
  <c r="H30" i="34"/>
  <c r="I20" i="21"/>
  <c r="X15" i="21"/>
  <c r="D24" i="10"/>
  <c r="E23" i="10"/>
  <c r="C13" i="10"/>
  <c r="E22" i="10"/>
  <c r="M20" i="21"/>
  <c r="D20" i="21"/>
  <c r="E20" i="21"/>
  <c r="L6" i="21"/>
  <c r="P6" i="21" s="1"/>
  <c r="D8" i="10"/>
  <c r="N20" i="21"/>
  <c r="E6" i="10"/>
  <c r="E29" i="10"/>
  <c r="D31" i="10"/>
  <c r="L18" i="21"/>
  <c r="P16" i="21"/>
  <c r="D7" i="10"/>
  <c r="E7" i="10"/>
  <c r="D6" i="10"/>
  <c r="E31" i="10"/>
  <c r="D29" i="10"/>
  <c r="E8" i="10"/>
  <c r="H160" i="30" l="1"/>
  <c r="H23" i="10" s="1"/>
  <c r="H24" i="10" s="1"/>
  <c r="H38" i="10" s="1"/>
  <c r="P9" i="21"/>
  <c r="T6" i="21"/>
  <c r="P18" i="21"/>
  <c r="T16" i="21"/>
  <c r="AB15" i="21"/>
  <c r="E11" i="10"/>
  <c r="D11" i="10"/>
  <c r="D15" i="10"/>
  <c r="E24" i="10"/>
  <c r="E9" i="10"/>
  <c r="E15" i="10"/>
  <c r="D9" i="10"/>
  <c r="C22" i="10"/>
  <c r="C31" i="10"/>
  <c r="C11" i="10"/>
  <c r="C23" i="10"/>
  <c r="C15" i="10"/>
  <c r="C7" i="10"/>
  <c r="L9" i="21"/>
  <c r="L20" i="21" s="1"/>
  <c r="E51" i="32" s="1"/>
  <c r="E66" i="32" s="1"/>
  <c r="E10" i="10"/>
  <c r="D10" i="10"/>
  <c r="P20" i="21" l="1"/>
  <c r="F51" i="32" s="1"/>
  <c r="F66" i="32" s="1"/>
  <c r="T9" i="21"/>
  <c r="X6" i="21"/>
  <c r="X16" i="21"/>
  <c r="T18" i="21"/>
  <c r="E23" i="8"/>
  <c r="D23" i="8"/>
  <c r="D16" i="10"/>
  <c r="E16" i="10"/>
  <c r="C10" i="10"/>
  <c r="C34" i="15" l="1"/>
  <c r="T20" i="21"/>
  <c r="G51" i="32" s="1"/>
  <c r="G66" i="32" s="1"/>
  <c r="X9" i="21"/>
  <c r="AB6" i="21"/>
  <c r="AB9" i="21" s="1"/>
  <c r="AB16" i="21"/>
  <c r="AB18" i="21" s="1"/>
  <c r="X18" i="21"/>
  <c r="F23" i="8" l="1"/>
  <c r="X20" i="21"/>
  <c r="H51" i="32" s="1"/>
  <c r="H66" i="32" s="1"/>
  <c r="AB20" i="21"/>
  <c r="I51" i="32" s="1"/>
  <c r="I66" i="32" s="1"/>
  <c r="C24" i="12"/>
  <c r="F30" i="12"/>
  <c r="F29" i="12"/>
  <c r="G6" i="15"/>
  <c r="H6" i="15"/>
  <c r="I6" i="15"/>
  <c r="H7" i="14"/>
  <c r="J7" i="14" s="1"/>
  <c r="K7" i="14" s="1"/>
  <c r="N7" i="14" s="1"/>
  <c r="H8" i="14"/>
  <c r="I8" i="14" s="1"/>
  <c r="H9" i="14"/>
  <c r="J9" i="14" s="1"/>
  <c r="K9" i="14" s="1"/>
  <c r="N9" i="14" s="1"/>
  <c r="H10" i="14"/>
  <c r="I10" i="14" s="1"/>
  <c r="H11" i="14"/>
  <c r="J11" i="14" s="1"/>
  <c r="H12" i="14"/>
  <c r="I12" i="14" s="1"/>
  <c r="E15" i="14"/>
  <c r="G15" i="14"/>
  <c r="H15" i="14" s="1"/>
  <c r="B17" i="14"/>
  <c r="B28" i="14" s="1"/>
  <c r="H18" i="14"/>
  <c r="I18" i="14" s="1"/>
  <c r="L18" i="14" s="1"/>
  <c r="H19" i="14"/>
  <c r="J19" i="14" s="1"/>
  <c r="K19" i="14" s="1"/>
  <c r="N19" i="14" s="1"/>
  <c r="H20" i="14"/>
  <c r="I20" i="14" s="1"/>
  <c r="H21" i="14"/>
  <c r="J21" i="14" s="1"/>
  <c r="K21" i="14" s="1"/>
  <c r="N21" i="14" s="1"/>
  <c r="H22" i="14"/>
  <c r="I22" i="14" s="1"/>
  <c r="H23" i="14"/>
  <c r="I23" i="14" s="1"/>
  <c r="E26" i="14"/>
  <c r="G26" i="14"/>
  <c r="H26" i="14" s="1"/>
  <c r="I26" i="14" s="1"/>
  <c r="H29" i="14"/>
  <c r="I29" i="14" s="1"/>
  <c r="L29" i="14" s="1"/>
  <c r="H30" i="14"/>
  <c r="I30" i="14" s="1"/>
  <c r="H31" i="14"/>
  <c r="J31" i="14" s="1"/>
  <c r="K31" i="14" s="1"/>
  <c r="N31" i="14" s="1"/>
  <c r="H32" i="14"/>
  <c r="I32" i="14" s="1"/>
  <c r="H33" i="14"/>
  <c r="I33" i="14" s="1"/>
  <c r="H34" i="14"/>
  <c r="I34" i="14" s="1"/>
  <c r="E37" i="14"/>
  <c r="G37" i="14"/>
  <c r="H37" i="14" s="1"/>
  <c r="H23" i="8" l="1"/>
  <c r="H28" i="8" s="1"/>
  <c r="H7" i="11" s="1"/>
  <c r="G23" i="8"/>
  <c r="G28" i="8" s="1"/>
  <c r="G7" i="11" s="1"/>
  <c r="I31" i="14"/>
  <c r="I7" i="14"/>
  <c r="L7" i="14" s="1"/>
  <c r="L39" i="14" s="1"/>
  <c r="I37" i="14"/>
  <c r="J37" i="14"/>
  <c r="K37" i="14" s="1"/>
  <c r="N37" i="14" s="1"/>
  <c r="J26" i="14"/>
  <c r="K26" i="14" s="1"/>
  <c r="N26" i="14" s="1"/>
  <c r="J33" i="14"/>
  <c r="K33" i="14" s="1"/>
  <c r="N33" i="14" s="1"/>
  <c r="I9" i="14"/>
  <c r="J30" i="14"/>
  <c r="K30" i="14" s="1"/>
  <c r="N30" i="14" s="1"/>
  <c r="J18" i="14"/>
  <c r="K18" i="14" s="1"/>
  <c r="N18" i="14" s="1"/>
  <c r="J8" i="14"/>
  <c r="K8" i="14" s="1"/>
  <c r="N8" i="14" s="1"/>
  <c r="J23" i="14"/>
  <c r="K23" i="14" s="1"/>
  <c r="N23" i="14" s="1"/>
  <c r="J32" i="14"/>
  <c r="K32" i="14" s="1"/>
  <c r="N32" i="14" s="1"/>
  <c r="J22" i="14"/>
  <c r="K22" i="14" s="1"/>
  <c r="N22" i="14" s="1"/>
  <c r="J12" i="14"/>
  <c r="K12" i="14" s="1"/>
  <c r="N12" i="14" s="1"/>
  <c r="I21" i="14"/>
  <c r="I11" i="14"/>
  <c r="J29" i="14"/>
  <c r="K29" i="14" s="1"/>
  <c r="N29" i="14" s="1"/>
  <c r="J20" i="14"/>
  <c r="K20" i="14" s="1"/>
  <c r="N20" i="14" s="1"/>
  <c r="J10" i="14"/>
  <c r="K10" i="14" s="1"/>
  <c r="N10" i="14" s="1"/>
  <c r="I19" i="14"/>
  <c r="K11" i="14"/>
  <c r="N11" i="14" s="1"/>
  <c r="I15" i="14"/>
  <c r="J15" i="14"/>
  <c r="K15" i="14" s="1"/>
  <c r="N15" i="14" s="1"/>
  <c r="J34" i="14"/>
  <c r="K34" i="14" s="1"/>
  <c r="N34" i="14" s="1"/>
  <c r="N39" i="14" l="1"/>
  <c r="K39" i="14"/>
  <c r="J39" i="14"/>
  <c r="C6" i="9"/>
  <c r="C21" i="11"/>
  <c r="C20" i="11"/>
  <c r="C16" i="11"/>
  <c r="C15" i="11"/>
  <c r="C12" i="11"/>
  <c r="C11" i="11"/>
  <c r="C9" i="11"/>
  <c r="C5" i="11"/>
  <c r="C4" i="11"/>
  <c r="C24" i="10"/>
  <c r="C34" i="9"/>
  <c r="C30" i="9"/>
  <c r="C66" i="8"/>
  <c r="C19" i="11" s="1"/>
  <c r="C55" i="8"/>
  <c r="C17" i="11" s="1"/>
  <c r="C46" i="8"/>
  <c r="C13" i="11" s="1"/>
  <c r="C28" i="8"/>
  <c r="C7" i="11" s="1"/>
  <c r="C18" i="8"/>
  <c r="C6" i="11" s="1"/>
  <c r="C33" i="12"/>
  <c r="D31" i="12"/>
  <c r="G30" i="12"/>
  <c r="D30" i="12"/>
  <c r="G29" i="12"/>
  <c r="C10" i="9" l="1"/>
  <c r="C15" i="9" s="1"/>
  <c r="C10" i="15" s="1"/>
  <c r="C5" i="12"/>
  <c r="F27" i="12"/>
  <c r="G27" i="12" s="1"/>
  <c r="C11" i="12"/>
  <c r="C37" i="11"/>
  <c r="C22" i="11"/>
  <c r="C62" i="11" s="1"/>
  <c r="C30" i="8"/>
  <c r="C57" i="8"/>
  <c r="C18" i="11" s="1"/>
  <c r="G31" i="12"/>
  <c r="D29" i="12"/>
  <c r="D27" i="12" l="1"/>
  <c r="C34" i="12"/>
  <c r="C8" i="11"/>
  <c r="C23" i="11"/>
  <c r="C35" i="11" s="1"/>
  <c r="C21" i="9"/>
  <c r="F32" i="12"/>
  <c r="D7" i="12"/>
  <c r="C36" i="11"/>
  <c r="C68" i="8"/>
  <c r="C4" i="8" s="1"/>
  <c r="D33" i="12"/>
  <c r="C26" i="9" l="1"/>
  <c r="C25" i="11" s="1"/>
  <c r="C24" i="11"/>
  <c r="D8" i="12"/>
  <c r="F33" i="12"/>
  <c r="G32" i="12"/>
  <c r="D34" i="12"/>
  <c r="E30" i="12"/>
  <c r="E31" i="12"/>
  <c r="E29" i="12"/>
  <c r="G33" i="12" l="1"/>
  <c r="D11" i="12"/>
  <c r="F34" i="12"/>
  <c r="E33" i="12"/>
  <c r="D66" i="8"/>
  <c r="C17" i="12" s="1"/>
  <c r="E66" i="8"/>
  <c r="F66" i="8"/>
  <c r="D28" i="8"/>
  <c r="E28" i="8"/>
  <c r="F28" i="8"/>
  <c r="F7" i="11" s="1"/>
  <c r="F19" i="11" l="1"/>
  <c r="F58" i="11" s="1"/>
  <c r="D17" i="34"/>
  <c r="D18" i="34" s="1"/>
  <c r="D17" i="12"/>
  <c r="D18" i="12" s="1"/>
  <c r="C17" i="34"/>
  <c r="C18" i="34" s="1"/>
  <c r="C35" i="15"/>
  <c r="C15" i="15"/>
  <c r="C31" i="15"/>
  <c r="C17" i="15"/>
  <c r="C13" i="15"/>
  <c r="C29" i="15"/>
  <c r="C33" i="15"/>
  <c r="C11" i="15"/>
  <c r="G45" i="11"/>
  <c r="C18" i="12"/>
  <c r="H30" i="12"/>
  <c r="H31" i="12"/>
  <c r="H29" i="12"/>
  <c r="G34" i="12"/>
  <c r="H32" i="12"/>
  <c r="E24" i="11"/>
  <c r="C20" i="34" s="1"/>
  <c r="C21" i="34" s="1"/>
  <c r="C22" i="34" s="1"/>
  <c r="E5" i="11"/>
  <c r="D5" i="11"/>
  <c r="E9" i="11"/>
  <c r="D9" i="11"/>
  <c r="E11" i="11"/>
  <c r="D11" i="11"/>
  <c r="E12" i="11"/>
  <c r="D12" i="11"/>
  <c r="E15" i="11"/>
  <c r="D15" i="11"/>
  <c r="E16" i="11"/>
  <c r="D16" i="11"/>
  <c r="E20" i="11"/>
  <c r="C19" i="34" s="1"/>
  <c r="D20" i="11"/>
  <c r="C19" i="12" s="1"/>
  <c r="E21" i="11"/>
  <c r="D21" i="11"/>
  <c r="E22" i="11"/>
  <c r="F41" i="11" s="1"/>
  <c r="D22" i="11"/>
  <c r="E23" i="11"/>
  <c r="D23" i="11"/>
  <c r="G28" i="15" l="1"/>
  <c r="I28" i="15"/>
  <c r="H28" i="15"/>
  <c r="G12" i="15"/>
  <c r="I12" i="15"/>
  <c r="H12" i="15"/>
  <c r="I30" i="15"/>
  <c r="H30" i="15"/>
  <c r="G30" i="15"/>
  <c r="I34" i="15"/>
  <c r="G34" i="15"/>
  <c r="H34" i="15"/>
  <c r="F42" i="11"/>
  <c r="D20" i="12"/>
  <c r="D21" i="12" s="1"/>
  <c r="F40" i="11"/>
  <c r="D19" i="12"/>
  <c r="H33" i="12"/>
  <c r="G10" i="15"/>
  <c r="I10" i="15"/>
  <c r="H10" i="15"/>
  <c r="D25" i="11"/>
  <c r="D24" i="11"/>
  <c r="E41" i="11"/>
  <c r="D62" i="11"/>
  <c r="E62" i="11"/>
  <c r="D40" i="11"/>
  <c r="E40" i="11"/>
  <c r="E56" i="11"/>
  <c r="D19" i="11"/>
  <c r="E37" i="11"/>
  <c r="E7" i="11"/>
  <c r="E19" i="11"/>
  <c r="D37" i="11"/>
  <c r="D7" i="11"/>
  <c r="D35" i="11"/>
  <c r="E35" i="11"/>
  <c r="C15" i="34" s="1"/>
  <c r="E36" i="11"/>
  <c r="E51" i="11" s="1"/>
  <c r="D36" i="11"/>
  <c r="D51" i="11" s="1"/>
  <c r="D41" i="11"/>
  <c r="E55" i="11" l="1"/>
  <c r="D15" i="12"/>
  <c r="D42" i="11"/>
  <c r="C20" i="12"/>
  <c r="C21" i="12" s="1"/>
  <c r="C22" i="12" s="1"/>
  <c r="D55" i="11"/>
  <c r="C15" i="12"/>
  <c r="E58" i="11"/>
  <c r="F45" i="11"/>
  <c r="D22" i="12"/>
  <c r="E25" i="11"/>
  <c r="E42" i="11"/>
  <c r="D56" i="11"/>
  <c r="D52" i="11"/>
  <c r="E52" i="11"/>
  <c r="E45" i="11"/>
  <c r="D58" i="11"/>
  <c r="D45" i="11"/>
  <c r="C6" i="10" l="1"/>
  <c r="C9" i="10" s="1"/>
  <c r="C16" i="10" s="1"/>
  <c r="C16" i="15" s="1"/>
  <c r="D8" i="30"/>
  <c r="D9" i="30" s="1"/>
  <c r="E11" i="32" s="1"/>
  <c r="I16" i="15" l="1"/>
  <c r="H16" i="15"/>
  <c r="G16" i="15"/>
  <c r="E8" i="30"/>
  <c r="E9" i="30" s="1"/>
  <c r="F11" i="32" s="1"/>
  <c r="D8" i="8"/>
  <c r="D4" i="11" s="1"/>
  <c r="D27" i="10"/>
  <c r="D179" i="30"/>
  <c r="E17" i="32" s="1"/>
  <c r="D63" i="11" l="1"/>
  <c r="F8" i="30"/>
  <c r="F9" i="30" s="1"/>
  <c r="G11" i="32" s="1"/>
  <c r="E8" i="8"/>
  <c r="E4" i="11" s="1"/>
  <c r="D9" i="8"/>
  <c r="E178" i="30"/>
  <c r="E179" i="30" s="1"/>
  <c r="F17" i="32" s="1"/>
  <c r="D28" i="10"/>
  <c r="D36" i="10" s="1"/>
  <c r="D38" i="10" s="1"/>
  <c r="D184" i="30"/>
  <c r="E78" i="32" s="1"/>
  <c r="E99" i="32" s="1"/>
  <c r="E28" i="10"/>
  <c r="E36" i="10" s="1"/>
  <c r="E38" i="10" s="1"/>
  <c r="E183" i="30" l="1"/>
  <c r="E184" i="30" s="1"/>
  <c r="F78" i="32" s="1"/>
  <c r="F99" i="32" s="1"/>
  <c r="F183" i="30"/>
  <c r="F184" i="30" s="1"/>
  <c r="G78" i="32" s="1"/>
  <c r="G99" i="32" s="1"/>
  <c r="D35" i="8"/>
  <c r="F178" i="30"/>
  <c r="F179" i="30" s="1"/>
  <c r="G17" i="32" s="1"/>
  <c r="E9" i="8"/>
  <c r="G8" i="30"/>
  <c r="G9" i="30" s="1"/>
  <c r="H11" i="32" s="1"/>
  <c r="E63" i="11"/>
  <c r="F8" i="8" l="1"/>
  <c r="H8" i="30"/>
  <c r="H9" i="30" s="1"/>
  <c r="I11" i="32" s="1"/>
  <c r="G178" i="30"/>
  <c r="G179" i="30" s="1"/>
  <c r="H17" i="32" s="1"/>
  <c r="F9" i="8"/>
  <c r="E35" i="8"/>
  <c r="E46" i="8" s="1"/>
  <c r="G183" i="30"/>
  <c r="G184" i="30" s="1"/>
  <c r="H78" i="32" s="1"/>
  <c r="H99" i="32" s="1"/>
  <c r="F4" i="11" l="1"/>
  <c r="E13" i="11"/>
  <c r="H178" i="30"/>
  <c r="H179" i="30" s="1"/>
  <c r="I17" i="32" s="1"/>
  <c r="G9" i="8"/>
  <c r="G8" i="8"/>
  <c r="H8" i="8"/>
  <c r="F35" i="8"/>
  <c r="F46" i="8" s="1"/>
  <c r="H183" i="30"/>
  <c r="H184" i="30" s="1"/>
  <c r="I78" i="32" s="1"/>
  <c r="I99" i="32" s="1"/>
  <c r="H4" i="11" l="1"/>
  <c r="G35" i="8"/>
  <c r="G46" i="8" s="1"/>
  <c r="H35" i="8"/>
  <c r="H46" i="8" s="1"/>
  <c r="G4" i="11"/>
  <c r="F13" i="11"/>
  <c r="F63" i="11"/>
  <c r="H9" i="8" l="1"/>
  <c r="H63" i="11"/>
  <c r="G63" i="11"/>
  <c r="G13" i="11"/>
  <c r="H13" i="11"/>
  <c r="D42" i="8" l="1"/>
  <c r="D46" i="8" s="1"/>
  <c r="D13" i="11" l="1"/>
  <c r="C167" i="30"/>
  <c r="C29" i="10" s="1"/>
  <c r="C36" i="10" s="1"/>
  <c r="C38" i="10" s="1"/>
  <c r="C41" i="10" s="1"/>
  <c r="D164" i="30"/>
  <c r="C43" i="10" l="1"/>
  <c r="D40" i="10"/>
  <c r="D41" i="10" s="1"/>
  <c r="E8" i="32" s="1"/>
  <c r="D165" i="30"/>
  <c r="E164" i="30" s="1"/>
  <c r="E40" i="10" l="1"/>
  <c r="E41" i="10" s="1"/>
  <c r="F8" i="32" s="1"/>
  <c r="E165" i="30"/>
  <c r="F164" i="30" s="1"/>
  <c r="F165" i="30" s="1"/>
  <c r="G164" i="30" s="1"/>
  <c r="G165" i="30" s="1"/>
  <c r="E103" i="32"/>
  <c r="E46" i="32" l="1"/>
  <c r="E68" i="32" s="1"/>
  <c r="D7" i="8"/>
  <c r="F40" i="10"/>
  <c r="F41" i="10" s="1"/>
  <c r="G8" i="32" s="1"/>
  <c r="G103" i="32"/>
  <c r="E109" i="32"/>
  <c r="E111" i="32" s="1"/>
  <c r="E123" i="32" s="1"/>
  <c r="E5" i="32" s="1"/>
  <c r="D50" i="8"/>
  <c r="D55" i="8" s="1"/>
  <c r="F103" i="32"/>
  <c r="F50" i="8"/>
  <c r="F55" i="8" s="1"/>
  <c r="G109" i="32"/>
  <c r="G111" i="32" s="1"/>
  <c r="G123" i="32" s="1"/>
  <c r="H164" i="30"/>
  <c r="H103" i="32"/>
  <c r="E7" i="8" l="1"/>
  <c r="C13" i="34" s="1"/>
  <c r="F46" i="32"/>
  <c r="F68" i="32" s="1"/>
  <c r="C13" i="12"/>
  <c r="D18" i="8"/>
  <c r="D43" i="10"/>
  <c r="G40" i="10"/>
  <c r="G41" i="10" s="1"/>
  <c r="H8" i="32" s="1"/>
  <c r="F109" i="32"/>
  <c r="F111" i="32" s="1"/>
  <c r="F123" i="32" s="1"/>
  <c r="E50" i="8"/>
  <c r="E55" i="8" s="1"/>
  <c r="D57" i="8"/>
  <c r="C12" i="12" s="1"/>
  <c r="C14" i="12" s="1"/>
  <c r="C16" i="12" s="1"/>
  <c r="D17" i="11"/>
  <c r="H165" i="30"/>
  <c r="I103" i="32" s="1"/>
  <c r="G50" i="8"/>
  <c r="G55" i="8" s="1"/>
  <c r="H109" i="32"/>
  <c r="H111" i="32" s="1"/>
  <c r="H123" i="32" s="1"/>
  <c r="F57" i="8"/>
  <c r="D12" i="34" s="1"/>
  <c r="F17" i="11"/>
  <c r="F5" i="32" l="1"/>
  <c r="H40" i="10"/>
  <c r="H41" i="10" s="1"/>
  <c r="I8" i="32" s="1"/>
  <c r="F7" i="8"/>
  <c r="D13" i="34" s="1"/>
  <c r="D14" i="34" s="1"/>
  <c r="D16" i="34" s="1"/>
  <c r="G46" i="32"/>
  <c r="G68" i="32" s="1"/>
  <c r="G5" i="32" s="1"/>
  <c r="D30" i="8"/>
  <c r="D6" i="11"/>
  <c r="D48" i="11" s="1"/>
  <c r="E18" i="8"/>
  <c r="D13" i="12"/>
  <c r="E43" i="10"/>
  <c r="D18" i="11"/>
  <c r="D68" i="8"/>
  <c r="E17" i="11"/>
  <c r="E57" i="8"/>
  <c r="I109" i="32"/>
  <c r="I111" i="32" s="1"/>
  <c r="I123" i="32" s="1"/>
  <c r="H50" i="8"/>
  <c r="H55" i="8" s="1"/>
  <c r="H17" i="11" s="1"/>
  <c r="F18" i="11"/>
  <c r="F68" i="8"/>
  <c r="G17" i="11"/>
  <c r="G57" i="8"/>
  <c r="D4" i="8" l="1"/>
  <c r="D8" i="11"/>
  <c r="D57" i="11" s="1"/>
  <c r="C9" i="15"/>
  <c r="C14" i="15"/>
  <c r="D12" i="12"/>
  <c r="D14" i="12" s="1"/>
  <c r="D16" i="12" s="1"/>
  <c r="C12" i="34"/>
  <c r="C14" i="34" s="1"/>
  <c r="C16" i="34" s="1"/>
  <c r="E30" i="8"/>
  <c r="E6" i="11"/>
  <c r="E48" i="11" s="1"/>
  <c r="D43" i="11"/>
  <c r="F43" i="10"/>
  <c r="F18" i="8"/>
  <c r="G7" i="8"/>
  <c r="H46" i="32"/>
  <c r="H68" i="32" s="1"/>
  <c r="H5" i="32" s="1"/>
  <c r="H7" i="8"/>
  <c r="I46" i="32"/>
  <c r="I68" i="32" s="1"/>
  <c r="I5" i="32" s="1"/>
  <c r="E68" i="8"/>
  <c r="E18" i="11"/>
  <c r="F44" i="11" s="1"/>
  <c r="D49" i="11"/>
  <c r="D44" i="11"/>
  <c r="D50" i="11"/>
  <c r="H57" i="8"/>
  <c r="H68" i="8" s="1"/>
  <c r="G18" i="11"/>
  <c r="G68" i="8"/>
  <c r="F49" i="11"/>
  <c r="E8" i="11" l="1"/>
  <c r="E57" i="11" s="1"/>
  <c r="C32" i="15"/>
  <c r="C27" i="15"/>
  <c r="I8" i="15"/>
  <c r="G8" i="15"/>
  <c r="H8" i="15"/>
  <c r="E4" i="8"/>
  <c r="H43" i="10"/>
  <c r="H18" i="8"/>
  <c r="G18" i="8"/>
  <c r="G43" i="10"/>
  <c r="F6" i="11"/>
  <c r="F48" i="11" s="1"/>
  <c r="F30" i="8"/>
  <c r="E49" i="11"/>
  <c r="E44" i="11"/>
  <c r="H18" i="11"/>
  <c r="G49" i="11"/>
  <c r="G44" i="11"/>
  <c r="E50" i="11" l="1"/>
  <c r="E43" i="11"/>
  <c r="G26" i="15"/>
  <c r="I26" i="15"/>
  <c r="H26" i="15"/>
  <c r="I32" i="15"/>
  <c r="H32" i="15"/>
  <c r="G32" i="15"/>
  <c r="F8" i="11"/>
  <c r="F4" i="8"/>
  <c r="G6" i="11"/>
  <c r="G48" i="11" s="1"/>
  <c r="G30" i="8"/>
  <c r="H30" i="8"/>
  <c r="H6" i="11"/>
  <c r="H48" i="11" s="1"/>
  <c r="H49" i="11"/>
  <c r="H44" i="11"/>
  <c r="H8" i="11" l="1"/>
  <c r="H4" i="8"/>
  <c r="G8" i="11"/>
  <c r="G4" i="8"/>
  <c r="F57" i="11"/>
  <c r="F43" i="11"/>
  <c r="F50" i="11"/>
  <c r="H14" i="15"/>
  <c r="G14" i="15"/>
  <c r="I14" i="15"/>
  <c r="G57" i="11" l="1"/>
  <c r="G43" i="11"/>
  <c r="G50" i="11"/>
  <c r="H57" i="11"/>
  <c r="H43" i="11"/>
  <c r="H50" i="11"/>
</calcChain>
</file>

<file path=xl/sharedStrings.xml><?xml version="1.0" encoding="utf-8"?>
<sst xmlns="http://schemas.openxmlformats.org/spreadsheetml/2006/main" count="909" uniqueCount="391">
  <si>
    <t>ASET</t>
  </si>
  <si>
    <t>ASET LANCAR</t>
  </si>
  <si>
    <t>Piutang lain-lain</t>
  </si>
  <si>
    <t>Persediaan</t>
  </si>
  <si>
    <t>ASET TIDAK LANCAR</t>
  </si>
  <si>
    <t>Aset tetap, neto</t>
  </si>
  <si>
    <t>Jaminan</t>
  </si>
  <si>
    <t>Aset pajak tangguhan</t>
  </si>
  <si>
    <t>JUMLAH ASET TIDAK LANCAR</t>
  </si>
  <si>
    <t>JUMLAH ASET</t>
  </si>
  <si>
    <t>LIABILITAS JANGKA PENDEK</t>
  </si>
  <si>
    <t>Utang lain-lain</t>
  </si>
  <si>
    <t>Utang pajak</t>
  </si>
  <si>
    <t>Liabilitas sewa</t>
  </si>
  <si>
    <t>Utang jangka panjang setelah dikuran bagian yang jatuh tempo dalam satu tahun</t>
  </si>
  <si>
    <t>Liabilitas imbalan pasca kerja</t>
  </si>
  <si>
    <t>JUMLAH LIABILITAS JANGKA PANJANG</t>
  </si>
  <si>
    <t>JUMLAH LIABILITAS</t>
  </si>
  <si>
    <t>EKUITAS</t>
  </si>
  <si>
    <t>Saldo laba (defisit)</t>
  </si>
  <si>
    <t>JUMLAH EKUITAS</t>
  </si>
  <si>
    <t>JUMLAH LIABILITAS DAN EKUITAS</t>
  </si>
  <si>
    <t>PENJUALAN</t>
  </si>
  <si>
    <t>BEBAN POKOK PENJUALAN</t>
  </si>
  <si>
    <t>LABA KOTOR</t>
  </si>
  <si>
    <t>Beban umum dan administrasi</t>
  </si>
  <si>
    <t>Pendapatan (beban) lain-lain, neto</t>
  </si>
  <si>
    <t>MANFAAT (BEBAN) PAJAK PENGHASILAN</t>
  </si>
  <si>
    <t>Pajak kini</t>
  </si>
  <si>
    <t>Pajak tangguhan</t>
  </si>
  <si>
    <t>PENGHASILAN KOMPREHENSIF LAIN PERIODE BERJALAN</t>
  </si>
  <si>
    <t>Pos yang tidak akan direklasifikasi ke laba rugi periode berikutnya:</t>
  </si>
  <si>
    <t>Keuntungan aktuaria</t>
  </si>
  <si>
    <t>Pajak tangguhan terkait</t>
  </si>
  <si>
    <t>LABA (RUGI) NETO PER SAHAM DASAR</t>
  </si>
  <si>
    <t>ARUS KAS DARI AKTIVITAS OPERASI</t>
  </si>
  <si>
    <t>Kas yang dihasilkan dari operasi</t>
  </si>
  <si>
    <t>Penerimaan bunga</t>
  </si>
  <si>
    <t>Pembayaran lain-lain</t>
  </si>
  <si>
    <t>ARUS KAS DARI AKTIVITAS INVESTASI</t>
  </si>
  <si>
    <t>Perolehan aset tetap</t>
  </si>
  <si>
    <t>Hasil penjualan aset tetap</t>
  </si>
  <si>
    <t>ARUS KAS DARI AKTIVITAS PENDANAAN</t>
  </si>
  <si>
    <t>Pembayaran dividen</t>
  </si>
  <si>
    <t>KAS DAN SETARA KAS AWAL TAHUN</t>
  </si>
  <si>
    <t>KAS DAN SETARA KAS AKHIR TAHUN</t>
  </si>
  <si>
    <t>KENAIKAN (PENURUNAN) NETO KAS DAN SETARA KAS</t>
  </si>
  <si>
    <t xml:space="preserve">    </t>
  </si>
  <si>
    <t>Aset lancar lainnya</t>
  </si>
  <si>
    <t xml:space="preserve"> </t>
  </si>
  <si>
    <t>Penerimaan kas dari pendapatan sewa</t>
  </si>
  <si>
    <t>PROSPEKTUS</t>
  </si>
  <si>
    <t>CONTROL</t>
  </si>
  <si>
    <t>Sewa</t>
  </si>
  <si>
    <t xml:space="preserve">Penyusutan properti pertambangan </t>
  </si>
  <si>
    <t>Jumlah</t>
  </si>
  <si>
    <t>Kas dan setara kas</t>
  </si>
  <si>
    <t>Piutang usaha, neto</t>
  </si>
  <si>
    <t>Pajak dibayar di muka</t>
  </si>
  <si>
    <t>JUMLAH ASET LANCAR</t>
  </si>
  <si>
    <t/>
  </si>
  <si>
    <t>Saldo bank yang dibatasi penggunaannya</t>
  </si>
  <si>
    <t>Aset hak guna, neto</t>
  </si>
  <si>
    <t>LIABILITAS DAN EKUITAS</t>
  </si>
  <si>
    <t>Utang usaha</t>
  </si>
  <si>
    <t>Beban yang masih harus dibayar</t>
  </si>
  <si>
    <t>Uang muka pelanggan</t>
  </si>
  <si>
    <t>Bagian utang jangka panjang yang jatuh tempo satu tahun</t>
  </si>
  <si>
    <t>Pembelian aset tetap</t>
  </si>
  <si>
    <t>JUMLAH LIABILITAS JANGKA PENDEK</t>
  </si>
  <si>
    <t>Tambahan modal disetor</t>
  </si>
  <si>
    <t>Komponen ekuitas lainnya</t>
  </si>
  <si>
    <t>Beban penjualan</t>
  </si>
  <si>
    <t>LABA (RUGI) SEBELUM PAJAK PENGHASILAN</t>
  </si>
  <si>
    <t>LABA (RUGI) TAHUN BERJALAN</t>
  </si>
  <si>
    <t>JUMLAH PENGHASILAN (RUGI) KOMPREHENSIF PERIODE BERJALAN</t>
  </si>
  <si>
    <t>Penerimaan kas dari pelanggan</t>
  </si>
  <si>
    <t>Pembayaran kepada pemasok</t>
  </si>
  <si>
    <t>Pembayaran kepada karyawan</t>
  </si>
  <si>
    <t>Pembayaran kas untuk beban usaha</t>
  </si>
  <si>
    <t>Penerimaan (pembayaran) pajak</t>
  </si>
  <si>
    <t>Pembayaran bunga</t>
  </si>
  <si>
    <t>Arus kas neto diperoleh dari aktivitas operasi</t>
  </si>
  <si>
    <t>Perolehan properti pertambangan</t>
  </si>
  <si>
    <t>Perolehan aset hak guna</t>
  </si>
  <si>
    <t>Arus kas neto digunakan untuk aktivitas investasi</t>
  </si>
  <si>
    <t>Pembayaran utang pembelian aset tetap dan liabilitas sewa</t>
  </si>
  <si>
    <t>Penerimaan setoran modal</t>
  </si>
  <si>
    <t>Arus kas neto digunakan untuk aktivitas pendanaan</t>
  </si>
  <si>
    <t xml:space="preserve">Pendapatan bunga dan jasa giro </t>
  </si>
  <si>
    <t>Beban bunga</t>
  </si>
  <si>
    <t>Piutang Usaha</t>
  </si>
  <si>
    <t>Utang Usaha</t>
  </si>
  <si>
    <t>Penyusutan</t>
  </si>
  <si>
    <t>KETERANGAN</t>
  </si>
  <si>
    <t>Laba Bersih/Jumlah Ekuitas (%)</t>
  </si>
  <si>
    <t>Laba Bersih/Jumlah Aset (%)</t>
  </si>
  <si>
    <t>Laba Bersih/Jumlah Pendapatan Bersih (%)</t>
  </si>
  <si>
    <t>EBITDA</t>
  </si>
  <si>
    <t>Rasio Usaha</t>
  </si>
  <si>
    <t>Jumlah Liabilitas/Jumlah Aset (x)</t>
  </si>
  <si>
    <t>Jumlah Liabilitas/Jumlah Ekuitas (x)</t>
  </si>
  <si>
    <t>Aset Lancar/Liabilitas Jangka Pendek (x)</t>
  </si>
  <si>
    <t>Rasio Keuangan</t>
  </si>
  <si>
    <t>Jumlah Ekuitas (%)</t>
  </si>
  <si>
    <t>Jumlah Liabilitas (%)</t>
  </si>
  <si>
    <t>Jumlah Aset (%)</t>
  </si>
  <si>
    <t>Laba Bersih (%)</t>
  </si>
  <si>
    <t>Laba Kotor (%)</t>
  </si>
  <si>
    <t>Pendapatan Bersih (%)</t>
  </si>
  <si>
    <t>Rasio Pertumbuhan</t>
  </si>
  <si>
    <t>DEBT SERVICES</t>
  </si>
  <si>
    <t>EBIT</t>
  </si>
  <si>
    <t>OTHERS</t>
  </si>
  <si>
    <t>GA</t>
  </si>
  <si>
    <t>HPP</t>
  </si>
  <si>
    <t>Piutang pajak, bagian lancar</t>
  </si>
  <si>
    <t>Jumlah Ekuitas yang Dapat Diatribusikan Kepada Pemilik Entitas Induk</t>
  </si>
  <si>
    <t>Kepentingan non-pengendali</t>
  </si>
  <si>
    <t>LABA (RUGI) PERIODE BERJALAN</t>
  </si>
  <si>
    <t>LABA (RUGI) PERIODE BERJALAN YANG DAPAT DIATRIBUSIKAN KEPADA :</t>
  </si>
  <si>
    <t>Pemilik entitas induk</t>
  </si>
  <si>
    <t xml:space="preserve">Kepentingan non-pengendali </t>
  </si>
  <si>
    <t>JUMLAH PENGHASILAN (RUGI) KOMPREHENSIF YANG DAPAT DIATRIBUSIKAN KEPADA :</t>
  </si>
  <si>
    <t xml:space="preserve">Jumlah                                                </t>
  </si>
  <si>
    <t>Akuisisi saham entitas anak</t>
  </si>
  <si>
    <t>GPM</t>
  </si>
  <si>
    <t>Nilai Nominal Saham</t>
  </si>
  <si>
    <t>Tahun proyeksi asumsi yang dipakai</t>
  </si>
  <si>
    <t>% yang dilepas ke masyarakat</t>
  </si>
  <si>
    <t>Lembar Saham</t>
  </si>
  <si>
    <t>Harga Penawaran</t>
  </si>
  <si>
    <t>Total penerimaan dana</t>
  </si>
  <si>
    <t>Market Capitalization</t>
  </si>
  <si>
    <t>(+) Total Hutang</t>
  </si>
  <si>
    <t>(-) Cash</t>
  </si>
  <si>
    <t>EV</t>
  </si>
  <si>
    <t>EV/EBITDA</t>
  </si>
  <si>
    <t>Total Ekuitas</t>
  </si>
  <si>
    <t>PBV</t>
  </si>
  <si>
    <t>Net Income</t>
  </si>
  <si>
    <t>EPS</t>
  </si>
  <si>
    <t>PE Ratio</t>
  </si>
  <si>
    <t>Keterangan</t>
  </si>
  <si>
    <t>Sebelum Penarawan Umum</t>
  </si>
  <si>
    <t>Setelah penawaran umum</t>
  </si>
  <si>
    <t>Jumlah Saham</t>
  </si>
  <si>
    <t>Jumlah Nilai Nominal (Rp)</t>
  </si>
  <si>
    <t>%</t>
  </si>
  <si>
    <t>Modal Dasar</t>
  </si>
  <si>
    <t>Modal Ditempatkan dan Disetor Penuh:</t>
  </si>
  <si>
    <t>Masyarakat</t>
  </si>
  <si>
    <t xml:space="preserve">Jumlah Modal Ditempatkan dan Disetor  </t>
  </si>
  <si>
    <t xml:space="preserve">Saham dalam Portepel      </t>
  </si>
  <si>
    <r>
      <t xml:space="preserve">Interest Coverage Ratio </t>
    </r>
    <r>
      <rPr>
        <sz val="11"/>
        <color theme="1"/>
        <rFont val="Calibri"/>
        <family val="2"/>
        <scheme val="minor"/>
      </rPr>
      <t>(x)</t>
    </r>
  </si>
  <si>
    <r>
      <t xml:space="preserve">Debt Service Coverage Ratio </t>
    </r>
    <r>
      <rPr>
        <sz val="11"/>
        <color theme="1"/>
        <rFont val="Calibri"/>
        <family val="2"/>
        <scheme val="minor"/>
      </rPr>
      <t>(x)</t>
    </r>
  </si>
  <si>
    <t>AR Turnover</t>
  </si>
  <si>
    <t>Inventory Turnover</t>
  </si>
  <si>
    <t>Utang bank jangka pendek</t>
  </si>
  <si>
    <t>Sewa Pembiayaan</t>
  </si>
  <si>
    <t>Utang Bank</t>
  </si>
  <si>
    <t>Modal Saham</t>
  </si>
  <si>
    <t>PPh 29</t>
  </si>
  <si>
    <t>Laba sebelum pajak - fiskal</t>
  </si>
  <si>
    <t>Biaya jamuan</t>
  </si>
  <si>
    <t>Laba sebelum pajak</t>
  </si>
  <si>
    <t>PPh 4(2)</t>
  </si>
  <si>
    <t>PPh 23</t>
  </si>
  <si>
    <t>Jasa Profesional</t>
  </si>
  <si>
    <t>PPh 21</t>
  </si>
  <si>
    <t>Biaya Komisi</t>
  </si>
  <si>
    <t>Gaji dan tunjangan</t>
  </si>
  <si>
    <t>PPn</t>
  </si>
  <si>
    <t>Pendapatan Lain-lain</t>
  </si>
  <si>
    <t>Penjualan</t>
  </si>
  <si>
    <t>2% dari DPP</t>
  </si>
  <si>
    <t>Total Perkiraan Beban Pajak</t>
  </si>
  <si>
    <t>Kredit Pajak</t>
  </si>
  <si>
    <t>Tax Penalties (Untuk PPn only)</t>
  </si>
  <si>
    <t>Tax Interest</t>
  </si>
  <si>
    <t>Beban Pajak</t>
  </si>
  <si>
    <t>Perbedaan DPP</t>
  </si>
  <si>
    <t>Perbandingan</t>
  </si>
  <si>
    <t>SPT Masa</t>
  </si>
  <si>
    <t>SPT Tahunan</t>
  </si>
  <si>
    <t>Audit/Inhouse</t>
  </si>
  <si>
    <t>Tarif</t>
  </si>
  <si>
    <t>Jenis Pajak</t>
  </si>
  <si>
    <t>*NB: Tarif rata-rata kasar - perlu detail</t>
  </si>
  <si>
    <t>CFO for the past 2 years</t>
  </si>
  <si>
    <t>Total Assets</t>
  </si>
  <si>
    <t>Revenue</t>
  </si>
  <si>
    <t>Cumulative profit before tax for the past 2 years</t>
  </si>
  <si>
    <t>Net Tangible Assets</t>
  </si>
  <si>
    <t>PBT</t>
  </si>
  <si>
    <t>Financial Test</t>
  </si>
  <si>
    <t>Operational Lifetime (posted opeating revenue)</t>
  </si>
  <si>
    <t>ACCELERATION BOARD</t>
  </si>
  <si>
    <t>DEVELOPMENT BOARD</t>
  </si>
  <si>
    <t>MAIN BOARD</t>
  </si>
  <si>
    <t>RESULT</t>
  </si>
  <si>
    <t>CRITERIA</t>
  </si>
  <si>
    <t>PRE IPO</t>
  </si>
  <si>
    <t>POST IPO</t>
  </si>
  <si>
    <t>Penerimaan/(pembayaran) utang bank</t>
  </si>
  <si>
    <t>Asuransi</t>
  </si>
  <si>
    <t>Penyusutan aset</t>
  </si>
  <si>
    <t>EBITDA/Jumlah Pendapatan Bersih (%)</t>
  </si>
  <si>
    <t>PER</t>
  </si>
  <si>
    <t>Price as of 31 Aug 2023</t>
  </si>
  <si>
    <t>Jumlah Lembar</t>
  </si>
  <si>
    <t>Total Revenue</t>
  </si>
  <si>
    <t>Business</t>
  </si>
  <si>
    <t>IDX Board</t>
  </si>
  <si>
    <t>Company Name</t>
  </si>
  <si>
    <t>Pooling</t>
  </si>
  <si>
    <t>Net Revenue</t>
  </si>
  <si>
    <t>*) prorate projection revenue &amp; net income</t>
  </si>
  <si>
    <t>Movement</t>
  </si>
  <si>
    <t>(+) Saldo Akhir</t>
  </si>
  <si>
    <t>(-) Saldo Awal</t>
  </si>
  <si>
    <t>(-) Saldo Akhir</t>
  </si>
  <si>
    <t>(+) Saldo Awal</t>
  </si>
  <si>
    <t>TOTAL</t>
  </si>
  <si>
    <t>X</t>
  </si>
  <si>
    <t>BEBAN UMUM DAN ADMINISTRASI</t>
  </si>
  <si>
    <t>Total</t>
  </si>
  <si>
    <t>Nilai tercatat</t>
  </si>
  <si>
    <t xml:space="preserve">Biaya perolehan: </t>
  </si>
  <si>
    <t xml:space="preserve">Peralatan alat berat </t>
  </si>
  <si>
    <t xml:space="preserve">Kendaraan </t>
  </si>
  <si>
    <t>Inventaris</t>
  </si>
  <si>
    <t xml:space="preserve">Jumlah </t>
  </si>
  <si>
    <t>Akumulasi penyusutan:</t>
  </si>
  <si>
    <t>Saldo Awal</t>
  </si>
  <si>
    <t>Penambahan</t>
  </si>
  <si>
    <t>Pengurangan</t>
  </si>
  <si>
    <t>Saldo Akhir</t>
  </si>
  <si>
    <t>Lainnya</t>
  </si>
  <si>
    <t>Reklasifikasi</t>
  </si>
  <si>
    <t>Penambahan aset</t>
  </si>
  <si>
    <t>Penambahan aset tetap melalui leasing</t>
  </si>
  <si>
    <t>Penambahan aset tetap melalui utang bank</t>
  </si>
  <si>
    <t>Penambahan aset tetap melalui utang lain-lain</t>
  </si>
  <si>
    <t>Penambahan aset tetap</t>
  </si>
  <si>
    <t>(-) Non Cash Transaction</t>
  </si>
  <si>
    <t>Tanah yang belum dikembangkan</t>
  </si>
  <si>
    <t>Uang muka pembelian tanah</t>
  </si>
  <si>
    <t>Uang muka dan beban dibayar di muka</t>
  </si>
  <si>
    <t>Biaya yang ditangguhkan</t>
  </si>
  <si>
    <t>Pembiayaan Konsumen</t>
  </si>
  <si>
    <t>LABA USAHA</t>
  </si>
  <si>
    <t>Biaya Keuangan</t>
  </si>
  <si>
    <t>Pendapatan Keuangan</t>
  </si>
  <si>
    <t>Taksiran tagihan pajak penghasilan badan</t>
  </si>
  <si>
    <t>Jumlah Pajak Penghasilan</t>
  </si>
  <si>
    <t>Aset dalam penyelesaian</t>
  </si>
  <si>
    <t xml:space="preserve">Sewa kendaraan </t>
  </si>
  <si>
    <t xml:space="preserve">Suku cadang </t>
  </si>
  <si>
    <t>Sewa baterai</t>
  </si>
  <si>
    <t>Biaya angkut</t>
  </si>
  <si>
    <t>Biaya overhead</t>
  </si>
  <si>
    <t>Perlengkapan dan peralatan</t>
  </si>
  <si>
    <t>Perlengkapan kantor</t>
  </si>
  <si>
    <t xml:space="preserve">Perbaikan dan pemeliharaan </t>
  </si>
  <si>
    <t>Utilitas</t>
  </si>
  <si>
    <t>Jasa tenaga ahli</t>
  </si>
  <si>
    <t>BEBAN USAHA</t>
  </si>
  <si>
    <t>Pengurangan aset tetap</t>
  </si>
  <si>
    <t>Pengurangan akumulasi penyusutan</t>
  </si>
  <si>
    <t>Pembayaran uang muka pembelian</t>
  </si>
  <si>
    <t>Uang muka</t>
  </si>
  <si>
    <t xml:space="preserve">Pembelian bahan baku </t>
  </si>
  <si>
    <t>Beban dibayar di muka</t>
  </si>
  <si>
    <t>Movement Utang Usaha</t>
  </si>
  <si>
    <t>Movement Uang Muka</t>
  </si>
  <si>
    <t>Penerimaan (Pembayaran) Hutang Pemegang Saham</t>
  </si>
  <si>
    <t>Penerimaan (Pembayaran) Piutang Pemegang Saham</t>
  </si>
  <si>
    <t>MAPPING FACE</t>
  </si>
  <si>
    <t>Piutang Lain-lain - Pihak Ketiga</t>
  </si>
  <si>
    <t>Piutang Lain-lain - Pihak Berelasi</t>
  </si>
  <si>
    <t>Piutang Pemegang Saham</t>
  </si>
  <si>
    <t>Piutang usaha</t>
  </si>
  <si>
    <t>Cadangan Piutang Usaha</t>
  </si>
  <si>
    <t>Bahan baku</t>
  </si>
  <si>
    <t>Persediaan dalam perjalanan</t>
  </si>
  <si>
    <t>Cadangan kerugian penurunan nilai</t>
  </si>
  <si>
    <t>Aset tetap</t>
  </si>
  <si>
    <t>Bagian utang jangka panjang yang jatuh tempo satu tahun:</t>
  </si>
  <si>
    <t>Utang jangka panjang setelah dikuran bagian yang jatuh tempo dalam satu tahun:</t>
  </si>
  <si>
    <t>Utang lain-lain - pihak berelasi</t>
  </si>
  <si>
    <t>Utang lain-lain - pihak ketiga</t>
  </si>
  <si>
    <t>Piutang-PPh 21</t>
  </si>
  <si>
    <t>Piutang-PPh (4(2)</t>
  </si>
  <si>
    <t>Utang-PPh 21</t>
  </si>
  <si>
    <t>Utang-PPh 23</t>
  </si>
  <si>
    <t>Utang-PPh 4(2)</t>
  </si>
  <si>
    <t>Pemilik entitas induk - komprehensif</t>
  </si>
  <si>
    <t>Kepentingan non-pengendali - komprehensif</t>
  </si>
  <si>
    <t xml:space="preserve">Liabilitas imbalan kerja </t>
  </si>
  <si>
    <t>Bawaan akumulasi kerugian Fiscal</t>
  </si>
  <si>
    <t>Cadangan kerugian penurunan nilai persediaan</t>
  </si>
  <si>
    <t>Perbedaan antara jumlah tercatat aset tetap menurut komersil dan fiskal</t>
  </si>
  <si>
    <t>Aset hak-guna</t>
  </si>
  <si>
    <r>
      <t xml:space="preserve">Pemilik entitas induk </t>
    </r>
    <r>
      <rPr>
        <sz val="11"/>
        <color theme="0"/>
        <rFont val="Calibri"/>
        <family val="2"/>
        <scheme val="minor"/>
      </rPr>
      <t>- Komprehensif</t>
    </r>
  </si>
  <si>
    <r>
      <t>Kepentingan non-pengendali</t>
    </r>
    <r>
      <rPr>
        <sz val="11"/>
        <color theme="0"/>
        <rFont val="Calibri"/>
        <family val="2"/>
        <scheme val="minor"/>
      </rPr>
      <t xml:space="preserve"> - Komprehensif</t>
    </r>
  </si>
  <si>
    <t>Sewa Gedung</t>
  </si>
  <si>
    <t>Client :</t>
  </si>
  <si>
    <t>Subject :</t>
  </si>
  <si>
    <t>Index :</t>
  </si>
  <si>
    <t xml:space="preserve">Sewa Tanah </t>
  </si>
  <si>
    <t>Start date</t>
  </si>
  <si>
    <t>Point to confirm:</t>
  </si>
  <si>
    <t>End date</t>
  </si>
  <si>
    <t>Payment type:</t>
  </si>
  <si>
    <t>Incremental Borrowing Rate</t>
  </si>
  <si>
    <t>Lease-term</t>
  </si>
  <si>
    <t>Total Lease Payment</t>
  </si>
  <si>
    <t xml:space="preserve">Down Payment </t>
  </si>
  <si>
    <t>Remaining Payment</t>
  </si>
  <si>
    <t>Control :</t>
  </si>
  <si>
    <t>Installment :</t>
  </si>
  <si>
    <t>Interest expense</t>
  </si>
  <si>
    <t>Acc Rou</t>
  </si>
  <si>
    <t>PV total payment</t>
  </si>
  <si>
    <t>Due within 1 year</t>
  </si>
  <si>
    <t>Due beyond 1 year</t>
  </si>
  <si>
    <t>Measurement</t>
  </si>
  <si>
    <t>Lease Liabilities</t>
  </si>
  <si>
    <t>ROU Assets</t>
  </si>
  <si>
    <t>No.</t>
  </si>
  <si>
    <t>Lease Payment</t>
  </si>
  <si>
    <t>Discount Factor</t>
  </si>
  <si>
    <t>PV</t>
  </si>
  <si>
    <t>Beginning Balance</t>
  </si>
  <si>
    <t>Interest Expense</t>
  </si>
  <si>
    <t>Ending Balance</t>
  </si>
  <si>
    <t>Depreciation</t>
  </si>
  <si>
    <t>Accumulated Depreciation</t>
  </si>
  <si>
    <t>Principal</t>
  </si>
  <si>
    <t>Short-term</t>
  </si>
  <si>
    <t>Long-term</t>
  </si>
  <si>
    <t>pv</t>
  </si>
  <si>
    <t xml:space="preserve">Penyusutan aset tetap </t>
  </si>
  <si>
    <t>Bea masuk</t>
  </si>
  <si>
    <t>Iklan dan promosi</t>
  </si>
  <si>
    <t xml:space="preserve">Penyusutan aset hak-guna </t>
  </si>
  <si>
    <t xml:space="preserve">Perjalanan dinas </t>
  </si>
  <si>
    <t>Lain-lain</t>
  </si>
  <si>
    <t xml:space="preserve">Kerugian selisih kurs – bersih </t>
  </si>
  <si>
    <t>Beban bunga sewa</t>
  </si>
  <si>
    <t xml:space="preserve">Kerugian penjualan aset tetap </t>
  </si>
  <si>
    <t>Rupa-rupa – bersih</t>
  </si>
  <si>
    <t>Jumlah Beban Lain-lain – Bersih</t>
  </si>
  <si>
    <t>Movement Persediaan</t>
  </si>
  <si>
    <t>Kecuali aset tetap</t>
  </si>
  <si>
    <t>BEBAN PENJUALAN</t>
  </si>
  <si>
    <t>Utang Pajak - PPh 29</t>
  </si>
  <si>
    <t>Utang usaha - pihak berelasi</t>
  </si>
  <si>
    <t>Utang usaha - pihak ketiga</t>
  </si>
  <si>
    <t>Utang lain-lain - pemegang saham</t>
  </si>
  <si>
    <t>Pembelian aset tetap bagian jangka pendek</t>
  </si>
  <si>
    <t>Utang Bank bagian jangka pendek</t>
  </si>
  <si>
    <t>Sewa Pembiayaan bagian jangka pendek</t>
  </si>
  <si>
    <t>Pembiayaan Konsumen bagian jangka pendek</t>
  </si>
  <si>
    <t>Liabilitas sewa bagian jangka pendek</t>
  </si>
  <si>
    <t>Pembelian aset tetap bagian jangka panjang</t>
  </si>
  <si>
    <t>Utang Bank bagian jangka panjang</t>
  </si>
  <si>
    <t>Sewa Pembiayaan bagian jangka panjang</t>
  </si>
  <si>
    <t>Pembiayaan Konsumen bagian jangka panjang</t>
  </si>
  <si>
    <t>Liabilitas sewa bagian jangka panjang</t>
  </si>
  <si>
    <r>
      <t xml:space="preserve">Pembelian aset tetap </t>
    </r>
    <r>
      <rPr>
        <sz val="11"/>
        <color theme="0"/>
        <rFont val="Calibri"/>
        <family val="2"/>
        <scheme val="minor"/>
      </rPr>
      <t>bagian jangka pendek</t>
    </r>
  </si>
  <si>
    <r>
      <t xml:space="preserve">Utang bank </t>
    </r>
    <r>
      <rPr>
        <sz val="11"/>
        <color theme="0"/>
        <rFont val="Calibri"/>
        <family val="2"/>
        <scheme val="minor"/>
      </rPr>
      <t>bagian jangka pendek</t>
    </r>
  </si>
  <si>
    <r>
      <t xml:space="preserve">Sewa Pembiayaan </t>
    </r>
    <r>
      <rPr>
        <sz val="11"/>
        <color theme="0"/>
        <rFont val="Calibri"/>
        <family val="2"/>
        <scheme val="minor"/>
      </rPr>
      <t>bagian jangka pendek</t>
    </r>
  </si>
  <si>
    <r>
      <t xml:space="preserve">Pembiayaan Konsumen </t>
    </r>
    <r>
      <rPr>
        <sz val="11"/>
        <color theme="0"/>
        <rFont val="Calibri"/>
        <family val="2"/>
        <scheme val="minor"/>
      </rPr>
      <t>bagian jangka pendek</t>
    </r>
  </si>
  <si>
    <r>
      <t xml:space="preserve">Liabilitas sewa </t>
    </r>
    <r>
      <rPr>
        <sz val="11"/>
        <color theme="0"/>
        <rFont val="Calibri"/>
        <family val="2"/>
        <scheme val="minor"/>
      </rPr>
      <t>bagian jangka pendek</t>
    </r>
  </si>
  <si>
    <r>
      <t xml:space="preserve">Pembelian aset tetap </t>
    </r>
    <r>
      <rPr>
        <sz val="11"/>
        <color theme="0"/>
        <rFont val="Calibri"/>
        <family val="2"/>
        <scheme val="minor"/>
      </rPr>
      <t>bagian jangka panjang</t>
    </r>
  </si>
  <si>
    <r>
      <t xml:space="preserve">Utang Bank </t>
    </r>
    <r>
      <rPr>
        <sz val="11"/>
        <color theme="0"/>
        <rFont val="Calibri"/>
        <family val="2"/>
        <scheme val="minor"/>
      </rPr>
      <t>bagian jangka panjang</t>
    </r>
  </si>
  <si>
    <r>
      <t xml:space="preserve">Sewa Pembiayaan </t>
    </r>
    <r>
      <rPr>
        <sz val="11"/>
        <color theme="0"/>
        <rFont val="Calibri"/>
        <family val="2"/>
        <scheme val="minor"/>
      </rPr>
      <t>bagian jangka panjang</t>
    </r>
  </si>
  <si>
    <r>
      <t xml:space="preserve">Pembiayaan Konsumen </t>
    </r>
    <r>
      <rPr>
        <sz val="11"/>
        <color theme="0"/>
        <rFont val="Calibri"/>
        <family val="2"/>
        <scheme val="minor"/>
      </rPr>
      <t>bagian jangka panjang</t>
    </r>
  </si>
  <si>
    <r>
      <t xml:space="preserve">Liabilitas sewa </t>
    </r>
    <r>
      <rPr>
        <sz val="11"/>
        <color theme="0"/>
        <rFont val="Calibri"/>
        <family val="2"/>
        <scheme val="minor"/>
      </rPr>
      <t>bagian jangka panjang</t>
    </r>
  </si>
  <si>
    <t>Pembayaran Uang Muka pembelian</t>
  </si>
  <si>
    <t>Penerimaan setoran modal pada entitas anak oleh kepentingan non-pengendali</t>
  </si>
  <si>
    <t>Piutang-PPN</t>
  </si>
  <si>
    <t>Utang-PPh 29</t>
  </si>
  <si>
    <t>Penerimaan utang bank</t>
  </si>
  <si>
    <t>Pembayaran utang bank</t>
  </si>
  <si>
    <t>(-) Perpindahan ke aset</t>
  </si>
  <si>
    <t>Establishment Date</t>
  </si>
  <si>
    <t>COMPANY NAME</t>
  </si>
  <si>
    <t>IPO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</si>
</sst>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#;\(#,###\);\-"/>
    <numFmt numFmtId="166" formatCode="_-* #,##0_-;\-* #,##0_-;_-* &quot;-&quot;??_-;_-@_-"/>
    <numFmt numFmtId="167" formatCode="&quot;Nilai Nominal Rp&quot;General&quot;,- per saham&quot;"/>
    <numFmt numFmtId="168" formatCode="&quot;Tahun &quot;General"/>
    <numFmt numFmtId="169" formatCode="&quot;(&quot;0%&quot;/month)&quot;"/>
    <numFmt numFmtId="170" formatCode="[$-13809]d\ mmm\ yyyy;@"/>
    <numFmt numFmtId="171" formatCode="[$-409]d\-mmm\-yy;@"/>
    <numFmt numFmtId="172" formatCode="[$-409]dd\-mmm\-yy;@"/>
    <numFmt numFmtId="173" formatCode="_(* #,##0.00_);_(* \(#,##0.0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u/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mediumGray">
        <bgColor theme="1" tint="0.24994659260841701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7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235">
    <xf numFmtId="0" fontId="0" fillId="0" borderId="0" xfId="0"/>
    <xf numFmtId="0" fontId="3" fillId="0" borderId="8" xfId="3" applyBorder="1"/>
    <xf numFmtId="0" fontId="3" fillId="0" borderId="0" xfId="3"/>
    <xf numFmtId="0" fontId="3" fillId="0" borderId="0" xfId="3" applyAlignment="1">
      <alignment horizontal="center"/>
    </xf>
    <xf numFmtId="0" fontId="1" fillId="0" borderId="8" xfId="4" applyBorder="1"/>
    <xf numFmtId="0" fontId="2" fillId="0" borderId="8" xfId="4" applyFont="1" applyBorder="1"/>
    <xf numFmtId="0" fontId="2" fillId="0" borderId="8" xfId="3" applyFont="1" applyBorder="1" applyAlignment="1">
      <alignment horizontal="center"/>
    </xf>
    <xf numFmtId="0" fontId="2" fillId="2" borderId="8" xfId="4" applyFont="1" applyFill="1" applyBorder="1"/>
    <xf numFmtId="164" fontId="2" fillId="2" borderId="8" xfId="3" applyNumberFormat="1" applyFont="1" applyFill="1" applyBorder="1" applyAlignment="1">
      <alignment horizontal="center"/>
    </xf>
    <xf numFmtId="0" fontId="2" fillId="0" borderId="0" xfId="4" applyFont="1"/>
    <xf numFmtId="164" fontId="2" fillId="0" borderId="0" xfId="3" applyNumberFormat="1" applyFont="1" applyAlignment="1">
      <alignment horizontal="center"/>
    </xf>
    <xf numFmtId="164" fontId="2" fillId="0" borderId="8" xfId="3" applyNumberFormat="1" applyFont="1" applyBorder="1" applyAlignment="1">
      <alignment horizontal="center"/>
    </xf>
    <xf numFmtId="166" fontId="1" fillId="0" borderId="8" xfId="5" applyNumberFormat="1" applyBorder="1" applyAlignment="1">
      <alignment horizontal="center"/>
    </xf>
    <xf numFmtId="166" fontId="1" fillId="0" borderId="0" xfId="5" applyNumberFormat="1" applyAlignment="1">
      <alignment horizontal="center"/>
    </xf>
    <xf numFmtId="166" fontId="0" fillId="0" borderId="8" xfId="5" applyNumberFormat="1" applyFont="1" applyBorder="1"/>
    <xf numFmtId="166" fontId="0" fillId="0" borderId="0" xfId="5" applyNumberFormat="1" applyFont="1"/>
    <xf numFmtId="166" fontId="1" fillId="0" borderId="8" xfId="5" applyNumberFormat="1" applyBorder="1"/>
    <xf numFmtId="166" fontId="1" fillId="0" borderId="0" xfId="5" applyNumberFormat="1"/>
    <xf numFmtId="43" fontId="2" fillId="2" borderId="8" xfId="5" applyFont="1" applyFill="1" applyBorder="1"/>
    <xf numFmtId="43" fontId="2" fillId="0" borderId="0" xfId="5" applyFont="1"/>
    <xf numFmtId="43" fontId="1" fillId="0" borderId="8" xfId="5" applyBorder="1"/>
    <xf numFmtId="43" fontId="1" fillId="0" borderId="0" xfId="5"/>
    <xf numFmtId="0" fontId="2" fillId="2" borderId="8" xfId="3" applyFont="1" applyFill="1" applyBorder="1" applyAlignment="1">
      <alignment horizontal="center"/>
    </xf>
    <xf numFmtId="3" fontId="3" fillId="0" borderId="8" xfId="3" applyNumberFormat="1" applyBorder="1" applyAlignment="1">
      <alignment wrapText="1"/>
    </xf>
    <xf numFmtId="3" fontId="3" fillId="0" borderId="8" xfId="3" applyNumberFormat="1" applyBorder="1"/>
    <xf numFmtId="9" fontId="0" fillId="0" borderId="8" xfId="6" applyFont="1" applyBorder="1"/>
    <xf numFmtId="10" fontId="0" fillId="0" borderId="8" xfId="6" applyNumberFormat="1" applyFont="1" applyBorder="1"/>
    <xf numFmtId="164" fontId="3" fillId="0" borderId="8" xfId="3" applyNumberFormat="1" applyBorder="1"/>
    <xf numFmtId="0" fontId="2" fillId="2" borderId="8" xfId="3" applyFont="1" applyFill="1" applyBorder="1"/>
    <xf numFmtId="164" fontId="2" fillId="2" borderId="8" xfId="5" applyNumberFormat="1" applyFont="1" applyFill="1" applyBorder="1"/>
    <xf numFmtId="10" fontId="2" fillId="2" borderId="8" xfId="6" applyNumberFormat="1" applyFont="1" applyFill="1" applyBorder="1"/>
    <xf numFmtId="0" fontId="0" fillId="0" borderId="0" xfId="0" applyAlignment="1">
      <alignment horizontal="left"/>
    </xf>
    <xf numFmtId="0" fontId="2" fillId="0" borderId="0" xfId="0" applyFont="1"/>
    <xf numFmtId="164" fontId="0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left" indent="1"/>
    </xf>
    <xf numFmtId="165" fontId="2" fillId="0" borderId="2" xfId="1" applyNumberFormat="1" applyFont="1" applyBorder="1" applyAlignment="1">
      <alignment horizontal="right"/>
    </xf>
    <xf numFmtId="165" fontId="2" fillId="0" borderId="3" xfId="1" applyNumberFormat="1" applyFont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 indent="1"/>
    </xf>
    <xf numFmtId="165" fontId="0" fillId="0" borderId="4" xfId="1" applyNumberFormat="1" applyFont="1" applyBorder="1" applyAlignment="1">
      <alignment horizontal="right"/>
    </xf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165" fontId="0" fillId="0" borderId="0" xfId="1" applyNumberFormat="1" applyFont="1"/>
    <xf numFmtId="165" fontId="0" fillId="0" borderId="0" xfId="0" applyNumberFormat="1"/>
    <xf numFmtId="165" fontId="2" fillId="0" borderId="0" xfId="0" applyNumberFormat="1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39" fontId="5" fillId="0" borderId="0" xfId="1" applyNumberFormat="1" applyFont="1" applyAlignment="1">
      <alignment horizontal="center" wrapText="1"/>
    </xf>
    <xf numFmtId="0" fontId="5" fillId="0" borderId="0" xfId="0" applyFont="1" applyAlignment="1">
      <alignment vertical="center" wrapText="1"/>
    </xf>
    <xf numFmtId="39" fontId="0" fillId="0" borderId="0" xfId="1" applyNumberFormat="1" applyFont="1" applyAlignment="1">
      <alignment horizontal="center"/>
    </xf>
    <xf numFmtId="0" fontId="6" fillId="0" borderId="0" xfId="0" applyFont="1" applyAlignment="1">
      <alignment vertical="center" wrapText="1"/>
    </xf>
    <xf numFmtId="37" fontId="5" fillId="0" borderId="0" xfId="1" applyNumberFormat="1" applyFont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5" xfId="0" applyFont="1" applyBorder="1" applyAlignment="1">
      <alignment horizontal="right" wrapText="1"/>
    </xf>
    <xf numFmtId="10" fontId="0" fillId="0" borderId="0" xfId="2" applyNumberFormat="1" applyFont="1"/>
    <xf numFmtId="0" fontId="0" fillId="0" borderId="0" xfId="0" applyAlignment="1">
      <alignment horizontal="center"/>
    </xf>
    <xf numFmtId="165" fontId="1" fillId="0" borderId="0" xfId="1" applyNumberFormat="1" applyFont="1" applyAlignment="1">
      <alignment horizontal="right"/>
    </xf>
    <xf numFmtId="15" fontId="3" fillId="0" borderId="0" xfId="3" applyNumberFormat="1"/>
    <xf numFmtId="43" fontId="0" fillId="0" borderId="0" xfId="0" applyNumberFormat="1"/>
    <xf numFmtId="43" fontId="0" fillId="0" borderId="0" xfId="1" applyFont="1"/>
    <xf numFmtId="9" fontId="0" fillId="0" borderId="0" xfId="0" applyNumberFormat="1"/>
    <xf numFmtId="0" fontId="0" fillId="0" borderId="0" xfId="0" applyAlignment="1">
      <alignment horizontal="left" indent="2"/>
    </xf>
    <xf numFmtId="10" fontId="0" fillId="3" borderId="0" xfId="0" applyNumberFormat="1" applyFill="1"/>
    <xf numFmtId="43" fontId="2" fillId="0" borderId="0" xfId="1" applyFont="1"/>
    <xf numFmtId="168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3" borderId="0" xfId="0" applyFill="1"/>
    <xf numFmtId="0" fontId="0" fillId="0" borderId="12" xfId="0" applyBorder="1"/>
    <xf numFmtId="164" fontId="0" fillId="0" borderId="11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164" fontId="0" fillId="0" borderId="14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0" fontId="0" fillId="0" borderId="18" xfId="0" applyBorder="1"/>
    <xf numFmtId="164" fontId="0" fillId="0" borderId="17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0" fontId="0" fillId="0" borderId="21" xfId="0" applyBorder="1"/>
    <xf numFmtId="164" fontId="0" fillId="0" borderId="20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21" xfId="1" applyNumberFormat="1" applyFont="1" applyBorder="1" applyAlignment="1">
      <alignment horizontal="center"/>
    </xf>
    <xf numFmtId="0" fontId="0" fillId="0" borderId="23" xfId="0" applyBorder="1"/>
    <xf numFmtId="0" fontId="0" fillId="0" borderId="7" xfId="0" applyBorder="1"/>
    <xf numFmtId="0" fontId="0" fillId="0" borderId="24" xfId="0" applyBorder="1"/>
    <xf numFmtId="0" fontId="0" fillId="0" borderId="2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2" fillId="0" borderId="24" xfId="0" applyFont="1" applyBorder="1"/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2" fillId="0" borderId="15" xfId="0" applyFont="1" applyBorder="1"/>
    <xf numFmtId="164" fontId="0" fillId="0" borderId="22" xfId="1" applyNumberFormat="1" applyFont="1" applyBorder="1"/>
    <xf numFmtId="164" fontId="0" fillId="0" borderId="19" xfId="1" applyNumberFormat="1" applyFont="1" applyBorder="1"/>
    <xf numFmtId="164" fontId="0" fillId="0" borderId="16" xfId="1" applyNumberFormat="1" applyFont="1" applyBorder="1"/>
    <xf numFmtId="164" fontId="0" fillId="0" borderId="13" xfId="1" applyNumberFormat="1" applyFont="1" applyBorder="1"/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43" fontId="1" fillId="0" borderId="0" xfId="5" applyFont="1"/>
    <xf numFmtId="0" fontId="1" fillId="0" borderId="0" xfId="3" applyFont="1"/>
    <xf numFmtId="164" fontId="1" fillId="0" borderId="8" xfId="5" applyNumberFormat="1" applyFont="1" applyFill="1" applyBorder="1"/>
    <xf numFmtId="0" fontId="2" fillId="0" borderId="0" xfId="0" applyFont="1" applyAlignment="1">
      <alignment vertical="top"/>
    </xf>
    <xf numFmtId="164" fontId="2" fillId="0" borderId="0" xfId="0" applyNumberFormat="1" applyFont="1"/>
    <xf numFmtId="164" fontId="2" fillId="0" borderId="0" xfId="1" applyNumberFormat="1" applyFont="1"/>
    <xf numFmtId="164" fontId="0" fillId="0" borderId="0" xfId="1" applyNumberFormat="1" applyFont="1"/>
    <xf numFmtId="0" fontId="2" fillId="2" borderId="0" xfId="0" applyFont="1" applyFill="1"/>
    <xf numFmtId="165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0" fillId="0" borderId="8" xfId="0" applyBorder="1" applyAlignment="1">
      <alignment vertical="top"/>
    </xf>
    <xf numFmtId="164" fontId="0" fillId="0" borderId="8" xfId="1" applyNumberFormat="1" applyFont="1" applyFill="1" applyBorder="1" applyAlignment="1">
      <alignment vertical="top"/>
    </xf>
    <xf numFmtId="43" fontId="0" fillId="0" borderId="8" xfId="1" applyFont="1" applyFill="1" applyBorder="1" applyAlignment="1">
      <alignment vertical="top"/>
    </xf>
    <xf numFmtId="1" fontId="0" fillId="0" borderId="8" xfId="1" applyNumberFormat="1" applyFont="1" applyFill="1" applyBorder="1" applyAlignment="1">
      <alignment vertical="top"/>
    </xf>
    <xf numFmtId="0" fontId="0" fillId="0" borderId="8" xfId="0" quotePrefix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2" fillId="0" borderId="0" xfId="0" applyFont="1" applyAlignment="1">
      <alignment horizontal="left" wrapText="1"/>
    </xf>
    <xf numFmtId="165" fontId="2" fillId="0" borderId="0" xfId="1" applyNumberFormat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2" fillId="0" borderId="2" xfId="0" applyFont="1" applyBorder="1" applyAlignment="1">
      <alignment horizontal="left"/>
    </xf>
    <xf numFmtId="165" fontId="2" fillId="0" borderId="2" xfId="1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/>
    </xf>
    <xf numFmtId="165" fontId="2" fillId="0" borderId="3" xfId="1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left" wrapText="1"/>
    </xf>
    <xf numFmtId="165" fontId="0" fillId="0" borderId="4" xfId="1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left" wrapText="1"/>
    </xf>
    <xf numFmtId="3" fontId="0" fillId="0" borderId="0" xfId="0" applyNumberFormat="1" applyAlignment="1">
      <alignment horizontal="left" indent="1"/>
    </xf>
    <xf numFmtId="165" fontId="1" fillId="0" borderId="0" xfId="1" applyNumberFormat="1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165" fontId="6" fillId="0" borderId="0" xfId="1" applyNumberFormat="1" applyFont="1" applyAlignment="1">
      <alignment horizontal="right"/>
    </xf>
    <xf numFmtId="0" fontId="0" fillId="0" borderId="1" xfId="0" applyBorder="1" applyAlignment="1">
      <alignment wrapText="1"/>
    </xf>
    <xf numFmtId="165" fontId="0" fillId="0" borderId="1" xfId="1" applyNumberFormat="1" applyFont="1" applyBorder="1" applyAlignment="1">
      <alignment horizontal="right"/>
    </xf>
    <xf numFmtId="0" fontId="2" fillId="2" borderId="2" xfId="0" applyFont="1" applyFill="1" applyBorder="1" applyAlignment="1">
      <alignment vertical="center"/>
    </xf>
    <xf numFmtId="170" fontId="2" fillId="2" borderId="2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/>
    </xf>
    <xf numFmtId="171" fontId="2" fillId="2" borderId="2" xfId="0" applyNumberFormat="1" applyFont="1" applyFill="1" applyBorder="1" applyAlignment="1">
      <alignment horizontal="center" vertical="center"/>
    </xf>
    <xf numFmtId="172" fontId="2" fillId="0" borderId="0" xfId="0" applyNumberFormat="1" applyFont="1"/>
    <xf numFmtId="172" fontId="2" fillId="2" borderId="2" xfId="0" applyNumberFormat="1" applyFont="1" applyFill="1" applyBorder="1" applyAlignment="1">
      <alignment vertical="center"/>
    </xf>
    <xf numFmtId="172" fontId="2" fillId="2" borderId="2" xfId="0" applyNumberFormat="1" applyFont="1" applyFill="1" applyBorder="1" applyAlignment="1">
      <alignment horizontal="center" vertical="center"/>
    </xf>
    <xf numFmtId="172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1" fillId="0" borderId="0" xfId="8" applyFont="1" applyAlignment="1">
      <alignment vertical="center"/>
    </xf>
    <xf numFmtId="0" fontId="9" fillId="4" borderId="24" xfId="8" applyFont="1" applyFill="1" applyBorder="1" applyAlignment="1">
      <alignment vertical="center"/>
    </xf>
    <xf numFmtId="0" fontId="9" fillId="4" borderId="7" xfId="8" applyFont="1" applyFill="1" applyBorder="1" applyAlignment="1">
      <alignment vertical="center"/>
    </xf>
    <xf numFmtId="0" fontId="9" fillId="4" borderId="15" xfId="8" applyFont="1" applyFill="1" applyBorder="1" applyAlignment="1">
      <alignment vertical="center"/>
    </xf>
    <xf numFmtId="0" fontId="9" fillId="4" borderId="0" xfId="8" applyFont="1" applyFill="1" applyAlignment="1">
      <alignment vertical="center"/>
    </xf>
    <xf numFmtId="0" fontId="9" fillId="4" borderId="12" xfId="8" applyFont="1" applyFill="1" applyBorder="1" applyAlignment="1">
      <alignment vertical="center"/>
    </xf>
    <xf numFmtId="0" fontId="9" fillId="4" borderId="5" xfId="8" applyFont="1" applyFill="1" applyBorder="1" applyAlignment="1">
      <alignment vertical="center"/>
    </xf>
    <xf numFmtId="0" fontId="9" fillId="5" borderId="0" xfId="8" applyFont="1" applyFill="1" applyAlignment="1">
      <alignment vertical="center"/>
    </xf>
    <xf numFmtId="0" fontId="1" fillId="5" borderId="0" xfId="8" applyFont="1" applyFill="1" applyAlignment="1">
      <alignment vertical="center"/>
    </xf>
    <xf numFmtId="171" fontId="1" fillId="0" borderId="0" xfId="8" applyNumberFormat="1" applyFont="1" applyAlignment="1">
      <alignment vertical="center"/>
    </xf>
    <xf numFmtId="0" fontId="13" fillId="0" borderId="0" xfId="8" applyFont="1" applyAlignment="1">
      <alignment vertical="center"/>
    </xf>
    <xf numFmtId="0" fontId="10" fillId="0" borderId="0" xfId="8" applyFont="1" applyAlignment="1">
      <alignment vertical="center"/>
    </xf>
    <xf numFmtId="15" fontId="1" fillId="0" borderId="0" xfId="8" applyNumberFormat="1" applyFont="1" applyAlignment="1">
      <alignment vertical="center"/>
    </xf>
    <xf numFmtId="10" fontId="1" fillId="0" borderId="0" xfId="9" applyNumberFormat="1" applyFont="1" applyAlignment="1">
      <alignment vertical="center"/>
    </xf>
    <xf numFmtId="41" fontId="1" fillId="0" borderId="0" xfId="10" applyFont="1" applyAlignment="1">
      <alignment vertical="center"/>
    </xf>
    <xf numFmtId="41" fontId="1" fillId="0" borderId="0" xfId="8" applyNumberFormat="1" applyFont="1" applyAlignment="1">
      <alignment vertical="center"/>
    </xf>
    <xf numFmtId="41" fontId="1" fillId="0" borderId="0" xfId="11" applyFont="1" applyAlignment="1">
      <alignment vertical="center"/>
    </xf>
    <xf numFmtId="0" fontId="1" fillId="0" borderId="0" xfId="8" applyFont="1" applyAlignment="1">
      <alignment horizontal="center" vertical="center"/>
    </xf>
    <xf numFmtId="0" fontId="14" fillId="0" borderId="0" xfId="8" applyFont="1" applyAlignment="1">
      <alignment vertical="center"/>
    </xf>
    <xf numFmtId="0" fontId="14" fillId="0" borderId="0" xfId="8" quotePrefix="1" applyFont="1" applyAlignment="1">
      <alignment horizontal="left" vertical="center"/>
    </xf>
    <xf numFmtId="0" fontId="2" fillId="0" borderId="8" xfId="8" applyFont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" fillId="0" borderId="0" xfId="8" applyFont="1" applyAlignment="1">
      <alignment vertical="center"/>
    </xf>
    <xf numFmtId="0" fontId="1" fillId="0" borderId="8" xfId="8" applyFont="1" applyBorder="1" applyAlignment="1">
      <alignment horizontal="center" vertical="center" wrapText="1"/>
    </xf>
    <xf numFmtId="41" fontId="1" fillId="0" borderId="8" xfId="10" applyFont="1" applyBorder="1" applyAlignment="1">
      <alignment horizontal="center" vertical="center" wrapText="1"/>
    </xf>
    <xf numFmtId="173" fontId="1" fillId="0" borderId="8" xfId="10" applyNumberFormat="1" applyFont="1" applyBorder="1" applyAlignment="1">
      <alignment horizontal="center" vertical="center"/>
    </xf>
    <xf numFmtId="41" fontId="1" fillId="0" borderId="8" xfId="8" applyNumberFormat="1" applyFont="1" applyBorder="1" applyAlignment="1">
      <alignment horizontal="center" vertical="center"/>
    </xf>
    <xf numFmtId="41" fontId="1" fillId="0" borderId="8" xfId="10" applyFont="1" applyBorder="1" applyAlignment="1">
      <alignment horizontal="center" vertical="center"/>
    </xf>
    <xf numFmtId="41" fontId="1" fillId="0" borderId="8" xfId="8" applyNumberFormat="1" applyFont="1" applyBorder="1" applyAlignment="1">
      <alignment horizontal="center" vertical="center" wrapText="1"/>
    </xf>
    <xf numFmtId="41" fontId="1" fillId="0" borderId="8" xfId="10" applyFont="1" applyBorder="1" applyAlignment="1">
      <alignment vertical="center"/>
    </xf>
    <xf numFmtId="41" fontId="1" fillId="0" borderId="8" xfId="8" applyNumberFormat="1" applyFont="1" applyBorder="1" applyAlignment="1">
      <alignment vertical="center"/>
    </xf>
    <xf numFmtId="41" fontId="2" fillId="0" borderId="8" xfId="8" applyNumberFormat="1" applyFont="1" applyBorder="1" applyAlignment="1">
      <alignment vertical="center"/>
    </xf>
    <xf numFmtId="41" fontId="10" fillId="0" borderId="0" xfId="8" applyNumberFormat="1" applyFont="1" applyAlignment="1">
      <alignment vertical="center"/>
    </xf>
    <xf numFmtId="41" fontId="10" fillId="0" borderId="0" xfId="11" applyFont="1" applyAlignment="1">
      <alignment vertical="center"/>
    </xf>
    <xf numFmtId="15" fontId="0" fillId="0" borderId="0" xfId="0" applyNumberFormat="1"/>
    <xf numFmtId="8" fontId="1" fillId="0" borderId="0" xfId="8" applyNumberFormat="1" applyFont="1" applyAlignment="1">
      <alignment vertical="center"/>
    </xf>
    <xf numFmtId="165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/>
    </xf>
    <xf numFmtId="165" fontId="2" fillId="0" borderId="0" xfId="1" applyNumberFormat="1" applyFont="1" applyBorder="1" applyAlignment="1">
      <alignment horizontal="right"/>
    </xf>
    <xf numFmtId="0" fontId="0" fillId="0" borderId="0" xfId="0" quotePrefix="1" applyAlignment="1">
      <alignment wrapText="1"/>
    </xf>
    <xf numFmtId="165" fontId="1" fillId="0" borderId="0" xfId="1" applyNumberFormat="1" applyAlignment="1">
      <alignment horizontal="right"/>
    </xf>
    <xf numFmtId="164" fontId="2" fillId="0" borderId="0" xfId="1" applyNumberFormat="1" applyFont="1" applyAlignment="1">
      <alignment vertical="center"/>
    </xf>
    <xf numFmtId="164" fontId="2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15" fontId="0" fillId="6" borderId="16" xfId="0" applyNumberFormat="1" applyFill="1" applyBorder="1" applyAlignment="1">
      <alignment horizontal="center"/>
    </xf>
    <xf numFmtId="15" fontId="8" fillId="2" borderId="8" xfId="0" applyNumberFormat="1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top" wrapText="1"/>
    </xf>
    <xf numFmtId="0" fontId="2" fillId="6" borderId="15" xfId="0" applyFont="1" applyFill="1" applyBorder="1" applyAlignment="1">
      <alignment horizontal="center" vertical="top" wrapText="1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3" fillId="0" borderId="9" xfId="3" applyBorder="1" applyAlignment="1">
      <alignment horizontal="center"/>
    </xf>
    <xf numFmtId="0" fontId="3" fillId="0" borderId="10" xfId="3" applyBorder="1" applyAlignment="1">
      <alignment horizontal="center"/>
    </xf>
    <xf numFmtId="15" fontId="3" fillId="0" borderId="8" xfId="3" applyNumberFormat="1" applyBorder="1" applyAlignment="1">
      <alignment horizontal="center"/>
    </xf>
    <xf numFmtId="0" fontId="3" fillId="0" borderId="8" xfId="3" applyBorder="1" applyAlignment="1">
      <alignment horizontal="center"/>
    </xf>
    <xf numFmtId="10" fontId="3" fillId="0" borderId="8" xfId="3" applyNumberFormat="1" applyBorder="1" applyAlignment="1">
      <alignment horizontal="center"/>
    </xf>
    <xf numFmtId="164" fontId="3" fillId="0" borderId="8" xfId="3" applyNumberFormat="1" applyBorder="1" applyAlignment="1">
      <alignment horizontal="center"/>
    </xf>
    <xf numFmtId="0" fontId="2" fillId="2" borderId="8" xfId="3" applyFont="1" applyFill="1" applyBorder="1" applyAlignment="1">
      <alignment horizontal="left" vertical="center"/>
    </xf>
    <xf numFmtId="167" fontId="2" fillId="2" borderId="9" xfId="3" applyNumberFormat="1" applyFont="1" applyFill="1" applyBorder="1" applyAlignment="1">
      <alignment horizontal="center"/>
    </xf>
    <xf numFmtId="167" fontId="2" fillId="2" borderId="2" xfId="3" applyNumberFormat="1" applyFont="1" applyFill="1" applyBorder="1" applyAlignment="1">
      <alignment horizontal="center"/>
    </xf>
    <xf numFmtId="167" fontId="2" fillId="2" borderId="10" xfId="3" applyNumberFormat="1" applyFont="1" applyFill="1" applyBorder="1" applyAlignment="1">
      <alignment horizontal="center"/>
    </xf>
    <xf numFmtId="0" fontId="2" fillId="2" borderId="8" xfId="3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72" fontId="2" fillId="2" borderId="0" xfId="0" applyNumberFormat="1" applyFont="1" applyFill="1" applyAlignment="1">
      <alignment horizontal="center"/>
    </xf>
  </cellXfs>
  <cellStyles count="12">
    <cellStyle name="Comma" xfId="1" builtinId="3"/>
    <cellStyle name="Comma [0] 2" xfId="11" xr:uid="{0718349F-D1BF-4ED7-B0BF-1FA127CB0114}"/>
    <cellStyle name="Comma [0] 2 3 3" xfId="7" xr:uid="{1A1271C0-07B0-4549-9AA7-40E18CA019D7}"/>
    <cellStyle name="Comma [0] 3" xfId="10" xr:uid="{B5D40A69-4048-4C8B-B669-27236183C109}"/>
    <cellStyle name="Comma 3" xfId="5" xr:uid="{533DE35E-8A54-46B6-9AB7-43A56A1103E3}"/>
    <cellStyle name="Normal" xfId="0" builtinId="0"/>
    <cellStyle name="Normal 2" xfId="3" xr:uid="{EB05FA9B-4611-44CF-88A3-53A5F15C10BF}"/>
    <cellStyle name="Normal 2 2 2" xfId="4" xr:uid="{94B0942B-6D87-47DD-9463-1320EF2F7B26}"/>
    <cellStyle name="Normal 3" xfId="8" xr:uid="{981E1AF3-04D3-4157-9C6E-164F86FCA9E5}"/>
    <cellStyle name="Percent" xfId="2" builtinId="5"/>
    <cellStyle name="Percent 2" xfId="9" xr:uid="{F833C380-270B-46AD-9A61-BB4D39C68D4D}"/>
    <cellStyle name="Percent 3" xfId="6" xr:uid="{64145850-992B-490B-9739-6A54E855337A}"/>
  </cellStyles>
  <dxfs count="4"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484A-8164-4BC7-8CB7-E750C1F40AFF}">
  <sheetPr>
    <pageSetUpPr fitToPage="1"/>
  </sheetPr>
  <dimension ref="B1:L12"/>
  <sheetViews>
    <sheetView showGridLines="0" zoomScale="70" workbookViewId="0">
      <selection activeCell="B2" sqref="B2:L3"/>
    </sheetView>
  </sheetViews>
  <sheetFormatPr defaultRowHeight="14.4" x14ac:dyDescent="0.3"/>
  <cols>
    <col min="1" max="1" width="2.21875" customWidth="1"/>
    <col min="2" max="2" width="27.109375" style="112" customWidth="1"/>
    <col min="3" max="3" width="14.44140625" style="112" customWidth="1"/>
    <col min="4" max="4" width="40.21875" style="112" customWidth="1"/>
    <col min="5" max="5" width="21.5546875" style="113" bestFit="1" customWidth="1"/>
    <col min="6" max="8" width="20.21875" style="113" customWidth="1"/>
    <col min="9" max="9" width="8.77734375" style="112"/>
    <col min="10" max="10" width="10.77734375" style="112" customWidth="1"/>
    <col min="11" max="12" width="8.77734375" style="112"/>
  </cols>
  <sheetData>
    <row r="1" spans="2:12" x14ac:dyDescent="0.3">
      <c r="B1"/>
      <c r="C1"/>
      <c r="D1"/>
      <c r="E1"/>
      <c r="F1"/>
      <c r="G1"/>
      <c r="H1"/>
      <c r="I1"/>
      <c r="J1"/>
      <c r="K1"/>
      <c r="L1"/>
    </row>
    <row r="2" spans="2:12" x14ac:dyDescent="0.3">
      <c r="B2" s="204" t="s">
        <v>214</v>
      </c>
      <c r="C2" s="204" t="s">
        <v>213</v>
      </c>
      <c r="D2" s="204" t="s">
        <v>212</v>
      </c>
      <c r="E2" s="203">
        <v>45016</v>
      </c>
      <c r="F2" s="204"/>
      <c r="G2" s="204"/>
      <c r="H2" s="204"/>
      <c r="I2" s="204"/>
      <c r="J2" s="204"/>
      <c r="K2" s="204"/>
      <c r="L2" s="204"/>
    </row>
    <row r="3" spans="2:12" s="72" customFormat="1" ht="43.2" x14ac:dyDescent="0.3">
      <c r="B3" s="204"/>
      <c r="C3" s="204"/>
      <c r="D3" s="204"/>
      <c r="E3" s="149" t="s">
        <v>190</v>
      </c>
      <c r="F3" s="149" t="s">
        <v>211</v>
      </c>
      <c r="G3" s="149" t="s">
        <v>140</v>
      </c>
      <c r="H3" s="149" t="s">
        <v>210</v>
      </c>
      <c r="I3" s="149" t="s">
        <v>141</v>
      </c>
      <c r="J3" s="150" t="s">
        <v>209</v>
      </c>
      <c r="K3" s="149" t="s">
        <v>208</v>
      </c>
      <c r="L3" s="149" t="s">
        <v>139</v>
      </c>
    </row>
    <row r="4" spans="2:12" x14ac:dyDescent="0.3">
      <c r="B4" s="124"/>
      <c r="C4" s="124"/>
      <c r="D4" s="124"/>
      <c r="E4" s="125"/>
      <c r="F4" s="125"/>
      <c r="G4" s="125"/>
      <c r="H4" s="125"/>
      <c r="I4" s="126"/>
      <c r="J4" s="127"/>
      <c r="K4" s="126"/>
      <c r="L4" s="126"/>
    </row>
    <row r="5" spans="2:12" x14ac:dyDescent="0.3">
      <c r="B5" s="124"/>
      <c r="C5" s="124"/>
      <c r="D5" s="128"/>
      <c r="E5" s="125"/>
      <c r="F5" s="125"/>
      <c r="G5" s="125"/>
      <c r="H5" s="125"/>
      <c r="I5" s="126"/>
      <c r="J5" s="124"/>
      <c r="K5" s="126"/>
      <c r="L5" s="126"/>
    </row>
    <row r="6" spans="2:12" ht="72.45" customHeight="1" x14ac:dyDescent="0.3">
      <c r="B6" s="124"/>
      <c r="C6" s="124"/>
      <c r="D6" s="128"/>
      <c r="E6" s="125"/>
      <c r="F6" s="125"/>
      <c r="G6" s="125"/>
      <c r="H6" s="125"/>
      <c r="I6" s="126"/>
      <c r="J6" s="127"/>
      <c r="K6" s="126"/>
      <c r="L6" s="126"/>
    </row>
    <row r="7" spans="2:12" x14ac:dyDescent="0.3">
      <c r="B7" s="124"/>
      <c r="C7" s="124"/>
      <c r="D7" s="128"/>
      <c r="E7" s="125"/>
      <c r="F7" s="125"/>
      <c r="G7" s="125"/>
      <c r="H7" s="125"/>
      <c r="I7" s="126"/>
      <c r="J7" s="127"/>
      <c r="K7" s="126"/>
      <c r="L7" s="126"/>
    </row>
    <row r="8" spans="2:12" x14ac:dyDescent="0.3">
      <c r="B8" s="124"/>
      <c r="C8" s="124"/>
      <c r="D8" s="128"/>
      <c r="E8" s="125"/>
      <c r="F8" s="125"/>
      <c r="G8" s="125"/>
      <c r="H8" s="125"/>
      <c r="I8" s="126"/>
      <c r="J8" s="127"/>
      <c r="K8" s="126"/>
      <c r="L8" s="126"/>
    </row>
    <row r="9" spans="2:12" x14ac:dyDescent="0.3">
      <c r="B9" s="124"/>
      <c r="C9" s="124"/>
      <c r="D9" s="128"/>
      <c r="E9" s="125"/>
      <c r="F9" s="125"/>
      <c r="G9" s="125"/>
      <c r="H9" s="125"/>
      <c r="I9" s="126"/>
      <c r="J9" s="127"/>
      <c r="K9" s="126"/>
      <c r="L9" s="126"/>
    </row>
    <row r="10" spans="2:12" x14ac:dyDescent="0.3">
      <c r="B10" s="124"/>
      <c r="C10" s="124"/>
      <c r="D10" s="129"/>
      <c r="E10" s="125"/>
      <c r="F10" s="125"/>
      <c r="G10" s="125"/>
      <c r="H10" s="125"/>
      <c r="I10" s="126"/>
      <c r="J10" s="127"/>
      <c r="K10" s="126"/>
      <c r="L10" s="126"/>
    </row>
    <row r="11" spans="2:12" x14ac:dyDescent="0.3">
      <c r="B11" s="124"/>
      <c r="C11" s="124"/>
      <c r="D11" s="128"/>
      <c r="E11" s="125"/>
      <c r="F11" s="125"/>
      <c r="G11" s="125"/>
      <c r="H11" s="125"/>
      <c r="I11" s="126"/>
      <c r="J11" s="127"/>
      <c r="K11" s="126"/>
      <c r="L11" s="126"/>
    </row>
    <row r="12" spans="2:12" x14ac:dyDescent="0.3">
      <c r="B12" s="117" t="s">
        <v>217</v>
      </c>
    </row>
  </sheetData>
  <sortState xmlns:xlrd2="http://schemas.microsoft.com/office/spreadsheetml/2017/richdata2" ref="B4:L11">
    <sortCondition descending="1" ref="F4:F11"/>
  </sortState>
  <mergeCells count="4">
    <mergeCell ref="E2:L2"/>
    <mergeCell ref="B2:B3"/>
    <mergeCell ref="C2:C3"/>
    <mergeCell ref="D2:D3"/>
  </mergeCells>
  <pageMargins left="0.25" right="0.25" top="0.75" bottom="0.75" header="0.3" footer="0.3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2EB5F-F24D-4491-A481-04DC286C949D}">
  <dimension ref="A1:AB17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" sqref="D1:I1"/>
    </sheetView>
  </sheetViews>
  <sheetFormatPr defaultRowHeight="14.4" x14ac:dyDescent="0.3"/>
  <cols>
    <col min="1" max="1" width="2.77734375" customWidth="1"/>
    <col min="2" max="2" width="21.109375" bestFit="1" customWidth="1"/>
    <col min="3" max="28" width="16.109375" customWidth="1"/>
  </cols>
  <sheetData>
    <row r="1" spans="1:28" x14ac:dyDescent="0.3">
      <c r="F1" s="66"/>
      <c r="G1" s="192"/>
      <c r="H1" s="192"/>
    </row>
    <row r="2" spans="1:28" s="153" customFormat="1" x14ac:dyDescent="0.3">
      <c r="B2" s="156"/>
      <c r="C2" s="234">
        <f>BS!C3</f>
        <v>0</v>
      </c>
      <c r="D2" s="234"/>
      <c r="E2" s="234"/>
      <c r="F2" s="234"/>
      <c r="G2" s="234"/>
      <c r="H2" s="234"/>
      <c r="I2" s="234">
        <f>C2+365</f>
        <v>365</v>
      </c>
      <c r="J2" s="234"/>
      <c r="K2" s="234"/>
      <c r="L2" s="234"/>
      <c r="M2" s="234">
        <f>I2+366</f>
        <v>731</v>
      </c>
      <c r="N2" s="234"/>
      <c r="O2" s="234"/>
      <c r="P2" s="234"/>
      <c r="Q2" s="234">
        <f>M2+365</f>
        <v>1096</v>
      </c>
      <c r="R2" s="234"/>
      <c r="S2" s="234"/>
      <c r="T2" s="234"/>
      <c r="U2" s="234">
        <f>Q2+365</f>
        <v>1461</v>
      </c>
      <c r="V2" s="234"/>
      <c r="W2" s="234"/>
      <c r="X2" s="234"/>
      <c r="Y2" s="234">
        <f>U2+365</f>
        <v>1826</v>
      </c>
      <c r="Z2" s="234"/>
      <c r="AA2" s="234"/>
      <c r="AB2" s="234"/>
    </row>
    <row r="3" spans="1:28" s="72" customFormat="1" x14ac:dyDescent="0.3">
      <c r="B3" s="157"/>
      <c r="C3" s="157" t="s">
        <v>234</v>
      </c>
      <c r="D3" s="157" t="s">
        <v>235</v>
      </c>
      <c r="E3" s="157" t="s">
        <v>236</v>
      </c>
      <c r="F3" s="157" t="s">
        <v>239</v>
      </c>
      <c r="G3" s="157" t="s">
        <v>238</v>
      </c>
      <c r="H3" s="157" t="s">
        <v>237</v>
      </c>
      <c r="I3" s="157" t="s">
        <v>235</v>
      </c>
      <c r="J3" s="157" t="s">
        <v>236</v>
      </c>
      <c r="K3" s="157" t="s">
        <v>239</v>
      </c>
      <c r="L3" s="157" t="s">
        <v>237</v>
      </c>
      <c r="M3" s="157" t="s">
        <v>235</v>
      </c>
      <c r="N3" s="157" t="s">
        <v>236</v>
      </c>
      <c r="O3" s="157" t="s">
        <v>239</v>
      </c>
      <c r="P3" s="157" t="s">
        <v>237</v>
      </c>
      <c r="Q3" s="157" t="s">
        <v>235</v>
      </c>
      <c r="R3" s="157" t="s">
        <v>236</v>
      </c>
      <c r="S3" s="157" t="s">
        <v>239</v>
      </c>
      <c r="T3" s="157" t="s">
        <v>237</v>
      </c>
      <c r="U3" s="157" t="s">
        <v>235</v>
      </c>
      <c r="V3" s="157" t="s">
        <v>236</v>
      </c>
      <c r="W3" s="157" t="s">
        <v>239</v>
      </c>
      <c r="X3" s="157" t="s">
        <v>237</v>
      </c>
      <c r="Y3" s="157" t="s">
        <v>235</v>
      </c>
      <c r="Z3" s="157" t="s">
        <v>236</v>
      </c>
      <c r="AA3" s="157" t="s">
        <v>239</v>
      </c>
      <c r="AB3" s="157" t="s">
        <v>237</v>
      </c>
    </row>
    <row r="5" spans="1:28" x14ac:dyDescent="0.3">
      <c r="B5" t="s">
        <v>228</v>
      </c>
    </row>
    <row r="6" spans="1:28" s="49" customFormat="1" x14ac:dyDescent="0.3">
      <c r="A6"/>
      <c r="B6" t="s">
        <v>306</v>
      </c>
      <c r="H6" s="49">
        <f>SUM(C6:G6)</f>
        <v>0</v>
      </c>
      <c r="L6" s="49">
        <f>SUM(H6:K6)</f>
        <v>0</v>
      </c>
      <c r="P6" s="49">
        <f>SUM(L6:O6)</f>
        <v>0</v>
      </c>
      <c r="T6" s="49">
        <f>SUM(P6:S6)</f>
        <v>0</v>
      </c>
      <c r="X6" s="49">
        <f>SUM(T6:W6)</f>
        <v>0</v>
      </c>
      <c r="AB6" s="49">
        <f>SUM(X6:AA6)</f>
        <v>0</v>
      </c>
    </row>
    <row r="7" spans="1:28" s="49" customFormat="1" x14ac:dyDescent="0.3">
      <c r="A7"/>
      <c r="B7"/>
      <c r="H7" s="49">
        <f>SUM(C7:G7)</f>
        <v>0</v>
      </c>
      <c r="L7" s="49">
        <f>SUM(H7:K7)</f>
        <v>0</v>
      </c>
      <c r="P7" s="49">
        <f>SUM(L7:O7)</f>
        <v>0</v>
      </c>
      <c r="T7" s="49">
        <f>SUM(P7:S7)</f>
        <v>0</v>
      </c>
      <c r="X7" s="49">
        <f>SUM(T7:W7)</f>
        <v>0</v>
      </c>
      <c r="AB7" s="49">
        <f>SUM(X7:AA7)</f>
        <v>0</v>
      </c>
    </row>
    <row r="8" spans="1:28" s="49" customFormat="1" x14ac:dyDescent="0.3">
      <c r="A8"/>
      <c r="B8"/>
      <c r="H8" s="49">
        <f>SUM(C8:G8)</f>
        <v>0</v>
      </c>
      <c r="L8" s="49">
        <f>SUM(H8:K8)</f>
        <v>0</v>
      </c>
      <c r="P8" s="49">
        <f>SUM(L8:O8)</f>
        <v>0</v>
      </c>
      <c r="T8" s="49">
        <f>SUM(P8:S8)</f>
        <v>0</v>
      </c>
      <c r="X8" s="49">
        <f>SUM(T8:W8)</f>
        <v>0</v>
      </c>
      <c r="AB8" s="49">
        <f>SUM(X8:AA8)</f>
        <v>0</v>
      </c>
    </row>
    <row r="9" spans="1:28" s="50" customFormat="1" x14ac:dyDescent="0.3">
      <c r="A9" s="32"/>
      <c r="B9" s="32" t="s">
        <v>232</v>
      </c>
      <c r="C9" s="50">
        <f>SUM(C6:C8)</f>
        <v>0</v>
      </c>
      <c r="D9" s="50">
        <f t="shared" ref="D9:P9" si="0">SUM(D6:D8)</f>
        <v>0</v>
      </c>
      <c r="E9" s="50">
        <f t="shared" si="0"/>
        <v>0</v>
      </c>
      <c r="F9" s="50">
        <f t="shared" si="0"/>
        <v>0</v>
      </c>
      <c r="G9" s="50">
        <f t="shared" si="0"/>
        <v>0</v>
      </c>
      <c r="H9" s="50">
        <f t="shared" si="0"/>
        <v>0</v>
      </c>
      <c r="I9" s="50">
        <f t="shared" si="0"/>
        <v>0</v>
      </c>
      <c r="J9" s="50">
        <f t="shared" si="0"/>
        <v>0</v>
      </c>
      <c r="K9" s="50">
        <f t="shared" si="0"/>
        <v>0</v>
      </c>
      <c r="L9" s="50">
        <f t="shared" si="0"/>
        <v>0</v>
      </c>
      <c r="M9" s="50">
        <f t="shared" si="0"/>
        <v>0</v>
      </c>
      <c r="N9" s="50">
        <f t="shared" si="0"/>
        <v>0</v>
      </c>
      <c r="O9" s="50">
        <f t="shared" si="0"/>
        <v>0</v>
      </c>
      <c r="P9" s="50">
        <f t="shared" si="0"/>
        <v>0</v>
      </c>
      <c r="Q9" s="50">
        <f t="shared" ref="Q9:T9" si="1">SUM(Q6:Q8)</f>
        <v>0</v>
      </c>
      <c r="R9" s="50">
        <f t="shared" si="1"/>
        <v>0</v>
      </c>
      <c r="S9" s="50">
        <f t="shared" si="1"/>
        <v>0</v>
      </c>
      <c r="T9" s="50">
        <f t="shared" si="1"/>
        <v>0</v>
      </c>
      <c r="U9" s="50">
        <f t="shared" ref="U9:AB9" si="2">SUM(U6:U8)</f>
        <v>0</v>
      </c>
      <c r="V9" s="50">
        <f t="shared" si="2"/>
        <v>0</v>
      </c>
      <c r="W9" s="50">
        <f t="shared" si="2"/>
        <v>0</v>
      </c>
      <c r="X9" s="50">
        <f t="shared" si="2"/>
        <v>0</v>
      </c>
      <c r="Y9" s="50">
        <f t="shared" si="2"/>
        <v>0</v>
      </c>
      <c r="Z9" s="50">
        <f t="shared" si="2"/>
        <v>0</v>
      </c>
      <c r="AA9" s="50">
        <f t="shared" si="2"/>
        <v>0</v>
      </c>
      <c r="AB9" s="50">
        <f t="shared" si="2"/>
        <v>0</v>
      </c>
    </row>
    <row r="10" spans="1:28" s="49" customFormat="1" x14ac:dyDescent="0.3">
      <c r="A10"/>
      <c r="B10"/>
    </row>
    <row r="11" spans="1:28" s="49" customFormat="1" x14ac:dyDescent="0.3">
      <c r="A11"/>
      <c r="B11" t="s">
        <v>233</v>
      </c>
    </row>
    <row r="12" spans="1:28" s="49" customFormat="1" x14ac:dyDescent="0.3">
      <c r="A12"/>
      <c r="B12" t="s">
        <v>306</v>
      </c>
      <c r="H12" s="49">
        <f>SUM(C12:G12)</f>
        <v>0</v>
      </c>
      <c r="L12" s="49">
        <f>SUM(H12:K12)</f>
        <v>0</v>
      </c>
      <c r="P12" s="49">
        <f>SUM(L12:O12)</f>
        <v>0</v>
      </c>
      <c r="T12" s="49">
        <f>SUM(P12:S12)</f>
        <v>0</v>
      </c>
      <c r="X12" s="49">
        <f>SUM(T12:W12)</f>
        <v>0</v>
      </c>
      <c r="AB12" s="49">
        <f>SUM(X12:AA12)</f>
        <v>0</v>
      </c>
    </row>
    <row r="13" spans="1:28" s="49" customFormat="1" x14ac:dyDescent="0.3">
      <c r="A13"/>
      <c r="B13"/>
      <c r="H13" s="49">
        <f>SUM(C13:G13)</f>
        <v>0</v>
      </c>
      <c r="L13" s="49">
        <f>SUM(H13:K13)</f>
        <v>0</v>
      </c>
      <c r="P13" s="49">
        <f>SUM(L13:O13)</f>
        <v>0</v>
      </c>
      <c r="T13" s="49">
        <f>SUM(P13:S13)</f>
        <v>0</v>
      </c>
      <c r="X13" s="49">
        <f>SUM(T13:W13)</f>
        <v>0</v>
      </c>
      <c r="AB13" s="49">
        <f>SUM(X13:AA13)</f>
        <v>0</v>
      </c>
    </row>
    <row r="14" spans="1:28" s="49" customFormat="1" x14ac:dyDescent="0.3">
      <c r="A14"/>
      <c r="B14"/>
      <c r="H14" s="49">
        <f>SUM(C14:G14)</f>
        <v>0</v>
      </c>
      <c r="L14" s="49">
        <f>SUM(H14:K14)</f>
        <v>0</v>
      </c>
      <c r="P14" s="49">
        <f>SUM(L14:O14)</f>
        <v>0</v>
      </c>
      <c r="T14" s="49">
        <f>SUM(P14:S14)</f>
        <v>0</v>
      </c>
      <c r="X14" s="49">
        <f>SUM(T14:W14)</f>
        <v>0</v>
      </c>
      <c r="AB14" s="49">
        <f>SUM(X14:AA14)</f>
        <v>0</v>
      </c>
    </row>
    <row r="15" spans="1:28" s="50" customFormat="1" x14ac:dyDescent="0.3">
      <c r="A15" s="32"/>
      <c r="B15" s="32" t="s">
        <v>55</v>
      </c>
      <c r="C15" s="50">
        <f>SUM(C12:C14)</f>
        <v>0</v>
      </c>
      <c r="D15" s="50">
        <f t="shared" ref="D15:P15" si="3">SUM(D12:D14)</f>
        <v>0</v>
      </c>
      <c r="E15" s="50">
        <f t="shared" si="3"/>
        <v>0</v>
      </c>
      <c r="F15" s="50">
        <f t="shared" si="3"/>
        <v>0</v>
      </c>
      <c r="G15" s="50">
        <f t="shared" si="3"/>
        <v>0</v>
      </c>
      <c r="H15" s="50">
        <f t="shared" si="3"/>
        <v>0</v>
      </c>
      <c r="I15" s="50">
        <f t="shared" si="3"/>
        <v>0</v>
      </c>
      <c r="J15" s="50">
        <f t="shared" si="3"/>
        <v>0</v>
      </c>
      <c r="K15" s="50">
        <f t="shared" si="3"/>
        <v>0</v>
      </c>
      <c r="L15" s="50">
        <f t="shared" si="3"/>
        <v>0</v>
      </c>
      <c r="M15" s="50">
        <f t="shared" si="3"/>
        <v>0</v>
      </c>
      <c r="N15" s="50">
        <f t="shared" si="3"/>
        <v>0</v>
      </c>
      <c r="O15" s="50">
        <f t="shared" si="3"/>
        <v>0</v>
      </c>
      <c r="P15" s="50">
        <f t="shared" si="3"/>
        <v>0</v>
      </c>
      <c r="Q15" s="50">
        <f t="shared" ref="Q15:T15" si="4">SUM(Q12:Q14)</f>
        <v>0</v>
      </c>
      <c r="R15" s="50">
        <f t="shared" si="4"/>
        <v>0</v>
      </c>
      <c r="S15" s="50">
        <f t="shared" si="4"/>
        <v>0</v>
      </c>
      <c r="T15" s="50">
        <f t="shared" si="4"/>
        <v>0</v>
      </c>
      <c r="U15" s="50">
        <f t="shared" ref="U15:AB15" si="5">SUM(U12:U14)</f>
        <v>0</v>
      </c>
      <c r="V15" s="50">
        <f t="shared" si="5"/>
        <v>0</v>
      </c>
      <c r="W15" s="50">
        <f t="shared" si="5"/>
        <v>0</v>
      </c>
      <c r="X15" s="50">
        <f t="shared" si="5"/>
        <v>0</v>
      </c>
      <c r="Y15" s="50">
        <f t="shared" si="5"/>
        <v>0</v>
      </c>
      <c r="Z15" s="50">
        <f t="shared" si="5"/>
        <v>0</v>
      </c>
      <c r="AA15" s="50">
        <f t="shared" si="5"/>
        <v>0</v>
      </c>
      <c r="AB15" s="50">
        <f t="shared" si="5"/>
        <v>0</v>
      </c>
    </row>
    <row r="16" spans="1:28" s="49" customFormat="1" x14ac:dyDescent="0.3">
      <c r="A16"/>
      <c r="B16"/>
    </row>
    <row r="17" spans="1:28" s="50" customFormat="1" x14ac:dyDescent="0.3">
      <c r="A17" s="32"/>
      <c r="B17" s="32" t="s">
        <v>227</v>
      </c>
      <c r="C17" s="50">
        <f>C9+C15</f>
        <v>0</v>
      </c>
      <c r="D17" s="50">
        <f t="shared" ref="D17:P17" si="6">D9+D15</f>
        <v>0</v>
      </c>
      <c r="E17" s="50">
        <f t="shared" si="6"/>
        <v>0</v>
      </c>
      <c r="F17" s="50">
        <f t="shared" si="6"/>
        <v>0</v>
      </c>
      <c r="G17" s="50">
        <f t="shared" si="6"/>
        <v>0</v>
      </c>
      <c r="H17" s="50">
        <f t="shared" si="6"/>
        <v>0</v>
      </c>
      <c r="I17" s="50">
        <f t="shared" si="6"/>
        <v>0</v>
      </c>
      <c r="J17" s="50">
        <f t="shared" si="6"/>
        <v>0</v>
      </c>
      <c r="K17" s="50">
        <f t="shared" si="6"/>
        <v>0</v>
      </c>
      <c r="L17" s="50">
        <f t="shared" si="6"/>
        <v>0</v>
      </c>
      <c r="M17" s="50">
        <f t="shared" si="6"/>
        <v>0</v>
      </c>
      <c r="N17" s="50">
        <f t="shared" si="6"/>
        <v>0</v>
      </c>
      <c r="O17" s="50">
        <f t="shared" si="6"/>
        <v>0</v>
      </c>
      <c r="P17" s="50">
        <f t="shared" si="6"/>
        <v>0</v>
      </c>
      <c r="Q17" s="50">
        <f t="shared" ref="Q17:T17" si="7">Q9+Q15</f>
        <v>0</v>
      </c>
      <c r="R17" s="50">
        <f t="shared" si="7"/>
        <v>0</v>
      </c>
      <c r="S17" s="50">
        <f t="shared" si="7"/>
        <v>0</v>
      </c>
      <c r="T17" s="50">
        <f t="shared" si="7"/>
        <v>0</v>
      </c>
      <c r="U17" s="50">
        <f t="shared" ref="U17:AB17" si="8">U9+U15</f>
        <v>0</v>
      </c>
      <c r="V17" s="50">
        <f t="shared" si="8"/>
        <v>0</v>
      </c>
      <c r="W17" s="50">
        <f t="shared" si="8"/>
        <v>0</v>
      </c>
      <c r="X17" s="50">
        <f t="shared" si="8"/>
        <v>0</v>
      </c>
      <c r="Y17" s="50">
        <f t="shared" si="8"/>
        <v>0</v>
      </c>
      <c r="Z17" s="50">
        <f t="shared" si="8"/>
        <v>0</v>
      </c>
      <c r="AA17" s="50">
        <f t="shared" si="8"/>
        <v>0</v>
      </c>
      <c r="AB17" s="50">
        <f t="shared" si="8"/>
        <v>0</v>
      </c>
    </row>
  </sheetData>
  <mergeCells count="6">
    <mergeCell ref="Y2:AB2"/>
    <mergeCell ref="C2:H2"/>
    <mergeCell ref="I2:L2"/>
    <mergeCell ref="M2:P2"/>
    <mergeCell ref="Q2:T2"/>
    <mergeCell ref="U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46FA-55FE-435F-A7D8-ED94E02A37F9}">
  <dimension ref="B2:H64"/>
  <sheetViews>
    <sheetView showGridLines="0" workbookViewId="0">
      <pane xSplit="2" ySplit="3" topLeftCell="C25" activePane="bottomRight" state="frozen"/>
      <selection pane="topRight" activeCell="C1" sqref="C1"/>
      <selection pane="bottomLeft" activeCell="A6" sqref="A6"/>
      <selection pane="bottomRight" activeCell="E57" sqref="E57"/>
    </sheetView>
  </sheetViews>
  <sheetFormatPr defaultColWidth="8.77734375" defaultRowHeight="14.4" x14ac:dyDescent="0.3"/>
  <cols>
    <col min="1" max="1" width="1.77734375" customWidth="1"/>
    <col min="2" max="2" width="50.44140625" bestFit="1" customWidth="1"/>
    <col min="3" max="4" width="14.77734375" bestFit="1" customWidth="1"/>
    <col min="5" max="5" width="16.109375" bestFit="1" customWidth="1"/>
    <col min="6" max="8" width="17.44140625" bestFit="1" customWidth="1"/>
  </cols>
  <sheetData>
    <row r="2" spans="2:8" s="32" customFormat="1" x14ac:dyDescent="0.3">
      <c r="B2" s="155" t="s">
        <v>94</v>
      </c>
      <c r="C2" s="155">
        <f>BS!C3</f>
        <v>0</v>
      </c>
      <c r="D2" s="155">
        <f>C2+365</f>
        <v>365</v>
      </c>
      <c r="E2" s="155">
        <f>D2+366</f>
        <v>731</v>
      </c>
      <c r="F2" s="155">
        <f>E2+365</f>
        <v>1096</v>
      </c>
      <c r="G2" s="155">
        <f>F2+365</f>
        <v>1461</v>
      </c>
      <c r="H2" s="155">
        <f>G2+365</f>
        <v>1826</v>
      </c>
    </row>
    <row r="4" spans="2:8" x14ac:dyDescent="0.3">
      <c r="B4" t="s">
        <v>91</v>
      </c>
      <c r="C4" s="48">
        <f>BS!C8</f>
        <v>0</v>
      </c>
      <c r="D4" s="48">
        <f>BS!D8</f>
        <v>0</v>
      </c>
      <c r="E4" s="48">
        <f>BS!E8</f>
        <v>0</v>
      </c>
      <c r="F4" s="48">
        <f>BS!F8</f>
        <v>0</v>
      </c>
      <c r="G4" s="48">
        <f>BS!G8</f>
        <v>0</v>
      </c>
      <c r="H4" s="48">
        <f>BS!H8</f>
        <v>0</v>
      </c>
    </row>
    <row r="5" spans="2:8" x14ac:dyDescent="0.3">
      <c r="B5" t="s">
        <v>3</v>
      </c>
      <c r="C5" s="48">
        <f>BS!C10</f>
        <v>0</v>
      </c>
      <c r="D5" s="48">
        <f>BS!D10</f>
        <v>0</v>
      </c>
      <c r="E5" s="48">
        <f>BS!E10</f>
        <v>0</v>
      </c>
      <c r="F5" s="48">
        <f>BS!F10</f>
        <v>0</v>
      </c>
      <c r="G5" s="48">
        <f>BS!G10</f>
        <v>0</v>
      </c>
      <c r="H5" s="48">
        <f>BS!H10</f>
        <v>0</v>
      </c>
    </row>
    <row r="6" spans="2:8" x14ac:dyDescent="0.3">
      <c r="B6" t="s">
        <v>59</v>
      </c>
      <c r="C6" s="48">
        <f>BS!C18</f>
        <v>0</v>
      </c>
      <c r="D6" s="48">
        <f>BS!D18</f>
        <v>0</v>
      </c>
      <c r="E6" s="48">
        <f>BS!E18</f>
        <v>0</v>
      </c>
      <c r="F6" s="48">
        <f>BS!F18</f>
        <v>0</v>
      </c>
      <c r="G6" s="48">
        <f>BS!G18</f>
        <v>0</v>
      </c>
      <c r="H6" s="48">
        <f>BS!H18</f>
        <v>0</v>
      </c>
    </row>
    <row r="7" spans="2:8" x14ac:dyDescent="0.3">
      <c r="B7" t="s">
        <v>8</v>
      </c>
      <c r="C7" s="48">
        <f>BS!C28</f>
        <v>0</v>
      </c>
      <c r="D7" s="48">
        <f>BS!D28</f>
        <v>0</v>
      </c>
      <c r="E7" s="48">
        <f>BS!E28</f>
        <v>0</v>
      </c>
      <c r="F7" s="48">
        <f>BS!F28</f>
        <v>0</v>
      </c>
      <c r="G7" s="48">
        <f>BS!G28</f>
        <v>0</v>
      </c>
      <c r="H7" s="48">
        <f>BS!H28</f>
        <v>0</v>
      </c>
    </row>
    <row r="8" spans="2:8" x14ac:dyDescent="0.3">
      <c r="B8" t="s">
        <v>9</v>
      </c>
      <c r="C8" s="48">
        <f>BS!C30</f>
        <v>0</v>
      </c>
      <c r="D8" s="48">
        <f>BS!D30</f>
        <v>0</v>
      </c>
      <c r="E8" s="48">
        <f>BS!E30</f>
        <v>0</v>
      </c>
      <c r="F8" s="48">
        <f>BS!F30</f>
        <v>0</v>
      </c>
      <c r="G8" s="48">
        <f>BS!G30</f>
        <v>0</v>
      </c>
      <c r="H8" s="48">
        <f>BS!H30</f>
        <v>0</v>
      </c>
    </row>
    <row r="9" spans="2:8" x14ac:dyDescent="0.3">
      <c r="B9" t="s">
        <v>92</v>
      </c>
      <c r="C9" s="48">
        <f>BS!C34</f>
        <v>0</v>
      </c>
      <c r="D9" s="48">
        <f>BS!D34</f>
        <v>0</v>
      </c>
      <c r="E9" s="48">
        <f>BS!E34</f>
        <v>0</v>
      </c>
      <c r="F9" s="48">
        <f>BS!F34</f>
        <v>0</v>
      </c>
      <c r="G9" s="48">
        <f>BS!G34</f>
        <v>0</v>
      </c>
      <c r="H9" s="48">
        <f>BS!H34</f>
        <v>0</v>
      </c>
    </row>
    <row r="10" spans="2:8" x14ac:dyDescent="0.3">
      <c r="B10" t="s">
        <v>67</v>
      </c>
      <c r="C10" s="48"/>
      <c r="D10" s="48"/>
      <c r="E10" s="48"/>
      <c r="F10" s="48"/>
      <c r="G10" s="48"/>
      <c r="H10" s="48"/>
    </row>
    <row r="11" spans="2:8" x14ac:dyDescent="0.3">
      <c r="B11" s="41" t="s">
        <v>68</v>
      </c>
      <c r="C11" s="48">
        <f>BS!C41</f>
        <v>0</v>
      </c>
      <c r="D11" s="48">
        <f>BS!D41</f>
        <v>0</v>
      </c>
      <c r="E11" s="48">
        <f>BS!E41</f>
        <v>0</v>
      </c>
      <c r="F11" s="48">
        <f>BS!F41</f>
        <v>0</v>
      </c>
      <c r="G11" s="48">
        <f>BS!G41</f>
        <v>0</v>
      </c>
      <c r="H11" s="48">
        <f>BS!H41</f>
        <v>0</v>
      </c>
    </row>
    <row r="12" spans="2:8" x14ac:dyDescent="0.3">
      <c r="B12" s="41" t="s">
        <v>13</v>
      </c>
      <c r="C12" s="48">
        <f>BS!C45</f>
        <v>0</v>
      </c>
      <c r="D12" s="48">
        <f>BS!D45</f>
        <v>0</v>
      </c>
      <c r="E12" s="48">
        <f>BS!E45</f>
        <v>0</v>
      </c>
      <c r="F12" s="48">
        <f>BS!F45</f>
        <v>0</v>
      </c>
      <c r="G12" s="48">
        <f>BS!G45</f>
        <v>0</v>
      </c>
      <c r="H12" s="48">
        <f>BS!H45</f>
        <v>0</v>
      </c>
    </row>
    <row r="13" spans="2:8" x14ac:dyDescent="0.3">
      <c r="B13" t="s">
        <v>69</v>
      </c>
      <c r="C13" s="48">
        <f>BS!C46</f>
        <v>0</v>
      </c>
      <c r="D13" s="48">
        <f>BS!D46</f>
        <v>0</v>
      </c>
      <c r="E13" s="48">
        <f>BS!E46</f>
        <v>0</v>
      </c>
      <c r="F13" s="48">
        <f>BS!F46</f>
        <v>0</v>
      </c>
      <c r="G13" s="48">
        <f>BS!G46</f>
        <v>0</v>
      </c>
      <c r="H13" s="48">
        <f>BS!H46</f>
        <v>0</v>
      </c>
    </row>
    <row r="14" spans="2:8" ht="28.8" x14ac:dyDescent="0.3">
      <c r="B14" s="40" t="s">
        <v>14</v>
      </c>
      <c r="C14" s="48"/>
      <c r="D14" s="48"/>
      <c r="E14" s="48"/>
      <c r="F14" s="48"/>
      <c r="G14" s="48"/>
      <c r="H14" s="48"/>
    </row>
    <row r="15" spans="2:8" x14ac:dyDescent="0.3">
      <c r="B15" s="41" t="s">
        <v>68</v>
      </c>
      <c r="C15" s="48">
        <f>BS!C49</f>
        <v>0</v>
      </c>
      <c r="D15" s="48">
        <f>BS!D49</f>
        <v>0</v>
      </c>
      <c r="E15" s="48">
        <f>BS!E49</f>
        <v>0</v>
      </c>
      <c r="F15" s="48">
        <f>BS!F49</f>
        <v>0</v>
      </c>
      <c r="G15" s="48">
        <f>BS!G49</f>
        <v>0</v>
      </c>
      <c r="H15" s="48">
        <f>BS!H49</f>
        <v>0</v>
      </c>
    </row>
    <row r="16" spans="2:8" x14ac:dyDescent="0.3">
      <c r="B16" s="41" t="s">
        <v>13</v>
      </c>
      <c r="C16" s="48">
        <f>BS!C53</f>
        <v>0</v>
      </c>
      <c r="D16" s="48">
        <f>BS!D53</f>
        <v>0</v>
      </c>
      <c r="E16" s="48">
        <f>BS!E53</f>
        <v>0</v>
      </c>
      <c r="F16" s="48">
        <f>BS!F53</f>
        <v>0</v>
      </c>
      <c r="G16" s="48">
        <f>BS!G53</f>
        <v>0</v>
      </c>
      <c r="H16" s="48">
        <f>BS!H53</f>
        <v>0</v>
      </c>
    </row>
    <row r="17" spans="2:8" x14ac:dyDescent="0.3">
      <c r="B17" t="s">
        <v>16</v>
      </c>
      <c r="C17" s="48">
        <f>BS!C55</f>
        <v>0</v>
      </c>
      <c r="D17" s="48">
        <f>BS!D55</f>
        <v>0</v>
      </c>
      <c r="E17" s="48">
        <f>BS!E55</f>
        <v>0</v>
      </c>
      <c r="F17" s="48">
        <f>BS!F55</f>
        <v>0</v>
      </c>
      <c r="G17" s="48">
        <f>BS!G55</f>
        <v>0</v>
      </c>
      <c r="H17" s="48">
        <f>BS!H55</f>
        <v>0</v>
      </c>
    </row>
    <row r="18" spans="2:8" x14ac:dyDescent="0.3">
      <c r="B18" t="s">
        <v>17</v>
      </c>
      <c r="C18" s="48">
        <f>BS!C57</f>
        <v>0</v>
      </c>
      <c r="D18" s="48">
        <f>BS!D57</f>
        <v>0</v>
      </c>
      <c r="E18" s="48">
        <f>BS!E57</f>
        <v>0</v>
      </c>
      <c r="F18" s="48">
        <f>BS!F57</f>
        <v>0</v>
      </c>
      <c r="G18" s="48">
        <f>BS!G57</f>
        <v>0</v>
      </c>
      <c r="H18" s="48">
        <f>BS!H57</f>
        <v>0</v>
      </c>
    </row>
    <row r="19" spans="2:8" x14ac:dyDescent="0.3">
      <c r="B19" t="s">
        <v>20</v>
      </c>
      <c r="C19" s="48">
        <f>BS!C66</f>
        <v>0</v>
      </c>
      <c r="D19" s="48">
        <f>BS!D66</f>
        <v>0</v>
      </c>
      <c r="E19" s="48">
        <f>BS!E66</f>
        <v>0</v>
      </c>
      <c r="F19" s="48">
        <f>BS!F66</f>
        <v>0</v>
      </c>
      <c r="G19" s="48">
        <f>BS!G66</f>
        <v>0</v>
      </c>
      <c r="H19" s="48">
        <f>BS!H66</f>
        <v>0</v>
      </c>
    </row>
    <row r="20" spans="2:8" x14ac:dyDescent="0.3">
      <c r="B20" t="s">
        <v>22</v>
      </c>
      <c r="C20" s="48">
        <f>PL!C4</f>
        <v>0</v>
      </c>
      <c r="D20" s="48">
        <f>PL!D4</f>
        <v>0</v>
      </c>
      <c r="E20" s="48">
        <f>PL!E4</f>
        <v>0</v>
      </c>
      <c r="F20" s="48">
        <f>PL!F4</f>
        <v>0</v>
      </c>
      <c r="G20" s="48">
        <f>PL!G4</f>
        <v>0</v>
      </c>
      <c r="H20" s="48">
        <f>PL!H4</f>
        <v>0</v>
      </c>
    </row>
    <row r="21" spans="2:8" x14ac:dyDescent="0.3">
      <c r="B21" t="s">
        <v>23</v>
      </c>
      <c r="C21" s="48">
        <f>PL!C5</f>
        <v>0</v>
      </c>
      <c r="D21" s="48">
        <f>PL!D5</f>
        <v>0</v>
      </c>
      <c r="E21" s="48">
        <f>PL!E5</f>
        <v>0</v>
      </c>
      <c r="F21" s="48">
        <f>PL!F5</f>
        <v>0</v>
      </c>
      <c r="G21" s="48">
        <f>PL!G5</f>
        <v>0</v>
      </c>
      <c r="H21" s="48">
        <f>PL!H5</f>
        <v>0</v>
      </c>
    </row>
    <row r="22" spans="2:8" x14ac:dyDescent="0.3">
      <c r="B22" t="s">
        <v>24</v>
      </c>
      <c r="C22" s="48">
        <f>PL!C6</f>
        <v>0</v>
      </c>
      <c r="D22" s="48">
        <f>PL!D6</f>
        <v>0</v>
      </c>
      <c r="E22" s="48">
        <f>PL!E6</f>
        <v>0</v>
      </c>
      <c r="F22" s="48">
        <f>PL!F6</f>
        <v>0</v>
      </c>
      <c r="G22" s="48">
        <f>PL!G6</f>
        <v>0</v>
      </c>
      <c r="H22" s="48">
        <f>PL!H6</f>
        <v>0</v>
      </c>
    </row>
    <row r="23" spans="2:8" x14ac:dyDescent="0.3">
      <c r="B23" t="s">
        <v>73</v>
      </c>
      <c r="C23" s="48">
        <f>PL!C15</f>
        <v>0</v>
      </c>
      <c r="D23" s="48">
        <f>PL!D15</f>
        <v>0</v>
      </c>
      <c r="E23" s="48">
        <f>PL!E15</f>
        <v>0</v>
      </c>
      <c r="F23" s="48">
        <f>PL!F15</f>
        <v>0</v>
      </c>
      <c r="G23" s="48">
        <f>PL!G15</f>
        <v>0</v>
      </c>
      <c r="H23" s="48">
        <f>PL!H15</f>
        <v>0</v>
      </c>
    </row>
    <row r="24" spans="2:8" x14ac:dyDescent="0.3">
      <c r="B24" t="s">
        <v>74</v>
      </c>
      <c r="C24" s="48">
        <f>PL!C21</f>
        <v>0</v>
      </c>
      <c r="D24" s="48">
        <f>PL!D21</f>
        <v>0</v>
      </c>
      <c r="E24" s="48">
        <f>PL!E21</f>
        <v>0</v>
      </c>
      <c r="F24" s="48">
        <f>PL!F21</f>
        <v>0</v>
      </c>
      <c r="G24" s="48">
        <f>PL!G21</f>
        <v>0</v>
      </c>
      <c r="H24" s="48">
        <f>PL!H21</f>
        <v>0</v>
      </c>
    </row>
    <row r="25" spans="2:8" ht="28.8" x14ac:dyDescent="0.3">
      <c r="B25" s="43" t="s">
        <v>75</v>
      </c>
      <c r="C25" s="48">
        <f>PL!C26</f>
        <v>0</v>
      </c>
      <c r="D25" s="48">
        <f>PL!D26</f>
        <v>0</v>
      </c>
      <c r="E25" s="48">
        <f>PL!E26</f>
        <v>0</v>
      </c>
      <c r="F25" s="48">
        <f>PL!F26</f>
        <v>0</v>
      </c>
      <c r="G25" s="48">
        <f>PL!G26</f>
        <v>0</v>
      </c>
      <c r="H25" s="48">
        <f>PL!H26</f>
        <v>0</v>
      </c>
    </row>
    <row r="26" spans="2:8" x14ac:dyDescent="0.3">
      <c r="B26" t="s">
        <v>115</v>
      </c>
      <c r="C26" s="48"/>
      <c r="D26" s="48"/>
      <c r="E26" s="48"/>
      <c r="F26" s="48"/>
      <c r="G26" s="48"/>
      <c r="H26" s="48"/>
    </row>
    <row r="27" spans="2:8" x14ac:dyDescent="0.3">
      <c r="B27" s="37" t="s">
        <v>93</v>
      </c>
      <c r="C27" s="48">
        <f>-'Detail PL'!D13</f>
        <v>0</v>
      </c>
      <c r="D27" s="48">
        <f>-'Detail PL'!E13</f>
        <v>0</v>
      </c>
      <c r="E27" s="48">
        <f>-'Detail PL'!F13</f>
        <v>0</v>
      </c>
      <c r="F27" s="48">
        <f>-'Detail PL'!G13</f>
        <v>0</v>
      </c>
      <c r="G27" s="48">
        <f>-'Detail PL'!H13</f>
        <v>0</v>
      </c>
      <c r="H27" s="48">
        <f>-'Detail PL'!I13</f>
        <v>0</v>
      </c>
    </row>
    <row r="28" spans="2:8" x14ac:dyDescent="0.3">
      <c r="B28" s="37" t="s">
        <v>54</v>
      </c>
      <c r="C28" s="48"/>
      <c r="D28" s="48"/>
      <c r="E28" s="48"/>
      <c r="F28" s="48"/>
      <c r="G28" s="48"/>
      <c r="H28" s="48"/>
    </row>
    <row r="29" spans="2:8" x14ac:dyDescent="0.3">
      <c r="B29" t="s">
        <v>114</v>
      </c>
      <c r="C29" s="48"/>
      <c r="D29" s="48"/>
      <c r="E29" s="48"/>
      <c r="F29" s="48"/>
      <c r="G29" s="48"/>
      <c r="H29" s="48"/>
    </row>
    <row r="30" spans="2:8" x14ac:dyDescent="0.3">
      <c r="B30" s="37" t="s">
        <v>206</v>
      </c>
      <c r="C30" s="48">
        <f>-'Detail PL'!D28</f>
        <v>0</v>
      </c>
      <c r="D30" s="48">
        <f>-'Detail PL'!E28</f>
        <v>0</v>
      </c>
      <c r="E30" s="48">
        <f>-'Detail PL'!F28</f>
        <v>0</v>
      </c>
      <c r="F30" s="48">
        <f>-'Detail PL'!G28</f>
        <v>0</v>
      </c>
      <c r="G30" s="48">
        <f>-'Detail PL'!H28</f>
        <v>0</v>
      </c>
      <c r="H30" s="48">
        <f>-'Detail PL'!I28</f>
        <v>0</v>
      </c>
    </row>
    <row r="31" spans="2:8" x14ac:dyDescent="0.3">
      <c r="B31" s="37" t="str">
        <f>'Detail PL'!C25</f>
        <v xml:space="preserve">Penyusutan aset hak-guna </v>
      </c>
      <c r="C31" s="48">
        <f>-'Detail PL'!D25</f>
        <v>0</v>
      </c>
      <c r="D31" s="48">
        <f>'Detail PL'!E25</f>
        <v>0</v>
      </c>
      <c r="E31" s="48">
        <f>'Detail PL'!F25</f>
        <v>0</v>
      </c>
      <c r="F31" s="48">
        <f>'Detail PL'!G25</f>
        <v>0</v>
      </c>
      <c r="G31" s="48">
        <f>'Detail PL'!H25</f>
        <v>0</v>
      </c>
      <c r="H31" s="48">
        <f>'Detail PL'!I25</f>
        <v>0</v>
      </c>
    </row>
    <row r="32" spans="2:8" x14ac:dyDescent="0.3">
      <c r="B32" t="s">
        <v>113</v>
      </c>
      <c r="C32" s="48"/>
      <c r="D32" s="48"/>
      <c r="E32" s="48"/>
      <c r="F32" s="48"/>
      <c r="G32" s="48"/>
      <c r="H32" s="48"/>
    </row>
    <row r="33" spans="2:8" x14ac:dyDescent="0.3">
      <c r="B33" s="37" t="s">
        <v>89</v>
      </c>
      <c r="C33" s="48">
        <f>PL!C12</f>
        <v>0</v>
      </c>
      <c r="D33" s="48">
        <f>PL!D12</f>
        <v>0</v>
      </c>
      <c r="E33" s="48">
        <f>PL!E12</f>
        <v>0</v>
      </c>
      <c r="F33" s="48">
        <f>PL!F12</f>
        <v>0</v>
      </c>
      <c r="G33" s="48">
        <f>PL!G12</f>
        <v>0</v>
      </c>
      <c r="H33" s="48">
        <f>PL!H12</f>
        <v>0</v>
      </c>
    </row>
    <row r="34" spans="2:8" x14ac:dyDescent="0.3">
      <c r="B34" s="37" t="s">
        <v>90</v>
      </c>
      <c r="C34" s="48">
        <f>-PL!C13</f>
        <v>0</v>
      </c>
      <c r="D34" s="48">
        <f>-PL!D13</f>
        <v>0</v>
      </c>
      <c r="E34" s="48">
        <f>-PL!E13</f>
        <v>0</v>
      </c>
      <c r="F34" s="48">
        <f>-PL!F13</f>
        <v>0</v>
      </c>
      <c r="G34" s="48">
        <f>-PL!G13</f>
        <v>0</v>
      </c>
      <c r="H34" s="48">
        <f>-PL!H13</f>
        <v>0</v>
      </c>
    </row>
    <row r="35" spans="2:8" x14ac:dyDescent="0.3">
      <c r="B35" t="s">
        <v>98</v>
      </c>
      <c r="C35" s="48">
        <f>C23-C33-SUM(C27,C28,C30,C34,C31)</f>
        <v>0</v>
      </c>
      <c r="D35" s="48">
        <f t="shared" ref="D35:E35" si="0">D23-D33+SUM(D27,D28,D30,D34)</f>
        <v>0</v>
      </c>
      <c r="E35" s="48">
        <f t="shared" si="0"/>
        <v>0</v>
      </c>
      <c r="F35" s="48">
        <f t="shared" ref="F35:G35" si="1">F23-F33+SUM(F27,F28,F30,F34)</f>
        <v>0</v>
      </c>
      <c r="G35" s="48">
        <f t="shared" si="1"/>
        <v>0</v>
      </c>
      <c r="H35" s="48">
        <f t="shared" ref="H35" si="2">H23-H33+SUM(H27,H28,H30,H34)</f>
        <v>0</v>
      </c>
    </row>
    <row r="36" spans="2:8" x14ac:dyDescent="0.3">
      <c r="B36" t="s">
        <v>112</v>
      </c>
      <c r="C36" s="48">
        <f t="shared" ref="C36:E36" si="3">C23+C34-C33</f>
        <v>0</v>
      </c>
      <c r="D36" s="48">
        <f t="shared" si="3"/>
        <v>0</v>
      </c>
      <c r="E36" s="48">
        <f t="shared" si="3"/>
        <v>0</v>
      </c>
      <c r="F36" s="48">
        <f t="shared" ref="F36:G36" si="4">F23+F34-F33</f>
        <v>0</v>
      </c>
      <c r="G36" s="48">
        <f t="shared" si="4"/>
        <v>0</v>
      </c>
      <c r="H36" s="48">
        <f t="shared" ref="H36" si="5">H23+H34-H33</f>
        <v>0</v>
      </c>
    </row>
    <row r="37" spans="2:8" x14ac:dyDescent="0.3">
      <c r="B37" t="s">
        <v>111</v>
      </c>
      <c r="C37" s="48">
        <f t="shared" ref="C37:E37" si="6">SUM(C11:C12,C34)</f>
        <v>0</v>
      </c>
      <c r="D37" s="48">
        <f t="shared" si="6"/>
        <v>0</v>
      </c>
      <c r="E37" s="48">
        <f t="shared" si="6"/>
        <v>0</v>
      </c>
      <c r="F37" s="48">
        <f t="shared" ref="F37:G37" si="7">SUM(F11:F12,F34)</f>
        <v>0</v>
      </c>
      <c r="G37" s="48">
        <f t="shared" si="7"/>
        <v>0</v>
      </c>
      <c r="H37" s="48">
        <f t="shared" ref="H37" si="8">SUM(H11:H12,H34)</f>
        <v>0</v>
      </c>
    </row>
    <row r="38" spans="2:8" x14ac:dyDescent="0.3">
      <c r="C38" s="48"/>
      <c r="D38" s="48"/>
      <c r="E38" s="48"/>
      <c r="F38" s="48"/>
      <c r="G38" s="48"/>
      <c r="H38" s="48"/>
    </row>
    <row r="39" spans="2:8" x14ac:dyDescent="0.3">
      <c r="B39" s="51" t="s">
        <v>110</v>
      </c>
      <c r="E39" s="52"/>
      <c r="F39" s="52"/>
      <c r="G39" s="52"/>
      <c r="H39" s="52"/>
    </row>
    <row r="40" spans="2:8" x14ac:dyDescent="0.3">
      <c r="B40" s="53" t="s">
        <v>109</v>
      </c>
      <c r="C40" s="54"/>
      <c r="D40" s="54" t="e">
        <f>(D20/C20-1)*100</f>
        <v>#DIV/0!</v>
      </c>
      <c r="E40" s="54" t="e">
        <f>(E20/D20-1)*100</f>
        <v>#DIV/0!</v>
      </c>
      <c r="F40" s="54" t="e">
        <f>(F20/E20-1)*100</f>
        <v>#DIV/0!</v>
      </c>
      <c r="G40" s="54" t="e">
        <f>(G20/F20-1)*100</f>
        <v>#DIV/0!</v>
      </c>
      <c r="H40" s="54" t="e">
        <f>(H20/G20-1)*100</f>
        <v>#DIV/0!</v>
      </c>
    </row>
    <row r="41" spans="2:8" x14ac:dyDescent="0.3">
      <c r="B41" s="53" t="s">
        <v>108</v>
      </c>
      <c r="C41" s="54"/>
      <c r="D41" s="54" t="e">
        <f>(D22/C22-1)*100</f>
        <v>#DIV/0!</v>
      </c>
      <c r="E41" s="54" t="e">
        <f>(E22/D22-1)*100</f>
        <v>#DIV/0!</v>
      </c>
      <c r="F41" s="54" t="e">
        <f>(F22/E22-1)*100</f>
        <v>#DIV/0!</v>
      </c>
      <c r="G41" s="54" t="e">
        <f>(G22/F22-1)*100</f>
        <v>#DIV/0!</v>
      </c>
      <c r="H41" s="54" t="e">
        <f>(H22/G22-1)*100</f>
        <v>#DIV/0!</v>
      </c>
    </row>
    <row r="42" spans="2:8" x14ac:dyDescent="0.3">
      <c r="B42" s="53" t="s">
        <v>107</v>
      </c>
      <c r="C42" s="54"/>
      <c r="D42" s="54" t="e">
        <f>(D24/C24-1)*100</f>
        <v>#DIV/0!</v>
      </c>
      <c r="E42" s="54" t="e">
        <f>(E24/D24-1)*100</f>
        <v>#DIV/0!</v>
      </c>
      <c r="F42" s="54" t="e">
        <f>(F24/E24-1)*100</f>
        <v>#DIV/0!</v>
      </c>
      <c r="G42" s="54" t="e">
        <f>(G24/F24-1)*100</f>
        <v>#DIV/0!</v>
      </c>
      <c r="H42" s="54" t="e">
        <f>(H24/G24-1)*100</f>
        <v>#DIV/0!</v>
      </c>
    </row>
    <row r="43" spans="2:8" x14ac:dyDescent="0.3">
      <c r="B43" s="53" t="s">
        <v>106</v>
      </c>
      <c r="C43" s="54"/>
      <c r="D43" s="54" t="e">
        <f>(D8/C8-1)*100</f>
        <v>#DIV/0!</v>
      </c>
      <c r="E43" s="54" t="e">
        <f>(E8/D8-1)*100</f>
        <v>#DIV/0!</v>
      </c>
      <c r="F43" s="54" t="e">
        <f>(F8/E8-1)*100</f>
        <v>#DIV/0!</v>
      </c>
      <c r="G43" s="54" t="e">
        <f>(G8/F8-1)*100</f>
        <v>#DIV/0!</v>
      </c>
      <c r="H43" s="54" t="e">
        <f>(H8/G8-1)*100</f>
        <v>#DIV/0!</v>
      </c>
    </row>
    <row r="44" spans="2:8" x14ac:dyDescent="0.3">
      <c r="B44" s="53" t="s">
        <v>105</v>
      </c>
      <c r="C44" s="54"/>
      <c r="D44" s="54" t="e">
        <f t="shared" ref="D44:H45" si="9">(D18/C18-1)*100</f>
        <v>#DIV/0!</v>
      </c>
      <c r="E44" s="54" t="e">
        <f t="shared" si="9"/>
        <v>#DIV/0!</v>
      </c>
      <c r="F44" s="54" t="e">
        <f t="shared" si="9"/>
        <v>#DIV/0!</v>
      </c>
      <c r="G44" s="54" t="e">
        <f t="shared" si="9"/>
        <v>#DIV/0!</v>
      </c>
      <c r="H44" s="54" t="e">
        <f t="shared" si="9"/>
        <v>#DIV/0!</v>
      </c>
    </row>
    <row r="45" spans="2:8" x14ac:dyDescent="0.3">
      <c r="B45" s="53" t="s">
        <v>104</v>
      </c>
      <c r="C45" s="54"/>
      <c r="D45" s="54" t="e">
        <f t="shared" si="9"/>
        <v>#DIV/0!</v>
      </c>
      <c r="E45" s="54" t="e">
        <f t="shared" si="9"/>
        <v>#DIV/0!</v>
      </c>
      <c r="F45" s="54" t="e">
        <f t="shared" si="9"/>
        <v>#DIV/0!</v>
      </c>
      <c r="G45" s="54" t="e">
        <f t="shared" si="9"/>
        <v>#DIV/0!</v>
      </c>
      <c r="H45" s="54" t="e">
        <f t="shared" si="9"/>
        <v>#DIV/0!</v>
      </c>
    </row>
    <row r="46" spans="2:8" x14ac:dyDescent="0.3">
      <c r="B46" s="55"/>
      <c r="C46" s="56"/>
      <c r="D46" s="56"/>
      <c r="E46" s="54"/>
      <c r="F46" s="54"/>
      <c r="G46" s="54"/>
      <c r="H46" s="54"/>
    </row>
    <row r="47" spans="2:8" x14ac:dyDescent="0.3">
      <c r="B47" s="51" t="s">
        <v>103</v>
      </c>
      <c r="C47" s="56"/>
      <c r="D47" s="56"/>
      <c r="E47" s="54"/>
      <c r="F47" s="54"/>
      <c r="G47" s="54"/>
      <c r="H47" s="54"/>
    </row>
    <row r="48" spans="2:8" x14ac:dyDescent="0.3">
      <c r="B48" s="53" t="s">
        <v>102</v>
      </c>
      <c r="C48" s="54"/>
      <c r="D48" s="54" t="e">
        <f>D6/D13</f>
        <v>#DIV/0!</v>
      </c>
      <c r="E48" s="54" t="e">
        <f>E6/E13</f>
        <v>#DIV/0!</v>
      </c>
      <c r="F48" s="54" t="e">
        <f>F6/F13</f>
        <v>#DIV/0!</v>
      </c>
      <c r="G48" s="54" t="e">
        <f>G6/G13</f>
        <v>#DIV/0!</v>
      </c>
      <c r="H48" s="54" t="e">
        <f>H6/H13</f>
        <v>#DIV/0!</v>
      </c>
    </row>
    <row r="49" spans="2:8" x14ac:dyDescent="0.3">
      <c r="B49" s="53" t="s">
        <v>101</v>
      </c>
      <c r="C49" s="54"/>
      <c r="D49" s="54" t="e">
        <f>D18/D19</f>
        <v>#DIV/0!</v>
      </c>
      <c r="E49" s="54" t="e">
        <f>E18/E19</f>
        <v>#DIV/0!</v>
      </c>
      <c r="F49" s="54" t="e">
        <f>F18/F19</f>
        <v>#DIV/0!</v>
      </c>
      <c r="G49" s="54" t="e">
        <f>G18/G19</f>
        <v>#DIV/0!</v>
      </c>
      <c r="H49" s="54" t="e">
        <f>H18/H19</f>
        <v>#DIV/0!</v>
      </c>
    </row>
    <row r="50" spans="2:8" x14ac:dyDescent="0.3">
      <c r="B50" s="53" t="s">
        <v>100</v>
      </c>
      <c r="C50" s="54"/>
      <c r="D50" s="54" t="e">
        <f>D18/D8</f>
        <v>#DIV/0!</v>
      </c>
      <c r="E50" s="54" t="e">
        <f>E18/E8</f>
        <v>#DIV/0!</v>
      </c>
      <c r="F50" s="54" t="e">
        <f>F18/F8</f>
        <v>#DIV/0!</v>
      </c>
      <c r="G50" s="54" t="e">
        <f>G18/G8</f>
        <v>#DIV/0!</v>
      </c>
      <c r="H50" s="54" t="e">
        <f>H18/H8</f>
        <v>#DIV/0!</v>
      </c>
    </row>
    <row r="51" spans="2:8" x14ac:dyDescent="0.3">
      <c r="B51" s="57" t="s">
        <v>154</v>
      </c>
      <c r="C51" s="54"/>
      <c r="D51" s="54" t="e">
        <f>D36/D34</f>
        <v>#DIV/0!</v>
      </c>
      <c r="E51" s="54" t="e">
        <f>E36/E34</f>
        <v>#DIV/0!</v>
      </c>
      <c r="F51" s="54" t="e">
        <f>F36/F34</f>
        <v>#DIV/0!</v>
      </c>
      <c r="G51" s="54" t="e">
        <f>G36/G34</f>
        <v>#DIV/0!</v>
      </c>
      <c r="H51" s="54" t="e">
        <f>H36/H34</f>
        <v>#DIV/0!</v>
      </c>
    </row>
    <row r="52" spans="2:8" x14ac:dyDescent="0.3">
      <c r="B52" s="57" t="s">
        <v>155</v>
      </c>
      <c r="C52" s="54"/>
      <c r="D52" s="54" t="e">
        <f>D35/D37-1</f>
        <v>#DIV/0!</v>
      </c>
      <c r="E52" s="54" t="e">
        <f>E35/E37-1</f>
        <v>#DIV/0!</v>
      </c>
      <c r="F52" s="54" t="e">
        <f>F35/F37-1</f>
        <v>#DIV/0!</v>
      </c>
      <c r="G52" s="54" t="e">
        <f>G35/G37-1</f>
        <v>#DIV/0!</v>
      </c>
      <c r="H52" s="54" t="e">
        <f>H35/H37-1</f>
        <v>#DIV/0!</v>
      </c>
    </row>
    <row r="53" spans="2:8" x14ac:dyDescent="0.3">
      <c r="B53" s="53"/>
      <c r="C53" s="56"/>
      <c r="D53" s="56"/>
      <c r="E53" s="54"/>
      <c r="F53" s="54"/>
      <c r="G53" s="54"/>
      <c r="H53" s="54"/>
    </row>
    <row r="54" spans="2:8" x14ac:dyDescent="0.3">
      <c r="B54" s="51" t="s">
        <v>99</v>
      </c>
      <c r="C54" s="56"/>
      <c r="D54" s="56"/>
      <c r="E54" s="54"/>
      <c r="F54" s="54"/>
      <c r="G54" s="54"/>
      <c r="H54" s="54"/>
    </row>
    <row r="55" spans="2:8" x14ac:dyDescent="0.3">
      <c r="B55" s="53" t="s">
        <v>207</v>
      </c>
      <c r="C55" s="58"/>
      <c r="D55" s="54" t="e">
        <f>D35/D20*100</f>
        <v>#DIV/0!</v>
      </c>
      <c r="E55" s="54" t="e">
        <f>E35/E20*100</f>
        <v>#DIV/0!</v>
      </c>
      <c r="F55" s="54" t="e">
        <f>F35/F20*100</f>
        <v>#DIV/0!</v>
      </c>
      <c r="G55" s="54" t="e">
        <f>G35/G20*100</f>
        <v>#DIV/0!</v>
      </c>
      <c r="H55" s="54" t="e">
        <f>H35/H20*100</f>
        <v>#DIV/0!</v>
      </c>
    </row>
    <row r="56" spans="2:8" x14ac:dyDescent="0.3">
      <c r="B56" s="53" t="s">
        <v>97</v>
      </c>
      <c r="C56" s="54"/>
      <c r="D56" s="54" t="e">
        <f>D24/D20*100</f>
        <v>#DIV/0!</v>
      </c>
      <c r="E56" s="54" t="e">
        <f>E24/E20*100</f>
        <v>#DIV/0!</v>
      </c>
      <c r="F56" s="54" t="e">
        <f>F24/F20*100</f>
        <v>#DIV/0!</v>
      </c>
      <c r="G56" s="54" t="e">
        <f>G24/G20*100</f>
        <v>#DIV/0!</v>
      </c>
      <c r="H56" s="54" t="e">
        <f>H24/H20*100</f>
        <v>#DIV/0!</v>
      </c>
    </row>
    <row r="57" spans="2:8" x14ac:dyDescent="0.3">
      <c r="B57" s="53" t="s">
        <v>96</v>
      </c>
      <c r="C57" s="54"/>
      <c r="D57" s="54" t="e">
        <f>D24/D8*100</f>
        <v>#DIV/0!</v>
      </c>
      <c r="E57" s="54" t="e">
        <f>E24/E8*100</f>
        <v>#DIV/0!</v>
      </c>
      <c r="F57" s="54" t="e">
        <f>F24/F8*100</f>
        <v>#DIV/0!</v>
      </c>
      <c r="G57" s="54" t="e">
        <f>G24/G8*100</f>
        <v>#DIV/0!</v>
      </c>
      <c r="H57" s="54" t="e">
        <f>H24/H8*100</f>
        <v>#DIV/0!</v>
      </c>
    </row>
    <row r="58" spans="2:8" x14ac:dyDescent="0.3">
      <c r="B58" s="53" t="s">
        <v>95</v>
      </c>
      <c r="C58" s="54"/>
      <c r="D58" s="54" t="e">
        <f>D24/D19*100</f>
        <v>#DIV/0!</v>
      </c>
      <c r="E58" s="54" t="e">
        <f>E24/E19*100</f>
        <v>#DIV/0!</v>
      </c>
      <c r="F58" s="54" t="e">
        <f>F24/F19*100</f>
        <v>#DIV/0!</v>
      </c>
      <c r="G58" s="54" t="e">
        <f>G24/G19*100</f>
        <v>#DIV/0!</v>
      </c>
      <c r="H58" s="54" t="e">
        <f>H24/H19*100</f>
        <v>#DIV/0!</v>
      </c>
    </row>
    <row r="59" spans="2:8" ht="15" thickBot="1" x14ac:dyDescent="0.35">
      <c r="B59" s="59"/>
      <c r="C59" s="60"/>
      <c r="D59" s="60"/>
      <c r="E59" s="60"/>
      <c r="F59" s="60"/>
      <c r="G59" s="60"/>
      <c r="H59" s="60"/>
    </row>
    <row r="62" spans="2:8" x14ac:dyDescent="0.3">
      <c r="B62" t="s">
        <v>126</v>
      </c>
      <c r="C62" s="61" t="e">
        <f t="shared" ref="C62:H62" si="10">C22/C20</f>
        <v>#DIV/0!</v>
      </c>
      <c r="D62" s="61" t="e">
        <f t="shared" si="10"/>
        <v>#DIV/0!</v>
      </c>
      <c r="E62" s="61" t="e">
        <f t="shared" si="10"/>
        <v>#DIV/0!</v>
      </c>
      <c r="F62" s="61" t="e">
        <f t="shared" si="10"/>
        <v>#DIV/0!</v>
      </c>
      <c r="G62" s="61" t="e">
        <f t="shared" si="10"/>
        <v>#DIV/0!</v>
      </c>
      <c r="H62" s="61" t="e">
        <f t="shared" si="10"/>
        <v>#DIV/0!</v>
      </c>
    </row>
    <row r="63" spans="2:8" x14ac:dyDescent="0.3">
      <c r="B63" t="s">
        <v>156</v>
      </c>
      <c r="D63" t="e">
        <f>D20/AVERAGE(C4:D4)</f>
        <v>#DIV/0!</v>
      </c>
      <c r="E63" t="e">
        <f t="shared" ref="E63:H63" si="11">E20/AVERAGE(D4:E4)</f>
        <v>#DIV/0!</v>
      </c>
      <c r="F63" t="e">
        <f t="shared" si="11"/>
        <v>#DIV/0!</v>
      </c>
      <c r="G63" t="e">
        <f t="shared" si="11"/>
        <v>#DIV/0!</v>
      </c>
      <c r="H63" t="e">
        <f t="shared" si="11"/>
        <v>#DIV/0!</v>
      </c>
    </row>
    <row r="64" spans="2:8" x14ac:dyDescent="0.3">
      <c r="B64" t="s">
        <v>157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47E4-9F3E-46BC-9CA9-BBC66BEE257A}">
  <sheetPr>
    <tabColor rgb="FFFFFF00"/>
  </sheetPr>
  <dimension ref="A1:I123"/>
  <sheetViews>
    <sheetView showGridLines="0" workbookViewId="0">
      <pane xSplit="3" ySplit="5" topLeftCell="D92" activePane="bottomRight" state="frozen"/>
      <selection activeCell="H192" sqref="H192"/>
      <selection pane="topRight" activeCell="H192" sqref="H192"/>
      <selection pane="bottomLeft" activeCell="H192" sqref="H192"/>
      <selection pane="bottomRight" activeCell="H192" sqref="H192"/>
    </sheetView>
  </sheetViews>
  <sheetFormatPr defaultColWidth="8.77734375" defaultRowHeight="14.4" outlineLevelCol="1" x14ac:dyDescent="0.3"/>
  <cols>
    <col min="1" max="1" width="1.33203125" customWidth="1"/>
    <col min="2" max="2" width="30.88671875" style="31" customWidth="1" outlineLevel="1"/>
    <col min="3" max="3" width="70.88671875" style="31" bestFit="1" customWidth="1"/>
    <col min="4" max="5" width="15.77734375" style="36" customWidth="1"/>
    <col min="6" max="6" width="18.21875" style="36" bestFit="1" customWidth="1"/>
    <col min="7" max="7" width="17.44140625" style="36" bestFit="1" customWidth="1"/>
    <col min="8" max="9" width="19.21875" style="36" bestFit="1" customWidth="1"/>
    <col min="10" max="16384" width="8.77734375" style="36"/>
  </cols>
  <sheetData>
    <row r="1" spans="1:9" customFormat="1" x14ac:dyDescent="0.3">
      <c r="B1" s="31"/>
      <c r="C1" s="31"/>
    </row>
    <row r="2" spans="1:9" customFormat="1" x14ac:dyDescent="0.3">
      <c r="B2" s="31"/>
      <c r="C2" s="31"/>
      <c r="D2" s="62"/>
    </row>
    <row r="3" spans="1:9" s="32" customFormat="1" x14ac:dyDescent="0.3">
      <c r="B3" s="147" t="s">
        <v>278</v>
      </c>
      <c r="C3" s="147" t="s">
        <v>94</v>
      </c>
      <c r="D3" s="148"/>
      <c r="E3" s="148">
        <f>D3+365</f>
        <v>365</v>
      </c>
      <c r="F3" s="148">
        <f>E3+366</f>
        <v>731</v>
      </c>
      <c r="G3" s="148">
        <f>F3+365</f>
        <v>1096</v>
      </c>
      <c r="H3" s="148">
        <f>G3+365</f>
        <v>1461</v>
      </c>
      <c r="I3" s="148">
        <f>H3+365</f>
        <v>1826</v>
      </c>
    </row>
    <row r="4" spans="1:9" s="119" customFormat="1" x14ac:dyDescent="0.3">
      <c r="B4" s="199"/>
      <c r="C4" s="199"/>
      <c r="D4" s="200"/>
      <c r="E4" s="199"/>
      <c r="F4" s="199"/>
      <c r="G4" s="199"/>
      <c r="H4" s="199"/>
      <c r="I4" s="199"/>
    </row>
    <row r="5" spans="1:9" s="144" customFormat="1" x14ac:dyDescent="0.3">
      <c r="A5" s="142"/>
      <c r="B5" s="143"/>
      <c r="C5" s="143" t="s">
        <v>52</v>
      </c>
      <c r="D5" s="144">
        <f t="shared" ref="D5:I5" si="0">D123-D68</f>
        <v>0</v>
      </c>
      <c r="E5" s="144">
        <f t="shared" si="0"/>
        <v>0</v>
      </c>
      <c r="F5" s="144">
        <f t="shared" si="0"/>
        <v>0</v>
      </c>
      <c r="G5" s="144">
        <f t="shared" si="0"/>
        <v>0</v>
      </c>
      <c r="H5" s="144">
        <f t="shared" si="0"/>
        <v>0</v>
      </c>
      <c r="I5" s="144">
        <f t="shared" si="0"/>
        <v>0</v>
      </c>
    </row>
    <row r="6" spans="1:9" s="34" customFormat="1" x14ac:dyDescent="0.3">
      <c r="A6"/>
      <c r="B6" s="35"/>
      <c r="C6" s="35" t="s">
        <v>0</v>
      </c>
    </row>
    <row r="7" spans="1:9" s="34" customFormat="1" x14ac:dyDescent="0.3">
      <c r="A7"/>
      <c r="B7" s="35"/>
      <c r="C7" s="35" t="s">
        <v>1</v>
      </c>
    </row>
    <row r="8" spans="1:9" x14ac:dyDescent="0.3">
      <c r="B8" s="31" t="s">
        <v>56</v>
      </c>
      <c r="C8" s="31" t="s">
        <v>56</v>
      </c>
      <c r="E8" s="36">
        <f>CF!D41</f>
        <v>0</v>
      </c>
      <c r="F8" s="36">
        <f>CF!E41</f>
        <v>0</v>
      </c>
      <c r="G8" s="36">
        <f>CF!F41</f>
        <v>0</v>
      </c>
      <c r="H8" s="36">
        <f>CF!G41</f>
        <v>0</v>
      </c>
      <c r="I8" s="36">
        <f>CF!H41</f>
        <v>0</v>
      </c>
    </row>
    <row r="10" spans="1:9" x14ac:dyDescent="0.3">
      <c r="B10" s="31" t="s">
        <v>57</v>
      </c>
      <c r="C10" s="31" t="s">
        <v>57</v>
      </c>
    </row>
    <row r="11" spans="1:9" x14ac:dyDescent="0.3">
      <c r="B11" s="31" t="s">
        <v>57</v>
      </c>
      <c r="C11" s="37" t="s">
        <v>282</v>
      </c>
      <c r="E11" s="36">
        <f>'WP CF'!D9</f>
        <v>0</v>
      </c>
      <c r="F11" s="36">
        <f>'WP CF'!E9</f>
        <v>0</v>
      </c>
      <c r="G11" s="36">
        <f>'WP CF'!F9</f>
        <v>0</v>
      </c>
      <c r="H11" s="36">
        <f>'WP CF'!G9</f>
        <v>0</v>
      </c>
      <c r="I11" s="36">
        <f>'WP CF'!H9</f>
        <v>0</v>
      </c>
    </row>
    <row r="12" spans="1:9" x14ac:dyDescent="0.3">
      <c r="B12" s="31" t="s">
        <v>57</v>
      </c>
      <c r="C12" s="37" t="s">
        <v>283</v>
      </c>
    </row>
    <row r="14" spans="1:9" x14ac:dyDescent="0.3">
      <c r="B14" s="31" t="s">
        <v>2</v>
      </c>
      <c r="C14" s="31" t="s">
        <v>2</v>
      </c>
    </row>
    <row r="15" spans="1:9" x14ac:dyDescent="0.3">
      <c r="B15" s="31" t="s">
        <v>2</v>
      </c>
      <c r="C15" s="37" t="s">
        <v>279</v>
      </c>
    </row>
    <row r="16" spans="1:9" x14ac:dyDescent="0.3">
      <c r="B16" s="31" t="s">
        <v>2</v>
      </c>
      <c r="C16" s="37" t="s">
        <v>280</v>
      </c>
      <c r="E16" s="36">
        <f>'WP CF'!D130</f>
        <v>0</v>
      </c>
      <c r="F16" s="36">
        <f>'WP CF'!E130</f>
        <v>0</v>
      </c>
      <c r="G16" s="36">
        <f>'WP CF'!F130</f>
        <v>0</v>
      </c>
      <c r="H16" s="36">
        <f>'WP CF'!G130</f>
        <v>0</v>
      </c>
      <c r="I16" s="36">
        <f>'WP CF'!H130</f>
        <v>0</v>
      </c>
    </row>
    <row r="17" spans="2:9" x14ac:dyDescent="0.3">
      <c r="B17" s="31" t="s">
        <v>2</v>
      </c>
      <c r="C17" s="37" t="s">
        <v>281</v>
      </c>
      <c r="E17" s="36">
        <f>'WP CF'!D179</f>
        <v>0</v>
      </c>
      <c r="F17" s="36">
        <f>'WP CF'!E179</f>
        <v>0</v>
      </c>
      <c r="G17" s="36">
        <f>'WP CF'!F179</f>
        <v>0</v>
      </c>
      <c r="H17" s="36">
        <f>'WP CF'!G179</f>
        <v>0</v>
      </c>
      <c r="I17" s="36">
        <f>'WP CF'!H179</f>
        <v>0</v>
      </c>
    </row>
    <row r="19" spans="2:9" x14ac:dyDescent="0.3">
      <c r="B19" s="31" t="s">
        <v>3</v>
      </c>
      <c r="C19" s="31" t="s">
        <v>3</v>
      </c>
      <c r="E19" s="36">
        <f>'WP CF'!D33</f>
        <v>0</v>
      </c>
      <c r="F19" s="36">
        <f>'WP CF'!E33</f>
        <v>0</v>
      </c>
      <c r="G19" s="36">
        <f>'WP CF'!F33</f>
        <v>0</v>
      </c>
      <c r="H19" s="36">
        <f>'WP CF'!G33</f>
        <v>0</v>
      </c>
      <c r="I19" s="36">
        <f>'WP CF'!H33</f>
        <v>0</v>
      </c>
    </row>
    <row r="20" spans="2:9" x14ac:dyDescent="0.3">
      <c r="B20" s="31" t="s">
        <v>3</v>
      </c>
      <c r="C20" s="37" t="s">
        <v>284</v>
      </c>
    </row>
    <row r="21" spans="2:9" x14ac:dyDescent="0.3">
      <c r="B21" s="31" t="s">
        <v>3</v>
      </c>
      <c r="C21" s="37" t="s">
        <v>285</v>
      </c>
    </row>
    <row r="22" spans="2:9" x14ac:dyDescent="0.3">
      <c r="B22" s="31" t="s">
        <v>3</v>
      </c>
      <c r="C22" s="37" t="s">
        <v>286</v>
      </c>
      <c r="E22" s="36">
        <f>D22</f>
        <v>0</v>
      </c>
      <c r="F22" s="36">
        <f>E22</f>
        <v>0</v>
      </c>
      <c r="G22" s="36">
        <f>F22</f>
        <v>0</v>
      </c>
      <c r="H22" s="36">
        <f>G22</f>
        <v>0</v>
      </c>
      <c r="I22" s="36">
        <f>H22</f>
        <v>0</v>
      </c>
    </row>
    <row r="24" spans="2:9" x14ac:dyDescent="0.3">
      <c r="B24" s="31" t="s">
        <v>247</v>
      </c>
      <c r="C24" s="31" t="s">
        <v>247</v>
      </c>
    </row>
    <row r="25" spans="2:9" x14ac:dyDescent="0.3">
      <c r="B25" s="31" t="s">
        <v>247</v>
      </c>
      <c r="C25" s="37" t="s">
        <v>247</v>
      </c>
    </row>
    <row r="27" spans="2:9" x14ac:dyDescent="0.3">
      <c r="B27" s="31" t="s">
        <v>248</v>
      </c>
      <c r="C27" s="31" t="s">
        <v>248</v>
      </c>
      <c r="E27" s="36">
        <f>SUM('WP CF'!D45,'WP CF'!D84)</f>
        <v>0</v>
      </c>
      <c r="F27" s="36">
        <f>SUM('WP CF'!E45,'WP CF'!E84)</f>
        <v>0</v>
      </c>
      <c r="G27" s="36">
        <f>SUM('WP CF'!F45,'WP CF'!F84)</f>
        <v>0</v>
      </c>
      <c r="H27" s="36">
        <f>SUM('WP CF'!G45,'WP CF'!G84)</f>
        <v>0</v>
      </c>
      <c r="I27" s="36">
        <f>SUM('WP CF'!H45,'WP CF'!H84)</f>
        <v>0</v>
      </c>
    </row>
    <row r="28" spans="2:9" x14ac:dyDescent="0.3">
      <c r="B28" s="31" t="s">
        <v>248</v>
      </c>
      <c r="C28" s="37" t="s">
        <v>271</v>
      </c>
    </row>
    <row r="29" spans="2:9" x14ac:dyDescent="0.3">
      <c r="B29" s="31" t="s">
        <v>248</v>
      </c>
      <c r="C29" s="68" t="s">
        <v>272</v>
      </c>
    </row>
    <row r="30" spans="2:9" x14ac:dyDescent="0.3">
      <c r="B30" s="31" t="s">
        <v>248</v>
      </c>
      <c r="C30" s="68" t="s">
        <v>53</v>
      </c>
    </row>
    <row r="31" spans="2:9" x14ac:dyDescent="0.3">
      <c r="B31" s="31" t="s">
        <v>248</v>
      </c>
      <c r="C31" s="68" t="s">
        <v>287</v>
      </c>
    </row>
    <row r="32" spans="2:9" x14ac:dyDescent="0.3">
      <c r="B32" s="31" t="s">
        <v>248</v>
      </c>
      <c r="C32" s="37"/>
    </row>
    <row r="33" spans="1:9" x14ac:dyDescent="0.3">
      <c r="B33" s="31" t="s">
        <v>248</v>
      </c>
      <c r="C33" s="37" t="s">
        <v>273</v>
      </c>
    </row>
    <row r="35" spans="1:9" x14ac:dyDescent="0.3">
      <c r="B35" s="31" t="s">
        <v>249</v>
      </c>
      <c r="C35" s="31" t="s">
        <v>249</v>
      </c>
    </row>
    <row r="37" spans="1:9" x14ac:dyDescent="0.3">
      <c r="B37" s="31" t="s">
        <v>58</v>
      </c>
      <c r="C37" s="31" t="s">
        <v>58</v>
      </c>
      <c r="E37" s="36">
        <f>'WP CF'!D98</f>
        <v>0</v>
      </c>
      <c r="F37" s="36">
        <f>'WP CF'!E98</f>
        <v>0</v>
      </c>
      <c r="G37" s="36">
        <f>'WP CF'!F98</f>
        <v>0</v>
      </c>
      <c r="H37" s="36">
        <f>'WP CF'!G98</f>
        <v>0</v>
      </c>
      <c r="I37" s="36">
        <f>'WP CF'!H98</f>
        <v>0</v>
      </c>
    </row>
    <row r="38" spans="1:9" x14ac:dyDescent="0.3">
      <c r="B38" s="31" t="s">
        <v>58</v>
      </c>
      <c r="C38" s="37" t="s">
        <v>292</v>
      </c>
    </row>
    <row r="39" spans="1:9" x14ac:dyDescent="0.3">
      <c r="B39" s="31" t="s">
        <v>58</v>
      </c>
      <c r="C39" s="37" t="s">
        <v>293</v>
      </c>
    </row>
    <row r="40" spans="1:9" x14ac:dyDescent="0.3">
      <c r="B40" s="31" t="s">
        <v>58</v>
      </c>
      <c r="C40" s="37" t="s">
        <v>383</v>
      </c>
      <c r="E40" s="36">
        <f>'WP CF'!D28</f>
        <v>0</v>
      </c>
      <c r="F40" s="36">
        <f>'WP CF'!E28</f>
        <v>0</v>
      </c>
      <c r="G40" s="36">
        <f>'WP CF'!F28</f>
        <v>0</v>
      </c>
      <c r="H40" s="36">
        <f>'WP CF'!G28</f>
        <v>0</v>
      </c>
      <c r="I40" s="36">
        <f>'WP CF'!H28</f>
        <v>0</v>
      </c>
    </row>
    <row r="41" spans="1:9" x14ac:dyDescent="0.3">
      <c r="C41" s="37"/>
    </row>
    <row r="42" spans="1:9" x14ac:dyDescent="0.3">
      <c r="B42" s="31" t="s">
        <v>6</v>
      </c>
      <c r="C42" s="31" t="s">
        <v>6</v>
      </c>
    </row>
    <row r="44" spans="1:9" x14ac:dyDescent="0.3">
      <c r="B44" s="31" t="s">
        <v>48</v>
      </c>
      <c r="C44" s="31" t="s">
        <v>48</v>
      </c>
      <c r="E44" s="36">
        <f>'WP CF'!D79</f>
        <v>0</v>
      </c>
      <c r="F44" s="36">
        <f>'WP CF'!E79</f>
        <v>0</v>
      </c>
      <c r="G44" s="36">
        <f>'WP CF'!F79</f>
        <v>0</v>
      </c>
      <c r="H44" s="36">
        <f>'WP CF'!G79</f>
        <v>0</v>
      </c>
      <c r="I44" s="36">
        <f>'WP CF'!H79</f>
        <v>0</v>
      </c>
    </row>
    <row r="46" spans="1:9" s="34" customFormat="1" x14ac:dyDescent="0.3">
      <c r="A46"/>
      <c r="B46" s="35"/>
      <c r="C46" s="133" t="s">
        <v>59</v>
      </c>
      <c r="D46" s="38">
        <f>SUM(D8:D45)</f>
        <v>0</v>
      </c>
      <c r="E46" s="38">
        <f>SUM(E8:E44)</f>
        <v>0</v>
      </c>
      <c r="F46" s="38">
        <f>SUM(F8:F44)</f>
        <v>0</v>
      </c>
      <c r="G46" s="38">
        <f>SUM(G8:G44)</f>
        <v>0</v>
      </c>
      <c r="H46" s="38">
        <f>SUM(H8:H44)</f>
        <v>0</v>
      </c>
      <c r="I46" s="38">
        <f>SUM(I8:I44)</f>
        <v>0</v>
      </c>
    </row>
    <row r="47" spans="1:9" x14ac:dyDescent="0.3">
      <c r="C47" s="31" t="s">
        <v>60</v>
      </c>
    </row>
    <row r="48" spans="1:9" s="34" customFormat="1" x14ac:dyDescent="0.3">
      <c r="A48"/>
      <c r="B48" s="35"/>
      <c r="C48" s="35" t="s">
        <v>4</v>
      </c>
    </row>
    <row r="49" spans="2:9" x14ac:dyDescent="0.3">
      <c r="B49" s="31" t="s">
        <v>61</v>
      </c>
      <c r="C49" s="31" t="s">
        <v>61</v>
      </c>
    </row>
    <row r="51" spans="2:9" x14ac:dyDescent="0.3">
      <c r="B51" s="31" t="s">
        <v>5</v>
      </c>
      <c r="C51" s="31" t="s">
        <v>5</v>
      </c>
      <c r="E51" s="36">
        <f>FA!$L$20</f>
        <v>0</v>
      </c>
      <c r="F51" s="36">
        <f>FA!$P$20</f>
        <v>0</v>
      </c>
      <c r="G51" s="36">
        <f>FA!$T$20</f>
        <v>0</v>
      </c>
      <c r="H51" s="36">
        <f>FA!$X$20</f>
        <v>0</v>
      </c>
      <c r="I51" s="36">
        <f>FA!$AB$20</f>
        <v>0</v>
      </c>
    </row>
    <row r="53" spans="2:9" x14ac:dyDescent="0.3">
      <c r="B53" s="31" t="s">
        <v>246</v>
      </c>
      <c r="C53" s="31" t="s">
        <v>246</v>
      </c>
    </row>
    <row r="55" spans="2:9" x14ac:dyDescent="0.3">
      <c r="B55" s="31" t="s">
        <v>62</v>
      </c>
      <c r="C55" s="31" t="s">
        <v>62</v>
      </c>
      <c r="E55" s="36">
        <f>AHG!$L$17</f>
        <v>0</v>
      </c>
      <c r="F55" s="36">
        <f>AHG!$P$17</f>
        <v>0</v>
      </c>
      <c r="G55" s="36">
        <f>AHG!$T$17</f>
        <v>0</v>
      </c>
      <c r="H55" s="36">
        <f>AHG!$X$17</f>
        <v>0</v>
      </c>
      <c r="I55" s="36">
        <f>AHG!$AB$17</f>
        <v>0</v>
      </c>
    </row>
    <row r="57" spans="2:9" x14ac:dyDescent="0.3">
      <c r="B57" s="31" t="s">
        <v>254</v>
      </c>
      <c r="C57" s="31" t="s">
        <v>254</v>
      </c>
      <c r="E57" s="36">
        <f>'WP CF'!D103</f>
        <v>0</v>
      </c>
      <c r="F57" s="36">
        <f>'WP CF'!E103</f>
        <v>0</v>
      </c>
      <c r="G57" s="36">
        <f>'WP CF'!F103</f>
        <v>0</v>
      </c>
      <c r="H57" s="36">
        <f>'WP CF'!G103</f>
        <v>0</v>
      </c>
      <c r="I57" s="36">
        <f>'WP CF'!H103</f>
        <v>0</v>
      </c>
    </row>
    <row r="59" spans="2:9" x14ac:dyDescent="0.3">
      <c r="B59" s="31" t="s">
        <v>7</v>
      </c>
      <c r="C59" s="31" t="s">
        <v>7</v>
      </c>
    </row>
    <row r="60" spans="2:9" x14ac:dyDescent="0.3">
      <c r="B60" s="31" t="s">
        <v>7</v>
      </c>
      <c r="C60" s="37" t="s">
        <v>299</v>
      </c>
      <c r="E60" s="36">
        <f t="shared" ref="E60:I64" si="1">D60</f>
        <v>0</v>
      </c>
      <c r="F60" s="36">
        <f t="shared" si="1"/>
        <v>0</v>
      </c>
      <c r="G60" s="36">
        <f t="shared" si="1"/>
        <v>0</v>
      </c>
      <c r="H60" s="36">
        <f t="shared" si="1"/>
        <v>0</v>
      </c>
      <c r="I60" s="36">
        <f t="shared" si="1"/>
        <v>0</v>
      </c>
    </row>
    <row r="61" spans="2:9" x14ac:dyDescent="0.3">
      <c r="B61" s="31" t="s">
        <v>7</v>
      </c>
      <c r="C61" s="37" t="s">
        <v>300</v>
      </c>
      <c r="E61" s="36">
        <f t="shared" si="1"/>
        <v>0</v>
      </c>
      <c r="F61" s="36">
        <f t="shared" si="1"/>
        <v>0</v>
      </c>
      <c r="G61" s="36">
        <f t="shared" si="1"/>
        <v>0</v>
      </c>
      <c r="H61" s="36">
        <f t="shared" si="1"/>
        <v>0</v>
      </c>
      <c r="I61" s="36">
        <f t="shared" si="1"/>
        <v>0</v>
      </c>
    </row>
    <row r="62" spans="2:9" x14ac:dyDescent="0.3">
      <c r="B62" s="31" t="s">
        <v>7</v>
      </c>
      <c r="C62" s="37" t="s">
        <v>301</v>
      </c>
      <c r="E62" s="36">
        <f t="shared" si="1"/>
        <v>0</v>
      </c>
      <c r="F62" s="36">
        <f t="shared" si="1"/>
        <v>0</v>
      </c>
      <c r="G62" s="36">
        <f t="shared" si="1"/>
        <v>0</v>
      </c>
      <c r="H62" s="36">
        <f t="shared" si="1"/>
        <v>0</v>
      </c>
      <c r="I62" s="36">
        <f t="shared" si="1"/>
        <v>0</v>
      </c>
    </row>
    <row r="63" spans="2:9" x14ac:dyDescent="0.3">
      <c r="B63" s="31" t="s">
        <v>7</v>
      </c>
      <c r="C63" s="37" t="s">
        <v>302</v>
      </c>
      <c r="E63" s="36">
        <f t="shared" si="1"/>
        <v>0</v>
      </c>
      <c r="F63" s="36">
        <f t="shared" si="1"/>
        <v>0</v>
      </c>
      <c r="G63" s="36">
        <f t="shared" si="1"/>
        <v>0</v>
      </c>
      <c r="H63" s="36">
        <f t="shared" si="1"/>
        <v>0</v>
      </c>
      <c r="I63" s="36">
        <f t="shared" si="1"/>
        <v>0</v>
      </c>
    </row>
    <row r="64" spans="2:9" x14ac:dyDescent="0.3">
      <c r="B64" s="31" t="s">
        <v>7</v>
      </c>
      <c r="C64" s="37" t="s">
        <v>303</v>
      </c>
      <c r="E64" s="36">
        <f t="shared" si="1"/>
        <v>0</v>
      </c>
      <c r="F64" s="36">
        <f t="shared" si="1"/>
        <v>0</v>
      </c>
      <c r="G64" s="36">
        <f t="shared" si="1"/>
        <v>0</v>
      </c>
      <c r="H64" s="36">
        <f t="shared" si="1"/>
        <v>0</v>
      </c>
      <c r="I64" s="36">
        <f t="shared" si="1"/>
        <v>0</v>
      </c>
    </row>
    <row r="65" spans="1:9" x14ac:dyDescent="0.3">
      <c r="C65" s="37"/>
    </row>
    <row r="66" spans="1:9" s="34" customFormat="1" x14ac:dyDescent="0.3">
      <c r="A66"/>
      <c r="B66" s="35"/>
      <c r="C66" s="133" t="s">
        <v>8</v>
      </c>
      <c r="D66" s="38">
        <f>SUM(D49:D65)</f>
        <v>0</v>
      </c>
      <c r="E66" s="38">
        <f>SUM(E49:E64)</f>
        <v>0</v>
      </c>
      <c r="F66" s="38">
        <f>SUM(F49:F64)</f>
        <v>0</v>
      </c>
      <c r="G66" s="38">
        <f>SUM(G49:G64)</f>
        <v>0</v>
      </c>
      <c r="H66" s="38">
        <f>SUM(H49:H64)</f>
        <v>0</v>
      </c>
      <c r="I66" s="38">
        <f>SUM(I49:I64)</f>
        <v>0</v>
      </c>
    </row>
    <row r="67" spans="1:9" x14ac:dyDescent="0.3">
      <c r="C67" s="31" t="s">
        <v>60</v>
      </c>
      <c r="G67" s="36" t="s">
        <v>49</v>
      </c>
      <c r="H67" s="36" t="s">
        <v>49</v>
      </c>
      <c r="I67" s="36" t="s">
        <v>49</v>
      </c>
    </row>
    <row r="68" spans="1:9" s="34" customFormat="1" ht="15" thickBot="1" x14ac:dyDescent="0.35">
      <c r="A68"/>
      <c r="B68" s="35"/>
      <c r="C68" s="135" t="s">
        <v>9</v>
      </c>
      <c r="D68" s="39">
        <f t="shared" ref="D68:I68" si="2">SUM(D66,D46)</f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</row>
    <row r="69" spans="1:9" x14ac:dyDescent="0.3">
      <c r="C69" s="31" t="s">
        <v>60</v>
      </c>
    </row>
    <row r="70" spans="1:9" s="34" customFormat="1" x14ac:dyDescent="0.3">
      <c r="A70"/>
      <c r="B70" s="35"/>
      <c r="C70" s="35" t="s">
        <v>63</v>
      </c>
    </row>
    <row r="71" spans="1:9" s="34" customFormat="1" x14ac:dyDescent="0.3">
      <c r="A71"/>
      <c r="B71" s="35"/>
      <c r="C71" s="35" t="s">
        <v>10</v>
      </c>
    </row>
    <row r="72" spans="1:9" x14ac:dyDescent="0.3">
      <c r="B72" s="31" t="s">
        <v>64</v>
      </c>
      <c r="C72" s="31" t="s">
        <v>64</v>
      </c>
      <c r="E72" s="36">
        <f>'WP CF'!D39</f>
        <v>0</v>
      </c>
      <c r="F72" s="36">
        <f>'WP CF'!E39</f>
        <v>0</v>
      </c>
      <c r="G72" s="36">
        <f>'WP CF'!F39</f>
        <v>0</v>
      </c>
      <c r="H72" s="36">
        <f>'WP CF'!G39</f>
        <v>0</v>
      </c>
      <c r="I72" s="36">
        <f>'WP CF'!H39</f>
        <v>0</v>
      </c>
    </row>
    <row r="73" spans="1:9" x14ac:dyDescent="0.3">
      <c r="B73" s="31" t="s">
        <v>64</v>
      </c>
      <c r="C73" s="37" t="s">
        <v>358</v>
      </c>
    </row>
    <row r="74" spans="1:9" x14ac:dyDescent="0.3">
      <c r="B74" s="31" t="s">
        <v>64</v>
      </c>
      <c r="C74" s="37" t="s">
        <v>359</v>
      </c>
    </row>
    <row r="76" spans="1:9" x14ac:dyDescent="0.3">
      <c r="B76" s="31" t="s">
        <v>11</v>
      </c>
      <c r="C76" s="31" t="s">
        <v>11</v>
      </c>
    </row>
    <row r="77" spans="1:9" x14ac:dyDescent="0.3">
      <c r="B77" s="31" t="s">
        <v>11</v>
      </c>
      <c r="C77" s="37" t="s">
        <v>290</v>
      </c>
    </row>
    <row r="78" spans="1:9" x14ac:dyDescent="0.3">
      <c r="B78" s="31" t="s">
        <v>11</v>
      </c>
      <c r="C78" s="37" t="s">
        <v>360</v>
      </c>
      <c r="E78" s="36">
        <f>'WP CF'!D184</f>
        <v>0</v>
      </c>
      <c r="F78" s="36">
        <f>'WP CF'!E184</f>
        <v>0</v>
      </c>
      <c r="G78" s="36">
        <f>'WP CF'!F184</f>
        <v>0</v>
      </c>
      <c r="H78" s="36">
        <f>'WP CF'!G184</f>
        <v>0</v>
      </c>
      <c r="I78" s="36">
        <f>'WP CF'!H184</f>
        <v>0</v>
      </c>
    </row>
    <row r="79" spans="1:9" x14ac:dyDescent="0.3">
      <c r="B79" s="31" t="s">
        <v>11</v>
      </c>
      <c r="C79" s="37" t="s">
        <v>291</v>
      </c>
      <c r="E79" s="36">
        <f>'WP CF'!D135</f>
        <v>0</v>
      </c>
      <c r="F79" s="36">
        <f>'WP CF'!E135</f>
        <v>0</v>
      </c>
      <c r="G79" s="36">
        <f>'WP CF'!F135</f>
        <v>0</v>
      </c>
      <c r="H79" s="36">
        <f>'WP CF'!G135</f>
        <v>0</v>
      </c>
      <c r="I79" s="36">
        <f>'WP CF'!H135</f>
        <v>0</v>
      </c>
    </row>
    <row r="81" spans="2:9" x14ac:dyDescent="0.3">
      <c r="B81" s="31" t="s">
        <v>65</v>
      </c>
      <c r="C81" s="31" t="s">
        <v>65</v>
      </c>
      <c r="E81" s="36">
        <f>'WP CF'!$D$84</f>
        <v>0</v>
      </c>
      <c r="F81" s="36">
        <f>'WP CF'!$D$84</f>
        <v>0</v>
      </c>
      <c r="G81" s="36">
        <f>'WP CF'!$D$84</f>
        <v>0</v>
      </c>
      <c r="H81" s="36">
        <f>'WP CF'!$D$84</f>
        <v>0</v>
      </c>
      <c r="I81" s="36">
        <f>'WP CF'!$D$84</f>
        <v>0</v>
      </c>
    </row>
    <row r="83" spans="2:9" x14ac:dyDescent="0.3">
      <c r="B83" s="31" t="s">
        <v>12</v>
      </c>
      <c r="C83" s="31" t="s">
        <v>12</v>
      </c>
      <c r="E83" s="36">
        <f>'WP CF'!D89</f>
        <v>0</v>
      </c>
      <c r="F83" s="36">
        <f>'WP CF'!E89</f>
        <v>0</v>
      </c>
      <c r="G83" s="36">
        <f>'WP CF'!F89</f>
        <v>0</v>
      </c>
      <c r="H83" s="36">
        <f>'WP CF'!G89</f>
        <v>0</v>
      </c>
      <c r="I83" s="36">
        <f>'WP CF'!H89</f>
        <v>0</v>
      </c>
    </row>
    <row r="84" spans="2:9" x14ac:dyDescent="0.3">
      <c r="B84" s="31" t="s">
        <v>12</v>
      </c>
      <c r="C84" s="37" t="s">
        <v>294</v>
      </c>
    </row>
    <row r="85" spans="2:9" x14ac:dyDescent="0.3">
      <c r="B85" s="31" t="s">
        <v>12</v>
      </c>
      <c r="C85" s="37" t="s">
        <v>295</v>
      </c>
    </row>
    <row r="86" spans="2:9" x14ac:dyDescent="0.3">
      <c r="B86" s="31" t="s">
        <v>12</v>
      </c>
      <c r="C86" s="37" t="s">
        <v>296</v>
      </c>
    </row>
    <row r="87" spans="2:9" x14ac:dyDescent="0.3">
      <c r="B87" s="31" t="s">
        <v>12</v>
      </c>
      <c r="C87" s="37" t="s">
        <v>384</v>
      </c>
      <c r="E87" s="36">
        <f>'WP CF'!D108</f>
        <v>0</v>
      </c>
      <c r="F87" s="36">
        <f>'WP CF'!E108</f>
        <v>0</v>
      </c>
      <c r="G87" s="36">
        <f>'WP CF'!F108</f>
        <v>0</v>
      </c>
      <c r="H87" s="36">
        <f>'WP CF'!G108</f>
        <v>0</v>
      </c>
      <c r="I87" s="36">
        <f>'WP CF'!H108</f>
        <v>0</v>
      </c>
    </row>
    <row r="89" spans="2:9" x14ac:dyDescent="0.3">
      <c r="B89" s="31" t="s">
        <v>158</v>
      </c>
      <c r="C89" s="31" t="s">
        <v>158</v>
      </c>
    </row>
    <row r="90" spans="2:9" x14ac:dyDescent="0.3">
      <c r="B90" s="31" t="s">
        <v>66</v>
      </c>
      <c r="C90" s="31" t="s">
        <v>66</v>
      </c>
      <c r="E90" s="36">
        <f>'WP CF'!D14</f>
        <v>0</v>
      </c>
      <c r="F90" s="36">
        <f>'WP CF'!E14</f>
        <v>0</v>
      </c>
      <c r="G90" s="36">
        <f>'WP CF'!F14</f>
        <v>0</v>
      </c>
      <c r="H90" s="36">
        <f>'WP CF'!G14</f>
        <v>0</v>
      </c>
      <c r="I90" s="36">
        <f>'WP CF'!H14</f>
        <v>0</v>
      </c>
    </row>
    <row r="92" spans="2:9" x14ac:dyDescent="0.3">
      <c r="B92" s="31" t="s">
        <v>288</v>
      </c>
      <c r="C92" s="31" t="s">
        <v>288</v>
      </c>
    </row>
    <row r="93" spans="2:9" x14ac:dyDescent="0.3">
      <c r="B93" s="31" t="s">
        <v>361</v>
      </c>
      <c r="C93" s="31" t="s">
        <v>68</v>
      </c>
    </row>
    <row r="94" spans="2:9" x14ac:dyDescent="0.3">
      <c r="B94" s="31" t="s">
        <v>362</v>
      </c>
      <c r="C94" s="37" t="s">
        <v>160</v>
      </c>
      <c r="E94" s="36">
        <f>-'WP CF'!E168</f>
        <v>0</v>
      </c>
      <c r="F94" s="36">
        <f>-'WP CF'!F168</f>
        <v>0</v>
      </c>
      <c r="G94" s="36">
        <f>-'WP CF'!G168</f>
        <v>0</v>
      </c>
      <c r="H94" s="36">
        <f>-'WP CF'!H168</f>
        <v>0</v>
      </c>
      <c r="I94" s="36">
        <f>-'WP CF'!I168</f>
        <v>0</v>
      </c>
    </row>
    <row r="95" spans="2:9" x14ac:dyDescent="0.3">
      <c r="B95" s="31" t="s">
        <v>363</v>
      </c>
      <c r="C95" s="37" t="s">
        <v>159</v>
      </c>
    </row>
    <row r="96" spans="2:9" x14ac:dyDescent="0.3">
      <c r="B96" s="31" t="s">
        <v>364</v>
      </c>
      <c r="C96" s="37" t="s">
        <v>250</v>
      </c>
    </row>
    <row r="97" spans="1:9" x14ac:dyDescent="0.3">
      <c r="B97" s="31" t="s">
        <v>365</v>
      </c>
      <c r="C97" s="37" t="s">
        <v>13</v>
      </c>
      <c r="E97" s="36">
        <f>D97</f>
        <v>0</v>
      </c>
      <c r="F97" s="36">
        <f>E97</f>
        <v>0</v>
      </c>
      <c r="G97" s="36">
        <f>F97</f>
        <v>0</v>
      </c>
      <c r="H97" s="36">
        <f>G97</f>
        <v>0</v>
      </c>
      <c r="I97" s="36">
        <f>H97</f>
        <v>0</v>
      </c>
    </row>
    <row r="99" spans="1:9" s="34" customFormat="1" x14ac:dyDescent="0.3">
      <c r="A99"/>
      <c r="B99" s="35"/>
      <c r="C99" s="133" t="s">
        <v>69</v>
      </c>
      <c r="D99" s="38">
        <f t="shared" ref="D99:I99" si="3">SUM(D72:D98)</f>
        <v>0</v>
      </c>
      <c r="E99" s="38">
        <f>SUM(E72:E98)</f>
        <v>0</v>
      </c>
      <c r="F99" s="38">
        <f t="shared" si="3"/>
        <v>0</v>
      </c>
      <c r="G99" s="38">
        <f t="shared" si="3"/>
        <v>0</v>
      </c>
      <c r="H99" s="38">
        <f t="shared" si="3"/>
        <v>0</v>
      </c>
      <c r="I99" s="38">
        <f t="shared" si="3"/>
        <v>0</v>
      </c>
    </row>
    <row r="100" spans="1:9" x14ac:dyDescent="0.3">
      <c r="C100" s="31" t="s">
        <v>60</v>
      </c>
    </row>
    <row r="101" spans="1:9" x14ac:dyDescent="0.3">
      <c r="B101" s="31" t="s">
        <v>289</v>
      </c>
      <c r="C101" s="31" t="s">
        <v>289</v>
      </c>
    </row>
    <row r="102" spans="1:9" x14ac:dyDescent="0.3">
      <c r="B102" s="31" t="s">
        <v>366</v>
      </c>
      <c r="C102" s="31" t="s">
        <v>68</v>
      </c>
    </row>
    <row r="103" spans="1:9" x14ac:dyDescent="0.3">
      <c r="B103" s="31" t="s">
        <v>367</v>
      </c>
      <c r="C103" s="37" t="s">
        <v>160</v>
      </c>
      <c r="E103" s="36">
        <f>'WP CF'!D165-E94</f>
        <v>0</v>
      </c>
      <c r="F103" s="36">
        <f>'WP CF'!E165-F94</f>
        <v>0</v>
      </c>
      <c r="G103" s="36">
        <f>'WP CF'!F165-G94</f>
        <v>0</v>
      </c>
      <c r="H103" s="36">
        <f>'WP CF'!G165-H94</f>
        <v>0</v>
      </c>
      <c r="I103" s="36">
        <f>'WP CF'!H165-I94</f>
        <v>0</v>
      </c>
    </row>
    <row r="104" spans="1:9" x14ac:dyDescent="0.3">
      <c r="B104" s="31" t="s">
        <v>368</v>
      </c>
      <c r="C104" s="37" t="s">
        <v>159</v>
      </c>
    </row>
    <row r="105" spans="1:9" x14ac:dyDescent="0.3">
      <c r="B105" s="31" t="s">
        <v>369</v>
      </c>
      <c r="C105" s="37" t="s">
        <v>250</v>
      </c>
    </row>
    <row r="106" spans="1:9" x14ac:dyDescent="0.3">
      <c r="B106" s="31" t="s">
        <v>370</v>
      </c>
      <c r="C106" s="37" t="s">
        <v>13</v>
      </c>
      <c r="E106" s="36">
        <f t="shared" ref="E106:I107" si="4">D106</f>
        <v>0</v>
      </c>
      <c r="F106" s="36">
        <f t="shared" si="4"/>
        <v>0</v>
      </c>
      <c r="G106" s="36">
        <f t="shared" si="4"/>
        <v>0</v>
      </c>
      <c r="H106" s="36">
        <f t="shared" si="4"/>
        <v>0</v>
      </c>
      <c r="I106" s="36">
        <f t="shared" si="4"/>
        <v>0</v>
      </c>
    </row>
    <row r="107" spans="1:9" x14ac:dyDescent="0.3">
      <c r="B107" s="31" t="s">
        <v>15</v>
      </c>
      <c r="C107" s="31" t="s">
        <v>15</v>
      </c>
      <c r="E107" s="36">
        <f t="shared" si="4"/>
        <v>0</v>
      </c>
      <c r="F107" s="36">
        <f t="shared" si="4"/>
        <v>0</v>
      </c>
      <c r="G107" s="36">
        <f t="shared" si="4"/>
        <v>0</v>
      </c>
      <c r="H107" s="36">
        <f t="shared" si="4"/>
        <v>0</v>
      </c>
      <c r="I107" s="36">
        <f t="shared" si="4"/>
        <v>0</v>
      </c>
    </row>
    <row r="108" spans="1:9" x14ac:dyDescent="0.3">
      <c r="C108" s="37"/>
    </row>
    <row r="109" spans="1:9" s="34" customFormat="1" x14ac:dyDescent="0.3">
      <c r="A109"/>
      <c r="B109" s="35"/>
      <c r="C109" s="133" t="s">
        <v>16</v>
      </c>
      <c r="D109" s="38">
        <f t="shared" ref="D109:I109" si="5">SUM(D102:D108)</f>
        <v>0</v>
      </c>
      <c r="E109" s="38">
        <f t="shared" si="5"/>
        <v>0</v>
      </c>
      <c r="F109" s="38">
        <f t="shared" si="5"/>
        <v>0</v>
      </c>
      <c r="G109" s="38">
        <f t="shared" si="5"/>
        <v>0</v>
      </c>
      <c r="H109" s="38">
        <f t="shared" si="5"/>
        <v>0</v>
      </c>
      <c r="I109" s="38">
        <f t="shared" si="5"/>
        <v>0</v>
      </c>
    </row>
    <row r="110" spans="1:9" s="34" customFormat="1" x14ac:dyDescent="0.3">
      <c r="A110"/>
      <c r="B110" s="35"/>
      <c r="C110" s="35" t="s">
        <v>60</v>
      </c>
    </row>
    <row r="111" spans="1:9" s="34" customFormat="1" x14ac:dyDescent="0.3">
      <c r="A111"/>
      <c r="B111" s="35"/>
      <c r="C111" s="133" t="s">
        <v>17</v>
      </c>
      <c r="D111" s="38">
        <f t="shared" ref="D111:I111" si="6">SUM(D109,D99)</f>
        <v>0</v>
      </c>
      <c r="E111" s="38">
        <f t="shared" si="6"/>
        <v>0</v>
      </c>
      <c r="F111" s="38">
        <f t="shared" si="6"/>
        <v>0</v>
      </c>
      <c r="G111" s="38">
        <f t="shared" si="6"/>
        <v>0</v>
      </c>
      <c r="H111" s="38">
        <f t="shared" si="6"/>
        <v>0</v>
      </c>
      <c r="I111" s="38">
        <f t="shared" si="6"/>
        <v>0</v>
      </c>
    </row>
    <row r="112" spans="1:9" s="34" customFormat="1" x14ac:dyDescent="0.3">
      <c r="A112"/>
      <c r="B112" s="35"/>
      <c r="C112" s="35" t="s">
        <v>60</v>
      </c>
    </row>
    <row r="113" spans="1:9" s="34" customFormat="1" x14ac:dyDescent="0.3">
      <c r="A113"/>
      <c r="B113" s="35"/>
      <c r="C113" s="35" t="s">
        <v>18</v>
      </c>
    </row>
    <row r="114" spans="1:9" x14ac:dyDescent="0.3">
      <c r="B114" s="31" t="s">
        <v>161</v>
      </c>
      <c r="C114" s="31" t="s">
        <v>161</v>
      </c>
      <c r="E114" s="36">
        <f>'WP CF'!D190</f>
        <v>0</v>
      </c>
      <c r="F114" s="36">
        <f>'WP CF'!E190</f>
        <v>0</v>
      </c>
      <c r="G114" s="36">
        <f>'WP CF'!F190</f>
        <v>0</v>
      </c>
      <c r="H114" s="36">
        <f>'WP CF'!G190</f>
        <v>0</v>
      </c>
      <c r="I114" s="36">
        <f>'WP CF'!H190</f>
        <v>0</v>
      </c>
    </row>
    <row r="115" spans="1:9" x14ac:dyDescent="0.3">
      <c r="B115" s="31" t="s">
        <v>70</v>
      </c>
      <c r="C115" s="31" t="s">
        <v>70</v>
      </c>
    </row>
    <row r="116" spans="1:9" x14ac:dyDescent="0.3">
      <c r="B116" s="31" t="s">
        <v>71</v>
      </c>
      <c r="C116" s="31" t="s">
        <v>71</v>
      </c>
    </row>
    <row r="117" spans="1:9" x14ac:dyDescent="0.3">
      <c r="B117" s="31" t="s">
        <v>19</v>
      </c>
      <c r="C117" s="31" t="s">
        <v>19</v>
      </c>
      <c r="E117" s="36">
        <f>D117+'Detail PL'!E60</f>
        <v>0</v>
      </c>
      <c r="F117" s="36">
        <f>E117+'Detail PL'!F60</f>
        <v>0</v>
      </c>
      <c r="G117" s="36">
        <f>F117+'Detail PL'!G60</f>
        <v>0</v>
      </c>
      <c r="H117" s="36">
        <f>G117+'Detail PL'!H60</f>
        <v>0</v>
      </c>
      <c r="I117" s="36">
        <f>H117+'Detail PL'!I60</f>
        <v>0</v>
      </c>
    </row>
    <row r="118" spans="1:9" x14ac:dyDescent="0.3">
      <c r="C118" s="31" t="s">
        <v>117</v>
      </c>
      <c r="D118" s="42">
        <f t="shared" ref="D118:I118" si="7">SUM(D114:D117)</f>
        <v>0</v>
      </c>
      <c r="E118" s="42">
        <f t="shared" si="7"/>
        <v>0</v>
      </c>
      <c r="F118" s="42">
        <f t="shared" si="7"/>
        <v>0</v>
      </c>
      <c r="G118" s="42">
        <f t="shared" si="7"/>
        <v>0</v>
      </c>
      <c r="H118" s="42">
        <f t="shared" si="7"/>
        <v>0</v>
      </c>
      <c r="I118" s="42">
        <f t="shared" si="7"/>
        <v>0</v>
      </c>
    </row>
    <row r="119" spans="1:9" x14ac:dyDescent="0.3">
      <c r="B119" s="31" t="s">
        <v>118</v>
      </c>
      <c r="C119" s="31" t="s">
        <v>118</v>
      </c>
      <c r="E119" s="36">
        <f>D119</f>
        <v>0</v>
      </c>
      <c r="F119" s="36">
        <f>E119</f>
        <v>0</v>
      </c>
      <c r="G119" s="36">
        <f>F119</f>
        <v>0</v>
      </c>
      <c r="H119" s="36">
        <f>G119</f>
        <v>0</v>
      </c>
      <c r="I119" s="36">
        <f>H119</f>
        <v>0</v>
      </c>
    </row>
    <row r="121" spans="1:9" s="34" customFormat="1" x14ac:dyDescent="0.3">
      <c r="A121"/>
      <c r="B121" s="35"/>
      <c r="C121" s="133" t="s">
        <v>20</v>
      </c>
      <c r="D121" s="38">
        <f t="shared" ref="D121:I121" si="8">SUM(D118:D120)</f>
        <v>0</v>
      </c>
      <c r="E121" s="38">
        <f t="shared" si="8"/>
        <v>0</v>
      </c>
      <c r="F121" s="38">
        <f t="shared" si="8"/>
        <v>0</v>
      </c>
      <c r="G121" s="38">
        <f t="shared" si="8"/>
        <v>0</v>
      </c>
      <c r="H121" s="38">
        <f t="shared" si="8"/>
        <v>0</v>
      </c>
      <c r="I121" s="38">
        <f t="shared" si="8"/>
        <v>0</v>
      </c>
    </row>
    <row r="122" spans="1:9" s="34" customFormat="1" x14ac:dyDescent="0.3">
      <c r="A122"/>
      <c r="B122" s="35"/>
      <c r="C122" s="35" t="s">
        <v>60</v>
      </c>
    </row>
    <row r="123" spans="1:9" s="34" customFormat="1" ht="15" thickBot="1" x14ac:dyDescent="0.35">
      <c r="A123"/>
      <c r="B123" s="35"/>
      <c r="C123" s="135" t="s">
        <v>21</v>
      </c>
      <c r="D123" s="39">
        <f t="shared" ref="D123:I123" si="9">SUM(D121,D111)</f>
        <v>0</v>
      </c>
      <c r="E123" s="39">
        <f t="shared" si="9"/>
        <v>0</v>
      </c>
      <c r="F123" s="39">
        <f t="shared" si="9"/>
        <v>0</v>
      </c>
      <c r="G123" s="39">
        <f t="shared" si="9"/>
        <v>0</v>
      </c>
      <c r="H123" s="39">
        <f t="shared" si="9"/>
        <v>0</v>
      </c>
      <c r="I123" s="39">
        <f t="shared" si="9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15A8-1CD3-41D2-929E-DF88C665CB15}">
  <sheetPr>
    <tabColor rgb="FFFFFF00"/>
  </sheetPr>
  <dimension ref="A1:J104"/>
  <sheetViews>
    <sheetView showGridLines="0" topLeftCell="A47" workbookViewId="0">
      <selection activeCell="M66" sqref="M66"/>
    </sheetView>
  </sheetViews>
  <sheetFormatPr defaultColWidth="8.77734375" defaultRowHeight="14.4" x14ac:dyDescent="0.3"/>
  <cols>
    <col min="1" max="1" width="3.21875" customWidth="1"/>
    <col min="2" max="2" width="24" customWidth="1"/>
    <col min="3" max="3" width="31.109375" bestFit="1" customWidth="1"/>
    <col min="4" max="4" width="16.44140625" style="48" bestFit="1" customWidth="1"/>
    <col min="5" max="5" width="15.77734375" style="48" bestFit="1" customWidth="1"/>
    <col min="6" max="6" width="16.109375" style="48" bestFit="1" customWidth="1"/>
    <col min="7" max="9" width="17.44140625" style="48" bestFit="1" customWidth="1"/>
  </cols>
  <sheetData>
    <row r="1" spans="1:10" x14ac:dyDescent="0.3">
      <c r="B1" s="31"/>
      <c r="C1" s="31"/>
      <c r="D1"/>
      <c r="E1"/>
      <c r="F1"/>
      <c r="G1"/>
      <c r="H1"/>
      <c r="I1"/>
    </row>
    <row r="2" spans="1:10" s="32" customFormat="1" x14ac:dyDescent="0.3">
      <c r="B2" s="151" t="s">
        <v>278</v>
      </c>
      <c r="C2" s="151" t="s">
        <v>94</v>
      </c>
      <c r="D2" s="152">
        <f>'Detail BS'!D3</f>
        <v>0</v>
      </c>
      <c r="E2" s="152">
        <f>'Detail BS'!E3</f>
        <v>365</v>
      </c>
      <c r="F2" s="152">
        <f>'Detail BS'!F3</f>
        <v>731</v>
      </c>
      <c r="G2" s="152">
        <f>'Detail BS'!G3</f>
        <v>1096</v>
      </c>
      <c r="H2" s="152">
        <f>'Detail BS'!H3</f>
        <v>1461</v>
      </c>
      <c r="I2" s="152">
        <f>'Detail BS'!I3</f>
        <v>1826</v>
      </c>
    </row>
    <row r="3" spans="1:10" s="33" customFormat="1" x14ac:dyDescent="0.3">
      <c r="A3"/>
      <c r="B3" s="31"/>
      <c r="C3" s="31"/>
      <c r="D3" s="36"/>
      <c r="E3" s="36"/>
      <c r="F3" s="36"/>
      <c r="G3" s="36"/>
      <c r="H3" s="36"/>
      <c r="I3" s="36"/>
    </row>
    <row r="4" spans="1:10" x14ac:dyDescent="0.3">
      <c r="B4" s="43" t="s">
        <v>22</v>
      </c>
      <c r="C4" s="43" t="s">
        <v>22</v>
      </c>
      <c r="D4" s="36"/>
      <c r="E4" s="36"/>
      <c r="F4" s="36"/>
      <c r="G4" s="36"/>
      <c r="H4" s="36"/>
      <c r="I4" s="36"/>
      <c r="J4">
        <v>-10000</v>
      </c>
    </row>
    <row r="5" spans="1:10" x14ac:dyDescent="0.3">
      <c r="B5" s="43" t="s">
        <v>22</v>
      </c>
      <c r="C5" s="41" t="s">
        <v>230</v>
      </c>
      <c r="D5" s="36"/>
      <c r="E5" s="36"/>
      <c r="F5" s="36"/>
      <c r="G5" s="36"/>
      <c r="H5" s="36"/>
      <c r="I5" s="36"/>
    </row>
    <row r="6" spans="1:10" x14ac:dyDescent="0.3">
      <c r="B6" s="43" t="s">
        <v>22</v>
      </c>
      <c r="C6" s="41" t="s">
        <v>257</v>
      </c>
      <c r="D6" s="36"/>
      <c r="E6" s="36"/>
      <c r="F6" s="36"/>
      <c r="G6" s="36"/>
      <c r="H6" s="36"/>
      <c r="I6" s="36"/>
    </row>
    <row r="7" spans="1:10" x14ac:dyDescent="0.3">
      <c r="B7" s="43" t="s">
        <v>22</v>
      </c>
      <c r="C7" s="41" t="s">
        <v>258</v>
      </c>
      <c r="D7" s="36"/>
      <c r="E7" s="36"/>
      <c r="F7" s="36"/>
      <c r="G7" s="36"/>
      <c r="H7" s="36"/>
      <c r="I7" s="36"/>
    </row>
    <row r="8" spans="1:10" x14ac:dyDescent="0.3">
      <c r="B8" s="43" t="s">
        <v>22</v>
      </c>
      <c r="C8" s="41" t="s">
        <v>259</v>
      </c>
      <c r="D8" s="36"/>
      <c r="E8" s="36"/>
      <c r="F8" s="36"/>
      <c r="G8" s="36"/>
      <c r="H8" s="36"/>
      <c r="I8" s="36"/>
    </row>
    <row r="9" spans="1:10" x14ac:dyDescent="0.3">
      <c r="B9" s="43"/>
      <c r="C9" s="41"/>
      <c r="D9" s="36"/>
      <c r="E9" s="36"/>
      <c r="F9" s="36"/>
      <c r="G9" s="36"/>
      <c r="H9" s="36"/>
      <c r="I9" s="36"/>
    </row>
    <row r="10" spans="1:10" x14ac:dyDescent="0.3">
      <c r="B10" s="43" t="s">
        <v>23</v>
      </c>
      <c r="C10" s="43" t="s">
        <v>23</v>
      </c>
      <c r="D10" s="36"/>
      <c r="E10" s="36"/>
      <c r="F10" s="36"/>
      <c r="G10" s="36"/>
      <c r="H10" s="36"/>
      <c r="I10" s="36"/>
    </row>
    <row r="11" spans="1:10" x14ac:dyDescent="0.3">
      <c r="B11" s="43" t="s">
        <v>23</v>
      </c>
      <c r="C11" s="41" t="s">
        <v>344</v>
      </c>
      <c r="D11" s="36"/>
      <c r="E11" s="36"/>
      <c r="F11" s="36"/>
      <c r="G11" s="36"/>
      <c r="H11" s="36"/>
      <c r="I11" s="36"/>
    </row>
    <row r="12" spans="1:10" x14ac:dyDescent="0.3">
      <c r="B12" s="43" t="s">
        <v>23</v>
      </c>
      <c r="C12" s="41" t="s">
        <v>260</v>
      </c>
      <c r="D12" s="36"/>
      <c r="E12" s="36"/>
      <c r="F12" s="36"/>
      <c r="G12" s="36"/>
      <c r="H12" s="36"/>
      <c r="I12" s="36"/>
    </row>
    <row r="13" spans="1:10" x14ac:dyDescent="0.3">
      <c r="B13" s="43" t="s">
        <v>23</v>
      </c>
      <c r="C13" s="41" t="s">
        <v>343</v>
      </c>
      <c r="D13" s="36"/>
      <c r="E13" s="36"/>
      <c r="F13" s="36"/>
      <c r="G13" s="36"/>
      <c r="H13" s="36"/>
      <c r="I13" s="36"/>
    </row>
    <row r="14" spans="1:10" x14ac:dyDescent="0.3">
      <c r="B14" s="43" t="s">
        <v>23</v>
      </c>
      <c r="C14" s="41" t="s">
        <v>171</v>
      </c>
      <c r="D14" s="36"/>
      <c r="E14" s="36"/>
      <c r="F14" s="36"/>
      <c r="G14" s="36"/>
      <c r="H14" s="36"/>
      <c r="I14" s="36"/>
    </row>
    <row r="15" spans="1:10" x14ac:dyDescent="0.3">
      <c r="B15" s="43" t="s">
        <v>23</v>
      </c>
      <c r="C15" s="41" t="s">
        <v>261</v>
      </c>
      <c r="D15" s="36"/>
      <c r="E15" s="36"/>
      <c r="F15" s="36"/>
      <c r="G15" s="36"/>
      <c r="H15" s="36"/>
      <c r="I15" s="36"/>
    </row>
    <row r="16" spans="1:10" x14ac:dyDescent="0.3">
      <c r="B16" s="43" t="s">
        <v>23</v>
      </c>
      <c r="C16" s="41" t="s">
        <v>262</v>
      </c>
      <c r="D16" s="36"/>
      <c r="E16" s="36"/>
      <c r="F16" s="36"/>
      <c r="G16" s="36"/>
      <c r="H16" s="36"/>
      <c r="I16" s="36"/>
    </row>
    <row r="17" spans="2:9" x14ac:dyDescent="0.3">
      <c r="B17" s="43"/>
      <c r="C17" s="43"/>
      <c r="D17" s="36"/>
      <c r="E17" s="36"/>
      <c r="F17" s="36"/>
      <c r="G17" s="36"/>
      <c r="H17" s="36"/>
      <c r="I17" s="36"/>
    </row>
    <row r="18" spans="2:9" x14ac:dyDescent="0.3">
      <c r="B18" s="46"/>
      <c r="C18" s="45" t="s">
        <v>24</v>
      </c>
      <c r="D18" s="38">
        <f t="shared" ref="D18:I18" si="0">SUM(D5:D17)</f>
        <v>0</v>
      </c>
      <c r="E18" s="38">
        <f t="shared" si="0"/>
        <v>0</v>
      </c>
      <c r="F18" s="38">
        <f t="shared" si="0"/>
        <v>0</v>
      </c>
      <c r="G18" s="38">
        <f t="shared" si="0"/>
        <v>0</v>
      </c>
      <c r="H18" s="38">
        <f t="shared" si="0"/>
        <v>0</v>
      </c>
      <c r="I18" s="38">
        <f t="shared" si="0"/>
        <v>0</v>
      </c>
    </row>
    <row r="19" spans="2:9" x14ac:dyDescent="0.3">
      <c r="B19" s="46"/>
      <c r="C19" s="46"/>
      <c r="D19" s="34"/>
      <c r="E19" s="34"/>
      <c r="F19" s="34"/>
      <c r="G19" s="34"/>
      <c r="H19" s="34"/>
      <c r="I19" s="34"/>
    </row>
    <row r="20" spans="2:9" x14ac:dyDescent="0.3">
      <c r="B20" s="43" t="s">
        <v>72</v>
      </c>
      <c r="C20" s="43" t="s">
        <v>72</v>
      </c>
      <c r="D20" s="44"/>
      <c r="E20" s="36"/>
      <c r="F20" s="36"/>
      <c r="G20" s="36"/>
      <c r="H20" s="36"/>
      <c r="I20" s="36"/>
    </row>
    <row r="21" spans="2:9" x14ac:dyDescent="0.3">
      <c r="B21" s="43" t="s">
        <v>72</v>
      </c>
      <c r="C21" s="41" t="s">
        <v>345</v>
      </c>
      <c r="D21" s="44"/>
      <c r="E21" s="36"/>
      <c r="F21" s="36"/>
      <c r="G21" s="36"/>
      <c r="H21" s="36"/>
      <c r="I21" s="36"/>
    </row>
    <row r="22" spans="2:9" x14ac:dyDescent="0.3">
      <c r="B22" s="43"/>
      <c r="C22" s="41"/>
      <c r="D22" s="44"/>
      <c r="E22" s="36"/>
      <c r="F22" s="36"/>
      <c r="G22" s="36"/>
      <c r="H22" s="36"/>
      <c r="I22" s="36"/>
    </row>
    <row r="23" spans="2:9" x14ac:dyDescent="0.3">
      <c r="B23" t="s">
        <v>25</v>
      </c>
      <c r="C23" s="43" t="s">
        <v>25</v>
      </c>
      <c r="D23" s="36"/>
      <c r="E23" s="36"/>
      <c r="F23" s="36"/>
      <c r="G23" s="36"/>
      <c r="H23" s="36"/>
      <c r="I23" s="36"/>
    </row>
    <row r="24" spans="2:9" x14ac:dyDescent="0.3">
      <c r="B24" t="s">
        <v>25</v>
      </c>
      <c r="C24" s="37" t="s">
        <v>171</v>
      </c>
      <c r="D24" s="36"/>
      <c r="E24" s="36"/>
      <c r="F24" s="36"/>
      <c r="G24" s="36"/>
      <c r="H24" s="36"/>
      <c r="I24" s="36"/>
    </row>
    <row r="25" spans="2:9" x14ac:dyDescent="0.3">
      <c r="B25" t="s">
        <v>25</v>
      </c>
      <c r="C25" s="37" t="s">
        <v>346</v>
      </c>
      <c r="D25" s="36"/>
      <c r="E25" s="36"/>
      <c r="F25" s="36"/>
      <c r="G25" s="36"/>
      <c r="H25" s="36"/>
      <c r="I25" s="36"/>
    </row>
    <row r="26" spans="2:9" x14ac:dyDescent="0.3">
      <c r="B26" t="s">
        <v>25</v>
      </c>
      <c r="C26" s="37" t="s">
        <v>263</v>
      </c>
      <c r="D26" s="36"/>
      <c r="E26" s="36"/>
      <c r="F26" s="36"/>
      <c r="G26" s="36"/>
      <c r="H26" s="36"/>
      <c r="I26" s="36"/>
    </row>
    <row r="27" spans="2:9" x14ac:dyDescent="0.3">
      <c r="B27" t="s">
        <v>25</v>
      </c>
      <c r="C27" s="37" t="s">
        <v>264</v>
      </c>
      <c r="D27" s="36"/>
      <c r="E27" s="36"/>
      <c r="F27" s="36"/>
      <c r="G27" s="36"/>
      <c r="H27" s="36"/>
      <c r="I27" s="36"/>
    </row>
    <row r="28" spans="2:9" x14ac:dyDescent="0.3">
      <c r="B28" t="s">
        <v>25</v>
      </c>
      <c r="C28" s="37" t="s">
        <v>343</v>
      </c>
      <c r="D28" s="36"/>
      <c r="E28" s="36"/>
      <c r="F28" s="36"/>
      <c r="G28" s="36"/>
      <c r="H28" s="36"/>
      <c r="I28" s="36"/>
    </row>
    <row r="29" spans="2:9" x14ac:dyDescent="0.3">
      <c r="B29" t="s">
        <v>25</v>
      </c>
      <c r="C29" s="37" t="s">
        <v>265</v>
      </c>
      <c r="D29" s="36"/>
      <c r="E29" s="36"/>
      <c r="F29" s="36"/>
      <c r="G29" s="36"/>
      <c r="H29" s="36"/>
      <c r="I29" s="36"/>
    </row>
    <row r="30" spans="2:9" x14ac:dyDescent="0.3">
      <c r="B30" t="s">
        <v>25</v>
      </c>
      <c r="C30" s="37" t="s">
        <v>347</v>
      </c>
      <c r="D30" s="36"/>
      <c r="E30" s="36"/>
      <c r="F30" s="36"/>
      <c r="G30" s="36"/>
      <c r="H30" s="36"/>
      <c r="I30" s="36"/>
    </row>
    <row r="31" spans="2:9" x14ac:dyDescent="0.3">
      <c r="B31" t="s">
        <v>25</v>
      </c>
      <c r="C31" s="37" t="s">
        <v>53</v>
      </c>
      <c r="D31" s="36"/>
      <c r="E31" s="36"/>
      <c r="F31" s="36"/>
      <c r="G31" s="36"/>
      <c r="H31" s="36"/>
      <c r="I31" s="36"/>
    </row>
    <row r="32" spans="2:9" x14ac:dyDescent="0.3">
      <c r="B32" t="s">
        <v>25</v>
      </c>
      <c r="C32" s="37" t="s">
        <v>299</v>
      </c>
      <c r="D32" s="36"/>
      <c r="E32" s="36"/>
      <c r="F32" s="36"/>
      <c r="G32" s="36"/>
      <c r="H32" s="36"/>
      <c r="I32" s="36"/>
    </row>
    <row r="33" spans="1:9" x14ac:dyDescent="0.3">
      <c r="B33" t="s">
        <v>25</v>
      </c>
      <c r="C33" s="37" t="s">
        <v>205</v>
      </c>
      <c r="D33" s="36"/>
      <c r="E33" s="36"/>
      <c r="F33" s="36"/>
      <c r="G33" s="36"/>
      <c r="H33" s="36"/>
      <c r="I33" s="36"/>
    </row>
    <row r="34" spans="1:9" x14ac:dyDescent="0.3">
      <c r="B34" t="s">
        <v>25</v>
      </c>
      <c r="C34" s="37" t="s">
        <v>266</v>
      </c>
      <c r="D34" s="36"/>
      <c r="E34" s="36"/>
      <c r="F34" s="36"/>
      <c r="G34" s="36"/>
      <c r="H34" s="36"/>
      <c r="I34" s="36"/>
    </row>
    <row r="35" spans="1:9" x14ac:dyDescent="0.3">
      <c r="B35" t="s">
        <v>25</v>
      </c>
      <c r="C35" s="37" t="s">
        <v>348</v>
      </c>
      <c r="D35" s="36"/>
      <c r="E35" s="36"/>
      <c r="F35" s="36"/>
      <c r="G35" s="36"/>
      <c r="H35" s="36"/>
      <c r="I35" s="36"/>
    </row>
    <row r="36" spans="1:9" x14ac:dyDescent="0.3">
      <c r="B36" s="43"/>
      <c r="C36" s="41"/>
      <c r="D36" s="36"/>
      <c r="E36" s="36"/>
      <c r="F36" s="36"/>
      <c r="G36" s="36"/>
      <c r="H36" s="36"/>
      <c r="I36" s="36"/>
    </row>
    <row r="37" spans="1:9" s="32" customFormat="1" x14ac:dyDescent="0.3">
      <c r="A37"/>
      <c r="B37" s="46"/>
      <c r="C37" s="45" t="s">
        <v>251</v>
      </c>
      <c r="D37" s="38">
        <f t="shared" ref="D37:I37" si="1">SUM(D18:D36)</f>
        <v>0</v>
      </c>
      <c r="E37" s="38">
        <f t="shared" si="1"/>
        <v>0</v>
      </c>
      <c r="F37" s="38">
        <f t="shared" si="1"/>
        <v>0</v>
      </c>
      <c r="G37" s="38">
        <f t="shared" si="1"/>
        <v>0</v>
      </c>
      <c r="H37" s="38">
        <f t="shared" si="1"/>
        <v>0</v>
      </c>
      <c r="I37" s="38">
        <f t="shared" si="1"/>
        <v>0</v>
      </c>
    </row>
    <row r="38" spans="1:9" s="32" customFormat="1" x14ac:dyDescent="0.3">
      <c r="A38"/>
      <c r="B38" s="46"/>
      <c r="C38" s="46"/>
      <c r="D38" s="34"/>
      <c r="E38" s="34"/>
      <c r="F38" s="34"/>
      <c r="G38" s="34"/>
      <c r="H38" s="34"/>
      <c r="I38" s="34"/>
    </row>
    <row r="39" spans="1:9" x14ac:dyDescent="0.3">
      <c r="B39" s="43" t="s">
        <v>253</v>
      </c>
      <c r="C39" s="43" t="s">
        <v>253</v>
      </c>
      <c r="D39" s="198"/>
      <c r="E39" s="198"/>
      <c r="F39" s="198"/>
      <c r="G39" s="198"/>
      <c r="H39" s="198"/>
      <c r="I39" s="198"/>
    </row>
    <row r="40" spans="1:9" x14ac:dyDescent="0.3">
      <c r="B40" s="43" t="s">
        <v>252</v>
      </c>
      <c r="C40" s="43" t="s">
        <v>252</v>
      </c>
      <c r="D40" s="198"/>
      <c r="E40" s="198"/>
      <c r="F40" s="198"/>
      <c r="G40" s="198"/>
      <c r="H40" s="198"/>
      <c r="I40" s="198"/>
    </row>
    <row r="41" spans="1:9" x14ac:dyDescent="0.3">
      <c r="B41" t="s">
        <v>26</v>
      </c>
      <c r="C41" t="s">
        <v>26</v>
      </c>
      <c r="D41" s="36"/>
      <c r="E41" s="36"/>
      <c r="F41" s="36"/>
      <c r="G41" s="36"/>
      <c r="H41" s="36"/>
      <c r="I41" s="36"/>
    </row>
    <row r="42" spans="1:9" ht="28.8" x14ac:dyDescent="0.3">
      <c r="B42" t="s">
        <v>26</v>
      </c>
      <c r="C42" s="41" t="s">
        <v>301</v>
      </c>
      <c r="D42" s="36"/>
      <c r="E42" s="36"/>
      <c r="F42" s="36"/>
      <c r="G42" s="36"/>
      <c r="H42" s="36"/>
      <c r="I42" s="36"/>
    </row>
    <row r="43" spans="1:9" x14ac:dyDescent="0.3">
      <c r="B43" t="s">
        <v>26</v>
      </c>
      <c r="C43" s="41" t="s">
        <v>349</v>
      </c>
      <c r="D43" s="36"/>
      <c r="E43" s="36"/>
      <c r="F43" s="36"/>
      <c r="G43" s="36"/>
      <c r="H43" s="36"/>
      <c r="I43" s="36"/>
    </row>
    <row r="44" spans="1:9" x14ac:dyDescent="0.3">
      <c r="B44" t="s">
        <v>26</v>
      </c>
      <c r="C44" s="41" t="s">
        <v>350</v>
      </c>
      <c r="D44" s="36"/>
      <c r="E44" s="36"/>
      <c r="F44" s="36"/>
      <c r="G44" s="36"/>
      <c r="H44" s="36"/>
      <c r="I44" s="36"/>
    </row>
    <row r="45" spans="1:9" x14ac:dyDescent="0.3">
      <c r="B45" t="s">
        <v>26</v>
      </c>
      <c r="C45" s="41" t="s">
        <v>351</v>
      </c>
      <c r="D45" s="36"/>
      <c r="E45" s="36"/>
      <c r="F45" s="36"/>
      <c r="G45" s="36"/>
      <c r="H45" s="36"/>
      <c r="I45" s="36"/>
    </row>
    <row r="46" spans="1:9" x14ac:dyDescent="0.3">
      <c r="B46" t="s">
        <v>26</v>
      </c>
      <c r="C46" s="41" t="s">
        <v>352</v>
      </c>
      <c r="D46" s="36"/>
      <c r="E46" s="36"/>
      <c r="F46" s="36"/>
      <c r="G46" s="36"/>
      <c r="H46" s="36"/>
      <c r="I46" s="36"/>
    </row>
    <row r="47" spans="1:9" x14ac:dyDescent="0.3">
      <c r="B47" s="43"/>
      <c r="C47" s="41"/>
      <c r="D47" s="36"/>
      <c r="E47" s="36"/>
      <c r="F47" s="36"/>
      <c r="G47" s="36"/>
      <c r="H47" s="36"/>
      <c r="I47" s="36"/>
    </row>
    <row r="48" spans="1:9" x14ac:dyDescent="0.3">
      <c r="B48" s="43"/>
      <c r="C48" s="40" t="s">
        <v>353</v>
      </c>
      <c r="D48" s="36"/>
      <c r="E48" s="36"/>
      <c r="F48" s="36"/>
      <c r="G48" s="36"/>
      <c r="H48" s="36"/>
      <c r="I48" s="36"/>
    </row>
    <row r="49" spans="1:9" x14ac:dyDescent="0.3">
      <c r="B49" s="43"/>
      <c r="C49" s="41"/>
      <c r="D49" s="36"/>
      <c r="E49" s="36"/>
      <c r="F49" s="36"/>
      <c r="G49" s="36"/>
      <c r="H49" s="36"/>
      <c r="I49" s="36"/>
    </row>
    <row r="50" spans="1:9" s="32" customFormat="1" ht="28.8" x14ac:dyDescent="0.3">
      <c r="A50"/>
      <c r="B50" s="46"/>
      <c r="C50" s="45" t="s">
        <v>73</v>
      </c>
      <c r="D50" s="38">
        <f>D37+D48</f>
        <v>0</v>
      </c>
      <c r="E50" s="38">
        <f>SUM(E37:E41)</f>
        <v>0</v>
      </c>
      <c r="F50" s="38">
        <f>SUM(F37:F41)</f>
        <v>0</v>
      </c>
      <c r="G50" s="38">
        <f>SUM(G37:G41)</f>
        <v>0</v>
      </c>
      <c r="H50" s="38">
        <f>SUM(H37:H41)</f>
        <v>0</v>
      </c>
      <c r="I50" s="38">
        <f>SUM(I37:I41)</f>
        <v>0</v>
      </c>
    </row>
    <row r="51" spans="1:9" ht="28.8" x14ac:dyDescent="0.3">
      <c r="B51" s="43"/>
      <c r="C51" s="43" t="s">
        <v>27</v>
      </c>
      <c r="D51" s="198"/>
      <c r="E51" s="198"/>
      <c r="F51" s="198"/>
      <c r="G51" s="198"/>
      <c r="H51" s="198"/>
      <c r="I51" s="198"/>
    </row>
    <row r="52" spans="1:9" x14ac:dyDescent="0.3">
      <c r="B52" s="43" t="s">
        <v>28</v>
      </c>
      <c r="C52" s="43" t="s">
        <v>28</v>
      </c>
      <c r="D52" s="36"/>
      <c r="E52" s="36">
        <f>-22%*E50</f>
        <v>0</v>
      </c>
      <c r="F52" s="36">
        <f t="shared" ref="F52:I52" si="2">-22%*F50</f>
        <v>0</v>
      </c>
      <c r="G52" s="36">
        <f t="shared" si="2"/>
        <v>0</v>
      </c>
      <c r="H52" s="36">
        <f t="shared" si="2"/>
        <v>0</v>
      </c>
      <c r="I52" s="36">
        <f t="shared" si="2"/>
        <v>0</v>
      </c>
    </row>
    <row r="53" spans="1:9" x14ac:dyDescent="0.3">
      <c r="B53" s="43" t="s">
        <v>29</v>
      </c>
      <c r="C53" s="145" t="s">
        <v>29</v>
      </c>
      <c r="D53" s="146"/>
      <c r="E53" s="146"/>
      <c r="F53" s="146"/>
      <c r="G53" s="146"/>
      <c r="H53" s="146"/>
      <c r="I53" s="146"/>
    </row>
    <row r="54" spans="1:9" x14ac:dyDescent="0.3">
      <c r="B54" s="43"/>
      <c r="C54" s="43" t="s">
        <v>255</v>
      </c>
      <c r="D54" s="36">
        <f t="shared" ref="D54:I54" si="3">SUM(D51:D53)</f>
        <v>0</v>
      </c>
      <c r="E54" s="36">
        <f t="shared" si="3"/>
        <v>0</v>
      </c>
      <c r="F54" s="36">
        <f t="shared" si="3"/>
        <v>0</v>
      </c>
      <c r="G54" s="36">
        <f t="shared" si="3"/>
        <v>0</v>
      </c>
      <c r="H54" s="36">
        <f t="shared" si="3"/>
        <v>0</v>
      </c>
      <c r="I54" s="36">
        <f t="shared" si="3"/>
        <v>0</v>
      </c>
    </row>
    <row r="55" spans="1:9" s="32" customFormat="1" x14ac:dyDescent="0.3">
      <c r="A55"/>
      <c r="B55" s="46"/>
      <c r="C55" s="45" t="s">
        <v>119</v>
      </c>
      <c r="D55" s="38">
        <f t="shared" ref="D55:I55" si="4">SUM(D50:D53)</f>
        <v>0</v>
      </c>
      <c r="E55" s="38">
        <f>SUM(E50:E53)</f>
        <v>0</v>
      </c>
      <c r="F55" s="38">
        <f t="shared" si="4"/>
        <v>0</v>
      </c>
      <c r="G55" s="38">
        <f t="shared" si="4"/>
        <v>0</v>
      </c>
      <c r="H55" s="38">
        <f t="shared" si="4"/>
        <v>0</v>
      </c>
      <c r="I55" s="38">
        <f t="shared" si="4"/>
        <v>0</v>
      </c>
    </row>
    <row r="56" spans="1:9" s="32" customFormat="1" ht="28.8" x14ac:dyDescent="0.3">
      <c r="A56"/>
      <c r="B56" s="46"/>
      <c r="C56" s="46" t="s">
        <v>30</v>
      </c>
      <c r="D56" s="34"/>
      <c r="E56" s="34"/>
      <c r="F56" s="34"/>
      <c r="G56" s="34"/>
      <c r="H56" s="34"/>
      <c r="I56" s="34"/>
    </row>
    <row r="57" spans="1:9" ht="28.8" x14ac:dyDescent="0.3">
      <c r="B57" s="43"/>
      <c r="C57" s="43" t="s">
        <v>31</v>
      </c>
      <c r="D57" s="44"/>
      <c r="E57" s="36"/>
      <c r="F57" s="36"/>
      <c r="G57" s="36"/>
      <c r="H57" s="36"/>
      <c r="I57" s="36"/>
    </row>
    <row r="58" spans="1:9" x14ac:dyDescent="0.3">
      <c r="B58" s="41" t="s">
        <v>32</v>
      </c>
      <c r="C58" s="41" t="s">
        <v>32</v>
      </c>
      <c r="D58" s="44"/>
      <c r="E58" s="36"/>
      <c r="F58" s="36"/>
      <c r="G58" s="36"/>
      <c r="H58" s="36"/>
      <c r="I58" s="36"/>
    </row>
    <row r="59" spans="1:9" x14ac:dyDescent="0.3">
      <c r="B59" s="41" t="s">
        <v>33</v>
      </c>
      <c r="C59" s="41" t="s">
        <v>33</v>
      </c>
      <c r="D59" s="36"/>
      <c r="E59" s="36"/>
      <c r="F59" s="36"/>
      <c r="G59" s="36"/>
      <c r="H59" s="36"/>
      <c r="I59" s="36"/>
    </row>
    <row r="60" spans="1:9" s="32" customFormat="1" ht="43.8" thickBot="1" x14ac:dyDescent="0.35">
      <c r="A60"/>
      <c r="B60" s="46"/>
      <c r="C60" s="47" t="s">
        <v>75</v>
      </c>
      <c r="D60" s="39">
        <f t="shared" ref="D60:I60" si="5">SUM(D55:D59)</f>
        <v>0</v>
      </c>
      <c r="E60" s="39">
        <f t="shared" si="5"/>
        <v>0</v>
      </c>
      <c r="F60" s="39">
        <f t="shared" si="5"/>
        <v>0</v>
      </c>
      <c r="G60" s="39">
        <f t="shared" si="5"/>
        <v>0</v>
      </c>
      <c r="H60" s="39">
        <f t="shared" si="5"/>
        <v>0</v>
      </c>
      <c r="I60" s="39">
        <f t="shared" si="5"/>
        <v>0</v>
      </c>
    </row>
    <row r="61" spans="1:9" s="32" customFormat="1" ht="43.2" x14ac:dyDescent="0.3">
      <c r="B61" s="46"/>
      <c r="C61" s="46" t="s">
        <v>120</v>
      </c>
      <c r="D61" s="34"/>
      <c r="E61" s="34"/>
      <c r="F61" s="34"/>
      <c r="G61" s="34"/>
      <c r="H61" s="34"/>
      <c r="I61" s="34"/>
    </row>
    <row r="62" spans="1:9" x14ac:dyDescent="0.3">
      <c r="B62" s="43" t="s">
        <v>121</v>
      </c>
      <c r="C62" s="43" t="s">
        <v>121</v>
      </c>
      <c r="D62" s="36"/>
      <c r="E62" s="36"/>
      <c r="F62" s="36"/>
      <c r="G62" s="36"/>
      <c r="H62" s="36"/>
      <c r="I62" s="36"/>
    </row>
    <row r="63" spans="1:9" ht="28.8" x14ac:dyDescent="0.3">
      <c r="B63" s="43" t="s">
        <v>122</v>
      </c>
      <c r="C63" s="43" t="s">
        <v>122</v>
      </c>
      <c r="D63" s="36"/>
      <c r="E63" s="36"/>
      <c r="F63" s="36"/>
      <c r="G63" s="36"/>
      <c r="H63" s="36"/>
      <c r="I63" s="36"/>
    </row>
    <row r="64" spans="1:9" s="32" customFormat="1" x14ac:dyDescent="0.3">
      <c r="B64" s="46"/>
      <c r="C64" s="45" t="s">
        <v>55</v>
      </c>
      <c r="D64" s="38">
        <f t="shared" ref="D64:I64" si="6">SUM(D62:D63)</f>
        <v>0</v>
      </c>
      <c r="E64" s="38">
        <f t="shared" si="6"/>
        <v>0</v>
      </c>
      <c r="F64" s="38">
        <f t="shared" si="6"/>
        <v>0</v>
      </c>
      <c r="G64" s="38">
        <f t="shared" si="6"/>
        <v>0</v>
      </c>
      <c r="H64" s="38">
        <f t="shared" si="6"/>
        <v>0</v>
      </c>
      <c r="I64" s="38">
        <f t="shared" si="6"/>
        <v>0</v>
      </c>
    </row>
    <row r="65" spans="1:9" s="32" customFormat="1" ht="43.2" x14ac:dyDescent="0.3">
      <c r="B65" s="46"/>
      <c r="C65" s="46" t="s">
        <v>123</v>
      </c>
      <c r="D65" s="34"/>
      <c r="E65" s="34"/>
      <c r="F65" s="34"/>
      <c r="G65" s="34"/>
      <c r="H65" s="34"/>
      <c r="I65" s="34"/>
    </row>
    <row r="66" spans="1:9" ht="28.8" x14ac:dyDescent="0.3">
      <c r="B66" s="43" t="s">
        <v>297</v>
      </c>
      <c r="C66" s="43" t="s">
        <v>121</v>
      </c>
      <c r="D66" s="36"/>
      <c r="E66" s="36"/>
      <c r="F66" s="36"/>
      <c r="G66" s="36"/>
      <c r="H66" s="36"/>
      <c r="I66" s="36"/>
    </row>
    <row r="67" spans="1:9" ht="28.8" x14ac:dyDescent="0.3">
      <c r="B67" s="197" t="s">
        <v>298</v>
      </c>
      <c r="C67" s="43" t="s">
        <v>118</v>
      </c>
      <c r="D67" s="36"/>
      <c r="E67" s="36"/>
      <c r="F67" s="36"/>
      <c r="G67" s="36"/>
      <c r="H67" s="36"/>
      <c r="I67" s="36"/>
    </row>
    <row r="68" spans="1:9" s="32" customFormat="1" x14ac:dyDescent="0.3">
      <c r="B68" s="46"/>
      <c r="C68" s="45" t="s">
        <v>124</v>
      </c>
      <c r="D68" s="38">
        <f t="shared" ref="D68:I68" si="7">SUM(D66:D67)</f>
        <v>0</v>
      </c>
      <c r="E68" s="38">
        <f t="shared" si="7"/>
        <v>0</v>
      </c>
      <c r="F68" s="38">
        <f t="shared" si="7"/>
        <v>0</v>
      </c>
      <c r="G68" s="38">
        <f t="shared" si="7"/>
        <v>0</v>
      </c>
      <c r="H68" s="38">
        <f t="shared" si="7"/>
        <v>0</v>
      </c>
      <c r="I68" s="38">
        <f t="shared" si="7"/>
        <v>0</v>
      </c>
    </row>
    <row r="69" spans="1:9" x14ac:dyDescent="0.3">
      <c r="B69" s="43"/>
      <c r="C69" s="43"/>
      <c r="D69" s="36"/>
      <c r="E69" s="36"/>
      <c r="F69" s="36"/>
      <c r="G69" s="36"/>
      <c r="H69" s="36"/>
      <c r="I69" s="36"/>
    </row>
    <row r="70" spans="1:9" s="32" customFormat="1" ht="29.4" thickBot="1" x14ac:dyDescent="0.35">
      <c r="A70"/>
      <c r="B70" s="46" t="s">
        <v>34</v>
      </c>
      <c r="C70" s="47" t="s">
        <v>34</v>
      </c>
      <c r="D70" s="39"/>
      <c r="E70" s="39"/>
      <c r="F70" s="39"/>
      <c r="G70" s="39"/>
      <c r="H70" s="39"/>
      <c r="I70" s="39"/>
    </row>
    <row r="71" spans="1:9" x14ac:dyDescent="0.3">
      <c r="D71" s="36"/>
      <c r="E71" s="36"/>
      <c r="F71" s="36"/>
      <c r="G71" s="36"/>
      <c r="H71" s="36"/>
      <c r="I71" s="36"/>
    </row>
    <row r="72" spans="1:9" x14ac:dyDescent="0.3">
      <c r="D72" s="36"/>
      <c r="E72" s="36"/>
      <c r="F72" s="36"/>
      <c r="G72" s="36"/>
      <c r="H72" s="36"/>
      <c r="I72" s="36"/>
    </row>
    <row r="73" spans="1:9" x14ac:dyDescent="0.3">
      <c r="D73" s="36"/>
      <c r="E73" s="36"/>
      <c r="F73" s="36"/>
      <c r="G73" s="36"/>
      <c r="H73" s="36"/>
      <c r="I73" s="36"/>
    </row>
    <row r="74" spans="1:9" x14ac:dyDescent="0.3">
      <c r="D74" s="36"/>
      <c r="E74" s="36"/>
      <c r="F74" s="36"/>
      <c r="G74" s="36"/>
      <c r="H74" s="36"/>
      <c r="I74" s="36"/>
    </row>
    <row r="75" spans="1:9" x14ac:dyDescent="0.3">
      <c r="D75" s="36"/>
      <c r="E75" s="36"/>
      <c r="F75" s="36"/>
      <c r="G75" s="36"/>
      <c r="H75" s="36"/>
      <c r="I75" s="36"/>
    </row>
    <row r="76" spans="1:9" x14ac:dyDescent="0.3">
      <c r="D76" s="36"/>
      <c r="E76" s="36"/>
      <c r="F76" s="36"/>
      <c r="G76" s="36"/>
      <c r="H76" s="36"/>
      <c r="I76" s="36"/>
    </row>
    <row r="77" spans="1:9" x14ac:dyDescent="0.3">
      <c r="D77" s="36"/>
      <c r="E77" s="36"/>
      <c r="F77" s="36"/>
      <c r="G77" s="36"/>
      <c r="H77" s="36"/>
      <c r="I77" s="36"/>
    </row>
    <row r="78" spans="1:9" x14ac:dyDescent="0.3">
      <c r="D78" s="36"/>
      <c r="E78" s="36"/>
      <c r="F78" s="36"/>
      <c r="G78" s="36"/>
      <c r="H78" s="36"/>
      <c r="I78" s="36"/>
    </row>
    <row r="79" spans="1:9" x14ac:dyDescent="0.3">
      <c r="D79" s="36"/>
      <c r="E79" s="36"/>
      <c r="F79" s="36"/>
      <c r="G79" s="36"/>
      <c r="H79" s="36"/>
      <c r="I79" s="36"/>
    </row>
    <row r="80" spans="1:9" x14ac:dyDescent="0.3">
      <c r="D80" s="36"/>
      <c r="E80" s="36"/>
      <c r="F80" s="36"/>
      <c r="G80" s="36"/>
      <c r="H80" s="36"/>
      <c r="I80" s="36"/>
    </row>
    <row r="81" spans="4:9" x14ac:dyDescent="0.3">
      <c r="D81" s="36"/>
      <c r="E81" s="36"/>
      <c r="F81" s="36"/>
      <c r="G81" s="36"/>
      <c r="H81" s="36"/>
      <c r="I81" s="36"/>
    </row>
    <row r="82" spans="4:9" x14ac:dyDescent="0.3">
      <c r="D82" s="36"/>
      <c r="E82" s="36"/>
      <c r="F82" s="36"/>
      <c r="G82" s="36"/>
      <c r="H82" s="36"/>
      <c r="I82" s="36"/>
    </row>
    <row r="83" spans="4:9" x14ac:dyDescent="0.3">
      <c r="D83" s="36"/>
      <c r="E83" s="36"/>
      <c r="F83" s="36"/>
      <c r="G83" s="36"/>
      <c r="H83" s="36"/>
      <c r="I83" s="36"/>
    </row>
    <row r="84" spans="4:9" x14ac:dyDescent="0.3">
      <c r="D84" s="36"/>
      <c r="E84" s="36"/>
      <c r="F84" s="36"/>
      <c r="G84" s="36"/>
      <c r="H84" s="36"/>
      <c r="I84" s="36"/>
    </row>
    <row r="85" spans="4:9" x14ac:dyDescent="0.3">
      <c r="D85" s="36"/>
      <c r="E85" s="36"/>
      <c r="F85" s="36"/>
      <c r="G85" s="36"/>
      <c r="H85" s="36"/>
      <c r="I85" s="36"/>
    </row>
    <row r="86" spans="4:9" x14ac:dyDescent="0.3">
      <c r="D86" s="36"/>
      <c r="E86" s="36"/>
      <c r="F86" s="36"/>
      <c r="G86" s="36"/>
      <c r="H86" s="36"/>
      <c r="I86" s="36"/>
    </row>
    <row r="87" spans="4:9" x14ac:dyDescent="0.3">
      <c r="D87" s="36"/>
      <c r="E87" s="36"/>
      <c r="F87" s="36"/>
      <c r="G87" s="36"/>
      <c r="H87" s="36"/>
      <c r="I87" s="36"/>
    </row>
    <row r="88" spans="4:9" x14ac:dyDescent="0.3">
      <c r="D88" s="36"/>
      <c r="E88" s="36"/>
      <c r="F88" s="36"/>
      <c r="G88" s="36"/>
      <c r="H88" s="36"/>
      <c r="I88" s="36"/>
    </row>
    <row r="89" spans="4:9" x14ac:dyDescent="0.3">
      <c r="D89" s="36"/>
      <c r="E89" s="36"/>
      <c r="F89" s="36"/>
      <c r="G89" s="36"/>
      <c r="H89" s="36"/>
      <c r="I89" s="36"/>
    </row>
    <row r="90" spans="4:9" x14ac:dyDescent="0.3">
      <c r="D90" s="36"/>
      <c r="E90" s="36"/>
      <c r="F90" s="36"/>
      <c r="G90" s="36"/>
      <c r="H90" s="36"/>
      <c r="I90" s="36"/>
    </row>
    <row r="91" spans="4:9" x14ac:dyDescent="0.3">
      <c r="D91" s="36"/>
      <c r="E91" s="36"/>
      <c r="F91" s="36"/>
      <c r="G91" s="36"/>
      <c r="H91" s="36"/>
      <c r="I91" s="36"/>
    </row>
    <row r="92" spans="4:9" x14ac:dyDescent="0.3">
      <c r="D92" s="36"/>
      <c r="E92" s="36"/>
      <c r="F92" s="36"/>
      <c r="G92" s="36"/>
      <c r="H92" s="36"/>
      <c r="I92" s="36"/>
    </row>
    <row r="93" spans="4:9" x14ac:dyDescent="0.3">
      <c r="D93" s="36"/>
      <c r="E93" s="36"/>
      <c r="F93" s="36"/>
      <c r="G93" s="36"/>
      <c r="H93" s="36"/>
      <c r="I93" s="36"/>
    </row>
    <row r="94" spans="4:9" x14ac:dyDescent="0.3">
      <c r="D94" s="36"/>
      <c r="E94" s="36"/>
      <c r="F94" s="36"/>
      <c r="G94" s="36"/>
      <c r="H94" s="36"/>
      <c r="I94" s="36"/>
    </row>
    <row r="95" spans="4:9" x14ac:dyDescent="0.3">
      <c r="D95" s="36"/>
      <c r="E95" s="36"/>
      <c r="F95" s="36"/>
      <c r="G95" s="36"/>
      <c r="H95" s="36"/>
      <c r="I95" s="36"/>
    </row>
    <row r="96" spans="4:9" x14ac:dyDescent="0.3">
      <c r="D96" s="36"/>
      <c r="E96" s="36"/>
      <c r="F96" s="36"/>
      <c r="G96" s="36"/>
      <c r="H96" s="36"/>
      <c r="I96" s="36"/>
    </row>
    <row r="97" spans="4:9" x14ac:dyDescent="0.3">
      <c r="D97" s="36"/>
      <c r="E97" s="36"/>
      <c r="F97" s="36"/>
      <c r="G97" s="36"/>
      <c r="H97" s="36"/>
      <c r="I97" s="36"/>
    </row>
    <row r="98" spans="4:9" x14ac:dyDescent="0.3">
      <c r="D98" s="36"/>
      <c r="E98" s="36"/>
      <c r="F98" s="36"/>
      <c r="G98" s="36"/>
      <c r="H98" s="36"/>
      <c r="I98" s="36"/>
    </row>
    <row r="99" spans="4:9" x14ac:dyDescent="0.3">
      <c r="D99" s="36"/>
      <c r="E99" s="36"/>
      <c r="F99" s="36"/>
      <c r="G99" s="36"/>
      <c r="H99" s="36"/>
      <c r="I99" s="36"/>
    </row>
    <row r="100" spans="4:9" x14ac:dyDescent="0.3">
      <c r="D100" s="36"/>
      <c r="E100" s="36"/>
      <c r="F100" s="36"/>
      <c r="G100" s="36"/>
      <c r="H100" s="36"/>
      <c r="I100" s="36"/>
    </row>
    <row r="101" spans="4:9" x14ac:dyDescent="0.3">
      <c r="D101" s="36"/>
      <c r="E101" s="36"/>
      <c r="F101" s="36"/>
      <c r="G101" s="36"/>
      <c r="H101" s="36"/>
      <c r="I101" s="36"/>
    </row>
    <row r="102" spans="4:9" x14ac:dyDescent="0.3">
      <c r="D102" s="36"/>
      <c r="E102" s="36"/>
      <c r="F102" s="36"/>
      <c r="G102" s="36"/>
      <c r="H102" s="36"/>
      <c r="I102" s="36"/>
    </row>
    <row r="103" spans="4:9" x14ac:dyDescent="0.3">
      <c r="D103" s="36"/>
      <c r="E103" s="36"/>
      <c r="F103" s="36"/>
      <c r="G103" s="36"/>
      <c r="H103" s="36"/>
      <c r="I103" s="36"/>
    </row>
    <row r="104" spans="4:9" x14ac:dyDescent="0.3">
      <c r="D104" s="36"/>
      <c r="E104" s="36"/>
      <c r="F104" s="36"/>
      <c r="G104" s="36"/>
      <c r="H104" s="36"/>
      <c r="I104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D39D9-D5F9-4B88-9D76-340FA85EBA63}">
  <sheetPr>
    <tabColor rgb="FFFFFF00"/>
  </sheetPr>
  <dimension ref="A1:K196"/>
  <sheetViews>
    <sheetView showGridLines="0" workbookViewId="0">
      <pane xSplit="2" ySplit="3" topLeftCell="C169" activePane="bottomRight" state="frozen"/>
      <selection activeCell="H192" sqref="H192"/>
      <selection pane="topRight" activeCell="H192" sqref="H192"/>
      <selection pane="bottomLeft" activeCell="H192" sqref="H192"/>
      <selection pane="bottomRight" activeCell="H192" sqref="H192"/>
    </sheetView>
  </sheetViews>
  <sheetFormatPr defaultRowHeight="14.4" x14ac:dyDescent="0.3"/>
  <cols>
    <col min="1" max="1" width="2.5546875" customWidth="1"/>
    <col min="2" max="2" width="40.44140625" customWidth="1"/>
    <col min="3" max="8" width="17.21875" style="49" customWidth="1"/>
    <col min="10" max="10" width="14.77734375" bestFit="1" customWidth="1"/>
    <col min="11" max="11" width="16.33203125" bestFit="1" customWidth="1"/>
  </cols>
  <sheetData>
    <row r="1" spans="1:10" x14ac:dyDescent="0.3">
      <c r="C1"/>
      <c r="D1"/>
      <c r="E1"/>
      <c r="F1"/>
      <c r="G1"/>
      <c r="H1"/>
    </row>
    <row r="2" spans="1:10" x14ac:dyDescent="0.3">
      <c r="B2" s="152" t="s">
        <v>94</v>
      </c>
      <c r="C2" s="152">
        <f>'Detail BS'!D3</f>
        <v>0</v>
      </c>
      <c r="D2" s="152">
        <f>'Detail BS'!E3</f>
        <v>365</v>
      </c>
      <c r="E2" s="152">
        <f>'Detail BS'!F3</f>
        <v>731</v>
      </c>
      <c r="F2" s="152">
        <f>'Detail BS'!G3</f>
        <v>1096</v>
      </c>
      <c r="G2" s="152">
        <f>'Detail BS'!H3</f>
        <v>1461</v>
      </c>
      <c r="H2" s="152">
        <f>'Detail BS'!I3</f>
        <v>1826</v>
      </c>
    </row>
    <row r="3" spans="1:10" x14ac:dyDescent="0.3">
      <c r="C3"/>
      <c r="D3"/>
      <c r="E3"/>
      <c r="F3"/>
      <c r="G3"/>
      <c r="H3"/>
    </row>
    <row r="4" spans="1:10" s="121" customFormat="1" x14ac:dyDescent="0.3">
      <c r="B4" s="121" t="s">
        <v>35</v>
      </c>
    </row>
    <row r="5" spans="1:10" s="32" customFormat="1" x14ac:dyDescent="0.3">
      <c r="A5" s="32" t="s">
        <v>224</v>
      </c>
      <c r="B5" s="32" t="s">
        <v>76</v>
      </c>
      <c r="C5" s="50"/>
      <c r="D5" s="50"/>
      <c r="E5" s="50"/>
      <c r="F5" s="50"/>
      <c r="G5" s="50"/>
      <c r="H5" s="50"/>
    </row>
    <row r="6" spans="1:10" x14ac:dyDescent="0.3">
      <c r="B6" t="s">
        <v>174</v>
      </c>
      <c r="C6" s="49">
        <f>SUM('Detail PL'!D4:D9)</f>
        <v>0</v>
      </c>
      <c r="D6" s="49">
        <f>SUM('Detail PL'!E4:E9)</f>
        <v>0</v>
      </c>
      <c r="E6" s="49">
        <f>SUM('Detail PL'!F4:F9)</f>
        <v>0</v>
      </c>
      <c r="F6" s="49">
        <f>SUM('Detail PL'!G4:G9)</f>
        <v>0</v>
      </c>
      <c r="G6" s="49">
        <f>SUM('Detail PL'!H4:H9)</f>
        <v>0</v>
      </c>
      <c r="H6" s="49">
        <f>SUM('Detail PL'!I4:I9)</f>
        <v>0</v>
      </c>
    </row>
    <row r="7" spans="1:10" x14ac:dyDescent="0.3">
      <c r="B7" t="str">
        <f>BS!B8</f>
        <v>Piutang usaha, neto</v>
      </c>
    </row>
    <row r="8" spans="1:10" x14ac:dyDescent="0.3">
      <c r="B8" s="37" t="s">
        <v>222</v>
      </c>
      <c r="D8" s="49">
        <f>C9</f>
        <v>0</v>
      </c>
      <c r="E8" s="49">
        <f t="shared" ref="E8:H8" si="0">D9</f>
        <v>0</v>
      </c>
      <c r="F8" s="49">
        <f t="shared" si="0"/>
        <v>0</v>
      </c>
      <c r="G8" s="49">
        <f t="shared" si="0"/>
        <v>0</v>
      </c>
      <c r="H8" s="49">
        <f t="shared" si="0"/>
        <v>0</v>
      </c>
    </row>
    <row r="9" spans="1:10" x14ac:dyDescent="0.3">
      <c r="B9" s="37" t="s">
        <v>221</v>
      </c>
      <c r="C9" s="49">
        <f>'Detail BS'!D11</f>
        <v>0</v>
      </c>
      <c r="D9" s="49">
        <f>D6-D10+D8</f>
        <v>0</v>
      </c>
      <c r="E9" s="49">
        <f t="shared" ref="E9:H9" si="1">E6-E10+E8</f>
        <v>0</v>
      </c>
      <c r="F9" s="49">
        <f t="shared" si="1"/>
        <v>0</v>
      </c>
      <c r="G9" s="49">
        <f t="shared" si="1"/>
        <v>0</v>
      </c>
      <c r="H9" s="49">
        <f t="shared" si="1"/>
        <v>0</v>
      </c>
    </row>
    <row r="10" spans="1:10" x14ac:dyDescent="0.3">
      <c r="B10" s="31" t="s">
        <v>218</v>
      </c>
      <c r="C10" s="49">
        <f>C6+C8-C9</f>
        <v>0</v>
      </c>
    </row>
    <row r="11" spans="1:10" x14ac:dyDescent="0.3">
      <c r="B11" s="37"/>
    </row>
    <row r="12" spans="1:10" x14ac:dyDescent="0.3">
      <c r="B12" s="31" t="str">
        <f>'Detail BS'!C90</f>
        <v>Uang muka pelanggan</v>
      </c>
    </row>
    <row r="13" spans="1:10" x14ac:dyDescent="0.3">
      <c r="B13" s="37" t="s">
        <v>220</v>
      </c>
      <c r="D13" s="49">
        <f>C14</f>
        <v>0</v>
      </c>
      <c r="E13" s="49">
        <f t="shared" ref="E13:H13" si="2">D14</f>
        <v>0</v>
      </c>
      <c r="F13" s="49">
        <f t="shared" si="2"/>
        <v>0</v>
      </c>
      <c r="G13" s="49">
        <f t="shared" si="2"/>
        <v>0</v>
      </c>
      <c r="H13" s="49">
        <f t="shared" si="2"/>
        <v>0</v>
      </c>
    </row>
    <row r="14" spans="1:10" x14ac:dyDescent="0.3">
      <c r="B14" s="37" t="s">
        <v>219</v>
      </c>
      <c r="C14" s="49">
        <f>'Detail BS'!D90</f>
        <v>0</v>
      </c>
      <c r="D14" s="49">
        <f>D15+D13</f>
        <v>0</v>
      </c>
      <c r="E14" s="49">
        <f t="shared" ref="E14:H14" si="3">E15+E13</f>
        <v>0</v>
      </c>
      <c r="F14" s="49">
        <f t="shared" si="3"/>
        <v>0</v>
      </c>
      <c r="G14" s="49">
        <f t="shared" si="3"/>
        <v>0</v>
      </c>
      <c r="H14" s="49">
        <f t="shared" si="3"/>
        <v>0</v>
      </c>
    </row>
    <row r="15" spans="1:10" x14ac:dyDescent="0.3">
      <c r="B15" s="31" t="s">
        <v>218</v>
      </c>
      <c r="C15" s="49">
        <f t="shared" ref="C15" si="4">C14-C13</f>
        <v>0</v>
      </c>
      <c r="J15" s="49">
        <v>10000</v>
      </c>
    </row>
    <row r="16" spans="1:10" x14ac:dyDescent="0.3">
      <c r="B16" s="31"/>
    </row>
    <row r="17" spans="1:8" s="32" customFormat="1" x14ac:dyDescent="0.3">
      <c r="B17" s="32" t="s">
        <v>76</v>
      </c>
      <c r="C17" s="50">
        <f>SUM(C10,C15)</f>
        <v>0</v>
      </c>
      <c r="D17" s="50">
        <f t="shared" ref="D17:H17" si="5">SUM(D10,D15)</f>
        <v>0</v>
      </c>
      <c r="E17" s="50">
        <f t="shared" si="5"/>
        <v>0</v>
      </c>
      <c r="F17" s="50">
        <f t="shared" si="5"/>
        <v>0</v>
      </c>
      <c r="G17" s="50">
        <f t="shared" si="5"/>
        <v>0</v>
      </c>
      <c r="H17" s="50">
        <f t="shared" si="5"/>
        <v>0</v>
      </c>
    </row>
    <row r="19" spans="1:8" s="32" customFormat="1" x14ac:dyDescent="0.3">
      <c r="A19" s="32" t="s">
        <v>224</v>
      </c>
      <c r="B19" s="32" t="s">
        <v>77</v>
      </c>
      <c r="C19" s="50"/>
      <c r="D19" s="50"/>
      <c r="E19" s="50"/>
      <c r="F19" s="50"/>
      <c r="G19" s="50"/>
      <c r="H19" s="50"/>
    </row>
    <row r="20" spans="1:8" x14ac:dyDescent="0.3">
      <c r="B20" t="s">
        <v>23</v>
      </c>
    </row>
    <row r="21" spans="1:8" x14ac:dyDescent="0.3">
      <c r="B21" s="194" t="str">
        <f>'Detail PL'!C11</f>
        <v>Bea masuk</v>
      </c>
      <c r="C21" s="49">
        <f>'Detail PL'!D11</f>
        <v>0</v>
      </c>
      <c r="D21" s="49">
        <f>'Detail PL'!E11</f>
        <v>0</v>
      </c>
      <c r="E21" s="49">
        <f>'Detail PL'!F11</f>
        <v>0</v>
      </c>
      <c r="F21" s="49">
        <f>'Detail PL'!G11</f>
        <v>0</v>
      </c>
      <c r="G21" s="49">
        <f>'Detail PL'!H11</f>
        <v>0</v>
      </c>
      <c r="H21" s="49">
        <f>'Detail PL'!I11</f>
        <v>0</v>
      </c>
    </row>
    <row r="22" spans="1:8" x14ac:dyDescent="0.3">
      <c r="B22" s="194" t="str">
        <f>'Detail PL'!C16</f>
        <v>Perlengkapan dan peralatan</v>
      </c>
      <c r="C22" s="49">
        <f>'Detail PL'!D16</f>
        <v>0</v>
      </c>
      <c r="D22" s="49">
        <f>'Detail PL'!E16</f>
        <v>0</v>
      </c>
      <c r="E22" s="49">
        <f>'Detail PL'!F16</f>
        <v>0</v>
      </c>
      <c r="F22" s="49">
        <f>'Detail PL'!G16</f>
        <v>0</v>
      </c>
      <c r="G22" s="49">
        <f>'Detail PL'!H16</f>
        <v>0</v>
      </c>
      <c r="H22" s="49">
        <f>'Detail PL'!I16</f>
        <v>0</v>
      </c>
    </row>
    <row r="23" spans="1:8" x14ac:dyDescent="0.3">
      <c r="B23" s="49"/>
    </row>
    <row r="24" spans="1:8" x14ac:dyDescent="0.3">
      <c r="B24" s="35" t="s">
        <v>226</v>
      </c>
      <c r="C24" s="50">
        <f t="shared" ref="C24:H24" si="6">SUM(C21:C23)</f>
        <v>0</v>
      </c>
      <c r="D24" s="50">
        <f t="shared" si="6"/>
        <v>0</v>
      </c>
      <c r="E24" s="50">
        <f t="shared" si="6"/>
        <v>0</v>
      </c>
      <c r="F24" s="50">
        <f t="shared" si="6"/>
        <v>0</v>
      </c>
      <c r="G24" s="50">
        <f t="shared" si="6"/>
        <v>0</v>
      </c>
      <c r="H24" s="50">
        <f t="shared" si="6"/>
        <v>0</v>
      </c>
    </row>
    <row r="25" spans="1:8" x14ac:dyDescent="0.3">
      <c r="B25" s="35"/>
      <c r="C25" s="50"/>
      <c r="D25" s="50"/>
      <c r="E25" s="50"/>
      <c r="F25" s="50"/>
      <c r="G25" s="50"/>
      <c r="H25" s="50"/>
    </row>
    <row r="26" spans="1:8" x14ac:dyDescent="0.3">
      <c r="B26" t="str">
        <f>'Detail BS'!C40</f>
        <v>Piutang-PPN</v>
      </c>
    </row>
    <row r="27" spans="1:8" x14ac:dyDescent="0.3">
      <c r="B27" s="37" t="s">
        <v>222</v>
      </c>
      <c r="D27" s="49">
        <f>C28</f>
        <v>0</v>
      </c>
      <c r="E27" s="49">
        <f t="shared" ref="E27:H27" si="7">D28</f>
        <v>0</v>
      </c>
      <c r="F27" s="49">
        <f t="shared" si="7"/>
        <v>0</v>
      </c>
      <c r="G27" s="49">
        <f t="shared" si="7"/>
        <v>0</v>
      </c>
      <c r="H27" s="49">
        <f t="shared" si="7"/>
        <v>0</v>
      </c>
    </row>
    <row r="28" spans="1:8" x14ac:dyDescent="0.3">
      <c r="B28" s="37" t="s">
        <v>221</v>
      </c>
      <c r="C28" s="49">
        <f>'Detail BS'!D40</f>
        <v>0</v>
      </c>
    </row>
    <row r="29" spans="1:8" x14ac:dyDescent="0.3">
      <c r="B29" s="31" t="s">
        <v>354</v>
      </c>
      <c r="C29" s="49">
        <f t="shared" ref="C29:H29" si="8">C27-C28</f>
        <v>0</v>
      </c>
      <c r="D29" s="49">
        <f t="shared" si="8"/>
        <v>0</v>
      </c>
      <c r="E29" s="49">
        <f t="shared" si="8"/>
        <v>0</v>
      </c>
      <c r="F29" s="49">
        <f t="shared" si="8"/>
        <v>0</v>
      </c>
      <c r="G29" s="49">
        <f t="shared" si="8"/>
        <v>0</v>
      </c>
      <c r="H29" s="49">
        <f t="shared" si="8"/>
        <v>0</v>
      </c>
    </row>
    <row r="30" spans="1:8" x14ac:dyDescent="0.3">
      <c r="B30" s="31"/>
    </row>
    <row r="31" spans="1:8" x14ac:dyDescent="0.3">
      <c r="B31" t="str">
        <f>BS!B10</f>
        <v>Persediaan</v>
      </c>
    </row>
    <row r="32" spans="1:8" x14ac:dyDescent="0.3">
      <c r="B32" s="37" t="s">
        <v>222</v>
      </c>
      <c r="D32" s="49">
        <f>C33</f>
        <v>0</v>
      </c>
      <c r="E32" s="49">
        <f>D33</f>
        <v>0</v>
      </c>
      <c r="F32" s="49">
        <f>E33</f>
        <v>0</v>
      </c>
      <c r="G32" s="49">
        <f>F33</f>
        <v>0</v>
      </c>
      <c r="H32" s="49">
        <f>G33</f>
        <v>0</v>
      </c>
    </row>
    <row r="33" spans="2:8" x14ac:dyDescent="0.3">
      <c r="B33" s="37" t="s">
        <v>221</v>
      </c>
      <c r="C33" s="49">
        <f>SUM('Detail BS'!D20:D21)</f>
        <v>0</v>
      </c>
    </row>
    <row r="34" spans="2:8" x14ac:dyDescent="0.3">
      <c r="B34" s="37" t="s">
        <v>387</v>
      </c>
    </row>
    <row r="35" spans="2:8" x14ac:dyDescent="0.3">
      <c r="B35" s="31" t="s">
        <v>354</v>
      </c>
      <c r="C35" s="49">
        <f t="shared" ref="C35:H35" si="9">C32-C33</f>
        <v>0</v>
      </c>
      <c r="D35" s="49">
        <f t="shared" si="9"/>
        <v>0</v>
      </c>
      <c r="E35" s="49">
        <f t="shared" si="9"/>
        <v>0</v>
      </c>
      <c r="F35" s="49">
        <f t="shared" si="9"/>
        <v>0</v>
      </c>
      <c r="G35" s="49">
        <f t="shared" si="9"/>
        <v>0</v>
      </c>
      <c r="H35" s="49">
        <f t="shared" si="9"/>
        <v>0</v>
      </c>
    </row>
    <row r="36" spans="2:8" x14ac:dyDescent="0.3">
      <c r="B36" s="31"/>
    </row>
    <row r="37" spans="2:8" x14ac:dyDescent="0.3">
      <c r="B37" t="str">
        <f>BS!B34</f>
        <v>Utang usaha</v>
      </c>
    </row>
    <row r="38" spans="2:8" x14ac:dyDescent="0.3">
      <c r="B38" s="37" t="s">
        <v>220</v>
      </c>
      <c r="D38" s="49">
        <f>C39</f>
        <v>0</v>
      </c>
      <c r="E38" s="49">
        <f t="shared" ref="E38:H38" si="10">D39</f>
        <v>0</v>
      </c>
      <c r="F38" s="49">
        <f t="shared" si="10"/>
        <v>0</v>
      </c>
      <c r="G38" s="49">
        <f t="shared" si="10"/>
        <v>0</v>
      </c>
      <c r="H38" s="49">
        <f t="shared" si="10"/>
        <v>0</v>
      </c>
    </row>
    <row r="39" spans="2:8" x14ac:dyDescent="0.3">
      <c r="B39" s="37" t="s">
        <v>219</v>
      </c>
      <c r="C39" s="49">
        <f>SUM('Detail BS'!D73:D74)</f>
        <v>0</v>
      </c>
    </row>
    <row r="40" spans="2:8" x14ac:dyDescent="0.3">
      <c r="B40" s="31" t="s">
        <v>274</v>
      </c>
      <c r="C40" s="49">
        <f t="shared" ref="C40:H40" si="11">C39-C38</f>
        <v>0</v>
      </c>
      <c r="D40" s="49">
        <f t="shared" si="11"/>
        <v>0</v>
      </c>
      <c r="E40" s="49">
        <f t="shared" si="11"/>
        <v>0</v>
      </c>
      <c r="F40" s="49">
        <f t="shared" si="11"/>
        <v>0</v>
      </c>
      <c r="G40" s="49">
        <f t="shared" si="11"/>
        <v>0</v>
      </c>
      <c r="H40" s="49">
        <f t="shared" si="11"/>
        <v>0</v>
      </c>
    </row>
    <row r="41" spans="2:8" x14ac:dyDescent="0.3">
      <c r="B41" s="31"/>
    </row>
    <row r="42" spans="2:8" x14ac:dyDescent="0.3">
      <c r="B42" s="31" t="s">
        <v>248</v>
      </c>
    </row>
    <row r="43" spans="2:8" x14ac:dyDescent="0.3">
      <c r="B43" s="37" t="s">
        <v>355</v>
      </c>
    </row>
    <row r="44" spans="2:8" x14ac:dyDescent="0.3">
      <c r="B44" s="37" t="s">
        <v>222</v>
      </c>
      <c r="D44" s="49">
        <f>C45</f>
        <v>0</v>
      </c>
      <c r="E44" s="49">
        <f>D45</f>
        <v>0</v>
      </c>
      <c r="F44" s="49">
        <f>E45</f>
        <v>0</v>
      </c>
      <c r="G44" s="49">
        <f>F45</f>
        <v>0</v>
      </c>
      <c r="H44" s="49">
        <f>G45</f>
        <v>0</v>
      </c>
    </row>
    <row r="45" spans="2:8" x14ac:dyDescent="0.3">
      <c r="B45" s="37" t="s">
        <v>221</v>
      </c>
      <c r="C45" s="49">
        <f>SUM('Detail BS'!D29,'Detail BS'!D30,'Detail BS'!D33)</f>
        <v>0</v>
      </c>
    </row>
    <row r="46" spans="2:8" x14ac:dyDescent="0.3">
      <c r="B46" s="31" t="s">
        <v>275</v>
      </c>
      <c r="C46" s="49">
        <f t="shared" ref="C46:H46" si="12">C44-C45</f>
        <v>0</v>
      </c>
      <c r="D46" s="49">
        <f t="shared" si="12"/>
        <v>0</v>
      </c>
      <c r="E46" s="49">
        <f t="shared" si="12"/>
        <v>0</v>
      </c>
      <c r="F46" s="49">
        <f t="shared" si="12"/>
        <v>0</v>
      </c>
      <c r="G46" s="49">
        <f t="shared" si="12"/>
        <v>0</v>
      </c>
      <c r="H46" s="49">
        <f t="shared" si="12"/>
        <v>0</v>
      </c>
    </row>
    <row r="47" spans="2:8" x14ac:dyDescent="0.3">
      <c r="B47" s="31"/>
    </row>
    <row r="48" spans="2:8" s="32" customFormat="1" x14ac:dyDescent="0.3">
      <c r="B48" s="32" t="s">
        <v>77</v>
      </c>
      <c r="C48" s="50">
        <f t="shared" ref="C48:H48" si="13">SUM(C24,C29,C35,C40,C46)</f>
        <v>0</v>
      </c>
      <c r="D48" s="50">
        <f t="shared" si="13"/>
        <v>0</v>
      </c>
      <c r="E48" s="50">
        <f t="shared" si="13"/>
        <v>0</v>
      </c>
      <c r="F48" s="50">
        <f t="shared" si="13"/>
        <v>0</v>
      </c>
      <c r="G48" s="50">
        <f t="shared" si="13"/>
        <v>0</v>
      </c>
      <c r="H48" s="50">
        <f t="shared" si="13"/>
        <v>0</v>
      </c>
    </row>
    <row r="50" spans="1:11" s="32" customFormat="1" x14ac:dyDescent="0.3">
      <c r="A50" s="32" t="s">
        <v>224</v>
      </c>
      <c r="B50" s="32" t="s">
        <v>78</v>
      </c>
      <c r="C50" s="50"/>
      <c r="D50" s="50"/>
      <c r="E50" s="50"/>
      <c r="F50" s="50"/>
      <c r="G50" s="50"/>
      <c r="H50" s="50"/>
    </row>
    <row r="51" spans="1:11" x14ac:dyDescent="0.3">
      <c r="B51" t="s">
        <v>23</v>
      </c>
    </row>
    <row r="52" spans="1:11" x14ac:dyDescent="0.3">
      <c r="B52" s="140" t="str">
        <f>'Detail PL'!C14</f>
        <v>Gaji dan tunjangan</v>
      </c>
      <c r="C52" s="49">
        <f>'Detail PL'!D14</f>
        <v>0</v>
      </c>
      <c r="D52" s="49">
        <f>'Detail PL'!E14</f>
        <v>0</v>
      </c>
      <c r="E52" s="49">
        <f>'Detail PL'!F14</f>
        <v>0</v>
      </c>
      <c r="F52" s="49">
        <f>'Detail PL'!G14</f>
        <v>0</v>
      </c>
      <c r="G52" s="49">
        <f>'Detail PL'!H14</f>
        <v>0</v>
      </c>
      <c r="H52" s="49">
        <f>'Detail PL'!I14</f>
        <v>0</v>
      </c>
    </row>
    <row r="53" spans="1:11" x14ac:dyDescent="0.3">
      <c r="B53" t="s">
        <v>225</v>
      </c>
    </row>
    <row r="54" spans="1:11" x14ac:dyDescent="0.3">
      <c r="B54" s="140" t="str">
        <f>'Detail PL'!C24</f>
        <v>Gaji dan tunjangan</v>
      </c>
      <c r="C54" s="49">
        <f>'Detail PL'!D24</f>
        <v>0</v>
      </c>
      <c r="D54" s="49">
        <f>'Detail PL'!E24</f>
        <v>0</v>
      </c>
      <c r="E54" s="49">
        <f>'Detail PL'!F24</f>
        <v>0</v>
      </c>
      <c r="F54" s="49">
        <f>'Detail PL'!G24</f>
        <v>0</v>
      </c>
      <c r="G54" s="49">
        <f>'Detail PL'!H24</f>
        <v>0</v>
      </c>
      <c r="H54" s="49">
        <f>'Detail PL'!I24</f>
        <v>0</v>
      </c>
      <c r="J54" s="120"/>
    </row>
    <row r="55" spans="1:11" s="32" customFormat="1" x14ac:dyDescent="0.3">
      <c r="B55" s="32" t="s">
        <v>78</v>
      </c>
      <c r="C55" s="50">
        <f t="shared" ref="C55:H55" si="14">SUM(C52:C54)</f>
        <v>0</v>
      </c>
      <c r="D55" s="50">
        <f t="shared" si="14"/>
        <v>0</v>
      </c>
      <c r="E55" s="50">
        <f t="shared" si="14"/>
        <v>0</v>
      </c>
      <c r="F55" s="50">
        <f t="shared" si="14"/>
        <v>0</v>
      </c>
      <c r="G55" s="50">
        <f t="shared" si="14"/>
        <v>0</v>
      </c>
      <c r="H55" s="50">
        <f t="shared" si="14"/>
        <v>0</v>
      </c>
      <c r="J55" s="118"/>
      <c r="K55" s="119"/>
    </row>
    <row r="57" spans="1:11" s="32" customFormat="1" x14ac:dyDescent="0.3">
      <c r="A57" s="32" t="s">
        <v>224</v>
      </c>
      <c r="B57" s="32" t="s">
        <v>79</v>
      </c>
      <c r="C57" s="50"/>
      <c r="D57" s="50"/>
      <c r="E57" s="50"/>
      <c r="F57" s="50"/>
      <c r="G57" s="50"/>
      <c r="H57" s="50"/>
    </row>
    <row r="58" spans="1:11" x14ac:dyDescent="0.3">
      <c r="B58" t="s">
        <v>23</v>
      </c>
    </row>
    <row r="59" spans="1:11" x14ac:dyDescent="0.3">
      <c r="B59" s="140" t="str">
        <f>'Detail PL'!C12</f>
        <v>Biaya angkut</v>
      </c>
      <c r="C59" s="49">
        <f>'Detail PL'!D12</f>
        <v>0</v>
      </c>
      <c r="D59" s="49">
        <f>'Detail PL'!E12</f>
        <v>0</v>
      </c>
      <c r="E59" s="49">
        <f>'Detail PL'!F12</f>
        <v>0</v>
      </c>
      <c r="F59" s="49">
        <f>'Detail PL'!G12</f>
        <v>0</v>
      </c>
      <c r="G59" s="49">
        <f>'Detail PL'!H12</f>
        <v>0</v>
      </c>
      <c r="H59" s="49">
        <f>'Detail PL'!I12</f>
        <v>0</v>
      </c>
    </row>
    <row r="60" spans="1:11" x14ac:dyDescent="0.3">
      <c r="B60" s="140" t="str">
        <f>'Detail PL'!C15</f>
        <v>Biaya overhead</v>
      </c>
      <c r="C60" s="49">
        <f>'Detail PL'!D15</f>
        <v>0</v>
      </c>
      <c r="D60" s="49">
        <f>'Detail PL'!E15</f>
        <v>0</v>
      </c>
      <c r="E60" s="49">
        <f>'Detail PL'!F15</f>
        <v>0</v>
      </c>
      <c r="F60" s="49">
        <f>'Detail PL'!G15</f>
        <v>0</v>
      </c>
      <c r="G60" s="49">
        <f>'Detail PL'!H15</f>
        <v>0</v>
      </c>
      <c r="H60" s="49">
        <f>'Detail PL'!I15</f>
        <v>0</v>
      </c>
    </row>
    <row r="61" spans="1:11" x14ac:dyDescent="0.3">
      <c r="B61" s="140"/>
    </row>
    <row r="62" spans="1:11" x14ac:dyDescent="0.3">
      <c r="B62" s="195" t="s">
        <v>356</v>
      </c>
    </row>
    <row r="63" spans="1:11" x14ac:dyDescent="0.3">
      <c r="B63" s="140" t="str">
        <f>'Detail PL'!C21</f>
        <v>Iklan dan promosi</v>
      </c>
      <c r="C63" s="49">
        <f>'Detail PL'!D21</f>
        <v>0</v>
      </c>
      <c r="D63" s="49">
        <f>'Detail PL'!E21</f>
        <v>0</v>
      </c>
      <c r="E63" s="49">
        <f>'Detail PL'!F21</f>
        <v>0</v>
      </c>
      <c r="F63" s="49">
        <f>'Detail PL'!G21</f>
        <v>0</v>
      </c>
      <c r="G63" s="49">
        <f>'Detail PL'!H21</f>
        <v>0</v>
      </c>
      <c r="H63" s="49">
        <f>'Detail PL'!I21</f>
        <v>0</v>
      </c>
    </row>
    <row r="64" spans="1:11" x14ac:dyDescent="0.3">
      <c r="B64" s="140"/>
    </row>
    <row r="65" spans="2:8" x14ac:dyDescent="0.3">
      <c r="B65" t="s">
        <v>267</v>
      </c>
    </row>
    <row r="66" spans="2:8" x14ac:dyDescent="0.3">
      <c r="B66" s="37" t="str">
        <f>'Detail PL'!C26</f>
        <v>Perlengkapan kantor</v>
      </c>
      <c r="C66" s="49">
        <f>'Detail PL'!D26</f>
        <v>0</v>
      </c>
      <c r="D66" s="49">
        <f>'Detail PL'!E26</f>
        <v>0</v>
      </c>
      <c r="E66" s="49">
        <f>'Detail PL'!F26</f>
        <v>0</v>
      </c>
      <c r="F66" s="49">
        <f>'Detail PL'!G26</f>
        <v>0</v>
      </c>
      <c r="G66" s="49">
        <f>'Detail PL'!H26</f>
        <v>0</v>
      </c>
      <c r="H66" s="49">
        <f>'Detail PL'!I26</f>
        <v>0</v>
      </c>
    </row>
    <row r="67" spans="2:8" x14ac:dyDescent="0.3">
      <c r="B67" s="37" t="str">
        <f>'Detail PL'!C27</f>
        <v xml:space="preserve">Perbaikan dan pemeliharaan </v>
      </c>
      <c r="C67" s="49">
        <f>'Detail PL'!D27</f>
        <v>0</v>
      </c>
      <c r="D67" s="49">
        <f>'Detail PL'!E27</f>
        <v>0</v>
      </c>
      <c r="E67" s="49">
        <f>'Detail PL'!F27</f>
        <v>0</v>
      </c>
      <c r="F67" s="49">
        <f>'Detail PL'!G27</f>
        <v>0</v>
      </c>
      <c r="G67" s="49">
        <f>'Detail PL'!H27</f>
        <v>0</v>
      </c>
      <c r="H67" s="49">
        <f>'Detail PL'!I27</f>
        <v>0</v>
      </c>
    </row>
    <row r="68" spans="2:8" x14ac:dyDescent="0.3">
      <c r="B68" s="37" t="str">
        <f>'Detail PL'!C29</f>
        <v>Utilitas</v>
      </c>
      <c r="C68" s="49">
        <f>'Detail PL'!D29</f>
        <v>0</v>
      </c>
      <c r="D68" s="49">
        <f>'Detail PL'!E29</f>
        <v>0</v>
      </c>
      <c r="E68" s="49">
        <f>'Detail PL'!F29</f>
        <v>0</v>
      </c>
      <c r="F68" s="49">
        <f>'Detail PL'!G29</f>
        <v>0</v>
      </c>
      <c r="G68" s="49">
        <f>'Detail PL'!H29</f>
        <v>0</v>
      </c>
      <c r="H68" s="49">
        <f>'Detail PL'!I29</f>
        <v>0</v>
      </c>
    </row>
    <row r="69" spans="2:8" x14ac:dyDescent="0.3">
      <c r="B69" s="37" t="str">
        <f>'Detail PL'!C30</f>
        <v xml:space="preserve">Perjalanan dinas </v>
      </c>
      <c r="C69" s="49">
        <f>'Detail PL'!D30</f>
        <v>0</v>
      </c>
      <c r="D69" s="49">
        <f>'Detail PL'!E30</f>
        <v>0</v>
      </c>
      <c r="E69" s="49">
        <f>'Detail PL'!F30</f>
        <v>0</v>
      </c>
      <c r="F69" s="49">
        <f>'Detail PL'!G30</f>
        <v>0</v>
      </c>
      <c r="G69" s="49">
        <f>'Detail PL'!H30</f>
        <v>0</v>
      </c>
      <c r="H69" s="49">
        <f>'Detail PL'!I30</f>
        <v>0</v>
      </c>
    </row>
    <row r="70" spans="2:8" x14ac:dyDescent="0.3">
      <c r="B70" s="37" t="str">
        <f>'Detail PL'!C31</f>
        <v>Sewa</v>
      </c>
      <c r="C70" s="49">
        <f>'Detail PL'!D31</f>
        <v>0</v>
      </c>
      <c r="D70" s="49">
        <f>'Detail PL'!E31</f>
        <v>0</v>
      </c>
      <c r="E70" s="49">
        <f>'Detail PL'!F31</f>
        <v>0</v>
      </c>
      <c r="F70" s="49">
        <f>'Detail PL'!G31</f>
        <v>0</v>
      </c>
      <c r="G70" s="49">
        <f>'Detail PL'!H31</f>
        <v>0</v>
      </c>
      <c r="H70" s="49">
        <f>'Detail PL'!I31</f>
        <v>0</v>
      </c>
    </row>
    <row r="71" spans="2:8" x14ac:dyDescent="0.3">
      <c r="B71" s="37" t="str">
        <f>'Detail PL'!C33</f>
        <v>Asuransi</v>
      </c>
      <c r="C71" s="49">
        <f>'Detail PL'!D33</f>
        <v>0</v>
      </c>
      <c r="D71" s="49">
        <f>'Detail PL'!E33</f>
        <v>0</v>
      </c>
      <c r="E71" s="49">
        <f>'Detail PL'!F33</f>
        <v>0</v>
      </c>
      <c r="F71" s="49">
        <f>'Detail PL'!G33</f>
        <v>0</v>
      </c>
      <c r="G71" s="49">
        <f>'Detail PL'!H33</f>
        <v>0</v>
      </c>
      <c r="H71" s="49">
        <f>'Detail PL'!I33</f>
        <v>0</v>
      </c>
    </row>
    <row r="72" spans="2:8" x14ac:dyDescent="0.3">
      <c r="B72" s="37" t="str">
        <f>'Detail PL'!C34</f>
        <v>Jasa tenaga ahli</v>
      </c>
      <c r="C72" s="49">
        <f>'Detail PL'!D34</f>
        <v>0</v>
      </c>
      <c r="D72" s="49">
        <f>'Detail PL'!E34</f>
        <v>0</v>
      </c>
      <c r="E72" s="49">
        <f>'Detail PL'!F34</f>
        <v>0</v>
      </c>
      <c r="F72" s="49">
        <f>'Detail PL'!G34</f>
        <v>0</v>
      </c>
      <c r="G72" s="49">
        <f>'Detail PL'!H34</f>
        <v>0</v>
      </c>
      <c r="H72" s="49">
        <f>'Detail PL'!I34</f>
        <v>0</v>
      </c>
    </row>
    <row r="73" spans="2:8" x14ac:dyDescent="0.3">
      <c r="B73" s="37" t="str">
        <f>'Detail PL'!C35</f>
        <v>Lain-lain</v>
      </c>
      <c r="C73" s="49">
        <f>'Detail PL'!D35</f>
        <v>0</v>
      </c>
      <c r="D73" s="49">
        <f>'Detail PL'!E35</f>
        <v>0</v>
      </c>
      <c r="E73" s="49">
        <f>'Detail PL'!F35</f>
        <v>0</v>
      </c>
      <c r="F73" s="49">
        <f>'Detail PL'!G35</f>
        <v>0</v>
      </c>
      <c r="G73" s="49">
        <f>'Detail PL'!H35</f>
        <v>0</v>
      </c>
      <c r="H73" s="49">
        <f>'Detail PL'!I35</f>
        <v>0</v>
      </c>
    </row>
    <row r="74" spans="2:8" x14ac:dyDescent="0.3">
      <c r="B74" s="37"/>
    </row>
    <row r="75" spans="2:8" x14ac:dyDescent="0.3">
      <c r="B75" s="35" t="s">
        <v>223</v>
      </c>
      <c r="C75" s="50">
        <f t="shared" ref="C75:H75" si="15">SUM(C58:C74)</f>
        <v>0</v>
      </c>
      <c r="D75" s="50">
        <f t="shared" si="15"/>
        <v>0</v>
      </c>
      <c r="E75" s="50">
        <f t="shared" si="15"/>
        <v>0</v>
      </c>
      <c r="F75" s="50">
        <f t="shared" si="15"/>
        <v>0</v>
      </c>
      <c r="G75" s="50">
        <f t="shared" si="15"/>
        <v>0</v>
      </c>
      <c r="H75" s="50">
        <f t="shared" si="15"/>
        <v>0</v>
      </c>
    </row>
    <row r="77" spans="2:8" x14ac:dyDescent="0.3">
      <c r="B77" t="str">
        <f>BS!B17</f>
        <v>Aset lancar lainnya</v>
      </c>
    </row>
    <row r="78" spans="2:8" x14ac:dyDescent="0.3">
      <c r="B78" s="37" t="s">
        <v>222</v>
      </c>
      <c r="D78" s="49">
        <f>C79</f>
        <v>0</v>
      </c>
      <c r="E78" s="49">
        <f t="shared" ref="E78:H78" si="16">D79</f>
        <v>0</v>
      </c>
      <c r="F78" s="49">
        <f t="shared" si="16"/>
        <v>0</v>
      </c>
      <c r="G78" s="49">
        <f t="shared" si="16"/>
        <v>0</v>
      </c>
      <c r="H78" s="49">
        <f t="shared" si="16"/>
        <v>0</v>
      </c>
    </row>
    <row r="79" spans="2:8" x14ac:dyDescent="0.3">
      <c r="B79" s="37" t="s">
        <v>221</v>
      </c>
      <c r="C79" s="49">
        <f>'Detail BS'!D44</f>
        <v>0</v>
      </c>
    </row>
    <row r="80" spans="2:8" x14ac:dyDescent="0.3">
      <c r="B80" t="s">
        <v>218</v>
      </c>
      <c r="C80" s="49">
        <f t="shared" ref="C80:H80" si="17">C78-C79</f>
        <v>0</v>
      </c>
      <c r="D80" s="49">
        <f t="shared" si="17"/>
        <v>0</v>
      </c>
      <c r="E80" s="49">
        <f t="shared" si="17"/>
        <v>0</v>
      </c>
      <c r="F80" s="49">
        <f t="shared" si="17"/>
        <v>0</v>
      </c>
      <c r="G80" s="49">
        <f t="shared" si="17"/>
        <v>0</v>
      </c>
      <c r="H80" s="49">
        <f t="shared" si="17"/>
        <v>0</v>
      </c>
    </row>
    <row r="82" spans="1:11" x14ac:dyDescent="0.3">
      <c r="B82" t="str">
        <f>BS!B36</f>
        <v>Beban yang masih harus dibayar</v>
      </c>
    </row>
    <row r="83" spans="1:11" x14ac:dyDescent="0.3">
      <c r="B83" s="37" t="s">
        <v>220</v>
      </c>
      <c r="D83" s="49">
        <f>C84</f>
        <v>0</v>
      </c>
      <c r="E83" s="49">
        <f t="shared" ref="E83:H83" si="18">D84</f>
        <v>0</v>
      </c>
      <c r="F83" s="49">
        <f t="shared" si="18"/>
        <v>0</v>
      </c>
      <c r="G83" s="49">
        <f t="shared" si="18"/>
        <v>0</v>
      </c>
      <c r="H83" s="49">
        <f t="shared" si="18"/>
        <v>0</v>
      </c>
    </row>
    <row r="84" spans="1:11" x14ac:dyDescent="0.3">
      <c r="B84" s="37" t="s">
        <v>219</v>
      </c>
      <c r="C84" s="49">
        <f>'Detail BS'!D81</f>
        <v>0</v>
      </c>
    </row>
    <row r="85" spans="1:11" x14ac:dyDescent="0.3">
      <c r="B85" t="s">
        <v>218</v>
      </c>
      <c r="C85" s="49">
        <f t="shared" ref="C85:H85" si="19">C84-C83</f>
        <v>0</v>
      </c>
      <c r="D85" s="49">
        <f t="shared" si="19"/>
        <v>0</v>
      </c>
      <c r="E85" s="49">
        <f t="shared" si="19"/>
        <v>0</v>
      </c>
      <c r="F85" s="49">
        <f t="shared" si="19"/>
        <v>0</v>
      </c>
      <c r="G85" s="49">
        <f t="shared" si="19"/>
        <v>0</v>
      </c>
      <c r="H85" s="49">
        <f t="shared" si="19"/>
        <v>0</v>
      </c>
    </row>
    <row r="87" spans="1:11" x14ac:dyDescent="0.3">
      <c r="B87" t="str">
        <f>'Detail BS'!C83&amp;" selain CIT"</f>
        <v>Utang pajak selain CIT</v>
      </c>
    </row>
    <row r="88" spans="1:11" x14ac:dyDescent="0.3">
      <c r="B88" s="37" t="s">
        <v>220</v>
      </c>
      <c r="D88" s="49">
        <f>C89</f>
        <v>0</v>
      </c>
      <c r="E88" s="49">
        <f t="shared" ref="E88:H88" si="20">D89</f>
        <v>0</v>
      </c>
      <c r="F88" s="49">
        <f t="shared" si="20"/>
        <v>0</v>
      </c>
      <c r="G88" s="49">
        <f t="shared" si="20"/>
        <v>0</v>
      </c>
      <c r="H88" s="49">
        <f t="shared" si="20"/>
        <v>0</v>
      </c>
    </row>
    <row r="89" spans="1:11" x14ac:dyDescent="0.3">
      <c r="B89" s="37" t="s">
        <v>219</v>
      </c>
      <c r="C89" s="49">
        <f>SUM('Detail BS'!D84:D86)</f>
        <v>0</v>
      </c>
    </row>
    <row r="90" spans="1:11" x14ac:dyDescent="0.3">
      <c r="B90" t="s">
        <v>218</v>
      </c>
      <c r="C90" s="49">
        <f t="shared" ref="C90:H90" si="21">C89-C88</f>
        <v>0</v>
      </c>
      <c r="D90" s="49">
        <f t="shared" si="21"/>
        <v>0</v>
      </c>
      <c r="E90" s="49">
        <f t="shared" si="21"/>
        <v>0</v>
      </c>
      <c r="F90" s="49">
        <f t="shared" si="21"/>
        <v>0</v>
      </c>
      <c r="G90" s="49">
        <f t="shared" si="21"/>
        <v>0</v>
      </c>
      <c r="H90" s="49">
        <f t="shared" si="21"/>
        <v>0</v>
      </c>
    </row>
    <row r="92" spans="1:11" s="32" customFormat="1" x14ac:dyDescent="0.3">
      <c r="B92" s="32" t="s">
        <v>79</v>
      </c>
      <c r="C92" s="50">
        <f t="shared" ref="C92:H92" si="22">SUM(C75,C80,C85,C90)</f>
        <v>0</v>
      </c>
      <c r="D92" s="50">
        <f t="shared" si="22"/>
        <v>0</v>
      </c>
      <c r="E92" s="50">
        <f t="shared" si="22"/>
        <v>0</v>
      </c>
      <c r="F92" s="50">
        <f t="shared" si="22"/>
        <v>0</v>
      </c>
      <c r="G92" s="50">
        <f t="shared" si="22"/>
        <v>0</v>
      </c>
      <c r="H92" s="50">
        <f t="shared" si="22"/>
        <v>0</v>
      </c>
    </row>
    <row r="94" spans="1:11" s="32" customFormat="1" x14ac:dyDescent="0.3">
      <c r="A94" s="32" t="s">
        <v>224</v>
      </c>
      <c r="B94" s="32" t="s">
        <v>80</v>
      </c>
      <c r="C94" s="50"/>
      <c r="D94" s="50"/>
      <c r="E94" s="50"/>
      <c r="F94" s="50"/>
      <c r="G94" s="50"/>
      <c r="H94" s="50"/>
      <c r="J94" s="119"/>
      <c r="K94" s="118"/>
    </row>
    <row r="96" spans="1:11" x14ac:dyDescent="0.3">
      <c r="B96" t="str">
        <f>'Detail BS'!C37&amp;" selain PPn Masukkan"</f>
        <v>Pajak dibayar di muka selain PPn Masukkan</v>
      </c>
    </row>
    <row r="97" spans="2:8" x14ac:dyDescent="0.3">
      <c r="B97" s="37" t="s">
        <v>222</v>
      </c>
      <c r="D97" s="49">
        <f>C98</f>
        <v>0</v>
      </c>
      <c r="E97" s="49">
        <f t="shared" ref="E97:H97" si="23">D98</f>
        <v>0</v>
      </c>
      <c r="F97" s="49">
        <f t="shared" si="23"/>
        <v>0</v>
      </c>
      <c r="G97" s="49">
        <f t="shared" si="23"/>
        <v>0</v>
      </c>
      <c r="H97" s="49">
        <f t="shared" si="23"/>
        <v>0</v>
      </c>
    </row>
    <row r="98" spans="2:8" x14ac:dyDescent="0.3">
      <c r="B98" s="37" t="s">
        <v>221</v>
      </c>
      <c r="C98" s="49">
        <f>'Detail BS'!D38+'Detail BS'!D39</f>
        <v>0</v>
      </c>
    </row>
    <row r="99" spans="2:8" x14ac:dyDescent="0.3">
      <c r="B99" t="s">
        <v>218</v>
      </c>
      <c r="C99" s="49">
        <f t="shared" ref="C99:H99" si="24">C97-C98</f>
        <v>0</v>
      </c>
      <c r="D99" s="49">
        <f t="shared" si="24"/>
        <v>0</v>
      </c>
      <c r="E99" s="49">
        <f t="shared" si="24"/>
        <v>0</v>
      </c>
      <c r="F99" s="49">
        <f t="shared" si="24"/>
        <v>0</v>
      </c>
      <c r="G99" s="49">
        <f t="shared" si="24"/>
        <v>0</v>
      </c>
      <c r="H99" s="49">
        <f t="shared" si="24"/>
        <v>0</v>
      </c>
    </row>
    <row r="101" spans="2:8" x14ac:dyDescent="0.3">
      <c r="B101" t="str">
        <f>'Detail BS'!C57</f>
        <v>Taksiran tagihan pajak penghasilan badan</v>
      </c>
    </row>
    <row r="102" spans="2:8" x14ac:dyDescent="0.3">
      <c r="B102" s="37" t="s">
        <v>222</v>
      </c>
      <c r="D102" s="49">
        <f>C103</f>
        <v>0</v>
      </c>
      <c r="E102" s="49">
        <f t="shared" ref="E102:H102" si="25">D103</f>
        <v>0</v>
      </c>
      <c r="F102" s="49">
        <f t="shared" si="25"/>
        <v>0</v>
      </c>
      <c r="G102" s="49">
        <f t="shared" si="25"/>
        <v>0</v>
      </c>
      <c r="H102" s="49">
        <f t="shared" si="25"/>
        <v>0</v>
      </c>
    </row>
    <row r="103" spans="2:8" x14ac:dyDescent="0.3">
      <c r="B103" s="37" t="s">
        <v>221</v>
      </c>
      <c r="C103" s="49">
        <f>'Detail BS'!D57</f>
        <v>0</v>
      </c>
    </row>
    <row r="104" spans="2:8" x14ac:dyDescent="0.3">
      <c r="B104" t="s">
        <v>218</v>
      </c>
      <c r="C104" s="49">
        <f t="shared" ref="C104:H104" si="26">C102-C103</f>
        <v>0</v>
      </c>
      <c r="D104" s="49">
        <f t="shared" si="26"/>
        <v>0</v>
      </c>
      <c r="E104" s="49">
        <f t="shared" si="26"/>
        <v>0</v>
      </c>
      <c r="F104" s="49">
        <f t="shared" si="26"/>
        <v>0</v>
      </c>
      <c r="G104" s="49">
        <f t="shared" si="26"/>
        <v>0</v>
      </c>
      <c r="H104" s="49">
        <f t="shared" si="26"/>
        <v>0</v>
      </c>
    </row>
    <row r="106" spans="2:8" x14ac:dyDescent="0.3">
      <c r="B106" t="s">
        <v>357</v>
      </c>
    </row>
    <row r="107" spans="2:8" x14ac:dyDescent="0.3">
      <c r="B107" s="37" t="s">
        <v>220</v>
      </c>
      <c r="E107" s="49">
        <f>D108</f>
        <v>0</v>
      </c>
      <c r="F107" s="49">
        <f t="shared" ref="F107:H107" si="27">E108</f>
        <v>0</v>
      </c>
      <c r="G107" s="49">
        <f t="shared" si="27"/>
        <v>0</v>
      </c>
      <c r="H107" s="49">
        <f t="shared" si="27"/>
        <v>0</v>
      </c>
    </row>
    <row r="108" spans="2:8" x14ac:dyDescent="0.3">
      <c r="B108" s="37" t="s">
        <v>219</v>
      </c>
      <c r="D108" s="49">
        <f>-'Detail PL'!E52</f>
        <v>0</v>
      </c>
      <c r="E108" s="49">
        <f>-'Detail PL'!F52</f>
        <v>0</v>
      </c>
      <c r="F108" s="49">
        <f>-'Detail PL'!G52</f>
        <v>0</v>
      </c>
      <c r="G108" s="49">
        <f>-'Detail PL'!H52</f>
        <v>0</v>
      </c>
      <c r="H108" s="49">
        <f>-'Detail PL'!I52</f>
        <v>0</v>
      </c>
    </row>
    <row r="109" spans="2:8" x14ac:dyDescent="0.3">
      <c r="B109" t="s">
        <v>218</v>
      </c>
      <c r="C109" s="49">
        <f>C108-C107</f>
        <v>0</v>
      </c>
      <c r="E109" s="49">
        <f>-D108</f>
        <v>0</v>
      </c>
      <c r="F109" s="49">
        <f t="shared" ref="F109:H109" si="28">-E108</f>
        <v>0</v>
      </c>
      <c r="G109" s="49">
        <f t="shared" si="28"/>
        <v>0</v>
      </c>
      <c r="H109" s="49">
        <f t="shared" si="28"/>
        <v>0</v>
      </c>
    </row>
    <row r="111" spans="2:8" s="32" customFormat="1" x14ac:dyDescent="0.3">
      <c r="B111" s="32" t="s">
        <v>80</v>
      </c>
      <c r="C111" s="50">
        <f t="shared" ref="C111:H111" si="29">SUM(C99,C104,C109)</f>
        <v>0</v>
      </c>
      <c r="D111" s="50">
        <f t="shared" si="29"/>
        <v>0</v>
      </c>
      <c r="E111" s="50">
        <f t="shared" si="29"/>
        <v>0</v>
      </c>
      <c r="F111" s="50">
        <f t="shared" si="29"/>
        <v>0</v>
      </c>
      <c r="G111" s="50">
        <f t="shared" si="29"/>
        <v>0</v>
      </c>
      <c r="H111" s="50">
        <f t="shared" si="29"/>
        <v>0</v>
      </c>
    </row>
    <row r="113" spans="1:8" x14ac:dyDescent="0.3">
      <c r="A113" t="s">
        <v>224</v>
      </c>
      <c r="B113" s="32" t="s">
        <v>37</v>
      </c>
    </row>
    <row r="114" spans="1:8" x14ac:dyDescent="0.3">
      <c r="B114" t="str">
        <f>PL!B12</f>
        <v>Pendapatan Keuangan</v>
      </c>
      <c r="C114" s="49">
        <f>'Detail PL'!D39</f>
        <v>0</v>
      </c>
      <c r="D114" s="49">
        <f>'Detail PL'!E39</f>
        <v>0</v>
      </c>
      <c r="E114" s="49">
        <f>'Detail PL'!F39</f>
        <v>0</v>
      </c>
      <c r="F114" s="49">
        <f>'Detail PL'!G39</f>
        <v>0</v>
      </c>
      <c r="G114" s="49">
        <f>'Detail PL'!H39</f>
        <v>0</v>
      </c>
      <c r="H114" s="49">
        <f>'Detail PL'!I39</f>
        <v>0</v>
      </c>
    </row>
    <row r="115" spans="1:8" x14ac:dyDescent="0.3">
      <c r="B115" s="32" t="s">
        <v>37</v>
      </c>
      <c r="C115" s="49">
        <f t="shared" ref="C115:H115" si="30">SUM(C113:C114)</f>
        <v>0</v>
      </c>
      <c r="D115" s="49">
        <f t="shared" si="30"/>
        <v>0</v>
      </c>
      <c r="E115" s="49">
        <f t="shared" si="30"/>
        <v>0</v>
      </c>
      <c r="F115" s="49">
        <f t="shared" si="30"/>
        <v>0</v>
      </c>
      <c r="G115" s="49">
        <f t="shared" si="30"/>
        <v>0</v>
      </c>
      <c r="H115" s="49">
        <f t="shared" si="30"/>
        <v>0</v>
      </c>
    </row>
    <row r="117" spans="1:8" s="32" customFormat="1" x14ac:dyDescent="0.3">
      <c r="A117" s="32" t="s">
        <v>224</v>
      </c>
      <c r="B117" s="32" t="s">
        <v>81</v>
      </c>
      <c r="C117" s="50"/>
      <c r="D117" s="50"/>
      <c r="E117" s="50"/>
      <c r="F117" s="50"/>
      <c r="G117" s="50"/>
      <c r="H117" s="50"/>
    </row>
    <row r="118" spans="1:8" x14ac:dyDescent="0.3">
      <c r="B118" t="str">
        <f>PL!B13</f>
        <v>Biaya Keuangan</v>
      </c>
      <c r="C118" s="49">
        <f>'Detail PL'!D40</f>
        <v>0</v>
      </c>
      <c r="D118" s="49">
        <f>'Detail PL'!E40</f>
        <v>0</v>
      </c>
      <c r="E118" s="49">
        <f>'Detail PL'!F40</f>
        <v>0</v>
      </c>
      <c r="F118" s="49">
        <f>'Detail PL'!G40</f>
        <v>0</v>
      </c>
      <c r="G118" s="49">
        <f>'Detail PL'!H40</f>
        <v>0</v>
      </c>
      <c r="H118" s="49">
        <f>'Detail PL'!I40</f>
        <v>0</v>
      </c>
    </row>
    <row r="119" spans="1:8" s="32" customFormat="1" x14ac:dyDescent="0.3">
      <c r="B119" s="32" t="s">
        <v>81</v>
      </c>
      <c r="C119" s="50">
        <f t="shared" ref="C119:H119" si="31">SUM(C118)</f>
        <v>0</v>
      </c>
      <c r="D119" s="50">
        <f t="shared" si="31"/>
        <v>0</v>
      </c>
      <c r="E119" s="50">
        <f t="shared" si="31"/>
        <v>0</v>
      </c>
      <c r="F119" s="50">
        <f t="shared" si="31"/>
        <v>0</v>
      </c>
      <c r="G119" s="50">
        <f t="shared" si="31"/>
        <v>0</v>
      </c>
      <c r="H119" s="50">
        <f t="shared" si="31"/>
        <v>0</v>
      </c>
    </row>
    <row r="121" spans="1:8" s="32" customFormat="1" x14ac:dyDescent="0.3">
      <c r="A121" s="32" t="s">
        <v>224</v>
      </c>
      <c r="B121" s="32" t="s">
        <v>38</v>
      </c>
      <c r="C121" s="50"/>
      <c r="D121" s="50"/>
      <c r="E121" s="50"/>
      <c r="F121" s="50"/>
      <c r="G121" s="50"/>
      <c r="H121" s="50"/>
    </row>
    <row r="122" spans="1:8" x14ac:dyDescent="0.3">
      <c r="B122" s="31" t="s">
        <v>26</v>
      </c>
    </row>
    <row r="123" spans="1:8" x14ac:dyDescent="0.3">
      <c r="B123" s="37" t="str">
        <f>'Detail PL'!C43</f>
        <v xml:space="preserve">Kerugian selisih kurs – bersih </v>
      </c>
      <c r="C123" s="49">
        <f>'Detail PL'!D43</f>
        <v>0</v>
      </c>
      <c r="D123" s="49">
        <f>'Detail PL'!E43</f>
        <v>0</v>
      </c>
      <c r="E123" s="49">
        <f>'Detail PL'!F43</f>
        <v>0</v>
      </c>
      <c r="F123" s="49">
        <f>'Detail PL'!G43</f>
        <v>0</v>
      </c>
      <c r="G123" s="49">
        <f>'Detail PL'!H43</f>
        <v>0</v>
      </c>
      <c r="H123" s="49">
        <f>'Detail PL'!I43</f>
        <v>0</v>
      </c>
    </row>
    <row r="124" spans="1:8" x14ac:dyDescent="0.3">
      <c r="B124" s="37" t="str">
        <f>'Detail PL'!C46</f>
        <v>Rupa-rupa – bersih</v>
      </c>
      <c r="C124" s="49">
        <f>'Detail PL'!D46</f>
        <v>0</v>
      </c>
      <c r="D124" s="49">
        <f>'Detail PL'!E46</f>
        <v>0</v>
      </c>
      <c r="E124" s="49">
        <f>'Detail PL'!F46</f>
        <v>0</v>
      </c>
      <c r="F124" s="49">
        <f>'Detail PL'!G46</f>
        <v>0</v>
      </c>
      <c r="G124" s="49">
        <f>'Detail PL'!H46</f>
        <v>0</v>
      </c>
      <c r="H124" s="49">
        <f>'Detail PL'!I46</f>
        <v>0</v>
      </c>
    </row>
    <row r="125" spans="1:8" x14ac:dyDescent="0.3">
      <c r="B125" s="37"/>
    </row>
    <row r="126" spans="1:8" x14ac:dyDescent="0.3">
      <c r="B126" s="31" t="s">
        <v>223</v>
      </c>
      <c r="C126" s="49">
        <f t="shared" ref="C126:H126" si="32">SUM(C122:C125)</f>
        <v>0</v>
      </c>
      <c r="D126" s="49">
        <f t="shared" si="32"/>
        <v>0</v>
      </c>
      <c r="E126" s="49">
        <f t="shared" si="32"/>
        <v>0</v>
      </c>
      <c r="F126" s="49">
        <f t="shared" si="32"/>
        <v>0</v>
      </c>
      <c r="G126" s="49">
        <f t="shared" si="32"/>
        <v>0</v>
      </c>
      <c r="H126" s="49">
        <f t="shared" si="32"/>
        <v>0</v>
      </c>
    </row>
    <row r="128" spans="1:8" x14ac:dyDescent="0.3">
      <c r="B128" t="str">
        <f>'Detail BS'!$C$16</f>
        <v>Piutang Lain-lain - Pihak Berelasi</v>
      </c>
    </row>
    <row r="129" spans="1:8" x14ac:dyDescent="0.3">
      <c r="B129" s="37" t="s">
        <v>222</v>
      </c>
      <c r="C129" s="49">
        <v>0</v>
      </c>
      <c r="D129" s="49">
        <f>C130</f>
        <v>0</v>
      </c>
      <c r="E129" s="49">
        <f>D130</f>
        <v>0</v>
      </c>
      <c r="F129" s="49">
        <f>E130</f>
        <v>0</v>
      </c>
      <c r="G129" s="49">
        <f>F130</f>
        <v>0</v>
      </c>
      <c r="H129" s="49">
        <f>G130</f>
        <v>0</v>
      </c>
    </row>
    <row r="130" spans="1:8" x14ac:dyDescent="0.3">
      <c r="B130" s="37" t="s">
        <v>221</v>
      </c>
      <c r="C130" s="49">
        <f>'Detail BS'!D16</f>
        <v>0</v>
      </c>
    </row>
    <row r="131" spans="1:8" x14ac:dyDescent="0.3">
      <c r="B131" t="str">
        <f>"Movement "&amp;B128</f>
        <v>Movement Piutang Lain-lain - Pihak Berelasi</v>
      </c>
      <c r="C131" s="49">
        <f t="shared" ref="C131:H131" si="33">C129-C130</f>
        <v>0</v>
      </c>
      <c r="D131" s="49">
        <f t="shared" si="33"/>
        <v>0</v>
      </c>
      <c r="E131" s="49">
        <f t="shared" si="33"/>
        <v>0</v>
      </c>
      <c r="F131" s="49">
        <f t="shared" si="33"/>
        <v>0</v>
      </c>
      <c r="G131" s="49">
        <f t="shared" si="33"/>
        <v>0</v>
      </c>
      <c r="H131" s="49">
        <f t="shared" si="33"/>
        <v>0</v>
      </c>
    </row>
    <row r="133" spans="1:8" x14ac:dyDescent="0.3">
      <c r="B133" t="str">
        <f>'Detail BS'!$C$79</f>
        <v>Utang lain-lain - pihak ketiga</v>
      </c>
    </row>
    <row r="134" spans="1:8" x14ac:dyDescent="0.3">
      <c r="B134" s="37" t="s">
        <v>220</v>
      </c>
      <c r="D134" s="49">
        <f>C135</f>
        <v>0</v>
      </c>
      <c r="E134" s="49">
        <f t="shared" ref="E134:H134" si="34">D135</f>
        <v>0</v>
      </c>
      <c r="F134" s="49">
        <f t="shared" si="34"/>
        <v>0</v>
      </c>
      <c r="G134" s="49">
        <f t="shared" si="34"/>
        <v>0</v>
      </c>
      <c r="H134" s="49">
        <f t="shared" si="34"/>
        <v>0</v>
      </c>
    </row>
    <row r="135" spans="1:8" x14ac:dyDescent="0.3">
      <c r="B135" s="37" t="s">
        <v>219</v>
      </c>
      <c r="C135" s="49">
        <f>'Detail BS'!D79</f>
        <v>0</v>
      </c>
    </row>
    <row r="136" spans="1:8" x14ac:dyDescent="0.3">
      <c r="B136" s="37" t="s">
        <v>240</v>
      </c>
    </row>
    <row r="137" spans="1:8" x14ac:dyDescent="0.3">
      <c r="B137" t="str">
        <f>"Movement "&amp;B133</f>
        <v>Movement Utang lain-lain - pihak ketiga</v>
      </c>
      <c r="C137" s="49">
        <f>C135-C134-C136</f>
        <v>0</v>
      </c>
      <c r="D137" s="49">
        <f>D135-D134</f>
        <v>0</v>
      </c>
      <c r="E137" s="49">
        <f>E135-E134</f>
        <v>0</v>
      </c>
      <c r="F137" s="49">
        <f>F135-F134</f>
        <v>0</v>
      </c>
      <c r="G137" s="49">
        <f>G135-G134</f>
        <v>0</v>
      </c>
      <c r="H137" s="49">
        <f>H135-H134</f>
        <v>0</v>
      </c>
    </row>
    <row r="139" spans="1:8" s="32" customFormat="1" x14ac:dyDescent="0.3">
      <c r="B139" s="32" t="s">
        <v>38</v>
      </c>
      <c r="C139" s="50">
        <f t="shared" ref="C139:H139" si="35">SUM(C126,C131,C137)</f>
        <v>0</v>
      </c>
      <c r="D139" s="50">
        <f t="shared" si="35"/>
        <v>0</v>
      </c>
      <c r="E139" s="50">
        <f t="shared" si="35"/>
        <v>0</v>
      </c>
      <c r="F139" s="50">
        <f t="shared" si="35"/>
        <v>0</v>
      </c>
      <c r="G139" s="50">
        <f t="shared" si="35"/>
        <v>0</v>
      </c>
      <c r="H139" s="50">
        <f t="shared" si="35"/>
        <v>0</v>
      </c>
    </row>
    <row r="140" spans="1:8" s="32" customFormat="1" x14ac:dyDescent="0.3">
      <c r="C140" s="50"/>
      <c r="D140" s="50"/>
      <c r="E140" s="50"/>
      <c r="F140" s="50"/>
      <c r="G140" s="50"/>
      <c r="H140" s="50"/>
    </row>
    <row r="141" spans="1:8" s="121" customFormat="1" x14ac:dyDescent="0.3">
      <c r="B141" s="121" t="s">
        <v>39</v>
      </c>
      <c r="C141" s="122"/>
      <c r="D141" s="122"/>
      <c r="E141" s="122"/>
      <c r="F141" s="122"/>
      <c r="G141" s="122"/>
      <c r="H141" s="122"/>
    </row>
    <row r="142" spans="1:8" x14ac:dyDescent="0.3">
      <c r="B142" s="37"/>
    </row>
    <row r="143" spans="1:8" x14ac:dyDescent="0.3">
      <c r="A143" t="s">
        <v>224</v>
      </c>
      <c r="B143" s="31" t="s">
        <v>381</v>
      </c>
    </row>
    <row r="144" spans="1:8" x14ac:dyDescent="0.3">
      <c r="B144" s="37" t="s">
        <v>222</v>
      </c>
      <c r="D144" s="49">
        <f>C145</f>
        <v>0</v>
      </c>
      <c r="E144" s="49">
        <f t="shared" ref="E144:H144" si="36">D145</f>
        <v>0</v>
      </c>
      <c r="F144" s="49">
        <f t="shared" si="36"/>
        <v>0</v>
      </c>
      <c r="G144" s="49">
        <f t="shared" si="36"/>
        <v>0</v>
      </c>
      <c r="H144" s="49">
        <f t="shared" si="36"/>
        <v>0</v>
      </c>
    </row>
    <row r="145" spans="1:8" x14ac:dyDescent="0.3">
      <c r="B145" s="37" t="s">
        <v>221</v>
      </c>
      <c r="C145" s="49">
        <f>'Detail BS'!D31</f>
        <v>0</v>
      </c>
    </row>
    <row r="146" spans="1:8" s="32" customFormat="1" x14ac:dyDescent="0.3">
      <c r="B146" s="35" t="str">
        <f>B143</f>
        <v>Pembayaran Uang Muka pembelian</v>
      </c>
      <c r="C146" s="50">
        <f t="shared" ref="C146:H146" si="37">C144-C145</f>
        <v>0</v>
      </c>
      <c r="D146" s="50">
        <f t="shared" si="37"/>
        <v>0</v>
      </c>
      <c r="E146" s="50">
        <f t="shared" si="37"/>
        <v>0</v>
      </c>
      <c r="F146" s="50">
        <f t="shared" si="37"/>
        <v>0</v>
      </c>
      <c r="G146" s="50">
        <f t="shared" si="37"/>
        <v>0</v>
      </c>
      <c r="H146" s="50">
        <f t="shared" si="37"/>
        <v>0</v>
      </c>
    </row>
    <row r="147" spans="1:8" x14ac:dyDescent="0.3">
      <c r="B147" s="37"/>
    </row>
    <row r="148" spans="1:8" x14ac:dyDescent="0.3">
      <c r="A148" t="s">
        <v>224</v>
      </c>
      <c r="B148" s="31" t="s">
        <v>40</v>
      </c>
    </row>
    <row r="149" spans="1:8" x14ac:dyDescent="0.3">
      <c r="B149" s="37" t="s">
        <v>244</v>
      </c>
      <c r="C149" s="49">
        <f>-FA!$D$9-FA!D12</f>
        <v>0</v>
      </c>
    </row>
    <row r="150" spans="1:8" x14ac:dyDescent="0.3">
      <c r="B150" s="37" t="s">
        <v>245</v>
      </c>
    </row>
    <row r="151" spans="1:8" x14ac:dyDescent="0.3">
      <c r="B151" s="68" t="s">
        <v>243</v>
      </c>
    </row>
    <row r="152" spans="1:8" x14ac:dyDescent="0.3">
      <c r="B152" s="68" t="s">
        <v>242</v>
      </c>
    </row>
    <row r="153" spans="1:8" x14ac:dyDescent="0.3">
      <c r="B153" s="68" t="s">
        <v>241</v>
      </c>
    </row>
    <row r="154" spans="1:8" s="32" customFormat="1" x14ac:dyDescent="0.3">
      <c r="B154" s="35" t="s">
        <v>40</v>
      </c>
      <c r="C154" s="50">
        <f t="shared" ref="C154:H154" si="38">SUM(C148:C153)</f>
        <v>0</v>
      </c>
      <c r="D154" s="50">
        <f t="shared" si="38"/>
        <v>0</v>
      </c>
      <c r="E154" s="50">
        <f t="shared" si="38"/>
        <v>0</v>
      </c>
      <c r="F154" s="50">
        <f t="shared" si="38"/>
        <v>0</v>
      </c>
      <c r="G154" s="50">
        <f t="shared" si="38"/>
        <v>0</v>
      </c>
      <c r="H154" s="50">
        <f t="shared" si="38"/>
        <v>0</v>
      </c>
    </row>
    <row r="155" spans="1:8" x14ac:dyDescent="0.3">
      <c r="B155" s="37"/>
    </row>
    <row r="156" spans="1:8" x14ac:dyDescent="0.3">
      <c r="A156" t="s">
        <v>224</v>
      </c>
      <c r="B156" s="31" t="s">
        <v>41</v>
      </c>
    </row>
    <row r="157" spans="1:8" x14ac:dyDescent="0.3">
      <c r="B157" s="37" t="s">
        <v>268</v>
      </c>
      <c r="C157" s="49">
        <f>FA!$E$9</f>
        <v>0</v>
      </c>
      <c r="D157" s="49">
        <f>-FA!$J$9</f>
        <v>0</v>
      </c>
      <c r="E157" s="49">
        <f>-FA!$N$9</f>
        <v>0</v>
      </c>
      <c r="F157" s="49">
        <f>-FA!$N$9</f>
        <v>0</v>
      </c>
      <c r="G157" s="49">
        <f>-FA!$N$9</f>
        <v>0</v>
      </c>
      <c r="H157" s="49">
        <f>-FA!$N$9</f>
        <v>0</v>
      </c>
    </row>
    <row r="158" spans="1:8" x14ac:dyDescent="0.3">
      <c r="B158" s="37" t="s">
        <v>269</v>
      </c>
      <c r="C158" s="49">
        <f>FA!$E$18</f>
        <v>0</v>
      </c>
      <c r="D158" s="49">
        <f>-FA!$J$18</f>
        <v>0</v>
      </c>
      <c r="E158" s="49">
        <f>-FA!$N$18</f>
        <v>0</v>
      </c>
      <c r="F158" s="49">
        <f>-FA!$N$18</f>
        <v>0</v>
      </c>
      <c r="G158" s="49">
        <f>-FA!$N$18</f>
        <v>0</v>
      </c>
      <c r="H158" s="49">
        <f>-FA!$N$18</f>
        <v>0</v>
      </c>
    </row>
    <row r="159" spans="1:8" x14ac:dyDescent="0.3">
      <c r="B159" s="37" t="str">
        <f>'Detail PL'!C45</f>
        <v xml:space="preserve">Kerugian penjualan aset tetap </v>
      </c>
      <c r="C159" s="49">
        <f>'Detail PL'!D45</f>
        <v>0</v>
      </c>
      <c r="D159" s="49">
        <f>'Detail PL'!E45</f>
        <v>0</v>
      </c>
      <c r="E159" s="49">
        <f>'Detail PL'!F45</f>
        <v>0</v>
      </c>
      <c r="F159" s="49">
        <f>'Detail PL'!G45</f>
        <v>0</v>
      </c>
      <c r="G159" s="49">
        <f>'Detail PL'!H45</f>
        <v>0</v>
      </c>
      <c r="H159" s="49">
        <f>'Detail PL'!I45</f>
        <v>0</v>
      </c>
    </row>
    <row r="160" spans="1:8" s="32" customFormat="1" x14ac:dyDescent="0.3">
      <c r="B160" s="35" t="str">
        <f>B156</f>
        <v>Hasil penjualan aset tetap</v>
      </c>
      <c r="C160" s="50">
        <f t="shared" ref="C160:H160" si="39">-SUM(C157:C158)+C159</f>
        <v>0</v>
      </c>
      <c r="D160" s="50">
        <f t="shared" si="39"/>
        <v>0</v>
      </c>
      <c r="E160" s="50">
        <f t="shared" si="39"/>
        <v>0</v>
      </c>
      <c r="F160" s="50">
        <f t="shared" si="39"/>
        <v>0</v>
      </c>
      <c r="G160" s="50">
        <f t="shared" si="39"/>
        <v>0</v>
      </c>
      <c r="H160" s="50">
        <f t="shared" si="39"/>
        <v>0</v>
      </c>
    </row>
    <row r="161" spans="1:8" x14ac:dyDescent="0.3">
      <c r="B161" s="37"/>
    </row>
    <row r="162" spans="1:8" s="121" customFormat="1" x14ac:dyDescent="0.3">
      <c r="B162" s="123" t="s">
        <v>42</v>
      </c>
      <c r="C162" s="122"/>
      <c r="D162" s="122"/>
      <c r="E162" s="122"/>
      <c r="F162" s="122"/>
      <c r="G162" s="122"/>
      <c r="H162" s="122"/>
    </row>
    <row r="163" spans="1:8" s="32" customFormat="1" x14ac:dyDescent="0.3">
      <c r="A163" s="32" t="s">
        <v>224</v>
      </c>
      <c r="B163" s="35" t="s">
        <v>204</v>
      </c>
      <c r="C163" s="50"/>
      <c r="D163" s="50"/>
      <c r="E163" s="50"/>
      <c r="F163" s="50"/>
      <c r="G163" s="50"/>
      <c r="H163" s="50"/>
    </row>
    <row r="164" spans="1:8" x14ac:dyDescent="0.3">
      <c r="B164" s="37" t="s">
        <v>220</v>
      </c>
      <c r="D164" s="49">
        <f>C165</f>
        <v>0</v>
      </c>
      <c r="E164" s="49">
        <f t="shared" ref="E164:H164" si="40">D165</f>
        <v>0</v>
      </c>
      <c r="F164" s="49">
        <f t="shared" si="40"/>
        <v>0</v>
      </c>
      <c r="G164" s="49">
        <f t="shared" si="40"/>
        <v>0</v>
      </c>
      <c r="H164" s="49">
        <f t="shared" si="40"/>
        <v>0</v>
      </c>
    </row>
    <row r="165" spans="1:8" x14ac:dyDescent="0.3">
      <c r="B165" s="37" t="s">
        <v>219</v>
      </c>
      <c r="C165" s="49">
        <f>BS!C42+BS!C50</f>
        <v>0</v>
      </c>
      <c r="D165" s="49">
        <f t="shared" ref="D165" si="41">D164+D167+D166+D168</f>
        <v>0</v>
      </c>
      <c r="E165" s="49">
        <f>E164+E167+E166+E168</f>
        <v>0</v>
      </c>
      <c r="F165" s="49">
        <f t="shared" ref="F165:H165" si="42">F164+F167+F166+F168</f>
        <v>0</v>
      </c>
      <c r="G165" s="49">
        <f t="shared" si="42"/>
        <v>0</v>
      </c>
      <c r="H165" s="49">
        <f t="shared" si="42"/>
        <v>0</v>
      </c>
    </row>
    <row r="166" spans="1:8" x14ac:dyDescent="0.3">
      <c r="B166" s="37" t="s">
        <v>240</v>
      </c>
      <c r="C166" s="49">
        <f t="shared" ref="C166:H166" si="43">C152</f>
        <v>0</v>
      </c>
      <c r="D166" s="49">
        <f t="shared" si="43"/>
        <v>0</v>
      </c>
      <c r="E166" s="49">
        <f t="shared" si="43"/>
        <v>0</v>
      </c>
      <c r="F166" s="49">
        <f t="shared" si="43"/>
        <v>0</v>
      </c>
      <c r="G166" s="49">
        <f t="shared" si="43"/>
        <v>0</v>
      </c>
      <c r="H166" s="49">
        <f t="shared" si="43"/>
        <v>0</v>
      </c>
    </row>
    <row r="167" spans="1:8" s="32" customFormat="1" x14ac:dyDescent="0.3">
      <c r="B167" s="32" t="s">
        <v>385</v>
      </c>
      <c r="C167" s="50">
        <f t="shared" ref="C167" si="44">C165-C164-C166</f>
        <v>0</v>
      </c>
      <c r="D167" s="50"/>
      <c r="E167" s="50"/>
      <c r="F167" s="50"/>
      <c r="G167" s="50"/>
      <c r="H167" s="50"/>
    </row>
    <row r="168" spans="1:8" s="32" customFormat="1" x14ac:dyDescent="0.3">
      <c r="B168" s="32" t="s">
        <v>386</v>
      </c>
      <c r="C168" s="50"/>
      <c r="D168" s="50"/>
      <c r="E168" s="50"/>
      <c r="F168" s="50"/>
      <c r="G168" s="50"/>
      <c r="H168" s="50"/>
    </row>
    <row r="170" spans="1:8" x14ac:dyDescent="0.3">
      <c r="A170" t="s">
        <v>224</v>
      </c>
      <c r="B170" s="31" t="s">
        <v>86</v>
      </c>
    </row>
    <row r="171" spans="1:8" x14ac:dyDescent="0.3">
      <c r="B171" s="37" t="s">
        <v>220</v>
      </c>
      <c r="C171" s="49">
        <f>BS!C43+BS!C51</f>
        <v>0</v>
      </c>
      <c r="D171" s="49">
        <f>C172</f>
        <v>0</v>
      </c>
      <c r="E171" s="49">
        <f t="shared" ref="E171:H171" si="45">D172</f>
        <v>0</v>
      </c>
      <c r="F171" s="49">
        <f t="shared" si="45"/>
        <v>0</v>
      </c>
      <c r="G171" s="49">
        <f t="shared" si="45"/>
        <v>0</v>
      </c>
      <c r="H171" s="49">
        <f t="shared" si="45"/>
        <v>0</v>
      </c>
    </row>
    <row r="172" spans="1:8" x14ac:dyDescent="0.3">
      <c r="B172" s="37" t="s">
        <v>219</v>
      </c>
      <c r="C172" s="49">
        <f>'Detail BS'!D97+'Detail BS'!D106</f>
        <v>0</v>
      </c>
      <c r="D172" s="49">
        <f>'Detail BS'!E97+'Detail BS'!E106</f>
        <v>0</v>
      </c>
      <c r="E172" s="49">
        <f>'Detail BS'!F97+'Detail BS'!F106</f>
        <v>0</v>
      </c>
      <c r="F172" s="49">
        <f>'Detail BS'!G97+'Detail BS'!G106</f>
        <v>0</v>
      </c>
      <c r="G172" s="49">
        <f>'Detail BS'!H97+'Detail BS'!H106</f>
        <v>0</v>
      </c>
      <c r="H172" s="49">
        <f>'Detail BS'!I97+'Detail BS'!I106</f>
        <v>0</v>
      </c>
    </row>
    <row r="173" spans="1:8" x14ac:dyDescent="0.3">
      <c r="B173" s="37" t="str">
        <f>'Detail PL'!C44</f>
        <v>Beban bunga sewa</v>
      </c>
      <c r="C173" s="49">
        <f>'Detail PL'!D44</f>
        <v>0</v>
      </c>
      <c r="D173" s="49">
        <f>'Detail PL'!E44</f>
        <v>0</v>
      </c>
      <c r="E173" s="49">
        <f>'Detail PL'!F44</f>
        <v>0</v>
      </c>
      <c r="F173" s="49">
        <f>'Detail PL'!G44</f>
        <v>0</v>
      </c>
      <c r="G173" s="49">
        <f>'Detail PL'!H44</f>
        <v>0</v>
      </c>
      <c r="H173" s="49">
        <f>'Detail PL'!I44</f>
        <v>0</v>
      </c>
    </row>
    <row r="174" spans="1:8" x14ac:dyDescent="0.3">
      <c r="B174" s="37" t="s">
        <v>240</v>
      </c>
      <c r="C174" s="49">
        <f>AHG!D9</f>
        <v>0</v>
      </c>
      <c r="D174" s="49">
        <f>AHG!I9</f>
        <v>0</v>
      </c>
      <c r="E174" s="49">
        <f>AHG!M15</f>
        <v>0</v>
      </c>
      <c r="F174" s="49">
        <f>AHG!Q15</f>
        <v>0</v>
      </c>
      <c r="G174" s="49">
        <f>AHG!U15</f>
        <v>0</v>
      </c>
      <c r="H174" s="49">
        <f>AHG!Y15</f>
        <v>0</v>
      </c>
    </row>
    <row r="175" spans="1:8" s="32" customFormat="1" x14ac:dyDescent="0.3">
      <c r="B175" s="35" t="s">
        <v>86</v>
      </c>
      <c r="C175" s="50">
        <f t="shared" ref="C175:H175" si="46">C172-C171-C174+C173</f>
        <v>0</v>
      </c>
      <c r="D175" s="50">
        <f t="shared" si="46"/>
        <v>0</v>
      </c>
      <c r="E175" s="50">
        <f t="shared" si="46"/>
        <v>0</v>
      </c>
      <c r="F175" s="50">
        <f t="shared" si="46"/>
        <v>0</v>
      </c>
      <c r="G175" s="50">
        <f t="shared" si="46"/>
        <v>0</v>
      </c>
      <c r="H175" s="50">
        <f t="shared" si="46"/>
        <v>0</v>
      </c>
    </row>
    <row r="176" spans="1:8" x14ac:dyDescent="0.3">
      <c r="B176" s="37"/>
    </row>
    <row r="177" spans="1:8" x14ac:dyDescent="0.3">
      <c r="A177" t="s">
        <v>224</v>
      </c>
      <c r="B177" s="31" t="s">
        <v>277</v>
      </c>
    </row>
    <row r="178" spans="1:8" x14ac:dyDescent="0.3">
      <c r="B178" s="37" t="s">
        <v>222</v>
      </c>
      <c r="D178" s="49">
        <f>C179</f>
        <v>0</v>
      </c>
      <c r="E178" s="49">
        <f t="shared" ref="E178:H178" si="47">D179</f>
        <v>0</v>
      </c>
      <c r="F178" s="49">
        <f t="shared" si="47"/>
        <v>0</v>
      </c>
      <c r="G178" s="49">
        <f t="shared" si="47"/>
        <v>0</v>
      </c>
      <c r="H178" s="49">
        <f t="shared" si="47"/>
        <v>0</v>
      </c>
    </row>
    <row r="179" spans="1:8" x14ac:dyDescent="0.3">
      <c r="B179" s="37" t="s">
        <v>221</v>
      </c>
      <c r="C179" s="49">
        <f>'Detail BS'!D17</f>
        <v>0</v>
      </c>
      <c r="D179" s="49">
        <f>D178+D180</f>
        <v>0</v>
      </c>
      <c r="E179" s="49">
        <f t="shared" ref="E179:H179" si="48">E178+E180</f>
        <v>0</v>
      </c>
      <c r="F179" s="49">
        <f t="shared" si="48"/>
        <v>0</v>
      </c>
      <c r="G179" s="49">
        <f t="shared" si="48"/>
        <v>0</v>
      </c>
      <c r="H179" s="49">
        <f t="shared" si="48"/>
        <v>0</v>
      </c>
    </row>
    <row r="180" spans="1:8" s="32" customFormat="1" x14ac:dyDescent="0.3">
      <c r="B180" s="35" t="s">
        <v>277</v>
      </c>
      <c r="C180" s="50">
        <f t="shared" ref="C180" si="49">C178-C179</f>
        <v>0</v>
      </c>
      <c r="D180" s="50"/>
      <c r="E180" s="50"/>
      <c r="F180" s="50"/>
      <c r="G180" s="50"/>
      <c r="H180" s="50"/>
    </row>
    <row r="182" spans="1:8" x14ac:dyDescent="0.3">
      <c r="A182" t="s">
        <v>224</v>
      </c>
      <c r="B182" s="31" t="s">
        <v>276</v>
      </c>
    </row>
    <row r="183" spans="1:8" x14ac:dyDescent="0.3">
      <c r="B183" s="37" t="s">
        <v>220</v>
      </c>
      <c r="D183" s="49">
        <f>C184</f>
        <v>0</v>
      </c>
      <c r="E183" s="49">
        <f t="shared" ref="E183:H183" si="50">D184</f>
        <v>0</v>
      </c>
      <c r="F183" s="49">
        <f t="shared" si="50"/>
        <v>0</v>
      </c>
      <c r="G183" s="49">
        <f t="shared" si="50"/>
        <v>0</v>
      </c>
      <c r="H183" s="49">
        <f t="shared" si="50"/>
        <v>0</v>
      </c>
    </row>
    <row r="184" spans="1:8" x14ac:dyDescent="0.3">
      <c r="B184" s="37" t="s">
        <v>219</v>
      </c>
      <c r="C184" s="49">
        <f>'Detail BS'!D78</f>
        <v>0</v>
      </c>
      <c r="D184" s="49">
        <f>D183+D185+D186</f>
        <v>0</v>
      </c>
      <c r="E184" s="49">
        <f t="shared" ref="E184:H184" si="51">E183+E185+E186</f>
        <v>0</v>
      </c>
      <c r="F184" s="49">
        <f t="shared" si="51"/>
        <v>0</v>
      </c>
      <c r="G184" s="49">
        <f t="shared" si="51"/>
        <v>0</v>
      </c>
      <c r="H184" s="49">
        <f t="shared" si="51"/>
        <v>0</v>
      </c>
    </row>
    <row r="185" spans="1:8" x14ac:dyDescent="0.3">
      <c r="B185" s="37" t="str">
        <f t="shared" ref="B185:H185" si="52">B151</f>
        <v>Penambahan aset tetap melalui utang lain-lain</v>
      </c>
      <c r="C185" s="49">
        <f t="shared" si="52"/>
        <v>0</v>
      </c>
      <c r="D185" s="49">
        <f t="shared" si="52"/>
        <v>0</v>
      </c>
      <c r="E185" s="49">
        <f t="shared" si="52"/>
        <v>0</v>
      </c>
      <c r="F185" s="49">
        <f t="shared" si="52"/>
        <v>0</v>
      </c>
      <c r="G185" s="49">
        <f t="shared" si="52"/>
        <v>0</v>
      </c>
      <c r="H185" s="49">
        <f t="shared" si="52"/>
        <v>0</v>
      </c>
    </row>
    <row r="186" spans="1:8" s="32" customFormat="1" x14ac:dyDescent="0.3">
      <c r="B186" s="35" t="s">
        <v>276</v>
      </c>
      <c r="C186" s="50">
        <f t="shared" ref="C186" si="53">C184-C183-C185</f>
        <v>0</v>
      </c>
      <c r="D186" s="50"/>
      <c r="E186" s="50"/>
      <c r="F186" s="50"/>
      <c r="G186" s="50"/>
      <c r="H186" s="50"/>
    </row>
    <row r="188" spans="1:8" x14ac:dyDescent="0.3">
      <c r="A188" t="s">
        <v>224</v>
      </c>
      <c r="B188" s="31" t="s">
        <v>87</v>
      </c>
    </row>
    <row r="189" spans="1:8" x14ac:dyDescent="0.3">
      <c r="B189" s="37" t="s">
        <v>220</v>
      </c>
      <c r="D189" s="49">
        <f>C190</f>
        <v>0</v>
      </c>
      <c r="E189" s="49">
        <f t="shared" ref="E189:H189" si="54">D190</f>
        <v>0</v>
      </c>
      <c r="F189" s="49">
        <f t="shared" si="54"/>
        <v>0</v>
      </c>
      <c r="G189" s="49">
        <f t="shared" si="54"/>
        <v>0</v>
      </c>
      <c r="H189" s="49">
        <f t="shared" si="54"/>
        <v>0</v>
      </c>
    </row>
    <row r="190" spans="1:8" x14ac:dyDescent="0.3">
      <c r="B190" s="37" t="s">
        <v>219</v>
      </c>
      <c r="C190" s="49">
        <f>'Detail BS'!D114</f>
        <v>0</v>
      </c>
      <c r="D190" s="49">
        <f>D189+D191</f>
        <v>0</v>
      </c>
      <c r="E190" s="49">
        <f t="shared" ref="E190:H190" si="55">E189+E191</f>
        <v>0</v>
      </c>
      <c r="F190" s="49">
        <f t="shared" si="55"/>
        <v>0</v>
      </c>
      <c r="G190" s="49">
        <f t="shared" si="55"/>
        <v>0</v>
      </c>
      <c r="H190" s="49">
        <f t="shared" si="55"/>
        <v>0</v>
      </c>
    </row>
    <row r="191" spans="1:8" s="32" customFormat="1" x14ac:dyDescent="0.3">
      <c r="B191" s="35" t="s">
        <v>87</v>
      </c>
      <c r="C191" s="50">
        <f t="shared" ref="C191" si="56">C190-C189</f>
        <v>0</v>
      </c>
      <c r="D191" s="50"/>
      <c r="E191" s="50"/>
      <c r="F191" s="50"/>
      <c r="G191" s="50"/>
      <c r="H191" s="50"/>
    </row>
    <row r="193" spans="1:8" x14ac:dyDescent="0.3">
      <c r="A193" t="s">
        <v>224</v>
      </c>
      <c r="B193" s="31" t="s">
        <v>382</v>
      </c>
    </row>
    <row r="194" spans="1:8" x14ac:dyDescent="0.3">
      <c r="B194" s="37" t="s">
        <v>220</v>
      </c>
      <c r="D194" s="49">
        <f>C195</f>
        <v>0</v>
      </c>
      <c r="E194" s="49">
        <f t="shared" ref="E194:H194" si="57">D195</f>
        <v>0</v>
      </c>
      <c r="F194" s="49">
        <f t="shared" si="57"/>
        <v>0</v>
      </c>
      <c r="G194" s="49">
        <f t="shared" si="57"/>
        <v>0</v>
      </c>
      <c r="H194" s="49">
        <f t="shared" si="57"/>
        <v>0</v>
      </c>
    </row>
    <row r="195" spans="1:8" x14ac:dyDescent="0.3">
      <c r="B195" s="37" t="s">
        <v>219</v>
      </c>
      <c r="D195" s="49">
        <f>D194+D196</f>
        <v>0</v>
      </c>
      <c r="E195" s="49">
        <f t="shared" ref="E195:H195" si="58">E194+E196</f>
        <v>0</v>
      </c>
      <c r="F195" s="49">
        <f t="shared" si="58"/>
        <v>0</v>
      </c>
      <c r="G195" s="49">
        <f t="shared" si="58"/>
        <v>0</v>
      </c>
      <c r="H195" s="49">
        <f t="shared" si="58"/>
        <v>0</v>
      </c>
    </row>
    <row r="196" spans="1:8" s="32" customFormat="1" x14ac:dyDescent="0.3">
      <c r="B196" s="35" t="s">
        <v>382</v>
      </c>
      <c r="C196" s="50">
        <f t="shared" ref="C196" si="59">C195-C194</f>
        <v>0</v>
      </c>
      <c r="D196" s="50"/>
      <c r="E196" s="50"/>
      <c r="F196" s="50"/>
      <c r="G196" s="50"/>
      <c r="H196" s="50"/>
    </row>
  </sheetData>
  <autoFilter ref="A3:K216" xr:uid="{D7019C8E-E2E7-4071-882B-04ED8896CE6E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CA5D-2DCA-47DF-BB88-802B988C440B}">
  <dimension ref="B2:H2"/>
  <sheetViews>
    <sheetView workbookViewId="0">
      <selection activeCell="B1" sqref="B1:H1048576"/>
    </sheetView>
  </sheetViews>
  <sheetFormatPr defaultRowHeight="14.4" x14ac:dyDescent="0.3"/>
  <cols>
    <col min="1" max="1" width="2.21875" customWidth="1"/>
    <col min="2" max="8" width="26.33203125" customWidth="1"/>
  </cols>
  <sheetData>
    <row r="2" spans="2:8" x14ac:dyDescent="0.3">
      <c r="B2" s="152" t="s">
        <v>143</v>
      </c>
      <c r="C2" s="152">
        <f>'Detail PL'!D2</f>
        <v>0</v>
      </c>
      <c r="D2" s="152">
        <f>'Detail PL'!E2</f>
        <v>365</v>
      </c>
      <c r="E2" s="152">
        <f>'Detail PL'!F2</f>
        <v>731</v>
      </c>
      <c r="F2" s="152">
        <f>'Detail PL'!G2</f>
        <v>1096</v>
      </c>
      <c r="G2" s="152">
        <f>'Detail PL'!H2</f>
        <v>1461</v>
      </c>
      <c r="H2" s="152">
        <f>'Detail PL'!I2</f>
        <v>1826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FB54D-B6B2-4EB4-B292-B36C737A337F}">
  <sheetPr>
    <tabColor rgb="FFFF0000"/>
  </sheetPr>
  <dimension ref="B1:Z47"/>
  <sheetViews>
    <sheetView showGridLines="0" topLeftCell="A8" zoomScale="85" zoomScaleNormal="85" workbookViewId="0">
      <selection activeCell="C8" sqref="C8"/>
    </sheetView>
  </sheetViews>
  <sheetFormatPr defaultColWidth="9.21875" defaultRowHeight="14.4" x14ac:dyDescent="0.3"/>
  <cols>
    <col min="1" max="1" width="1.77734375" style="158" customWidth="1"/>
    <col min="2" max="2" width="7.77734375" style="158" customWidth="1"/>
    <col min="3" max="3" width="22" style="158" customWidth="1"/>
    <col min="4" max="4" width="9.77734375" style="158" customWidth="1"/>
    <col min="5" max="5" width="15.77734375" style="158" bestFit="1" customWidth="1"/>
    <col min="6" max="6" width="2.5546875" style="158" customWidth="1"/>
    <col min="7" max="7" width="19.21875" style="158" bestFit="1" customWidth="1"/>
    <col min="8" max="8" width="16.77734375" style="158" bestFit="1" customWidth="1"/>
    <col min="9" max="9" width="17.33203125" style="158" bestFit="1" customWidth="1"/>
    <col min="10" max="10" width="17.77734375" style="158" bestFit="1" customWidth="1"/>
    <col min="11" max="11" width="2.21875" style="158" customWidth="1"/>
    <col min="12" max="12" width="17.44140625" style="158" bestFit="1" customWidth="1"/>
    <col min="13" max="13" width="14.77734375" style="158" bestFit="1" customWidth="1"/>
    <col min="14" max="14" width="15.77734375" style="158" customWidth="1"/>
    <col min="15" max="15" width="15.21875" style="158" bestFit="1" customWidth="1"/>
    <col min="16" max="16" width="3.44140625" style="158" customWidth="1"/>
    <col min="17" max="17" width="19.21875" style="158" bestFit="1" customWidth="1"/>
    <col min="18" max="18" width="16.77734375" style="158" bestFit="1" customWidth="1"/>
    <col min="19" max="19" width="16.77734375" style="158" customWidth="1"/>
    <col min="20" max="20" width="16" style="158" bestFit="1" customWidth="1"/>
    <col min="21" max="21" width="17.77734375" style="158" bestFit="1" customWidth="1"/>
    <col min="22" max="22" width="38.77734375" style="158" customWidth="1"/>
    <col min="23" max="23" width="15.21875" style="158" bestFit="1" customWidth="1"/>
    <col min="24" max="24" width="15.21875" style="158" customWidth="1"/>
    <col min="25" max="25" width="18.44140625" style="158" bestFit="1" customWidth="1"/>
    <col min="26" max="26" width="15.21875" style="158" bestFit="1" customWidth="1"/>
    <col min="27" max="16384" width="9.21875" style="158"/>
  </cols>
  <sheetData>
    <row r="1" spans="2:21" ht="15" thickBot="1" x14ac:dyDescent="0.35"/>
    <row r="2" spans="2:21" x14ac:dyDescent="0.3">
      <c r="B2" s="159" t="s">
        <v>307</v>
      </c>
      <c r="C2" s="160"/>
      <c r="D2" s="160"/>
      <c r="E2" s="160"/>
    </row>
    <row r="3" spans="2:21" x14ac:dyDescent="0.3">
      <c r="B3" s="161" t="s">
        <v>308</v>
      </c>
      <c r="C3" s="162"/>
      <c r="D3" s="162"/>
      <c r="E3" s="162"/>
    </row>
    <row r="4" spans="2:21" ht="15" thickBot="1" x14ac:dyDescent="0.35">
      <c r="B4" s="163" t="s">
        <v>309</v>
      </c>
      <c r="C4" s="164"/>
      <c r="D4" s="164"/>
      <c r="E4" s="164"/>
      <c r="G4" s="158">
        <f>890130969/7788645976*12</f>
        <v>1.3714285719127928</v>
      </c>
    </row>
    <row r="6" spans="2:21" x14ac:dyDescent="0.3">
      <c r="B6" s="165" t="s">
        <v>310</v>
      </c>
      <c r="C6" s="166"/>
      <c r="D6" s="166"/>
      <c r="E6" s="166"/>
      <c r="G6" s="166"/>
      <c r="H6" s="166"/>
      <c r="I6" s="166"/>
      <c r="J6" s="166"/>
      <c r="K6" s="166"/>
      <c r="L6" s="166"/>
      <c r="M6" s="166"/>
      <c r="N6" s="166"/>
      <c r="O6" s="166"/>
      <c r="Q6" s="166"/>
      <c r="R6" s="166"/>
      <c r="S6" s="166"/>
      <c r="T6" s="166"/>
      <c r="U6" s="166"/>
    </row>
    <row r="8" spans="2:21" x14ac:dyDescent="0.3">
      <c r="B8" s="158" t="s">
        <v>311</v>
      </c>
      <c r="C8" s="167">
        <v>44676</v>
      </c>
      <c r="E8" s="168" t="s">
        <v>312</v>
      </c>
    </row>
    <row r="9" spans="2:21" x14ac:dyDescent="0.3">
      <c r="B9" s="158" t="s">
        <v>313</v>
      </c>
      <c r="C9" s="167">
        <v>46867</v>
      </c>
      <c r="E9" s="169"/>
    </row>
    <row r="10" spans="2:21" x14ac:dyDescent="0.3">
      <c r="B10" s="158" t="s">
        <v>314</v>
      </c>
      <c r="C10" s="170"/>
      <c r="E10" s="169"/>
    </row>
    <row r="11" spans="2:21" x14ac:dyDescent="0.3">
      <c r="B11" s="158" t="s">
        <v>315</v>
      </c>
      <c r="C11" s="171">
        <v>5.96E-2</v>
      </c>
      <c r="E11" s="169"/>
    </row>
    <row r="12" spans="2:21" x14ac:dyDescent="0.3">
      <c r="B12" s="158" t="s">
        <v>316</v>
      </c>
      <c r="E12" s="169"/>
      <c r="H12" s="158" t="s">
        <v>342</v>
      </c>
      <c r="I12" s="193"/>
    </row>
    <row r="13" spans="2:21" x14ac:dyDescent="0.3">
      <c r="B13" s="158" t="s">
        <v>317</v>
      </c>
      <c r="C13" s="172">
        <v>8184000000</v>
      </c>
      <c r="E13" s="173"/>
    </row>
    <row r="14" spans="2:21" x14ac:dyDescent="0.3">
      <c r="B14" s="158" t="s">
        <v>318</v>
      </c>
      <c r="C14" s="172">
        <f>C13/6</f>
        <v>1364000000</v>
      </c>
    </row>
    <row r="15" spans="2:21" x14ac:dyDescent="0.3">
      <c r="B15" s="158" t="s">
        <v>319</v>
      </c>
      <c r="C15" s="172">
        <f>C13-C14</f>
        <v>6820000000</v>
      </c>
      <c r="E15" s="169" t="s">
        <v>320</v>
      </c>
    </row>
    <row r="16" spans="2:21" x14ac:dyDescent="0.3">
      <c r="B16" s="158" t="s">
        <v>321</v>
      </c>
      <c r="C16" s="172"/>
      <c r="E16" s="169" t="s">
        <v>322</v>
      </c>
      <c r="G16" s="174">
        <f>SUM(I35:I42)</f>
        <v>-17457220050.066086</v>
      </c>
      <c r="Q16" s="173"/>
    </row>
    <row r="17" spans="2:24" x14ac:dyDescent="0.3">
      <c r="C17" s="172"/>
      <c r="E17" s="169" t="s">
        <v>323</v>
      </c>
      <c r="G17" s="174" t="e">
        <f>SUM(M35:M42)</f>
        <v>#DIV/0!</v>
      </c>
      <c r="Q17" s="173"/>
    </row>
    <row r="18" spans="2:24" x14ac:dyDescent="0.3">
      <c r="B18" s="158" t="s">
        <v>324</v>
      </c>
      <c r="C18" s="193">
        <f>PV(C11,6,C14)</f>
        <v>-6715668012.0995588</v>
      </c>
      <c r="E18" s="169" t="s">
        <v>325</v>
      </c>
      <c r="G18" s="174">
        <f>ABS(S23)</f>
        <v>1845548213.5211337</v>
      </c>
      <c r="Q18" s="173"/>
    </row>
    <row r="19" spans="2:24" x14ac:dyDescent="0.3">
      <c r="C19" s="172"/>
      <c r="E19" s="169" t="s">
        <v>326</v>
      </c>
      <c r="G19" s="174">
        <f>ABS(SUM(S24:S41))</f>
        <v>34519677898.121964</v>
      </c>
      <c r="M19" s="173" t="e">
        <f>M20/31*7</f>
        <v>#DIV/0!</v>
      </c>
    </row>
    <row r="20" spans="2:24" x14ac:dyDescent="0.3">
      <c r="C20" s="173"/>
      <c r="M20" s="173" t="e">
        <f>M23/12</f>
        <v>#DIV/0!</v>
      </c>
    </row>
    <row r="21" spans="2:24" x14ac:dyDescent="0.3">
      <c r="B21" s="176" t="s">
        <v>327</v>
      </c>
      <c r="C21" s="173"/>
      <c r="G21" s="177" t="s">
        <v>328</v>
      </c>
      <c r="L21" s="176" t="s">
        <v>329</v>
      </c>
      <c r="M21" s="173"/>
      <c r="Q21" s="177" t="str">
        <f t="shared" ref="Q21:Q43" si="0">G21</f>
        <v>Lease Liabilities</v>
      </c>
      <c r="R21" s="158">
        <f t="shared" ref="R21:R43" si="1">H21</f>
        <v>0</v>
      </c>
      <c r="T21" s="158">
        <f t="shared" ref="T21:T43" si="2">I21</f>
        <v>0</v>
      </c>
      <c r="U21" s="158">
        <f t="shared" ref="U21:U43" si="3">J21</f>
        <v>0</v>
      </c>
    </row>
    <row r="22" spans="2:24" ht="28.8" x14ac:dyDescent="0.3">
      <c r="B22" s="178" t="s">
        <v>330</v>
      </c>
      <c r="C22" s="178" t="s">
        <v>331</v>
      </c>
      <c r="D22" s="178" t="s">
        <v>332</v>
      </c>
      <c r="E22" s="178" t="s">
        <v>333</v>
      </c>
      <c r="F22" s="179"/>
      <c r="G22" s="178" t="s">
        <v>334</v>
      </c>
      <c r="H22" s="178" t="s">
        <v>331</v>
      </c>
      <c r="I22" s="178" t="s">
        <v>335</v>
      </c>
      <c r="J22" s="178" t="s">
        <v>336</v>
      </c>
      <c r="K22" s="179"/>
      <c r="L22" s="178" t="s">
        <v>334</v>
      </c>
      <c r="M22" s="178" t="s">
        <v>337</v>
      </c>
      <c r="N22" s="178" t="s">
        <v>338</v>
      </c>
      <c r="O22" s="178" t="s">
        <v>336</v>
      </c>
      <c r="Q22" s="178" t="str">
        <f t="shared" si="0"/>
        <v>Beginning Balance</v>
      </c>
      <c r="R22" s="178" t="str">
        <f t="shared" si="1"/>
        <v>Lease Payment</v>
      </c>
      <c r="S22" s="178" t="s">
        <v>339</v>
      </c>
      <c r="T22" s="178" t="str">
        <f t="shared" si="2"/>
        <v>Interest Expense</v>
      </c>
      <c r="U22" s="178" t="str">
        <f t="shared" si="3"/>
        <v>Ending Balance</v>
      </c>
      <c r="V22" s="180"/>
      <c r="W22" s="180"/>
      <c r="X22" s="180"/>
    </row>
    <row r="23" spans="2:24" x14ac:dyDescent="0.3">
      <c r="B23" s="181">
        <v>1</v>
      </c>
      <c r="C23" s="182">
        <f t="shared" ref="C23:C28" si="4">$C$14</f>
        <v>1364000000</v>
      </c>
      <c r="D23" s="183">
        <f>1/(1+($C$11/1))^(B23)</f>
        <v>0.94375235938089841</v>
      </c>
      <c r="E23" s="184">
        <f t="shared" ref="E23:E42" si="5">C23*D23</f>
        <v>1287278218.1955454</v>
      </c>
      <c r="F23" s="179"/>
      <c r="G23" s="182">
        <f>C18-C23</f>
        <v>-8079668012.0995588</v>
      </c>
      <c r="H23" s="185">
        <f>-C24</f>
        <v>-1364000000</v>
      </c>
      <c r="I23" s="185">
        <f>G23*C11</f>
        <v>-481548213.52113372</v>
      </c>
      <c r="J23" s="185">
        <f>SUM(G23:I23)</f>
        <v>-9925216225.6206932</v>
      </c>
      <c r="K23" s="179"/>
      <c r="L23" s="186">
        <f>E43</f>
        <v>6715668012.0995541</v>
      </c>
      <c r="M23" s="182" t="e">
        <f>C18/C12</f>
        <v>#DIV/0!</v>
      </c>
      <c r="N23" s="186" t="e">
        <f>M23</f>
        <v>#DIV/0!</v>
      </c>
      <c r="O23" s="186" t="e">
        <f>L23-M23</f>
        <v>#DIV/0!</v>
      </c>
      <c r="Q23" s="182">
        <f t="shared" si="0"/>
        <v>-8079668012.0995588</v>
      </c>
      <c r="R23" s="185">
        <f t="shared" si="1"/>
        <v>-1364000000</v>
      </c>
      <c r="S23" s="185">
        <f>R23+T23</f>
        <v>-1845548213.5211337</v>
      </c>
      <c r="T23" s="185">
        <f t="shared" si="2"/>
        <v>-481548213.52113372</v>
      </c>
      <c r="U23" s="185">
        <f t="shared" si="3"/>
        <v>-9925216225.6206932</v>
      </c>
    </row>
    <row r="24" spans="2:24" x14ac:dyDescent="0.3">
      <c r="B24" s="181">
        <f>B23+1</f>
        <v>2</v>
      </c>
      <c r="C24" s="182">
        <f t="shared" si="4"/>
        <v>1364000000</v>
      </c>
      <c r="D24" s="183">
        <f t="shared" ref="D24:D42" si="6">1/(1+($C$11/1))^(B24)</f>
        <v>0.89066851583701245</v>
      </c>
      <c r="E24" s="184">
        <f t="shared" si="5"/>
        <v>1214871855.601685</v>
      </c>
      <c r="F24" s="179"/>
      <c r="G24" s="182">
        <f>J23</f>
        <v>-9925216225.6206932</v>
      </c>
      <c r="H24" s="185">
        <f>-C25</f>
        <v>-1364000000</v>
      </c>
      <c r="I24" s="185">
        <f>J23*$C$11</f>
        <v>-591542887.04699337</v>
      </c>
      <c r="J24" s="185">
        <f t="shared" ref="J24:J35" si="7">SUM(G24:I24)</f>
        <v>-11880759112.667686</v>
      </c>
      <c r="K24" s="179"/>
      <c r="L24" s="182" t="e">
        <f>O23</f>
        <v>#DIV/0!</v>
      </c>
      <c r="M24" s="182" t="e">
        <f>M23</f>
        <v>#DIV/0!</v>
      </c>
      <c r="N24" s="182" t="e">
        <f>N23+M24</f>
        <v>#DIV/0!</v>
      </c>
      <c r="O24" s="182" t="e">
        <f>L24-M24</f>
        <v>#DIV/0!</v>
      </c>
      <c r="Q24" s="182">
        <f t="shared" si="0"/>
        <v>-9925216225.6206932</v>
      </c>
      <c r="R24" s="185">
        <f t="shared" si="1"/>
        <v>-1364000000</v>
      </c>
      <c r="S24" s="185">
        <f t="shared" ref="S24:S41" si="8">R24+T24</f>
        <v>-1955542887.0469933</v>
      </c>
      <c r="T24" s="185">
        <f t="shared" si="2"/>
        <v>-591542887.04699337</v>
      </c>
      <c r="U24" s="185">
        <f t="shared" si="3"/>
        <v>-11880759112.667686</v>
      </c>
    </row>
    <row r="25" spans="2:24" x14ac:dyDescent="0.3">
      <c r="B25" s="181">
        <f t="shared" ref="B25:B41" si="9">B24+1</f>
        <v>3</v>
      </c>
      <c r="C25" s="182">
        <f t="shared" si="4"/>
        <v>1364000000</v>
      </c>
      <c r="D25" s="183">
        <f t="shared" si="6"/>
        <v>0.84057051324746346</v>
      </c>
      <c r="E25" s="184">
        <f t="shared" si="5"/>
        <v>1146538180.0695403</v>
      </c>
      <c r="F25" s="179"/>
      <c r="G25" s="182">
        <f t="shared" ref="G25:G35" si="10">J24</f>
        <v>-11880759112.667686</v>
      </c>
      <c r="H25" s="182">
        <f t="shared" ref="H25:H41" si="11">-C25</f>
        <v>-1364000000</v>
      </c>
      <c r="I25" s="182">
        <f t="shared" ref="I25:I41" si="12">J24*$C$11</f>
        <v>-708093243.11499417</v>
      </c>
      <c r="J25" s="182">
        <f t="shared" si="7"/>
        <v>-13952852355.782681</v>
      </c>
      <c r="K25" s="179"/>
      <c r="L25" s="182" t="e">
        <f t="shared" ref="L25:L41" si="13">O24</f>
        <v>#DIV/0!</v>
      </c>
      <c r="M25" s="182" t="e">
        <f t="shared" ref="M25:M41" si="14">M24</f>
        <v>#DIV/0!</v>
      </c>
      <c r="N25" s="182" t="e">
        <f t="shared" ref="N25:N41" si="15">N24+M25</f>
        <v>#DIV/0!</v>
      </c>
      <c r="O25" s="182" t="e">
        <f t="shared" ref="O25:O42" si="16">L25-M25</f>
        <v>#DIV/0!</v>
      </c>
      <c r="Q25" s="182">
        <f t="shared" si="0"/>
        <v>-11880759112.667686</v>
      </c>
      <c r="R25" s="182">
        <f t="shared" si="1"/>
        <v>-1364000000</v>
      </c>
      <c r="S25" s="185">
        <f t="shared" si="8"/>
        <v>-2072093243.114994</v>
      </c>
      <c r="T25" s="182">
        <f t="shared" si="2"/>
        <v>-708093243.11499417</v>
      </c>
      <c r="U25" s="182">
        <f t="shared" si="3"/>
        <v>-13952852355.782681</v>
      </c>
    </row>
    <row r="26" spans="2:24" x14ac:dyDescent="0.3">
      <c r="B26" s="181">
        <f t="shared" si="9"/>
        <v>4</v>
      </c>
      <c r="C26" s="182">
        <f t="shared" si="4"/>
        <v>1364000000</v>
      </c>
      <c r="D26" s="183">
        <f t="shared" si="6"/>
        <v>0.79329040510330651</v>
      </c>
      <c r="E26" s="184">
        <f t="shared" si="5"/>
        <v>1082048112.56091</v>
      </c>
      <c r="F26" s="179"/>
      <c r="G26" s="182">
        <f t="shared" si="10"/>
        <v>-13952852355.782681</v>
      </c>
      <c r="H26" s="182">
        <f t="shared" si="11"/>
        <v>-1364000000</v>
      </c>
      <c r="I26" s="182">
        <f t="shared" si="12"/>
        <v>-831590000.40464771</v>
      </c>
      <c r="J26" s="182">
        <f t="shared" si="7"/>
        <v>-16148442356.187328</v>
      </c>
      <c r="K26" s="179"/>
      <c r="L26" s="182" t="e">
        <f t="shared" si="13"/>
        <v>#DIV/0!</v>
      </c>
      <c r="M26" s="182" t="e">
        <f t="shared" si="14"/>
        <v>#DIV/0!</v>
      </c>
      <c r="N26" s="182" t="e">
        <f t="shared" si="15"/>
        <v>#DIV/0!</v>
      </c>
      <c r="O26" s="182" t="e">
        <f t="shared" si="16"/>
        <v>#DIV/0!</v>
      </c>
      <c r="Q26" s="182">
        <f t="shared" si="0"/>
        <v>-13952852355.782681</v>
      </c>
      <c r="R26" s="182">
        <f t="shared" si="1"/>
        <v>-1364000000</v>
      </c>
      <c r="S26" s="185">
        <f t="shared" si="8"/>
        <v>-2195590000.4046478</v>
      </c>
      <c r="T26" s="182">
        <f t="shared" si="2"/>
        <v>-831590000.40464771</v>
      </c>
      <c r="U26" s="182">
        <f t="shared" si="3"/>
        <v>-16148442356.187328</v>
      </c>
    </row>
    <row r="27" spans="2:24" x14ac:dyDescent="0.3">
      <c r="B27" s="181">
        <f t="shared" si="9"/>
        <v>5</v>
      </c>
      <c r="C27" s="182">
        <f t="shared" si="4"/>
        <v>1364000000</v>
      </c>
      <c r="D27" s="183">
        <f t="shared" si="6"/>
        <v>0.74866969149047413</v>
      </c>
      <c r="E27" s="184">
        <f t="shared" si="5"/>
        <v>1021185459.1930068</v>
      </c>
      <c r="F27" s="179"/>
      <c r="G27" s="182">
        <f t="shared" si="10"/>
        <v>-16148442356.187328</v>
      </c>
      <c r="H27" s="182">
        <f t="shared" si="11"/>
        <v>-1364000000</v>
      </c>
      <c r="I27" s="182">
        <f t="shared" si="12"/>
        <v>-962447164.42876482</v>
      </c>
      <c r="J27" s="182">
        <f t="shared" si="7"/>
        <v>-18474889520.616093</v>
      </c>
      <c r="K27" s="179"/>
      <c r="L27" s="182" t="e">
        <f t="shared" si="13"/>
        <v>#DIV/0!</v>
      </c>
      <c r="M27" s="182" t="e">
        <f t="shared" si="14"/>
        <v>#DIV/0!</v>
      </c>
      <c r="N27" s="182" t="e">
        <f t="shared" si="15"/>
        <v>#DIV/0!</v>
      </c>
      <c r="O27" s="182" t="e">
        <f t="shared" si="16"/>
        <v>#DIV/0!</v>
      </c>
      <c r="Q27" s="182">
        <f t="shared" si="0"/>
        <v>-16148442356.187328</v>
      </c>
      <c r="R27" s="182">
        <f t="shared" si="1"/>
        <v>-1364000000</v>
      </c>
      <c r="S27" s="185">
        <f t="shared" si="8"/>
        <v>-2326447164.4287648</v>
      </c>
      <c r="T27" s="182">
        <f t="shared" si="2"/>
        <v>-962447164.42876482</v>
      </c>
      <c r="U27" s="182">
        <f t="shared" si="3"/>
        <v>-18474889520.616093</v>
      </c>
    </row>
    <row r="28" spans="2:24" x14ac:dyDescent="0.3">
      <c r="B28" s="181">
        <f t="shared" si="9"/>
        <v>6</v>
      </c>
      <c r="C28" s="182">
        <f t="shared" si="4"/>
        <v>1364000000</v>
      </c>
      <c r="D28" s="183">
        <f t="shared" si="6"/>
        <v>0.70655878774110437</v>
      </c>
      <c r="E28" s="184">
        <f t="shared" si="5"/>
        <v>963746186.47886634</v>
      </c>
      <c r="F28" s="179"/>
      <c r="G28" s="182">
        <f t="shared" si="10"/>
        <v>-18474889520.616093</v>
      </c>
      <c r="H28" s="182">
        <f t="shared" si="11"/>
        <v>-1364000000</v>
      </c>
      <c r="I28" s="182">
        <f t="shared" si="12"/>
        <v>-1101103415.428719</v>
      </c>
      <c r="J28" s="182">
        <f t="shared" si="7"/>
        <v>-20939992936.044811</v>
      </c>
      <c r="K28" s="179"/>
      <c r="L28" s="182" t="e">
        <f t="shared" si="13"/>
        <v>#DIV/0!</v>
      </c>
      <c r="M28" s="182" t="e">
        <f t="shared" si="14"/>
        <v>#DIV/0!</v>
      </c>
      <c r="N28" s="182" t="e">
        <f t="shared" si="15"/>
        <v>#DIV/0!</v>
      </c>
      <c r="O28" s="182" t="e">
        <f t="shared" si="16"/>
        <v>#DIV/0!</v>
      </c>
      <c r="Q28" s="182">
        <f t="shared" si="0"/>
        <v>-18474889520.616093</v>
      </c>
      <c r="R28" s="182">
        <f t="shared" si="1"/>
        <v>-1364000000</v>
      </c>
      <c r="S28" s="185">
        <f t="shared" si="8"/>
        <v>-2465103415.428719</v>
      </c>
      <c r="T28" s="182">
        <f t="shared" si="2"/>
        <v>-1101103415.428719</v>
      </c>
      <c r="U28" s="182">
        <f t="shared" si="3"/>
        <v>-20939992936.044811</v>
      </c>
    </row>
    <row r="29" spans="2:24" x14ac:dyDescent="0.3">
      <c r="B29" s="181">
        <f t="shared" si="9"/>
        <v>7</v>
      </c>
      <c r="C29" s="182"/>
      <c r="D29" s="183">
        <f t="shared" si="6"/>
        <v>0.66681652297197447</v>
      </c>
      <c r="E29" s="184">
        <f t="shared" si="5"/>
        <v>0</v>
      </c>
      <c r="F29" s="179"/>
      <c r="G29" s="182">
        <f t="shared" si="10"/>
        <v>-20939992936.044811</v>
      </c>
      <c r="H29" s="182">
        <f t="shared" si="11"/>
        <v>0</v>
      </c>
      <c r="I29" s="182">
        <f t="shared" si="12"/>
        <v>-1248023578.9882708</v>
      </c>
      <c r="J29" s="182">
        <f t="shared" si="7"/>
        <v>-22188016515.033081</v>
      </c>
      <c r="K29" s="179"/>
      <c r="L29" s="182" t="e">
        <f t="shared" si="13"/>
        <v>#DIV/0!</v>
      </c>
      <c r="M29" s="182" t="e">
        <f t="shared" si="14"/>
        <v>#DIV/0!</v>
      </c>
      <c r="N29" s="182" t="e">
        <f t="shared" si="15"/>
        <v>#DIV/0!</v>
      </c>
      <c r="O29" s="182" t="e">
        <f t="shared" si="16"/>
        <v>#DIV/0!</v>
      </c>
      <c r="Q29" s="182">
        <f t="shared" si="0"/>
        <v>-20939992936.044811</v>
      </c>
      <c r="R29" s="182">
        <f t="shared" si="1"/>
        <v>0</v>
      </c>
      <c r="S29" s="185">
        <f t="shared" si="8"/>
        <v>-1248023578.9882708</v>
      </c>
      <c r="T29" s="182">
        <f t="shared" si="2"/>
        <v>-1248023578.9882708</v>
      </c>
      <c r="U29" s="182">
        <f t="shared" si="3"/>
        <v>-22188016515.033081</v>
      </c>
    </row>
    <row r="30" spans="2:24" x14ac:dyDescent="0.3">
      <c r="B30" s="181">
        <f t="shared" si="9"/>
        <v>8</v>
      </c>
      <c r="C30" s="182"/>
      <c r="D30" s="183">
        <f t="shared" si="6"/>
        <v>0.62930966682896805</v>
      </c>
      <c r="E30" s="184">
        <f t="shared" si="5"/>
        <v>0</v>
      </c>
      <c r="F30" s="179"/>
      <c r="G30" s="182">
        <f t="shared" si="10"/>
        <v>-22188016515.033081</v>
      </c>
      <c r="H30" s="182">
        <f t="shared" si="11"/>
        <v>0</v>
      </c>
      <c r="I30" s="182">
        <f t="shared" si="12"/>
        <v>-1322405784.2959716</v>
      </c>
      <c r="J30" s="182">
        <f t="shared" si="7"/>
        <v>-23510422299.329052</v>
      </c>
      <c r="K30" s="179"/>
      <c r="L30" s="182" t="e">
        <f t="shared" si="13"/>
        <v>#DIV/0!</v>
      </c>
      <c r="M30" s="182" t="e">
        <f t="shared" si="14"/>
        <v>#DIV/0!</v>
      </c>
      <c r="N30" s="182" t="e">
        <f t="shared" si="15"/>
        <v>#DIV/0!</v>
      </c>
      <c r="O30" s="182" t="e">
        <f t="shared" si="16"/>
        <v>#DIV/0!</v>
      </c>
      <c r="Q30" s="182">
        <f t="shared" si="0"/>
        <v>-22188016515.033081</v>
      </c>
      <c r="R30" s="182">
        <f t="shared" si="1"/>
        <v>0</v>
      </c>
      <c r="S30" s="185">
        <f t="shared" si="8"/>
        <v>-1322405784.2959716</v>
      </c>
      <c r="T30" s="182">
        <f t="shared" si="2"/>
        <v>-1322405784.2959716</v>
      </c>
      <c r="U30" s="182">
        <f t="shared" si="3"/>
        <v>-23510422299.329052</v>
      </c>
    </row>
    <row r="31" spans="2:24" x14ac:dyDescent="0.3">
      <c r="B31" s="181">
        <f t="shared" si="9"/>
        <v>9</v>
      </c>
      <c r="C31" s="182"/>
      <c r="D31" s="183">
        <f t="shared" si="6"/>
        <v>0.5939124828510457</v>
      </c>
      <c r="E31" s="184">
        <f t="shared" si="5"/>
        <v>0</v>
      </c>
      <c r="F31" s="179"/>
      <c r="G31" s="182">
        <f t="shared" si="10"/>
        <v>-23510422299.329052</v>
      </c>
      <c r="H31" s="182">
        <f t="shared" si="11"/>
        <v>0</v>
      </c>
      <c r="I31" s="182">
        <f t="shared" si="12"/>
        <v>-1401221169.0400114</v>
      </c>
      <c r="J31" s="182">
        <f t="shared" si="7"/>
        <v>-24911643468.369064</v>
      </c>
      <c r="K31" s="179"/>
      <c r="L31" s="182" t="e">
        <f t="shared" si="13"/>
        <v>#DIV/0!</v>
      </c>
      <c r="M31" s="182" t="e">
        <f t="shared" si="14"/>
        <v>#DIV/0!</v>
      </c>
      <c r="N31" s="182" t="e">
        <f t="shared" si="15"/>
        <v>#DIV/0!</v>
      </c>
      <c r="O31" s="182" t="e">
        <f t="shared" si="16"/>
        <v>#DIV/0!</v>
      </c>
      <c r="Q31" s="182">
        <f t="shared" si="0"/>
        <v>-23510422299.329052</v>
      </c>
      <c r="R31" s="182">
        <f t="shared" si="1"/>
        <v>0</v>
      </c>
      <c r="S31" s="185">
        <f t="shared" si="8"/>
        <v>-1401221169.0400114</v>
      </c>
      <c r="T31" s="182">
        <f t="shared" si="2"/>
        <v>-1401221169.0400114</v>
      </c>
      <c r="U31" s="182">
        <f t="shared" si="3"/>
        <v>-24911643468.369064</v>
      </c>
    </row>
    <row r="32" spans="2:24" x14ac:dyDescent="0.3">
      <c r="B32" s="181">
        <f t="shared" si="9"/>
        <v>10</v>
      </c>
      <c r="C32" s="182"/>
      <c r="D32" s="183">
        <f t="shared" si="6"/>
        <v>0.56050630695644177</v>
      </c>
      <c r="E32" s="184">
        <f t="shared" si="5"/>
        <v>0</v>
      </c>
      <c r="F32" s="179"/>
      <c r="G32" s="182">
        <f t="shared" si="10"/>
        <v>-24911643468.369064</v>
      </c>
      <c r="H32" s="182">
        <f t="shared" si="11"/>
        <v>0</v>
      </c>
      <c r="I32" s="182">
        <f t="shared" si="12"/>
        <v>-1484733950.7147963</v>
      </c>
      <c r="J32" s="182">
        <f t="shared" si="7"/>
        <v>-26396377419.083862</v>
      </c>
      <c r="K32" s="179"/>
      <c r="L32" s="182" t="e">
        <f t="shared" si="13"/>
        <v>#DIV/0!</v>
      </c>
      <c r="M32" s="182" t="e">
        <f t="shared" si="14"/>
        <v>#DIV/0!</v>
      </c>
      <c r="N32" s="182" t="e">
        <f t="shared" si="15"/>
        <v>#DIV/0!</v>
      </c>
      <c r="O32" s="182" t="e">
        <f t="shared" si="16"/>
        <v>#DIV/0!</v>
      </c>
      <c r="Q32" s="182">
        <f t="shared" si="0"/>
        <v>-24911643468.369064</v>
      </c>
      <c r="R32" s="182">
        <f t="shared" si="1"/>
        <v>0</v>
      </c>
      <c r="S32" s="185">
        <f t="shared" si="8"/>
        <v>-1484733950.7147963</v>
      </c>
      <c r="T32" s="182">
        <f t="shared" si="2"/>
        <v>-1484733950.7147963</v>
      </c>
      <c r="U32" s="182">
        <f t="shared" si="3"/>
        <v>-26396377419.083862</v>
      </c>
    </row>
    <row r="33" spans="2:26" x14ac:dyDescent="0.3">
      <c r="B33" s="181">
        <f t="shared" si="9"/>
        <v>11</v>
      </c>
      <c r="C33" s="182"/>
      <c r="D33" s="183">
        <f t="shared" si="6"/>
        <v>0.52897914963801596</v>
      </c>
      <c r="E33" s="184">
        <f t="shared" si="5"/>
        <v>0</v>
      </c>
      <c r="F33" s="179"/>
      <c r="G33" s="182">
        <f t="shared" si="10"/>
        <v>-26396377419.083862</v>
      </c>
      <c r="H33" s="182">
        <f t="shared" si="11"/>
        <v>0</v>
      </c>
      <c r="I33" s="182">
        <f t="shared" si="12"/>
        <v>-1573224094.1773982</v>
      </c>
      <c r="J33" s="182">
        <f t="shared" si="7"/>
        <v>-27969601513.261261</v>
      </c>
      <c r="K33" s="179"/>
      <c r="L33" s="182" t="e">
        <f t="shared" si="13"/>
        <v>#DIV/0!</v>
      </c>
      <c r="M33" s="182" t="e">
        <f t="shared" si="14"/>
        <v>#DIV/0!</v>
      </c>
      <c r="N33" s="182" t="e">
        <f t="shared" si="15"/>
        <v>#DIV/0!</v>
      </c>
      <c r="O33" s="182" t="e">
        <f t="shared" si="16"/>
        <v>#DIV/0!</v>
      </c>
      <c r="Q33" s="182">
        <f t="shared" si="0"/>
        <v>-26396377419.083862</v>
      </c>
      <c r="R33" s="182">
        <f t="shared" si="1"/>
        <v>0</v>
      </c>
      <c r="S33" s="185">
        <f t="shared" si="8"/>
        <v>-1573224094.1773982</v>
      </c>
      <c r="T33" s="182">
        <f t="shared" si="2"/>
        <v>-1573224094.1773982</v>
      </c>
      <c r="U33" s="182">
        <f t="shared" si="3"/>
        <v>-27969601513.261261</v>
      </c>
    </row>
    <row r="34" spans="2:26" x14ac:dyDescent="0.3">
      <c r="B34" s="181">
        <f t="shared" si="9"/>
        <v>12</v>
      </c>
      <c r="C34" s="182"/>
      <c r="D34" s="183">
        <f t="shared" si="6"/>
        <v>0.49922532053417895</v>
      </c>
      <c r="E34" s="184">
        <f t="shared" si="5"/>
        <v>0</v>
      </c>
      <c r="F34" s="179"/>
      <c r="G34" s="182">
        <f t="shared" si="10"/>
        <v>-27969601513.261261</v>
      </c>
      <c r="H34" s="182">
        <f t="shared" si="11"/>
        <v>0</v>
      </c>
      <c r="I34" s="182">
        <f t="shared" si="12"/>
        <v>-1666988250.1903713</v>
      </c>
      <c r="J34" s="182">
        <f t="shared" si="7"/>
        <v>-29636589763.451633</v>
      </c>
      <c r="K34" s="179"/>
      <c r="L34" s="182" t="e">
        <f t="shared" si="13"/>
        <v>#DIV/0!</v>
      </c>
      <c r="M34" s="182" t="e">
        <f t="shared" si="14"/>
        <v>#DIV/0!</v>
      </c>
      <c r="N34" s="182" t="e">
        <f t="shared" si="15"/>
        <v>#DIV/0!</v>
      </c>
      <c r="O34" s="182" t="e">
        <f t="shared" si="16"/>
        <v>#DIV/0!</v>
      </c>
      <c r="Q34" s="182">
        <f t="shared" si="0"/>
        <v>-27969601513.261261</v>
      </c>
      <c r="R34" s="182">
        <f t="shared" si="1"/>
        <v>0</v>
      </c>
      <c r="S34" s="185">
        <f t="shared" si="8"/>
        <v>-1666988250.1903713</v>
      </c>
      <c r="T34" s="182">
        <f t="shared" si="2"/>
        <v>-1666988250.1903713</v>
      </c>
      <c r="U34" s="182">
        <f t="shared" si="3"/>
        <v>-29636589763.451633</v>
      </c>
    </row>
    <row r="35" spans="2:26" x14ac:dyDescent="0.3">
      <c r="B35" s="181">
        <f t="shared" si="9"/>
        <v>13</v>
      </c>
      <c r="C35" s="182"/>
      <c r="D35" s="183">
        <f t="shared" si="6"/>
        <v>0.47114507411681661</v>
      </c>
      <c r="E35" s="184">
        <f t="shared" si="5"/>
        <v>0</v>
      </c>
      <c r="G35" s="187">
        <f t="shared" si="10"/>
        <v>-29636589763.451633</v>
      </c>
      <c r="H35" s="185">
        <f t="shared" si="11"/>
        <v>0</v>
      </c>
      <c r="I35" s="185">
        <f t="shared" si="12"/>
        <v>-1766340749.9017174</v>
      </c>
      <c r="J35" s="185">
        <f t="shared" si="7"/>
        <v>-31402930513.353352</v>
      </c>
      <c r="K35" s="173"/>
      <c r="L35" s="185" t="e">
        <f t="shared" si="13"/>
        <v>#DIV/0!</v>
      </c>
      <c r="M35" s="185" t="e">
        <f t="shared" si="14"/>
        <v>#DIV/0!</v>
      </c>
      <c r="N35" s="185" t="e">
        <f t="shared" si="15"/>
        <v>#DIV/0!</v>
      </c>
      <c r="O35" s="185" t="e">
        <f t="shared" si="16"/>
        <v>#DIV/0!</v>
      </c>
      <c r="Q35" s="187">
        <f t="shared" si="0"/>
        <v>-29636589763.451633</v>
      </c>
      <c r="R35" s="185">
        <f t="shared" si="1"/>
        <v>0</v>
      </c>
      <c r="S35" s="185">
        <f t="shared" si="8"/>
        <v>-1766340749.9017174</v>
      </c>
      <c r="T35" s="185">
        <f t="shared" si="2"/>
        <v>-1766340749.9017174</v>
      </c>
      <c r="U35" s="185">
        <f t="shared" si="3"/>
        <v>-31402930513.353352</v>
      </c>
      <c r="V35" s="175"/>
      <c r="W35" s="175"/>
      <c r="X35" s="175"/>
      <c r="Y35" s="175"/>
      <c r="Z35" s="175"/>
    </row>
    <row r="36" spans="2:26" x14ac:dyDescent="0.3">
      <c r="B36" s="181">
        <f t="shared" si="9"/>
        <v>14</v>
      </c>
      <c r="C36" s="182"/>
      <c r="D36" s="183">
        <f t="shared" si="6"/>
        <v>0.44464427530843398</v>
      </c>
      <c r="E36" s="184">
        <f t="shared" si="5"/>
        <v>0</v>
      </c>
      <c r="G36" s="188">
        <f>J35</f>
        <v>-31402930513.353352</v>
      </c>
      <c r="H36" s="184">
        <f t="shared" si="11"/>
        <v>0</v>
      </c>
      <c r="I36" s="185">
        <f t="shared" si="12"/>
        <v>-1871614658.5958598</v>
      </c>
      <c r="J36" s="184">
        <f>SUM(G36:I36)</f>
        <v>-33274545171.949211</v>
      </c>
      <c r="K36" s="173"/>
      <c r="L36" s="185" t="e">
        <f t="shared" si="13"/>
        <v>#DIV/0!</v>
      </c>
      <c r="M36" s="185" t="e">
        <f t="shared" si="14"/>
        <v>#DIV/0!</v>
      </c>
      <c r="N36" s="185" t="e">
        <f t="shared" si="15"/>
        <v>#DIV/0!</v>
      </c>
      <c r="O36" s="185" t="e">
        <f t="shared" si="16"/>
        <v>#DIV/0!</v>
      </c>
      <c r="Q36" s="188">
        <f t="shared" si="0"/>
        <v>-31402930513.353352</v>
      </c>
      <c r="R36" s="184">
        <f t="shared" si="1"/>
        <v>0</v>
      </c>
      <c r="S36" s="185">
        <f t="shared" si="8"/>
        <v>-1871614658.5958598</v>
      </c>
      <c r="T36" s="185">
        <f t="shared" si="2"/>
        <v>-1871614658.5958598</v>
      </c>
      <c r="U36" s="184">
        <f t="shared" si="3"/>
        <v>-33274545171.949211</v>
      </c>
      <c r="V36" s="175"/>
      <c r="W36" s="172"/>
      <c r="X36" s="172"/>
      <c r="Z36" s="173"/>
    </row>
    <row r="37" spans="2:26" x14ac:dyDescent="0.3">
      <c r="B37" s="181">
        <f t="shared" si="9"/>
        <v>15</v>
      </c>
      <c r="C37" s="182"/>
      <c r="D37" s="183">
        <f t="shared" si="6"/>
        <v>0.4196340839075442</v>
      </c>
      <c r="E37" s="188">
        <f t="shared" si="5"/>
        <v>0</v>
      </c>
      <c r="G37" s="188">
        <f t="shared" ref="G37:G41" si="17">J36</f>
        <v>-33274545171.949211</v>
      </c>
      <c r="H37" s="184">
        <f t="shared" si="11"/>
        <v>0</v>
      </c>
      <c r="I37" s="185">
        <f t="shared" si="12"/>
        <v>-1983162892.248173</v>
      </c>
      <c r="J37" s="184">
        <f>SUM(G37:I37)</f>
        <v>-35257708064.197388</v>
      </c>
      <c r="L37" s="185" t="e">
        <f t="shared" si="13"/>
        <v>#DIV/0!</v>
      </c>
      <c r="M37" s="187" t="e">
        <f t="shared" si="14"/>
        <v>#DIV/0!</v>
      </c>
      <c r="N37" s="187" t="e">
        <f t="shared" si="15"/>
        <v>#DIV/0!</v>
      </c>
      <c r="O37" s="187" t="e">
        <f t="shared" si="16"/>
        <v>#DIV/0!</v>
      </c>
      <c r="Q37" s="188">
        <f t="shared" si="0"/>
        <v>-33274545171.949211</v>
      </c>
      <c r="R37" s="184">
        <f t="shared" si="1"/>
        <v>0</v>
      </c>
      <c r="S37" s="185">
        <f t="shared" si="8"/>
        <v>-1983162892.248173</v>
      </c>
      <c r="T37" s="185">
        <f t="shared" si="2"/>
        <v>-1983162892.248173</v>
      </c>
      <c r="U37" s="184">
        <f t="shared" si="3"/>
        <v>-35257708064.197388</v>
      </c>
      <c r="V37" s="175"/>
      <c r="W37" s="172"/>
      <c r="X37" s="172"/>
      <c r="Y37" s="175"/>
      <c r="Z37" s="173"/>
    </row>
    <row r="38" spans="2:26" x14ac:dyDescent="0.3">
      <c r="B38" s="181">
        <f t="shared" si="9"/>
        <v>16</v>
      </c>
      <c r="C38" s="182"/>
      <c r="D38" s="183">
        <f t="shared" si="6"/>
        <v>0.39603065676438676</v>
      </c>
      <c r="E38" s="188">
        <f t="shared" si="5"/>
        <v>0</v>
      </c>
      <c r="G38" s="188">
        <f t="shared" si="17"/>
        <v>-35257708064.197388</v>
      </c>
      <c r="H38" s="184">
        <f t="shared" si="11"/>
        <v>0</v>
      </c>
      <c r="I38" s="185">
        <f t="shared" si="12"/>
        <v>-2101359400.6261642</v>
      </c>
      <c r="J38" s="184">
        <f t="shared" ref="J38:J42" si="18">SUM(G38:I38)</f>
        <v>-37359067464.823555</v>
      </c>
      <c r="L38" s="185" t="e">
        <f t="shared" si="13"/>
        <v>#DIV/0!</v>
      </c>
      <c r="M38" s="187" t="e">
        <f t="shared" si="14"/>
        <v>#DIV/0!</v>
      </c>
      <c r="N38" s="187" t="e">
        <f t="shared" si="15"/>
        <v>#DIV/0!</v>
      </c>
      <c r="O38" s="187" t="e">
        <f t="shared" si="16"/>
        <v>#DIV/0!</v>
      </c>
      <c r="Q38" s="188">
        <f t="shared" si="0"/>
        <v>-35257708064.197388</v>
      </c>
      <c r="R38" s="184">
        <f t="shared" si="1"/>
        <v>0</v>
      </c>
      <c r="S38" s="185">
        <f t="shared" si="8"/>
        <v>-2101359400.6261642</v>
      </c>
      <c r="T38" s="185">
        <f t="shared" si="2"/>
        <v>-2101359400.6261642</v>
      </c>
      <c r="U38" s="184">
        <f t="shared" si="3"/>
        <v>-37359067464.823555</v>
      </c>
      <c r="V38" s="175"/>
      <c r="W38" s="172"/>
      <c r="X38" s="172"/>
      <c r="Y38" s="175"/>
      <c r="Z38" s="173"/>
    </row>
    <row r="39" spans="2:26" x14ac:dyDescent="0.3">
      <c r="B39" s="181">
        <f t="shared" si="9"/>
        <v>17</v>
      </c>
      <c r="C39" s="182"/>
      <c r="D39" s="183">
        <f t="shared" si="6"/>
        <v>0.37375486670855673</v>
      </c>
      <c r="E39" s="188">
        <f t="shared" si="5"/>
        <v>0</v>
      </c>
      <c r="G39" s="188">
        <f t="shared" si="17"/>
        <v>-37359067464.823555</v>
      </c>
      <c r="H39" s="184">
        <f t="shared" si="11"/>
        <v>0</v>
      </c>
      <c r="I39" s="185">
        <f t="shared" si="12"/>
        <v>-2226600420.9034839</v>
      </c>
      <c r="J39" s="184">
        <f t="shared" si="18"/>
        <v>-39585667885.727036</v>
      </c>
      <c r="L39" s="185" t="e">
        <f t="shared" si="13"/>
        <v>#DIV/0!</v>
      </c>
      <c r="M39" s="187" t="e">
        <f t="shared" si="14"/>
        <v>#DIV/0!</v>
      </c>
      <c r="N39" s="187" t="e">
        <f t="shared" si="15"/>
        <v>#DIV/0!</v>
      </c>
      <c r="O39" s="187" t="e">
        <f t="shared" si="16"/>
        <v>#DIV/0!</v>
      </c>
      <c r="Q39" s="188">
        <f t="shared" si="0"/>
        <v>-37359067464.823555</v>
      </c>
      <c r="R39" s="184">
        <f t="shared" si="1"/>
        <v>0</v>
      </c>
      <c r="S39" s="185">
        <f t="shared" si="8"/>
        <v>-2226600420.9034839</v>
      </c>
      <c r="T39" s="185">
        <f t="shared" si="2"/>
        <v>-2226600420.9034839</v>
      </c>
      <c r="U39" s="184">
        <f t="shared" si="3"/>
        <v>-39585667885.727036</v>
      </c>
      <c r="V39" s="175"/>
      <c r="Z39" s="173"/>
    </row>
    <row r="40" spans="2:26" x14ac:dyDescent="0.3">
      <c r="B40" s="181">
        <f t="shared" si="9"/>
        <v>18</v>
      </c>
      <c r="C40" s="182"/>
      <c r="D40" s="183">
        <f t="shared" si="6"/>
        <v>0.35273203728629365</v>
      </c>
      <c r="E40" s="188">
        <f t="shared" si="5"/>
        <v>0</v>
      </c>
      <c r="G40" s="188">
        <f t="shared" si="17"/>
        <v>-39585667885.727036</v>
      </c>
      <c r="H40" s="184">
        <f t="shared" si="11"/>
        <v>0</v>
      </c>
      <c r="I40" s="185">
        <f t="shared" si="12"/>
        <v>-2359305805.9893312</v>
      </c>
      <c r="J40" s="184">
        <f t="shared" si="18"/>
        <v>-41944973691.71637</v>
      </c>
      <c r="L40" s="185" t="e">
        <f t="shared" si="13"/>
        <v>#DIV/0!</v>
      </c>
      <c r="M40" s="187" t="e">
        <f t="shared" si="14"/>
        <v>#DIV/0!</v>
      </c>
      <c r="N40" s="187" t="e">
        <f t="shared" si="15"/>
        <v>#DIV/0!</v>
      </c>
      <c r="O40" s="187" t="e">
        <f t="shared" si="16"/>
        <v>#DIV/0!</v>
      </c>
      <c r="Q40" s="188">
        <f t="shared" si="0"/>
        <v>-39585667885.727036</v>
      </c>
      <c r="R40" s="184">
        <f t="shared" si="1"/>
        <v>0</v>
      </c>
      <c r="S40" s="185">
        <f t="shared" si="8"/>
        <v>-2359305805.9893312</v>
      </c>
      <c r="T40" s="185">
        <f t="shared" si="2"/>
        <v>-2359305805.9893312</v>
      </c>
      <c r="U40" s="184">
        <f t="shared" si="3"/>
        <v>-41944973691.71637</v>
      </c>
      <c r="V40" s="175"/>
      <c r="Z40" s="173"/>
    </row>
    <row r="41" spans="2:26" x14ac:dyDescent="0.3">
      <c r="B41" s="181">
        <f t="shared" si="9"/>
        <v>19</v>
      </c>
      <c r="C41" s="182"/>
      <c r="D41" s="183">
        <f t="shared" si="6"/>
        <v>0.33289169241817057</v>
      </c>
      <c r="E41" s="188">
        <f t="shared" si="5"/>
        <v>0</v>
      </c>
      <c r="G41" s="188">
        <f t="shared" si="17"/>
        <v>-41944973691.71637</v>
      </c>
      <c r="H41" s="184">
        <f t="shared" si="11"/>
        <v>0</v>
      </c>
      <c r="I41" s="185">
        <f t="shared" si="12"/>
        <v>-2499920432.0262957</v>
      </c>
      <c r="J41" s="184">
        <f t="shared" si="18"/>
        <v>-44444894123.742668</v>
      </c>
      <c r="L41" s="185" t="e">
        <f t="shared" si="13"/>
        <v>#DIV/0!</v>
      </c>
      <c r="M41" s="187" t="e">
        <f t="shared" si="14"/>
        <v>#DIV/0!</v>
      </c>
      <c r="N41" s="187" t="e">
        <f t="shared" si="15"/>
        <v>#DIV/0!</v>
      </c>
      <c r="O41" s="187" t="e">
        <f t="shared" si="16"/>
        <v>#DIV/0!</v>
      </c>
      <c r="Q41" s="188">
        <f t="shared" si="0"/>
        <v>-41944973691.71637</v>
      </c>
      <c r="R41" s="184">
        <f t="shared" si="1"/>
        <v>0</v>
      </c>
      <c r="S41" s="185">
        <f t="shared" si="8"/>
        <v>-2499920432.0262957</v>
      </c>
      <c r="T41" s="185">
        <f t="shared" si="2"/>
        <v>-2499920432.0262957</v>
      </c>
      <c r="U41" s="184">
        <f t="shared" si="3"/>
        <v>-44444894123.742668</v>
      </c>
      <c r="V41" s="175"/>
      <c r="Z41" s="173"/>
    </row>
    <row r="42" spans="2:26" x14ac:dyDescent="0.3">
      <c r="B42" s="181">
        <f>B41+1</f>
        <v>20</v>
      </c>
      <c r="C42" s="182"/>
      <c r="D42" s="183">
        <f t="shared" si="6"/>
        <v>0.3141673201379489</v>
      </c>
      <c r="E42" s="188">
        <f t="shared" si="5"/>
        <v>0</v>
      </c>
      <c r="G42" s="188">
        <f>J41</f>
        <v>-44444894123.742668</v>
      </c>
      <c r="H42" s="184"/>
      <c r="I42" s="185">
        <f>J41*$C$11</f>
        <v>-2648915689.775063</v>
      </c>
      <c r="J42" s="184">
        <f t="shared" si="18"/>
        <v>-47093809813.517731</v>
      </c>
      <c r="L42" s="185" t="e">
        <f>O41</f>
        <v>#DIV/0!</v>
      </c>
      <c r="M42" s="187" t="e">
        <f>M41</f>
        <v>#DIV/0!</v>
      </c>
      <c r="N42" s="187" t="e">
        <f>N41+M42</f>
        <v>#DIV/0!</v>
      </c>
      <c r="O42" s="187" t="e">
        <f t="shared" si="16"/>
        <v>#DIV/0!</v>
      </c>
      <c r="Q42" s="188">
        <f t="shared" si="0"/>
        <v>-44444894123.742668</v>
      </c>
      <c r="R42" s="184">
        <f t="shared" si="1"/>
        <v>0</v>
      </c>
      <c r="S42" s="184"/>
      <c r="T42" s="185">
        <f t="shared" si="2"/>
        <v>-2648915689.775063</v>
      </c>
      <c r="U42" s="184">
        <f t="shared" si="3"/>
        <v>-47093809813.517731</v>
      </c>
      <c r="V42" s="175"/>
      <c r="W42" s="172"/>
      <c r="X42" s="172"/>
      <c r="Z42" s="173"/>
    </row>
    <row r="43" spans="2:26" x14ac:dyDescent="0.3">
      <c r="C43" s="189">
        <f>SUM(C23:C42)</f>
        <v>8184000000</v>
      </c>
      <c r="E43" s="189">
        <f>SUM(E23:E42)</f>
        <v>6715668012.0995541</v>
      </c>
      <c r="H43" s="189">
        <f>SUM(H23:H42)</f>
        <v>-8184000000</v>
      </c>
      <c r="I43" s="189">
        <f>SUM(I23:I42)</f>
        <v>-30830141801.418159</v>
      </c>
      <c r="M43" s="189" t="e">
        <f>SUM(M23:M42)</f>
        <v>#DIV/0!</v>
      </c>
      <c r="Q43" s="158">
        <f t="shared" si="0"/>
        <v>0</v>
      </c>
      <c r="R43" s="189">
        <f t="shared" si="1"/>
        <v>-8184000000</v>
      </c>
      <c r="S43" s="189"/>
      <c r="T43" s="189">
        <f t="shared" si="2"/>
        <v>-30830141801.418159</v>
      </c>
      <c r="U43" s="158">
        <f t="shared" si="3"/>
        <v>0</v>
      </c>
    </row>
    <row r="44" spans="2:26" x14ac:dyDescent="0.3">
      <c r="M44" s="173"/>
    </row>
    <row r="45" spans="2:26" x14ac:dyDescent="0.3">
      <c r="C45" s="190">
        <f>C43-C13</f>
        <v>0</v>
      </c>
      <c r="H45" s="190">
        <f>C15+H43</f>
        <v>-1364000000</v>
      </c>
      <c r="R45" s="190"/>
      <c r="S45" s="191" t="s">
        <v>340</v>
      </c>
      <c r="T45" s="174">
        <f>ABS(S23)</f>
        <v>1845548213.5211337</v>
      </c>
    </row>
    <row r="46" spans="2:26" x14ac:dyDescent="0.3">
      <c r="I46" s="173"/>
      <c r="S46" s="174" t="s">
        <v>341</v>
      </c>
      <c r="T46" s="174">
        <f>ABS(SUM(S24:S41))</f>
        <v>34519677898.121964</v>
      </c>
    </row>
    <row r="47" spans="2:26" x14ac:dyDescent="0.3">
      <c r="E47" s="17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B9D4-A54F-4958-A902-4374F5DBB796}">
  <dimension ref="B2:N39"/>
  <sheetViews>
    <sheetView workbookViewId="0">
      <pane xSplit="4" ySplit="5" topLeftCell="E7" activePane="bottomRight" state="frozen"/>
      <selection activeCell="D7" sqref="D7"/>
      <selection pane="topRight" activeCell="D7" sqref="D7"/>
      <selection pane="bottomLeft" activeCell="D7" sqref="D7"/>
      <selection pane="bottomRight" activeCell="E11" sqref="E11"/>
    </sheetView>
  </sheetViews>
  <sheetFormatPr defaultRowHeight="14.4" outlineLevelRow="1" outlineLevelCol="1" x14ac:dyDescent="0.3"/>
  <cols>
    <col min="1" max="1" width="1.77734375" customWidth="1"/>
    <col min="2" max="2" width="21.6640625" bestFit="1" customWidth="1"/>
    <col min="3" max="3" width="13.88671875" customWidth="1"/>
    <col min="5" max="8" width="22.21875" customWidth="1" outlineLevel="1"/>
    <col min="9" max="9" width="22.21875" customWidth="1"/>
    <col min="10" max="11" width="22.21875" customWidth="1" outlineLevel="1"/>
    <col min="12" max="13" width="27.21875" customWidth="1" outlineLevel="1"/>
    <col min="14" max="14" width="22.21875" customWidth="1"/>
  </cols>
  <sheetData>
    <row r="2" spans="2:14" x14ac:dyDescent="0.3">
      <c r="B2" s="74"/>
      <c r="C2" t="s">
        <v>188</v>
      </c>
    </row>
    <row r="4" spans="2:14" s="72" customFormat="1" x14ac:dyDescent="0.3">
      <c r="C4" s="205" t="s">
        <v>187</v>
      </c>
      <c r="D4" s="205" t="s">
        <v>186</v>
      </c>
      <c r="E4" s="205" t="s">
        <v>185</v>
      </c>
      <c r="F4" s="205" t="s">
        <v>184</v>
      </c>
      <c r="G4" s="205" t="s">
        <v>183</v>
      </c>
      <c r="H4" s="205" t="s">
        <v>182</v>
      </c>
      <c r="I4" s="205" t="s">
        <v>181</v>
      </c>
      <c r="J4" s="205" t="s">
        <v>180</v>
      </c>
      <c r="K4" s="72" t="s">
        <v>179</v>
      </c>
      <c r="L4" s="72" t="s">
        <v>178</v>
      </c>
      <c r="M4" s="207" t="s">
        <v>177</v>
      </c>
      <c r="N4" s="206" t="s">
        <v>176</v>
      </c>
    </row>
    <row r="5" spans="2:14" s="72" customFormat="1" x14ac:dyDescent="0.3">
      <c r="C5" s="205"/>
      <c r="D5" s="205"/>
      <c r="E5" s="205"/>
      <c r="F5" s="205"/>
      <c r="G5" s="205"/>
      <c r="H5" s="205"/>
      <c r="I5" s="205"/>
      <c r="J5" s="205"/>
      <c r="K5" s="73">
        <v>0.02</v>
      </c>
      <c r="L5" s="72" t="s">
        <v>175</v>
      </c>
      <c r="M5" s="207"/>
      <c r="N5" s="206"/>
    </row>
    <row r="6" spans="2:14" s="32" customFormat="1" x14ac:dyDescent="0.3">
      <c r="B6" s="71">
        <v>2022</v>
      </c>
    </row>
    <row r="7" spans="2:14" x14ac:dyDescent="0.3">
      <c r="B7" t="s">
        <v>174</v>
      </c>
      <c r="C7" t="s">
        <v>172</v>
      </c>
      <c r="D7" s="67">
        <v>0.1</v>
      </c>
      <c r="E7" s="66"/>
      <c r="F7" s="66"/>
      <c r="G7" s="66"/>
      <c r="H7" s="66" t="str">
        <f t="shared" ref="H7:H12" si="0">IF(AND(ISBLANK(F7),ISBLANK(G7)),"TBA",IF(ISBLANK(G7),"Audit/Inhouse vs SPT Tahunan","Audit/Inhouse vs SPT Masa"))</f>
        <v>TBA</v>
      </c>
      <c r="I7" s="66" t="str">
        <f t="shared" ref="I7:I12" si="1">IF(H7="TBA","TBA",MIN(F7-E7,0))</f>
        <v>TBA</v>
      </c>
      <c r="J7" s="66" t="str">
        <f t="shared" ref="J7:J12" si="2">IF(H7="TBA", "TBA",I7*D7)</f>
        <v>TBA</v>
      </c>
      <c r="K7" s="66" t="str">
        <f t="shared" ref="K7:K12" ca="1" si="3">IF(J7="TBA","TBA",MIN(ROUNDDOWN((TODAY()-DATE($B$6,6,30))/30,0),24)*$K$5*J7)</f>
        <v>TBA</v>
      </c>
      <c r="L7" s="66" t="str">
        <f>IFERROR(I7*2%,"TBA")</f>
        <v>TBA</v>
      </c>
      <c r="M7" s="66"/>
      <c r="N7" s="66" t="str">
        <f t="shared" ref="N7:N12" ca="1" si="4">IF(K7="TBA","TBA",SUM(J7:L7))</f>
        <v>TBA</v>
      </c>
    </row>
    <row r="8" spans="2:14" x14ac:dyDescent="0.3">
      <c r="B8" t="s">
        <v>173</v>
      </c>
      <c r="C8" t="s">
        <v>172</v>
      </c>
      <c r="D8" s="67">
        <v>0.1</v>
      </c>
      <c r="E8" s="66"/>
      <c r="F8" s="66"/>
      <c r="G8" s="66"/>
      <c r="H8" s="66" t="str">
        <f t="shared" si="0"/>
        <v>TBA</v>
      </c>
      <c r="I8" s="66" t="str">
        <f t="shared" si="1"/>
        <v>TBA</v>
      </c>
      <c r="J8" s="66" t="str">
        <f t="shared" si="2"/>
        <v>TBA</v>
      </c>
      <c r="K8" s="66" t="str">
        <f t="shared" ca="1" si="3"/>
        <v>TBA</v>
      </c>
      <c r="L8" s="66"/>
      <c r="M8" s="66"/>
      <c r="N8" s="66" t="str">
        <f t="shared" ca="1" si="4"/>
        <v>TBA</v>
      </c>
    </row>
    <row r="9" spans="2:14" x14ac:dyDescent="0.3">
      <c r="B9" t="s">
        <v>171</v>
      </c>
      <c r="C9" t="s">
        <v>169</v>
      </c>
      <c r="D9" s="69">
        <v>7.4999999999999997E-2</v>
      </c>
      <c r="E9" s="66"/>
      <c r="F9" s="66"/>
      <c r="G9" s="66"/>
      <c r="H9" s="66" t="str">
        <f t="shared" si="0"/>
        <v>TBA</v>
      </c>
      <c r="I9" s="66" t="str">
        <f t="shared" si="1"/>
        <v>TBA</v>
      </c>
      <c r="J9" s="66" t="str">
        <f t="shared" si="2"/>
        <v>TBA</v>
      </c>
      <c r="K9" s="66" t="str">
        <f t="shared" ca="1" si="3"/>
        <v>TBA</v>
      </c>
      <c r="L9" s="66"/>
      <c r="M9" s="66"/>
      <c r="N9" s="66" t="str">
        <f t="shared" ca="1" si="4"/>
        <v>TBA</v>
      </c>
    </row>
    <row r="10" spans="2:14" x14ac:dyDescent="0.3">
      <c r="B10" t="s">
        <v>170</v>
      </c>
      <c r="C10" t="s">
        <v>169</v>
      </c>
      <c r="D10" s="69">
        <v>3.7499999999999999E-2</v>
      </c>
      <c r="E10" s="66"/>
      <c r="F10" s="66"/>
      <c r="G10" s="66"/>
      <c r="H10" s="66" t="str">
        <f t="shared" si="0"/>
        <v>TBA</v>
      </c>
      <c r="I10" s="66" t="str">
        <f t="shared" si="1"/>
        <v>TBA</v>
      </c>
      <c r="J10" s="66" t="str">
        <f t="shared" si="2"/>
        <v>TBA</v>
      </c>
      <c r="K10" s="66" t="str">
        <f t="shared" ca="1" si="3"/>
        <v>TBA</v>
      </c>
      <c r="L10" s="66"/>
      <c r="M10" s="66"/>
      <c r="N10" s="66" t="str">
        <f t="shared" ca="1" si="4"/>
        <v>TBA</v>
      </c>
    </row>
    <row r="11" spans="2:14" x14ac:dyDescent="0.3">
      <c r="B11" t="s">
        <v>168</v>
      </c>
      <c r="C11" t="s">
        <v>167</v>
      </c>
      <c r="D11" s="67">
        <v>0.02</v>
      </c>
      <c r="E11" s="66"/>
      <c r="F11" s="66"/>
      <c r="G11" s="66"/>
      <c r="H11" s="66" t="str">
        <f t="shared" si="0"/>
        <v>TBA</v>
      </c>
      <c r="I11" s="66" t="str">
        <f t="shared" si="1"/>
        <v>TBA</v>
      </c>
      <c r="J11" s="66" t="str">
        <f t="shared" si="2"/>
        <v>TBA</v>
      </c>
      <c r="K11" s="66" t="str">
        <f t="shared" ca="1" si="3"/>
        <v>TBA</v>
      </c>
      <c r="L11" s="66"/>
      <c r="M11" s="66"/>
      <c r="N11" s="66" t="str">
        <f t="shared" ca="1" si="4"/>
        <v>TBA</v>
      </c>
    </row>
    <row r="12" spans="2:14" x14ac:dyDescent="0.3">
      <c r="B12" t="s">
        <v>53</v>
      </c>
      <c r="C12" t="s">
        <v>166</v>
      </c>
      <c r="D12" s="67">
        <v>0.1</v>
      </c>
      <c r="E12" s="66"/>
      <c r="F12" s="66"/>
      <c r="G12" s="66"/>
      <c r="H12" s="66" t="str">
        <f t="shared" si="0"/>
        <v>TBA</v>
      </c>
      <c r="I12" s="66" t="str">
        <f t="shared" si="1"/>
        <v>TBA</v>
      </c>
      <c r="J12" s="66" t="str">
        <f t="shared" si="2"/>
        <v>TBA</v>
      </c>
      <c r="K12" s="66" t="str">
        <f t="shared" ca="1" si="3"/>
        <v>TBA</v>
      </c>
      <c r="L12" s="66"/>
      <c r="M12" s="66"/>
      <c r="N12" s="66" t="str">
        <f t="shared" ca="1" si="4"/>
        <v>TBA</v>
      </c>
    </row>
    <row r="13" spans="2:14" x14ac:dyDescent="0.3">
      <c r="B13" s="68" t="s">
        <v>165</v>
      </c>
      <c r="E13" s="66"/>
      <c r="F13" s="66"/>
      <c r="G13" s="66"/>
      <c r="H13" s="66"/>
      <c r="I13" s="66"/>
      <c r="J13" s="66"/>
      <c r="K13" s="66"/>
      <c r="L13" s="66"/>
      <c r="M13" s="66"/>
      <c r="N13" s="66"/>
    </row>
    <row r="14" spans="2:14" x14ac:dyDescent="0.3">
      <c r="B14" s="68" t="s">
        <v>164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</row>
    <row r="15" spans="2:14" x14ac:dyDescent="0.3">
      <c r="B15" t="s">
        <v>163</v>
      </c>
      <c r="C15" t="s">
        <v>162</v>
      </c>
      <c r="D15" s="67">
        <v>0.25</v>
      </c>
      <c r="E15" s="66">
        <f>E13+E14</f>
        <v>0</v>
      </c>
      <c r="F15" s="66"/>
      <c r="G15" s="66">
        <f>G13+G14</f>
        <v>0</v>
      </c>
      <c r="H15" s="66" t="str">
        <f>IF(AND(F15=0,G15=0),"TBA",IF(G15=0,"Audit/Inhouse vs SPT Tahunan","Audit/Inhouse vs SPT Masa"))</f>
        <v>TBA</v>
      </c>
      <c r="I15" s="66" t="str">
        <f>IF(H15="TBA","TBA",MIN(F15-E15,0))</f>
        <v>TBA</v>
      </c>
      <c r="J15" s="66" t="str">
        <f>IF(H15="TBA", "TBA",I15*D15)</f>
        <v>TBA</v>
      </c>
      <c r="K15" s="66" t="str">
        <f ca="1">IF(J15="TBA","TBA",MIN(ROUNDDOWN((TODAY()-DATE($B$6+1,4,30))/30,0),24)*$K$5*J15)</f>
        <v>TBA</v>
      </c>
      <c r="L15" s="66"/>
      <c r="M15" s="66">
        <v>121001665</v>
      </c>
      <c r="N15" s="66" t="str">
        <f ca="1">IF(K15="TBA","TBA",SUM(J15:L15)+M15)</f>
        <v>TBA</v>
      </c>
    </row>
    <row r="17" spans="2:14" s="32" customFormat="1" hidden="1" outlineLevel="1" x14ac:dyDescent="0.3">
      <c r="B17" s="71">
        <f>B6+1</f>
        <v>2023</v>
      </c>
    </row>
    <row r="18" spans="2:14" hidden="1" outlineLevel="1" x14ac:dyDescent="0.3">
      <c r="B18" t="s">
        <v>174</v>
      </c>
      <c r="C18" t="s">
        <v>172</v>
      </c>
      <c r="D18" s="67">
        <v>0.1</v>
      </c>
      <c r="E18" s="66"/>
      <c r="F18" s="66"/>
      <c r="G18" s="66"/>
      <c r="H18" s="66" t="str">
        <f t="shared" ref="H18:H23" si="5">IF(AND(ISBLANK(F18),ISBLANK(G18)),"TBA",IF(ISBLANK(G18),"Audit/Inhouse vs SPT Tahunan","Audit/Inhouse vs SPT Masa"))</f>
        <v>TBA</v>
      </c>
      <c r="I18" s="66" t="str">
        <f t="shared" ref="I18:I23" si="6">IF(H18="TBA","TBA",MIN(F18-E18,0))</f>
        <v>TBA</v>
      </c>
      <c r="J18" s="66" t="str">
        <f t="shared" ref="J18:J23" si="7">IF(H18="TBA", "TBA",I18*D18)</f>
        <v>TBA</v>
      </c>
      <c r="K18" s="66" t="str">
        <f t="shared" ref="K18:K23" ca="1" si="8">IF(J18="TBA","TBA",MIN(ROUNDDOWN((TODAY()-DATE($B$17,6,30))/30,0),24)*$K$5*J18)</f>
        <v>TBA</v>
      </c>
      <c r="L18" s="66" t="str">
        <f>IFERROR(I18*2%,"TBA")</f>
        <v>TBA</v>
      </c>
      <c r="M18" s="66"/>
      <c r="N18" s="66" t="str">
        <f t="shared" ref="N18:N23" ca="1" si="9">IF(K18="TBA","TBA",SUM(J18:L18))</f>
        <v>TBA</v>
      </c>
    </row>
    <row r="19" spans="2:14" hidden="1" outlineLevel="1" x14ac:dyDescent="0.3">
      <c r="B19" t="s">
        <v>173</v>
      </c>
      <c r="C19" t="s">
        <v>172</v>
      </c>
      <c r="D19" s="67">
        <v>0.1</v>
      </c>
      <c r="E19" s="66"/>
      <c r="F19" s="66"/>
      <c r="G19" s="66"/>
      <c r="H19" s="66" t="str">
        <f t="shared" si="5"/>
        <v>TBA</v>
      </c>
      <c r="I19" s="66" t="str">
        <f t="shared" si="6"/>
        <v>TBA</v>
      </c>
      <c r="J19" s="66" t="str">
        <f t="shared" si="7"/>
        <v>TBA</v>
      </c>
      <c r="K19" s="66" t="str">
        <f t="shared" ca="1" si="8"/>
        <v>TBA</v>
      </c>
      <c r="L19" s="66"/>
      <c r="M19" s="66"/>
      <c r="N19" s="66" t="str">
        <f t="shared" ca="1" si="9"/>
        <v>TBA</v>
      </c>
    </row>
    <row r="20" spans="2:14" hidden="1" outlineLevel="1" x14ac:dyDescent="0.3">
      <c r="B20" t="s">
        <v>171</v>
      </c>
      <c r="C20" t="s">
        <v>169</v>
      </c>
      <c r="D20" s="69">
        <v>7.4999999999999997E-2</v>
      </c>
      <c r="E20" s="66"/>
      <c r="F20" s="66"/>
      <c r="G20" s="66"/>
      <c r="H20" s="66" t="str">
        <f t="shared" si="5"/>
        <v>TBA</v>
      </c>
      <c r="I20" s="66" t="str">
        <f t="shared" si="6"/>
        <v>TBA</v>
      </c>
      <c r="J20" s="66" t="str">
        <f t="shared" si="7"/>
        <v>TBA</v>
      </c>
      <c r="K20" s="66" t="str">
        <f t="shared" ca="1" si="8"/>
        <v>TBA</v>
      </c>
      <c r="L20" s="66"/>
      <c r="M20" s="66"/>
      <c r="N20" s="66" t="str">
        <f t="shared" ca="1" si="9"/>
        <v>TBA</v>
      </c>
    </row>
    <row r="21" spans="2:14" hidden="1" outlineLevel="1" x14ac:dyDescent="0.3">
      <c r="B21" t="s">
        <v>170</v>
      </c>
      <c r="C21" t="s">
        <v>169</v>
      </c>
      <c r="D21" s="69">
        <v>3.7499999999999999E-2</v>
      </c>
      <c r="E21" s="66"/>
      <c r="F21" s="66"/>
      <c r="G21" s="66"/>
      <c r="H21" s="66" t="str">
        <f t="shared" si="5"/>
        <v>TBA</v>
      </c>
      <c r="I21" s="66" t="str">
        <f t="shared" si="6"/>
        <v>TBA</v>
      </c>
      <c r="J21" s="66" t="str">
        <f t="shared" si="7"/>
        <v>TBA</v>
      </c>
      <c r="K21" s="66" t="str">
        <f t="shared" ca="1" si="8"/>
        <v>TBA</v>
      </c>
      <c r="L21" s="66"/>
      <c r="M21" s="66"/>
      <c r="N21" s="66" t="str">
        <f t="shared" ca="1" si="9"/>
        <v>TBA</v>
      </c>
    </row>
    <row r="22" spans="2:14" hidden="1" outlineLevel="1" x14ac:dyDescent="0.3">
      <c r="B22" t="s">
        <v>168</v>
      </c>
      <c r="C22" t="s">
        <v>167</v>
      </c>
      <c r="D22" s="67">
        <v>0.02</v>
      </c>
      <c r="E22" s="66"/>
      <c r="F22" s="66"/>
      <c r="G22" s="66"/>
      <c r="H22" s="66" t="str">
        <f t="shared" si="5"/>
        <v>TBA</v>
      </c>
      <c r="I22" s="66" t="str">
        <f t="shared" si="6"/>
        <v>TBA</v>
      </c>
      <c r="J22" s="66" t="str">
        <f t="shared" si="7"/>
        <v>TBA</v>
      </c>
      <c r="K22" s="66" t="str">
        <f t="shared" ca="1" si="8"/>
        <v>TBA</v>
      </c>
      <c r="L22" s="66"/>
      <c r="M22" s="66"/>
      <c r="N22" s="66" t="str">
        <f t="shared" ca="1" si="9"/>
        <v>TBA</v>
      </c>
    </row>
    <row r="23" spans="2:14" hidden="1" outlineLevel="1" x14ac:dyDescent="0.3">
      <c r="B23" t="s">
        <v>53</v>
      </c>
      <c r="C23" t="s">
        <v>166</v>
      </c>
      <c r="D23" s="67">
        <v>0.1</v>
      </c>
      <c r="E23" s="66"/>
      <c r="F23" s="66"/>
      <c r="G23" s="66"/>
      <c r="H23" s="66" t="str">
        <f t="shared" si="5"/>
        <v>TBA</v>
      </c>
      <c r="I23" s="66" t="str">
        <f t="shared" si="6"/>
        <v>TBA</v>
      </c>
      <c r="J23" s="66" t="str">
        <f t="shared" si="7"/>
        <v>TBA</v>
      </c>
      <c r="K23" s="66" t="str">
        <f t="shared" ca="1" si="8"/>
        <v>TBA</v>
      </c>
      <c r="L23" s="66"/>
      <c r="M23" s="66"/>
      <c r="N23" s="66" t="str">
        <f t="shared" ca="1" si="9"/>
        <v>TBA</v>
      </c>
    </row>
    <row r="24" spans="2:14" hidden="1" outlineLevel="1" x14ac:dyDescent="0.3">
      <c r="B24" s="68" t="s">
        <v>165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2:14" hidden="1" outlineLevel="1" x14ac:dyDescent="0.3">
      <c r="B25" s="68" t="s">
        <v>164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2:14" hidden="1" outlineLevel="1" x14ac:dyDescent="0.3">
      <c r="B26" t="s">
        <v>163</v>
      </c>
      <c r="C26" t="s">
        <v>162</v>
      </c>
      <c r="D26" s="67">
        <v>0.25</v>
      </c>
      <c r="E26" s="66">
        <f>E24+E25</f>
        <v>0</v>
      </c>
      <c r="F26" s="66"/>
      <c r="G26" s="66">
        <f>G24+G25</f>
        <v>0</v>
      </c>
      <c r="H26" s="66" t="str">
        <f>IF(AND(F26=0,G26=0),"TBA",IF(G26=0,"Audit/Inhouse vs SPT Tahunan","Audit/Inhouse vs SPT Masa"))</f>
        <v>TBA</v>
      </c>
      <c r="I26" s="66" t="str">
        <f>IF(H26="TBA","TBA",MIN(F26-E26,0))</f>
        <v>TBA</v>
      </c>
      <c r="J26" s="66" t="str">
        <f>IF(H26="TBA", "TBA",I26*D26)</f>
        <v>TBA</v>
      </c>
      <c r="K26" s="66" t="str">
        <f ca="1">IF(J26="TBA","TBA",MIN(ROUNDDOWN((TODAY()-DATE($B$17+1,4,30))/30,0),24)*$K$5*J26)</f>
        <v>TBA</v>
      </c>
      <c r="L26" s="66"/>
      <c r="M26" s="66">
        <v>300976268</v>
      </c>
      <c r="N26" s="66" t="str">
        <f ca="1">IF(K26="TBA","TBA",SUM(J26:L26)+M26)</f>
        <v>TBA</v>
      </c>
    </row>
    <row r="27" spans="2:14" hidden="1" outlineLevel="1" x14ac:dyDescent="0.3"/>
    <row r="28" spans="2:14" s="32" customFormat="1" hidden="1" outlineLevel="1" x14ac:dyDescent="0.3">
      <c r="B28" s="71">
        <f>B17+1</f>
        <v>2024</v>
      </c>
      <c r="K28" s="70"/>
    </row>
    <row r="29" spans="2:14" hidden="1" outlineLevel="1" x14ac:dyDescent="0.3">
      <c r="B29" t="s">
        <v>174</v>
      </c>
      <c r="C29" t="s">
        <v>172</v>
      </c>
      <c r="D29" s="67">
        <v>0.11</v>
      </c>
      <c r="E29" s="66"/>
      <c r="F29" s="66"/>
      <c r="G29" s="66"/>
      <c r="H29" s="66" t="str">
        <f t="shared" ref="H29:H34" si="10">IF(AND(ISBLANK(F29),ISBLANK(G29)),"TBA",IF(ISBLANK(G29),"Audit/Inhouse vs SPT Tahunan","Audit/Inhouse vs SPT Masa"))</f>
        <v>TBA</v>
      </c>
      <c r="I29" s="66" t="str">
        <f t="shared" ref="I29:I34" si="11">IF(H29="TBA","TBA",MIN(F29-E29,0))</f>
        <v>TBA</v>
      </c>
      <c r="J29" s="66" t="str">
        <f t="shared" ref="J29:J34" si="12">IF(H29="TBA", "TBA",I29*D29)</f>
        <v>TBA</v>
      </c>
      <c r="K29" s="66" t="str">
        <f t="shared" ref="K29:K34" ca="1" si="13">IF(J29="TBA","TBA",MIN(ROUNDDOWN((TODAY()-DATE($B$28,6,30))/30,0),24)*$K$5*J29)</f>
        <v>TBA</v>
      </c>
      <c r="L29" s="66" t="str">
        <f>IFERROR(I29*2%,"TBA")</f>
        <v>TBA</v>
      </c>
      <c r="M29" s="66"/>
      <c r="N29" s="66" t="str">
        <f t="shared" ref="N29:N34" ca="1" si="14">IF(K29="TBA","TBA",SUM(J29:L29))</f>
        <v>TBA</v>
      </c>
    </row>
    <row r="30" spans="2:14" hidden="1" outlineLevel="1" x14ac:dyDescent="0.3">
      <c r="B30" t="s">
        <v>173</v>
      </c>
      <c r="C30" t="s">
        <v>172</v>
      </c>
      <c r="D30" s="67">
        <v>0.1</v>
      </c>
      <c r="E30" s="66"/>
      <c r="F30" s="66"/>
      <c r="G30" s="66"/>
      <c r="H30" s="66" t="str">
        <f t="shared" si="10"/>
        <v>TBA</v>
      </c>
      <c r="I30" s="66" t="str">
        <f t="shared" si="11"/>
        <v>TBA</v>
      </c>
      <c r="J30" s="66" t="str">
        <f t="shared" si="12"/>
        <v>TBA</v>
      </c>
      <c r="K30" s="66" t="str">
        <f t="shared" ca="1" si="13"/>
        <v>TBA</v>
      </c>
      <c r="L30" s="66"/>
      <c r="M30" s="66"/>
      <c r="N30" s="66" t="str">
        <f t="shared" ca="1" si="14"/>
        <v>TBA</v>
      </c>
    </row>
    <row r="31" spans="2:14" hidden="1" outlineLevel="1" x14ac:dyDescent="0.3">
      <c r="B31" t="s">
        <v>171</v>
      </c>
      <c r="C31" t="s">
        <v>169</v>
      </c>
      <c r="D31" s="69">
        <v>7.4999999999999997E-2</v>
      </c>
      <c r="E31" s="66"/>
      <c r="F31" s="66"/>
      <c r="G31" s="66"/>
      <c r="H31" s="66" t="str">
        <f t="shared" si="10"/>
        <v>TBA</v>
      </c>
      <c r="I31" s="66" t="str">
        <f t="shared" si="11"/>
        <v>TBA</v>
      </c>
      <c r="J31" s="66" t="str">
        <f t="shared" si="12"/>
        <v>TBA</v>
      </c>
      <c r="K31" s="66" t="str">
        <f t="shared" ca="1" si="13"/>
        <v>TBA</v>
      </c>
      <c r="L31" s="66"/>
      <c r="M31" s="66"/>
      <c r="N31" s="66" t="str">
        <f t="shared" ca="1" si="14"/>
        <v>TBA</v>
      </c>
    </row>
    <row r="32" spans="2:14" hidden="1" outlineLevel="1" x14ac:dyDescent="0.3">
      <c r="B32" t="s">
        <v>170</v>
      </c>
      <c r="C32" t="s">
        <v>169</v>
      </c>
      <c r="D32" s="69">
        <v>3.7499999999999999E-2</v>
      </c>
      <c r="E32" s="66"/>
      <c r="F32" s="66"/>
      <c r="G32" s="66"/>
      <c r="H32" s="66" t="str">
        <f t="shared" si="10"/>
        <v>TBA</v>
      </c>
      <c r="I32" s="66" t="str">
        <f t="shared" si="11"/>
        <v>TBA</v>
      </c>
      <c r="J32" s="66" t="str">
        <f t="shared" si="12"/>
        <v>TBA</v>
      </c>
      <c r="K32" s="66" t="str">
        <f t="shared" ca="1" si="13"/>
        <v>TBA</v>
      </c>
      <c r="L32" s="66"/>
      <c r="M32" s="66"/>
      <c r="N32" s="66" t="str">
        <f t="shared" ca="1" si="14"/>
        <v>TBA</v>
      </c>
    </row>
    <row r="33" spans="2:14" hidden="1" outlineLevel="1" x14ac:dyDescent="0.3">
      <c r="B33" t="s">
        <v>168</v>
      </c>
      <c r="C33" t="s">
        <v>167</v>
      </c>
      <c r="D33" s="67">
        <v>0.02</v>
      </c>
      <c r="E33" s="66"/>
      <c r="F33" s="66"/>
      <c r="G33" s="66"/>
      <c r="H33" s="66" t="str">
        <f t="shared" si="10"/>
        <v>TBA</v>
      </c>
      <c r="I33" s="66" t="str">
        <f t="shared" si="11"/>
        <v>TBA</v>
      </c>
      <c r="J33" s="66" t="str">
        <f t="shared" si="12"/>
        <v>TBA</v>
      </c>
      <c r="K33" s="66" t="str">
        <f t="shared" ca="1" si="13"/>
        <v>TBA</v>
      </c>
      <c r="L33" s="66"/>
      <c r="M33" s="66"/>
      <c r="N33" s="66" t="str">
        <f t="shared" ca="1" si="14"/>
        <v>TBA</v>
      </c>
    </row>
    <row r="34" spans="2:14" hidden="1" outlineLevel="1" x14ac:dyDescent="0.3">
      <c r="B34" t="s">
        <v>53</v>
      </c>
      <c r="C34" t="s">
        <v>166</v>
      </c>
      <c r="D34" s="67">
        <v>0.1</v>
      </c>
      <c r="E34" s="66"/>
      <c r="F34" s="66"/>
      <c r="G34" s="66"/>
      <c r="H34" s="66" t="str">
        <f t="shared" si="10"/>
        <v>TBA</v>
      </c>
      <c r="I34" s="66" t="str">
        <f t="shared" si="11"/>
        <v>TBA</v>
      </c>
      <c r="J34" s="66" t="str">
        <f t="shared" si="12"/>
        <v>TBA</v>
      </c>
      <c r="K34" s="66" t="str">
        <f t="shared" ca="1" si="13"/>
        <v>TBA</v>
      </c>
      <c r="L34" s="66"/>
      <c r="M34" s="66"/>
      <c r="N34" s="66" t="str">
        <f t="shared" ca="1" si="14"/>
        <v>TBA</v>
      </c>
    </row>
    <row r="35" spans="2:14" hidden="1" outlineLevel="1" x14ac:dyDescent="0.3">
      <c r="B35" s="68" t="s">
        <v>165</v>
      </c>
      <c r="E35" s="66"/>
      <c r="F35" s="66"/>
      <c r="G35" s="66"/>
      <c r="H35" s="66"/>
      <c r="I35" s="66"/>
      <c r="J35" s="66"/>
      <c r="K35" s="66"/>
      <c r="L35" s="66"/>
      <c r="M35" s="66"/>
      <c r="N35" s="66"/>
    </row>
    <row r="36" spans="2:14" hidden="1" outlineLevel="1" x14ac:dyDescent="0.3">
      <c r="B36" s="68" t="s">
        <v>164</v>
      </c>
      <c r="E36" s="66"/>
      <c r="F36" s="66"/>
      <c r="G36" s="66"/>
      <c r="H36" s="66"/>
      <c r="I36" s="66"/>
      <c r="J36" s="66"/>
      <c r="K36" s="66"/>
      <c r="L36" s="66"/>
      <c r="M36" s="66"/>
      <c r="N36" s="66"/>
    </row>
    <row r="37" spans="2:14" hidden="1" outlineLevel="1" x14ac:dyDescent="0.3">
      <c r="B37" t="s">
        <v>163</v>
      </c>
      <c r="C37" t="s">
        <v>162</v>
      </c>
      <c r="D37" s="67">
        <v>0.25</v>
      </c>
      <c r="E37" s="66">
        <f>E35+E36</f>
        <v>0</v>
      </c>
      <c r="F37" s="66"/>
      <c r="G37" s="66">
        <f>G35+G36</f>
        <v>0</v>
      </c>
      <c r="H37" s="66" t="str">
        <f>IF(AND(F37=0,G37=0),"TBA",IF(G37=0,"Audit/Inhouse vs SPT Tahunan","Audit/Inhouse vs SPT Masa"))</f>
        <v>TBA</v>
      </c>
      <c r="I37" s="66" t="str">
        <f>IF(H37="TBA","TBA",MIN(F37-E37,0))</f>
        <v>TBA</v>
      </c>
      <c r="J37" s="66" t="str">
        <f>IF(H37="TBA", "TBA",I37*D37)</f>
        <v>TBA</v>
      </c>
      <c r="K37" s="66" t="str">
        <f ca="1">IF(J37="TBA","TBA",MIN(ROUNDDOWN((TODAY()-DATE($B$28+1,4,30))/30,0),24)*$K$5*J37)</f>
        <v>TBA</v>
      </c>
      <c r="L37" s="66"/>
      <c r="M37" s="66">
        <v>114629324</v>
      </c>
      <c r="N37" s="66" t="str">
        <f ca="1">IF(K37="TBA","TBA",SUM(J37:L37)+M37)</f>
        <v>TBA</v>
      </c>
    </row>
    <row r="38" spans="2:14" hidden="1" outlineLevel="1" x14ac:dyDescent="0.3"/>
    <row r="39" spans="2:14" collapsed="1" x14ac:dyDescent="0.3">
      <c r="J39" s="65">
        <f>SUM(J7:J38)</f>
        <v>0</v>
      </c>
      <c r="K39" s="65">
        <f ca="1">SUM(K7:K38)</f>
        <v>0</v>
      </c>
      <c r="L39" s="65">
        <f>SUM(L7:L38)</f>
        <v>0</v>
      </c>
      <c r="N39" s="65">
        <f ca="1">SUM(N7:N38)</f>
        <v>0</v>
      </c>
    </row>
  </sheetData>
  <mergeCells count="10">
    <mergeCell ref="E4:E5"/>
    <mergeCell ref="D4:D5"/>
    <mergeCell ref="C4:C5"/>
    <mergeCell ref="N4:N5"/>
    <mergeCell ref="J4:J5"/>
    <mergeCell ref="I4:I5"/>
    <mergeCell ref="H4:H5"/>
    <mergeCell ref="G4:G5"/>
    <mergeCell ref="F4:F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0E2C-4EED-4D59-BC63-46110FE15607}">
  <sheetPr>
    <pageSetUpPr fitToPage="1"/>
  </sheetPr>
  <dimension ref="B1:I35"/>
  <sheetViews>
    <sheetView showGridLines="0" tabSelected="1" workbookViewId="0">
      <pane xSplit="2" ySplit="4" topLeftCell="C12" activePane="bottomRight" state="frozen"/>
      <selection activeCell="D7" sqref="D7"/>
      <selection pane="topRight" activeCell="D7" sqref="D7"/>
      <selection pane="bottomLeft" activeCell="D7" sqref="D7"/>
      <selection pane="bottomRight" activeCell="D27" sqref="D27"/>
    </sheetView>
  </sheetViews>
  <sheetFormatPr defaultRowHeight="14.4" x14ac:dyDescent="0.3"/>
  <cols>
    <col min="1" max="1" width="2.109375" customWidth="1"/>
    <col min="2" max="2" width="40.88671875" bestFit="1" customWidth="1"/>
    <col min="3" max="3" width="17.33203125" bestFit="1" customWidth="1"/>
    <col min="4" max="6" width="17.5546875" style="62" customWidth="1"/>
    <col min="7" max="7" width="12.33203125" bestFit="1" customWidth="1"/>
    <col min="8" max="8" width="14.33203125" customWidth="1"/>
    <col min="9" max="9" width="15.6640625" customWidth="1"/>
  </cols>
  <sheetData>
    <row r="1" spans="2:9" ht="15" thickBot="1" x14ac:dyDescent="0.35">
      <c r="D1"/>
      <c r="E1"/>
      <c r="F1"/>
    </row>
    <row r="2" spans="2:9" s="32" customFormat="1" x14ac:dyDescent="0.3">
      <c r="B2" s="99"/>
      <c r="C2" s="208" t="s">
        <v>389</v>
      </c>
      <c r="D2" s="219" t="s">
        <v>201</v>
      </c>
      <c r="E2" s="220"/>
      <c r="F2" s="221"/>
      <c r="G2" s="219" t="s">
        <v>200</v>
      </c>
      <c r="H2" s="220"/>
      <c r="I2" s="221"/>
    </row>
    <row r="3" spans="2:9" s="32" customFormat="1" ht="28.8" x14ac:dyDescent="0.3">
      <c r="B3" s="103"/>
      <c r="C3" s="209"/>
      <c r="D3" s="108" t="s">
        <v>199</v>
      </c>
      <c r="E3" s="109" t="s">
        <v>198</v>
      </c>
      <c r="F3" s="110" t="s">
        <v>197</v>
      </c>
      <c r="G3" s="108" t="s">
        <v>199</v>
      </c>
      <c r="H3" s="109" t="s">
        <v>198</v>
      </c>
      <c r="I3" s="110" t="s">
        <v>197</v>
      </c>
    </row>
    <row r="4" spans="2:9" x14ac:dyDescent="0.3">
      <c r="B4" s="80"/>
      <c r="C4" s="202" t="s">
        <v>390</v>
      </c>
      <c r="D4" s="80"/>
      <c r="E4"/>
      <c r="F4" s="79"/>
      <c r="G4" s="80"/>
      <c r="I4" s="79"/>
    </row>
    <row r="5" spans="2:9" ht="15" thickBot="1" x14ac:dyDescent="0.35">
      <c r="B5" s="80" t="s">
        <v>388</v>
      </c>
      <c r="C5" s="202"/>
      <c r="D5" s="80"/>
      <c r="E5"/>
      <c r="F5" s="79"/>
      <c r="G5" s="80"/>
      <c r="I5" s="79"/>
    </row>
    <row r="6" spans="2:9" ht="29.55" customHeight="1" thickBot="1" x14ac:dyDescent="0.35">
      <c r="B6" s="111" t="s">
        <v>196</v>
      </c>
      <c r="C6" s="201" t="e">
        <f>ROUND((C4-C5)/30,0)</f>
        <v>#VALUE!</v>
      </c>
      <c r="D6" s="102">
        <v>36</v>
      </c>
      <c r="E6" s="101">
        <v>12</v>
      </c>
      <c r="F6" s="100">
        <v>0</v>
      </c>
      <c r="G6" s="102" t="e">
        <f>IF(ISBLANK($C6),"",IF(C6&gt;D6,"Yes","No"))</f>
        <v>#VALUE!</v>
      </c>
      <c r="H6" s="101" t="str">
        <f>IF(ISBLANK($C6),"",IF(D6&gt;E6,"Yes","No"))</f>
        <v>Yes</v>
      </c>
      <c r="I6" s="100" t="str">
        <f>IF(ISBLANK($C6),"",IF(E6&gt;F6,"Yes","No"))</f>
        <v>Yes</v>
      </c>
    </row>
    <row r="7" spans="2:9" x14ac:dyDescent="0.3">
      <c r="B7" s="99" t="s">
        <v>195</v>
      </c>
      <c r="C7" s="98"/>
      <c r="D7" s="97"/>
      <c r="E7" s="96"/>
      <c r="F7" s="95"/>
      <c r="G7" s="94"/>
      <c r="H7" s="93"/>
      <c r="I7" s="92"/>
    </row>
    <row r="8" spans="2:9" x14ac:dyDescent="0.3">
      <c r="B8" s="88" t="s">
        <v>194</v>
      </c>
      <c r="C8" s="104">
        <f>PL!D15</f>
        <v>0</v>
      </c>
      <c r="D8" s="91">
        <v>1</v>
      </c>
      <c r="E8" s="90"/>
      <c r="F8" s="89"/>
      <c r="G8" s="213" t="str">
        <f>IF(ISBLANK($C8),"",IF(AND($C8&gt;D8,$C9&gt;D9),"Yes","No"))</f>
        <v>No</v>
      </c>
      <c r="H8" s="216" t="str">
        <f>IF(ISBLANK($C8),"",IF(AND($C8&gt;E8,$C9&gt;E9),"Yes","No"))</f>
        <v>No</v>
      </c>
      <c r="I8" s="210" t="str">
        <f>IF(ISBLANK($C8),"",IF(AND($C8&gt;F8,$C9&gt;F9),"Yes","No"))</f>
        <v>No</v>
      </c>
    </row>
    <row r="9" spans="2:9" x14ac:dyDescent="0.3">
      <c r="B9" s="84" t="s">
        <v>193</v>
      </c>
      <c r="C9" s="105">
        <f>BS!D30-BS!D57-BS!D25-BS!D27</f>
        <v>0</v>
      </c>
      <c r="D9" s="87">
        <v>250000000000</v>
      </c>
      <c r="E9" s="86">
        <v>50000000000</v>
      </c>
      <c r="F9" s="85"/>
      <c r="G9" s="214"/>
      <c r="H9" s="217"/>
      <c r="I9" s="211"/>
    </row>
    <row r="10" spans="2:9" x14ac:dyDescent="0.3">
      <c r="B10" s="88" t="s">
        <v>192</v>
      </c>
      <c r="C10" s="104">
        <f>SUM(PL!C15:D15)</f>
        <v>0</v>
      </c>
      <c r="D10" s="91">
        <v>100000000000</v>
      </c>
      <c r="E10" s="90">
        <v>10000000000</v>
      </c>
      <c r="F10" s="89"/>
      <c r="G10" s="213" t="str">
        <f>IF(ISBLANK($C10),"",IF(AND($C10&gt;D10,$C11&gt;D11),"Yes","No"))</f>
        <v>No</v>
      </c>
      <c r="H10" s="216" t="str">
        <f>IF(ISBLANK($C10),"",IF(AND($C10&gt;E10,$C11&gt;E11),"Yes","No"))</f>
        <v>No</v>
      </c>
      <c r="I10" s="210" t="str">
        <f>IF(ISBLANK($C10),"",IF(AND($C10&gt;F10,$C11&gt;F11),"Yes","No"))</f>
        <v>No</v>
      </c>
    </row>
    <row r="11" spans="2:9" x14ac:dyDescent="0.3">
      <c r="B11" s="84" t="s">
        <v>133</v>
      </c>
      <c r="C11" s="105">
        <f>'Scheme 2023'!D11</f>
        <v>0</v>
      </c>
      <c r="D11" s="87">
        <v>1000000000000</v>
      </c>
      <c r="E11" s="86">
        <v>100000000000</v>
      </c>
      <c r="F11" s="85"/>
      <c r="G11" s="214"/>
      <c r="H11" s="217"/>
      <c r="I11" s="211"/>
    </row>
    <row r="12" spans="2:9" x14ac:dyDescent="0.3">
      <c r="B12" s="88" t="s">
        <v>191</v>
      </c>
      <c r="C12" s="104">
        <f>PL!D4</f>
        <v>0</v>
      </c>
      <c r="D12" s="91">
        <v>800000000000</v>
      </c>
      <c r="E12" s="90">
        <v>40000000000</v>
      </c>
      <c r="F12" s="89"/>
      <c r="G12" s="213" t="str">
        <f>IF(ISBLANK($C12),"",IF(AND($C12&gt;D12,$C13&gt;D13),"Yes","No"))</f>
        <v>No</v>
      </c>
      <c r="H12" s="216" t="str">
        <f>IF(ISBLANK($C12),"",IF(AND($C12&gt;E12,$C13&gt;E13),"Yes","No"))</f>
        <v>No</v>
      </c>
      <c r="I12" s="210" t="str">
        <f>IF(ISBLANK($C12),"",IF(AND($C12&gt;F12,$C13&gt;F13),"Yes","No"))</f>
        <v>No</v>
      </c>
    </row>
    <row r="13" spans="2:9" x14ac:dyDescent="0.3">
      <c r="B13" s="84" t="s">
        <v>133</v>
      </c>
      <c r="C13" s="105">
        <f>'Scheme 2023'!D11</f>
        <v>0</v>
      </c>
      <c r="D13" s="87">
        <v>8000000000000</v>
      </c>
      <c r="E13" s="86">
        <v>400000000000</v>
      </c>
      <c r="F13" s="85"/>
      <c r="G13" s="214"/>
      <c r="H13" s="217"/>
      <c r="I13" s="211"/>
    </row>
    <row r="14" spans="2:9" x14ac:dyDescent="0.3">
      <c r="B14" s="88" t="s">
        <v>190</v>
      </c>
      <c r="C14" s="104">
        <f>BS!D30</f>
        <v>0</v>
      </c>
      <c r="D14" s="91">
        <v>2000000000000</v>
      </c>
      <c r="E14" s="90">
        <v>250000000000</v>
      </c>
      <c r="F14" s="89"/>
      <c r="G14" s="213" t="str">
        <f>IF(ISBLANK($C14),"",IF(AND($C14&gt;D14,$C15&gt;D15),"Yes","No"))</f>
        <v>No</v>
      </c>
      <c r="H14" s="216" t="str">
        <f>IF(ISBLANK($C14),"",IF(AND($C14&gt;E14,$C15&gt;E15),"Yes","No"))</f>
        <v>No</v>
      </c>
      <c r="I14" s="210" t="str">
        <f>IF(ISBLANK($C14),"",IF(AND($C14&gt;F14,$C15&gt;F15),"Yes","No"))</f>
        <v>No</v>
      </c>
    </row>
    <row r="15" spans="2:9" x14ac:dyDescent="0.3">
      <c r="B15" s="84" t="s">
        <v>133</v>
      </c>
      <c r="C15" s="105">
        <f>'Scheme 2023'!D11</f>
        <v>0</v>
      </c>
      <c r="D15" s="87">
        <v>4000000000000</v>
      </c>
      <c r="E15" s="86">
        <v>500000000000</v>
      </c>
      <c r="F15" s="85"/>
      <c r="G15" s="214"/>
      <c r="H15" s="217"/>
      <c r="I15" s="211"/>
    </row>
    <row r="16" spans="2:9" x14ac:dyDescent="0.3">
      <c r="B16" s="80" t="s">
        <v>189</v>
      </c>
      <c r="C16" s="106">
        <f>SUM(CF!C16:D16)</f>
        <v>0</v>
      </c>
      <c r="D16" s="83">
        <v>200000000000</v>
      </c>
      <c r="E16" s="82">
        <v>20000000000</v>
      </c>
      <c r="F16" s="81"/>
      <c r="G16" s="213" t="str">
        <f>IF(ISBLANK($C16),"",IF(AND($C16&gt;D16,$C17&gt;D17),"Yes","No"))</f>
        <v>No</v>
      </c>
      <c r="H16" s="216" t="str">
        <f>IF(ISBLANK($C16),"",IF(AND($C16&gt;E16,$C17&gt;E17),"Yes","No"))</f>
        <v>No</v>
      </c>
      <c r="I16" s="210" t="str">
        <f>IF(ISBLANK($C16),"",IF(AND($C16&gt;F16,$C17&gt;F17),"Yes","No"))</f>
        <v>No</v>
      </c>
    </row>
    <row r="17" spans="2:9" ht="15" thickBot="1" x14ac:dyDescent="0.35">
      <c r="B17" s="75" t="s">
        <v>133</v>
      </c>
      <c r="C17" s="107">
        <f>'Scheme 2023'!D11</f>
        <v>0</v>
      </c>
      <c r="D17" s="78">
        <v>4000000000000</v>
      </c>
      <c r="E17" s="77">
        <v>400000000000</v>
      </c>
      <c r="F17" s="76"/>
      <c r="G17" s="215"/>
      <c r="H17" s="218"/>
      <c r="I17" s="212"/>
    </row>
    <row r="19" spans="2:9" ht="15" thickBot="1" x14ac:dyDescent="0.35"/>
    <row r="20" spans="2:9" x14ac:dyDescent="0.3">
      <c r="B20" s="99"/>
      <c r="C20" s="208" t="s">
        <v>389</v>
      </c>
      <c r="D20" s="219" t="s">
        <v>201</v>
      </c>
      <c r="E20" s="220"/>
      <c r="F20" s="221"/>
      <c r="G20" s="219" t="s">
        <v>200</v>
      </c>
      <c r="H20" s="220"/>
      <c r="I20" s="221"/>
    </row>
    <row r="21" spans="2:9" ht="28.8" x14ac:dyDescent="0.3">
      <c r="B21" s="103"/>
      <c r="C21" s="209"/>
      <c r="D21" s="108" t="s">
        <v>199</v>
      </c>
      <c r="E21" s="109" t="s">
        <v>198</v>
      </c>
      <c r="F21" s="110" t="s">
        <v>197</v>
      </c>
      <c r="G21" s="108" t="s">
        <v>199</v>
      </c>
      <c r="H21" s="109" t="s">
        <v>198</v>
      </c>
      <c r="I21" s="110" t="s">
        <v>197</v>
      </c>
    </row>
    <row r="22" spans="2:9" x14ac:dyDescent="0.3">
      <c r="B22" s="80"/>
      <c r="C22" s="202" t="s">
        <v>390</v>
      </c>
      <c r="D22" s="80"/>
      <c r="E22"/>
      <c r="F22" s="79"/>
      <c r="G22" s="80"/>
      <c r="I22" s="79"/>
    </row>
    <row r="23" spans="2:9" ht="15" thickBot="1" x14ac:dyDescent="0.35">
      <c r="B23" s="80" t="s">
        <v>388</v>
      </c>
      <c r="C23" s="202"/>
      <c r="D23" s="80"/>
      <c r="E23"/>
      <c r="F23" s="79"/>
      <c r="G23" s="80"/>
      <c r="I23" s="79"/>
    </row>
    <row r="24" spans="2:9" ht="15" thickBot="1" x14ac:dyDescent="0.35">
      <c r="B24" s="111" t="s">
        <v>196</v>
      </c>
      <c r="C24" s="201" t="e">
        <f>ROUND((C22-C23)/30,0)</f>
        <v>#VALUE!</v>
      </c>
      <c r="D24" s="102">
        <v>36</v>
      </c>
      <c r="E24" s="101">
        <v>12</v>
      </c>
      <c r="F24" s="100">
        <v>0</v>
      </c>
      <c r="G24" s="102" t="e">
        <f>IF(ISBLANK($C24),"",IF(C24&gt;D24,"Yes","No"))</f>
        <v>#VALUE!</v>
      </c>
      <c r="H24" s="101" t="str">
        <f>IF(ISBLANK($C24),"",IF(D24&gt;E24,"Yes","No"))</f>
        <v>Yes</v>
      </c>
      <c r="I24" s="100" t="str">
        <f>IF(ISBLANK($C24),"",IF(E24&gt;F24,"Yes","No"))</f>
        <v>Yes</v>
      </c>
    </row>
    <row r="25" spans="2:9" x14ac:dyDescent="0.3">
      <c r="B25" s="99" t="s">
        <v>195</v>
      </c>
      <c r="C25" s="98"/>
      <c r="D25" s="97"/>
      <c r="E25" s="96"/>
      <c r="F25" s="95"/>
      <c r="G25" s="94"/>
      <c r="H25" s="93"/>
      <c r="I25" s="92"/>
    </row>
    <row r="26" spans="2:9" x14ac:dyDescent="0.3">
      <c r="B26" s="88" t="s">
        <v>194</v>
      </c>
      <c r="C26" s="104">
        <f>SUM(PL!E15)</f>
        <v>0</v>
      </c>
      <c r="D26" s="91">
        <v>1</v>
      </c>
      <c r="E26" s="90"/>
      <c r="F26" s="89"/>
      <c r="G26" s="213" t="str">
        <f>IF(ISBLANK($C26),"",IF(AND($C26&gt;D26,$C27&gt;D27),"Yes","No"))</f>
        <v>No</v>
      </c>
      <c r="H26" s="216" t="str">
        <f>IF(ISBLANK($C26),"",IF(AND($C26&gt;E26,$C27&gt;E27),"Yes","No"))</f>
        <v>No</v>
      </c>
      <c r="I26" s="210" t="str">
        <f>IF(ISBLANK($C26),"",IF(AND($C26&gt;F26,$C27&gt;F27),"Yes","No"))</f>
        <v>No</v>
      </c>
    </row>
    <row r="27" spans="2:9" x14ac:dyDescent="0.3">
      <c r="B27" s="84" t="s">
        <v>193</v>
      </c>
      <c r="C27" s="105">
        <f>BS!E30-BS!E57-BS!E25-BS!E27</f>
        <v>0</v>
      </c>
      <c r="D27" s="87">
        <v>250000000000</v>
      </c>
      <c r="E27" s="86">
        <v>50000000000</v>
      </c>
      <c r="F27" s="85"/>
      <c r="G27" s="214"/>
      <c r="H27" s="217"/>
      <c r="I27" s="211"/>
    </row>
    <row r="28" spans="2:9" x14ac:dyDescent="0.3">
      <c r="B28" s="88" t="s">
        <v>192</v>
      </c>
      <c r="C28" s="104">
        <f>SUM(PL!D15:E15)</f>
        <v>0</v>
      </c>
      <c r="D28" s="91">
        <v>100000000000</v>
      </c>
      <c r="E28" s="90">
        <v>10000000000</v>
      </c>
      <c r="F28" s="89"/>
      <c r="G28" s="213" t="str">
        <f>IF(ISBLANK($C28),"",IF(AND($C28&gt;D28,$C29&gt;D29),"Yes","No"))</f>
        <v>No</v>
      </c>
      <c r="H28" s="216" t="str">
        <f>IF(ISBLANK($C28),"",IF(AND($C28&gt;E28,$C29&gt;E29),"Yes","No"))</f>
        <v>No</v>
      </c>
      <c r="I28" s="210" t="str">
        <f>IF(ISBLANK($C28),"",IF(AND($C28&gt;F28,$C29&gt;F29),"Yes","No"))</f>
        <v>No</v>
      </c>
    </row>
    <row r="29" spans="2:9" x14ac:dyDescent="0.3">
      <c r="B29" s="84" t="s">
        <v>133</v>
      </c>
      <c r="C29" s="105">
        <f>'Scheme 2023'!D11</f>
        <v>0</v>
      </c>
      <c r="D29" s="87">
        <v>1000000000000</v>
      </c>
      <c r="E29" s="86">
        <v>100000000000</v>
      </c>
      <c r="F29" s="85"/>
      <c r="G29" s="214"/>
      <c r="H29" s="217"/>
      <c r="I29" s="211"/>
    </row>
    <row r="30" spans="2:9" x14ac:dyDescent="0.3">
      <c r="B30" s="88" t="s">
        <v>191</v>
      </c>
      <c r="C30" s="104">
        <f>PL!E4</f>
        <v>0</v>
      </c>
      <c r="D30" s="91">
        <v>800000000000</v>
      </c>
      <c r="E30" s="90">
        <v>40000000000</v>
      </c>
      <c r="F30" s="89"/>
      <c r="G30" s="213" t="str">
        <f>IF(ISBLANK($C30),"",IF(AND($C30&gt;D30,$C31&gt;D31),"Yes","No"))</f>
        <v>No</v>
      </c>
      <c r="H30" s="216" t="str">
        <f>IF(ISBLANK($C30),"",IF(AND($C30&gt;E30,$C31&gt;E31),"Yes","No"))</f>
        <v>No</v>
      </c>
      <c r="I30" s="210" t="str">
        <f>IF(ISBLANK($C30),"",IF(AND($C30&gt;F30,$C31&gt;F31),"Yes","No"))</f>
        <v>No</v>
      </c>
    </row>
    <row r="31" spans="2:9" x14ac:dyDescent="0.3">
      <c r="B31" s="84" t="s">
        <v>133</v>
      </c>
      <c r="C31" s="105">
        <f>'Scheme 2023'!D11</f>
        <v>0</v>
      </c>
      <c r="D31" s="87">
        <v>8000000000000</v>
      </c>
      <c r="E31" s="86">
        <v>400000000000</v>
      </c>
      <c r="F31" s="85"/>
      <c r="G31" s="214"/>
      <c r="H31" s="217"/>
      <c r="I31" s="211"/>
    </row>
    <row r="32" spans="2:9" x14ac:dyDescent="0.3">
      <c r="B32" s="88" t="s">
        <v>190</v>
      </c>
      <c r="C32" s="104">
        <f>BS!E30</f>
        <v>0</v>
      </c>
      <c r="D32" s="91">
        <v>2000000000000</v>
      </c>
      <c r="E32" s="90">
        <v>250000000000</v>
      </c>
      <c r="F32" s="89"/>
      <c r="G32" s="213" t="str">
        <f>IF(ISBLANK($C32),"",IF(AND($C32&gt;D32,$C33&gt;D33),"Yes","No"))</f>
        <v>No</v>
      </c>
      <c r="H32" s="216" t="str">
        <f>IF(ISBLANK($C32),"",IF(AND($C32&gt;E32,$C33&gt;E33),"Yes","No"))</f>
        <v>No</v>
      </c>
      <c r="I32" s="210" t="str">
        <f>IF(ISBLANK($C32),"",IF(AND($C32&gt;F32,$C33&gt;F33),"Yes","No"))</f>
        <v>No</v>
      </c>
    </row>
    <row r="33" spans="2:9" x14ac:dyDescent="0.3">
      <c r="B33" s="84" t="s">
        <v>133</v>
      </c>
      <c r="C33" s="105">
        <f>'Scheme 2023'!D11</f>
        <v>0</v>
      </c>
      <c r="D33" s="87">
        <v>4000000000000</v>
      </c>
      <c r="E33" s="86">
        <v>500000000000</v>
      </c>
      <c r="F33" s="85"/>
      <c r="G33" s="214"/>
      <c r="H33" s="217"/>
      <c r="I33" s="211"/>
    </row>
    <row r="34" spans="2:9" x14ac:dyDescent="0.3">
      <c r="B34" s="80" t="s">
        <v>189</v>
      </c>
      <c r="C34" s="106">
        <f>SUM(CF!D16:E16)</f>
        <v>0</v>
      </c>
      <c r="D34" s="83">
        <v>200000000000</v>
      </c>
      <c r="E34" s="82">
        <v>20000000000</v>
      </c>
      <c r="F34" s="81"/>
      <c r="G34" s="213" t="str">
        <f>IF(ISBLANK($C34),"",IF(AND($C34&gt;D34,$C35&gt;D35),"Yes","No"))</f>
        <v>No</v>
      </c>
      <c r="H34" s="216" t="str">
        <f>IF(ISBLANK($C34),"",IF(AND($C34&gt;E34,$C35&gt;E35),"Yes","No"))</f>
        <v>No</v>
      </c>
      <c r="I34" s="210" t="str">
        <f>IF(ISBLANK($C34),"",IF(AND($C34&gt;F34,$C35&gt;F35),"Yes","No"))</f>
        <v>No</v>
      </c>
    </row>
    <row r="35" spans="2:9" ht="15" thickBot="1" x14ac:dyDescent="0.35">
      <c r="B35" s="75" t="s">
        <v>133</v>
      </c>
      <c r="C35" s="107">
        <f>'Scheme 2023'!D11</f>
        <v>0</v>
      </c>
      <c r="D35" s="78">
        <v>4000000000000</v>
      </c>
      <c r="E35" s="77">
        <v>400000000000</v>
      </c>
      <c r="F35" s="76"/>
      <c r="G35" s="215"/>
      <c r="H35" s="218"/>
      <c r="I35" s="212"/>
    </row>
  </sheetData>
  <mergeCells count="36">
    <mergeCell ref="G34:G35"/>
    <mergeCell ref="H34:H35"/>
    <mergeCell ref="I34:I35"/>
    <mergeCell ref="G30:G31"/>
    <mergeCell ref="H30:H31"/>
    <mergeCell ref="I30:I31"/>
    <mergeCell ref="G32:G33"/>
    <mergeCell ref="H32:H33"/>
    <mergeCell ref="I32:I33"/>
    <mergeCell ref="G26:G27"/>
    <mergeCell ref="H26:H27"/>
    <mergeCell ref="I26:I27"/>
    <mergeCell ref="G28:G29"/>
    <mergeCell ref="H28:H29"/>
    <mergeCell ref="I28:I29"/>
    <mergeCell ref="I8:I9"/>
    <mergeCell ref="I10:I11"/>
    <mergeCell ref="C20:C21"/>
    <mergeCell ref="D20:F20"/>
    <mergeCell ref="G20:I20"/>
    <mergeCell ref="C2:C3"/>
    <mergeCell ref="I14:I15"/>
    <mergeCell ref="I16:I17"/>
    <mergeCell ref="G14:G15"/>
    <mergeCell ref="G16:G17"/>
    <mergeCell ref="H8:H9"/>
    <mergeCell ref="H10:H11"/>
    <mergeCell ref="H12:H13"/>
    <mergeCell ref="H14:H15"/>
    <mergeCell ref="H16:H17"/>
    <mergeCell ref="G12:G13"/>
    <mergeCell ref="I12:I13"/>
    <mergeCell ref="D2:F2"/>
    <mergeCell ref="G2:I2"/>
    <mergeCell ref="G8:G9"/>
    <mergeCell ref="G10:G11"/>
  </mergeCells>
  <conditionalFormatting sqref="G6:I17">
    <cfRule type="containsText" dxfId="3" priority="3" operator="containsText" text="No">
      <formula>NOT(ISERROR(SEARCH("No",G6)))</formula>
    </cfRule>
    <cfRule type="containsText" dxfId="2" priority="4" operator="containsText" text="Yes">
      <formula>NOT(ISERROR(SEARCH("Yes",G6)))</formula>
    </cfRule>
  </conditionalFormatting>
  <conditionalFormatting sqref="G24:I35">
    <cfRule type="containsText" dxfId="1" priority="1" operator="containsText" text="No">
      <formula>NOT(ISERROR(SEARCH("No",G24)))</formula>
    </cfRule>
    <cfRule type="containsText" dxfId="0" priority="2" operator="containsText" text="Yes">
      <formula>NOT(ISERROR(SEARCH("Yes",G24)))</formula>
    </cfRule>
  </conditionalFormatting>
  <pageMargins left="0.25" right="0.25" top="0.75" bottom="0.75" header="0.3" footer="0.3"/>
  <pageSetup paperSize="9" scale="91" fitToHeight="0" orientation="landscape" r:id="rId1"/>
  <ignoredErrors>
    <ignoredError sqref="C12:C19 C24:C3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F8453-2B70-4C97-819E-7C7C43051601}">
  <dimension ref="B2:H34"/>
  <sheetViews>
    <sheetView showGridLines="0" workbookViewId="0">
      <selection activeCell="C29" sqref="C29"/>
    </sheetView>
  </sheetViews>
  <sheetFormatPr defaultColWidth="8.77734375" defaultRowHeight="14.4" x14ac:dyDescent="0.3"/>
  <cols>
    <col min="1" max="1" width="3.21875" style="2" customWidth="1"/>
    <col min="2" max="2" width="37.109375" style="2" bestFit="1" customWidth="1"/>
    <col min="3" max="3" width="18.33203125" style="2" bestFit="1" customWidth="1"/>
    <col min="4" max="4" width="22.109375" style="2" bestFit="1" customWidth="1"/>
    <col min="5" max="5" width="8" style="2" bestFit="1" customWidth="1"/>
    <col min="6" max="6" width="15.44140625" style="2" bestFit="1" customWidth="1"/>
    <col min="7" max="7" width="23" style="2" bestFit="1" customWidth="1"/>
    <col min="8" max="8" width="8.77734375" style="2" customWidth="1"/>
    <col min="9" max="9" width="3.21875" style="2" customWidth="1"/>
    <col min="10" max="16384" width="8.77734375" style="2"/>
  </cols>
  <sheetData>
    <row r="2" spans="2:8" x14ac:dyDescent="0.3">
      <c r="B2" s="1" t="s">
        <v>127</v>
      </c>
      <c r="C2" s="222"/>
      <c r="D2" s="223"/>
    </row>
    <row r="3" spans="2:8" x14ac:dyDescent="0.3">
      <c r="B3" s="1" t="s">
        <v>128</v>
      </c>
      <c r="C3" s="224"/>
      <c r="D3" s="225"/>
      <c r="E3" s="3"/>
    </row>
    <row r="4" spans="2:8" x14ac:dyDescent="0.3">
      <c r="B4" s="4" t="s">
        <v>129</v>
      </c>
      <c r="C4" s="226"/>
      <c r="D4" s="226"/>
      <c r="E4" s="3"/>
    </row>
    <row r="5" spans="2:8" x14ac:dyDescent="0.3">
      <c r="B5" s="4" t="s">
        <v>130</v>
      </c>
      <c r="C5" s="227">
        <f>ROUNDUP(C33/(1-C4)*C4,-5)</f>
        <v>0</v>
      </c>
      <c r="D5" s="227"/>
      <c r="E5" s="3"/>
    </row>
    <row r="6" spans="2:8" x14ac:dyDescent="0.3">
      <c r="B6" s="5" t="s">
        <v>131</v>
      </c>
      <c r="C6" s="6">
        <f>C2</f>
        <v>0</v>
      </c>
      <c r="D6" s="6"/>
      <c r="E6" s="3"/>
    </row>
    <row r="7" spans="2:8" x14ac:dyDescent="0.3">
      <c r="B7" s="7" t="s">
        <v>132</v>
      </c>
      <c r="C7" s="8"/>
      <c r="D7" s="8">
        <f>D6*C5</f>
        <v>0</v>
      </c>
      <c r="E7" s="3"/>
    </row>
    <row r="8" spans="2:8" x14ac:dyDescent="0.3">
      <c r="B8" s="5" t="s">
        <v>215</v>
      </c>
      <c r="C8" s="11"/>
      <c r="D8" s="11">
        <f>20%*D7</f>
        <v>0</v>
      </c>
      <c r="E8" s="3"/>
    </row>
    <row r="9" spans="2:8" x14ac:dyDescent="0.3">
      <c r="B9" s="9"/>
      <c r="C9" s="10"/>
      <c r="D9" s="10"/>
      <c r="E9" s="3"/>
    </row>
    <row r="10" spans="2:8" x14ac:dyDescent="0.3">
      <c r="B10" s="7"/>
      <c r="C10" s="8" t="s">
        <v>202</v>
      </c>
      <c r="D10" s="8" t="s">
        <v>203</v>
      </c>
      <c r="E10" s="3"/>
    </row>
    <row r="11" spans="2:8" x14ac:dyDescent="0.3">
      <c r="B11" s="5" t="s">
        <v>133</v>
      </c>
      <c r="C11" s="11">
        <f>C6*$C$33</f>
        <v>0</v>
      </c>
      <c r="D11" s="11">
        <f>D6*$F$33</f>
        <v>0</v>
      </c>
      <c r="E11" s="3"/>
    </row>
    <row r="12" spans="2:8" x14ac:dyDescent="0.3">
      <c r="B12" s="4" t="s">
        <v>134</v>
      </c>
      <c r="C12" s="12">
        <f>BS!D57</f>
        <v>0</v>
      </c>
      <c r="D12" s="12">
        <f>BS!E57</f>
        <v>0</v>
      </c>
      <c r="E12" s="13"/>
    </row>
    <row r="13" spans="2:8" x14ac:dyDescent="0.3">
      <c r="B13" s="4" t="s">
        <v>135</v>
      </c>
      <c r="C13" s="12">
        <f>BS!D7</f>
        <v>0</v>
      </c>
      <c r="D13" s="12">
        <f>BS!E7</f>
        <v>0</v>
      </c>
      <c r="E13" s="13"/>
    </row>
    <row r="14" spans="2:8" x14ac:dyDescent="0.3">
      <c r="B14" s="4" t="s">
        <v>136</v>
      </c>
      <c r="C14" s="14">
        <f>C11+C12-C13</f>
        <v>0</v>
      </c>
      <c r="D14" s="14">
        <f>D11+D12-D13</f>
        <v>0</v>
      </c>
      <c r="E14" s="15"/>
    </row>
    <row r="15" spans="2:8" x14ac:dyDescent="0.3">
      <c r="B15" s="4" t="s">
        <v>98</v>
      </c>
      <c r="C15" s="16">
        <f>Rasio!D35</f>
        <v>0</v>
      </c>
      <c r="D15" s="16">
        <f>Rasio!E35</f>
        <v>0</v>
      </c>
      <c r="E15" s="17"/>
    </row>
    <row r="16" spans="2:8" x14ac:dyDescent="0.3">
      <c r="B16" s="7" t="s">
        <v>137</v>
      </c>
      <c r="C16" s="18" t="e">
        <f>C14/C15</f>
        <v>#DIV/0!</v>
      </c>
      <c r="D16" s="18" t="e">
        <f>D14/D15</f>
        <v>#DIV/0!</v>
      </c>
      <c r="E16" s="19"/>
      <c r="H16" s="64"/>
    </row>
    <row r="17" spans="2:8" x14ac:dyDescent="0.3">
      <c r="B17" s="4" t="s">
        <v>138</v>
      </c>
      <c r="C17" s="16">
        <f>BS!D66</f>
        <v>0</v>
      </c>
      <c r="D17" s="16">
        <f>BS!E66</f>
        <v>0</v>
      </c>
      <c r="E17" s="17"/>
    </row>
    <row r="18" spans="2:8" x14ac:dyDescent="0.3">
      <c r="B18" s="7" t="s">
        <v>139</v>
      </c>
      <c r="C18" s="18" t="e">
        <f>C11/C17</f>
        <v>#DIV/0!</v>
      </c>
      <c r="D18" s="18" t="e">
        <f>D11/D17</f>
        <v>#DIV/0!</v>
      </c>
      <c r="E18" s="19"/>
    </row>
    <row r="19" spans="2:8" s="115" customFormat="1" x14ac:dyDescent="0.3">
      <c r="B19" s="4" t="s">
        <v>216</v>
      </c>
      <c r="C19" s="116">
        <f>Rasio!D20</f>
        <v>0</v>
      </c>
      <c r="D19" s="116">
        <f>Rasio!E20</f>
        <v>0</v>
      </c>
      <c r="E19" s="114"/>
    </row>
    <row r="20" spans="2:8" x14ac:dyDescent="0.3">
      <c r="B20" s="4" t="s">
        <v>140</v>
      </c>
      <c r="C20" s="16">
        <f>Rasio!D24</f>
        <v>0</v>
      </c>
      <c r="D20" s="16">
        <f>Rasio!E24</f>
        <v>0</v>
      </c>
      <c r="E20" s="17"/>
    </row>
    <row r="21" spans="2:8" x14ac:dyDescent="0.3">
      <c r="B21" s="4" t="s">
        <v>141</v>
      </c>
      <c r="C21" s="20" t="e">
        <f>C20/$F$33</f>
        <v>#DIV/0!</v>
      </c>
      <c r="D21" s="20" t="e">
        <f>D20/$F$33</f>
        <v>#DIV/0!</v>
      </c>
      <c r="E21" s="21"/>
    </row>
    <row r="22" spans="2:8" x14ac:dyDescent="0.3">
      <c r="B22" s="7" t="s">
        <v>142</v>
      </c>
      <c r="C22" s="18" t="e">
        <f>C6/C21</f>
        <v>#DIV/0!</v>
      </c>
      <c r="D22" s="18" t="e">
        <f>D6/D21</f>
        <v>#DIV/0!</v>
      </c>
      <c r="E22" s="19"/>
    </row>
    <row r="24" spans="2:8" x14ac:dyDescent="0.3">
      <c r="B24" s="228" t="s">
        <v>143</v>
      </c>
      <c r="C24" s="229">
        <f>C2</f>
        <v>0</v>
      </c>
      <c r="D24" s="230"/>
      <c r="E24" s="230"/>
      <c r="F24" s="230"/>
      <c r="G24" s="230"/>
      <c r="H24" s="231"/>
    </row>
    <row r="25" spans="2:8" x14ac:dyDescent="0.3">
      <c r="B25" s="228"/>
      <c r="C25" s="232" t="s">
        <v>144</v>
      </c>
      <c r="D25" s="232"/>
      <c r="E25" s="232"/>
      <c r="F25" s="232" t="s">
        <v>145</v>
      </c>
      <c r="G25" s="232"/>
      <c r="H25" s="232"/>
    </row>
    <row r="26" spans="2:8" x14ac:dyDescent="0.3">
      <c r="B26" s="228"/>
      <c r="C26" s="22" t="s">
        <v>146</v>
      </c>
      <c r="D26" s="22" t="s">
        <v>147</v>
      </c>
      <c r="E26" s="22" t="s">
        <v>148</v>
      </c>
      <c r="F26" s="22" t="s">
        <v>146</v>
      </c>
      <c r="G26" s="22" t="s">
        <v>147</v>
      </c>
      <c r="H26" s="22" t="s">
        <v>148</v>
      </c>
    </row>
    <row r="27" spans="2:8" x14ac:dyDescent="0.3">
      <c r="B27" s="1" t="s">
        <v>149</v>
      </c>
      <c r="C27" s="23"/>
      <c r="D27" s="24">
        <f>C27*$C$24</f>
        <v>0</v>
      </c>
      <c r="E27" s="25"/>
      <c r="F27" s="23">
        <f>C27</f>
        <v>0</v>
      </c>
      <c r="G27" s="24">
        <f>F27*$C$24</f>
        <v>0</v>
      </c>
      <c r="H27" s="25"/>
    </row>
    <row r="28" spans="2:8" x14ac:dyDescent="0.3">
      <c r="B28" s="1" t="s">
        <v>150</v>
      </c>
      <c r="C28" s="1"/>
      <c r="D28" s="1"/>
      <c r="E28" s="1"/>
      <c r="F28" s="1"/>
      <c r="G28" s="1"/>
      <c r="H28" s="1"/>
    </row>
    <row r="29" spans="2:8" x14ac:dyDescent="0.3">
      <c r="B29" s="1"/>
      <c r="C29" s="24">
        <f>BS!E60/50</f>
        <v>0</v>
      </c>
      <c r="D29" s="24">
        <f>C29*$C$24</f>
        <v>0</v>
      </c>
      <c r="E29" s="26" t="e">
        <f>D29/D$33</f>
        <v>#DIV/0!</v>
      </c>
      <c r="F29" s="24">
        <f>C29</f>
        <v>0</v>
      </c>
      <c r="G29" s="24">
        <f>F29*$C$24</f>
        <v>0</v>
      </c>
      <c r="H29" s="26" t="e">
        <f>G29/G$33</f>
        <v>#DIV/0!</v>
      </c>
    </row>
    <row r="30" spans="2:8" x14ac:dyDescent="0.3">
      <c r="B30" s="1"/>
      <c r="C30" s="24"/>
      <c r="D30" s="24">
        <f>C30*$C$24</f>
        <v>0</v>
      </c>
      <c r="E30" s="26" t="e">
        <f>D30/D$33</f>
        <v>#DIV/0!</v>
      </c>
      <c r="F30" s="24">
        <f>C30</f>
        <v>0</v>
      </c>
      <c r="G30" s="24">
        <f>F30*$C$24</f>
        <v>0</v>
      </c>
      <c r="H30" s="26" t="e">
        <f>G30/G$33</f>
        <v>#DIV/0!</v>
      </c>
    </row>
    <row r="31" spans="2:8" x14ac:dyDescent="0.3">
      <c r="B31" s="1"/>
      <c r="C31" s="24"/>
      <c r="D31" s="24">
        <f>C31*$C$24</f>
        <v>0</v>
      </c>
      <c r="E31" s="26" t="e">
        <f>D31/D$33</f>
        <v>#DIV/0!</v>
      </c>
      <c r="F31" s="24"/>
      <c r="G31" s="24">
        <f>F31*$C$24</f>
        <v>0</v>
      </c>
      <c r="H31" s="26" t="e">
        <f>G31/G$33</f>
        <v>#DIV/0!</v>
      </c>
    </row>
    <row r="32" spans="2:8" x14ac:dyDescent="0.3">
      <c r="B32" s="1" t="s">
        <v>151</v>
      </c>
      <c r="C32" s="1"/>
      <c r="D32" s="24"/>
      <c r="E32" s="24"/>
      <c r="F32" s="27">
        <f>C5</f>
        <v>0</v>
      </c>
      <c r="G32" s="24">
        <f>F32*$C$24</f>
        <v>0</v>
      </c>
      <c r="H32" s="26" t="e">
        <f>G32/G$33</f>
        <v>#DIV/0!</v>
      </c>
    </row>
    <row r="33" spans="2:8" x14ac:dyDescent="0.3">
      <c r="B33" s="28" t="s">
        <v>152</v>
      </c>
      <c r="C33" s="29">
        <f t="shared" ref="C33:H33" si="0">SUM(C29:C32)</f>
        <v>0</v>
      </c>
      <c r="D33" s="29">
        <f t="shared" si="0"/>
        <v>0</v>
      </c>
      <c r="E33" s="30" t="e">
        <f t="shared" si="0"/>
        <v>#DIV/0!</v>
      </c>
      <c r="F33" s="29">
        <f t="shared" si="0"/>
        <v>0</v>
      </c>
      <c r="G33" s="29">
        <f t="shared" si="0"/>
        <v>0</v>
      </c>
      <c r="H33" s="30" t="e">
        <f t="shared" si="0"/>
        <v>#DIV/0!</v>
      </c>
    </row>
    <row r="34" spans="2:8" x14ac:dyDescent="0.3">
      <c r="B34" s="1" t="s">
        <v>153</v>
      </c>
      <c r="C34" s="27">
        <f>C27-C33</f>
        <v>0</v>
      </c>
      <c r="D34" s="27">
        <f>D27-D33</f>
        <v>0</v>
      </c>
      <c r="E34" s="27"/>
      <c r="F34" s="27">
        <f>F27-F33</f>
        <v>0</v>
      </c>
      <c r="G34" s="27">
        <f>G27-G33</f>
        <v>0</v>
      </c>
      <c r="H34" s="1"/>
    </row>
  </sheetData>
  <mergeCells count="8">
    <mergeCell ref="C2:D2"/>
    <mergeCell ref="C3:D3"/>
    <mergeCell ref="C4:D4"/>
    <mergeCell ref="C5:D5"/>
    <mergeCell ref="B24:B26"/>
    <mergeCell ref="C24:H24"/>
    <mergeCell ref="C25:E25"/>
    <mergeCell ref="F25:H25"/>
  </mergeCells>
  <pageMargins left="0.25" right="0.25" top="0.5" bottom="0.5" header="0.3" footer="0.3"/>
  <pageSetup paperSize="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CD70-7D86-4567-AC07-2694257838E7}">
  <dimension ref="B2:H34"/>
  <sheetViews>
    <sheetView showGridLines="0" workbookViewId="0">
      <selection activeCell="C2" sqref="C2:D2"/>
    </sheetView>
  </sheetViews>
  <sheetFormatPr defaultColWidth="8.77734375" defaultRowHeight="14.4" x14ac:dyDescent="0.3"/>
  <cols>
    <col min="1" max="1" width="3.21875" style="2" customWidth="1"/>
    <col min="2" max="2" width="37.109375" style="2" bestFit="1" customWidth="1"/>
    <col min="3" max="3" width="18.33203125" style="2" bestFit="1" customWidth="1"/>
    <col min="4" max="4" width="22.109375" style="2" bestFit="1" customWidth="1"/>
    <col min="5" max="5" width="8" style="2" bestFit="1" customWidth="1"/>
    <col min="6" max="6" width="15.44140625" style="2" bestFit="1" customWidth="1"/>
    <col min="7" max="7" width="23" style="2" bestFit="1" customWidth="1"/>
    <col min="8" max="8" width="8.77734375" style="2" customWidth="1"/>
    <col min="9" max="9" width="3.21875" style="2" customWidth="1"/>
    <col min="10" max="16384" width="8.77734375" style="2"/>
  </cols>
  <sheetData>
    <row r="2" spans="2:8" x14ac:dyDescent="0.3">
      <c r="B2" s="1" t="s">
        <v>127</v>
      </c>
      <c r="C2" s="222"/>
      <c r="D2" s="223"/>
    </row>
    <row r="3" spans="2:8" x14ac:dyDescent="0.3">
      <c r="B3" s="1" t="s">
        <v>128</v>
      </c>
      <c r="C3" s="224"/>
      <c r="D3" s="225"/>
      <c r="E3" s="3"/>
    </row>
    <row r="4" spans="2:8" x14ac:dyDescent="0.3">
      <c r="B4" s="4" t="s">
        <v>129</v>
      </c>
      <c r="C4" s="226"/>
      <c r="D4" s="226"/>
      <c r="E4" s="3"/>
    </row>
    <row r="5" spans="2:8" x14ac:dyDescent="0.3">
      <c r="B5" s="4" t="s">
        <v>130</v>
      </c>
      <c r="C5" s="227"/>
      <c r="D5" s="227"/>
      <c r="E5" s="3"/>
    </row>
    <row r="6" spans="2:8" x14ac:dyDescent="0.3">
      <c r="B6" s="5" t="s">
        <v>131</v>
      </c>
      <c r="C6" s="6">
        <f>C2</f>
        <v>0</v>
      </c>
      <c r="D6" s="6"/>
      <c r="E6" s="3"/>
    </row>
    <row r="7" spans="2:8" x14ac:dyDescent="0.3">
      <c r="B7" s="7" t="s">
        <v>132</v>
      </c>
      <c r="C7" s="8"/>
      <c r="D7" s="8">
        <f>D6*C5</f>
        <v>0</v>
      </c>
      <c r="E7" s="3"/>
    </row>
    <row r="8" spans="2:8" x14ac:dyDescent="0.3">
      <c r="B8" s="5" t="s">
        <v>215</v>
      </c>
      <c r="C8" s="11"/>
      <c r="D8" s="11">
        <f>20%*D7</f>
        <v>0</v>
      </c>
      <c r="E8" s="3"/>
    </row>
    <row r="9" spans="2:8" x14ac:dyDescent="0.3">
      <c r="B9" s="9"/>
      <c r="C9" s="10"/>
      <c r="D9" s="10"/>
      <c r="E9" s="3"/>
    </row>
    <row r="10" spans="2:8" x14ac:dyDescent="0.3">
      <c r="B10" s="7"/>
      <c r="C10" s="8" t="s">
        <v>202</v>
      </c>
      <c r="D10" s="8" t="s">
        <v>203</v>
      </c>
      <c r="E10" s="3"/>
    </row>
    <row r="11" spans="2:8" x14ac:dyDescent="0.3">
      <c r="B11" s="5" t="s">
        <v>133</v>
      </c>
      <c r="C11" s="11" t="e">
        <f>C6*$C$33</f>
        <v>#DIV/0!</v>
      </c>
      <c r="D11" s="11" t="e">
        <f>D6*$F$33</f>
        <v>#DIV/0!</v>
      </c>
      <c r="E11" s="3"/>
    </row>
    <row r="12" spans="2:8" x14ac:dyDescent="0.3">
      <c r="B12" s="4" t="s">
        <v>134</v>
      </c>
      <c r="C12" s="12">
        <f>BS!E57</f>
        <v>0</v>
      </c>
      <c r="D12" s="12">
        <f>BS!F57</f>
        <v>0</v>
      </c>
      <c r="E12" s="13"/>
    </row>
    <row r="13" spans="2:8" x14ac:dyDescent="0.3">
      <c r="B13" s="4" t="s">
        <v>135</v>
      </c>
      <c r="C13" s="12">
        <f>BS!E7</f>
        <v>0</v>
      </c>
      <c r="D13" s="12">
        <f>BS!F7</f>
        <v>0</v>
      </c>
      <c r="E13" s="13"/>
    </row>
    <row r="14" spans="2:8" x14ac:dyDescent="0.3">
      <c r="B14" s="4" t="s">
        <v>136</v>
      </c>
      <c r="C14" s="14" t="e">
        <f>C11+C12-C13</f>
        <v>#DIV/0!</v>
      </c>
      <c r="D14" s="14" t="e">
        <f>D11+D12-D13</f>
        <v>#DIV/0!</v>
      </c>
      <c r="E14" s="15"/>
    </row>
    <row r="15" spans="2:8" x14ac:dyDescent="0.3">
      <c r="B15" s="4" t="s">
        <v>98</v>
      </c>
      <c r="C15" s="16">
        <f>Rasio!E35</f>
        <v>0</v>
      </c>
      <c r="D15" s="16">
        <f>Rasio!F35</f>
        <v>0</v>
      </c>
      <c r="E15" s="17"/>
    </row>
    <row r="16" spans="2:8" x14ac:dyDescent="0.3">
      <c r="B16" s="7" t="s">
        <v>137</v>
      </c>
      <c r="C16" s="18" t="e">
        <f>C14/C15</f>
        <v>#DIV/0!</v>
      </c>
      <c r="D16" s="18" t="e">
        <f>D14/D15</f>
        <v>#DIV/0!</v>
      </c>
      <c r="E16" s="19"/>
      <c r="H16" s="64"/>
    </row>
    <row r="17" spans="2:8" x14ac:dyDescent="0.3">
      <c r="B17" s="4" t="s">
        <v>138</v>
      </c>
      <c r="C17" s="16">
        <f>BS!E66</f>
        <v>0</v>
      </c>
      <c r="D17" s="16">
        <f>BS!F66</f>
        <v>0</v>
      </c>
      <c r="E17" s="17"/>
    </row>
    <row r="18" spans="2:8" x14ac:dyDescent="0.3">
      <c r="B18" s="7" t="s">
        <v>139</v>
      </c>
      <c r="C18" s="18" t="e">
        <f>C11/C17</f>
        <v>#DIV/0!</v>
      </c>
      <c r="D18" s="18" t="e">
        <f>D11/D17</f>
        <v>#DIV/0!</v>
      </c>
      <c r="E18" s="19"/>
    </row>
    <row r="19" spans="2:8" s="115" customFormat="1" x14ac:dyDescent="0.3">
      <c r="B19" s="4" t="s">
        <v>216</v>
      </c>
      <c r="C19" s="116">
        <f>Rasio!E20</f>
        <v>0</v>
      </c>
      <c r="D19" s="116">
        <f>Rasio!F20</f>
        <v>0</v>
      </c>
      <c r="E19" s="114"/>
    </row>
    <row r="20" spans="2:8" x14ac:dyDescent="0.3">
      <c r="B20" s="4" t="s">
        <v>140</v>
      </c>
      <c r="C20" s="16">
        <f>Rasio!E24</f>
        <v>0</v>
      </c>
      <c r="D20" s="16">
        <f>Rasio!F24</f>
        <v>0</v>
      </c>
      <c r="E20" s="17"/>
    </row>
    <row r="21" spans="2:8" x14ac:dyDescent="0.3">
      <c r="B21" s="4" t="s">
        <v>141</v>
      </c>
      <c r="C21" s="20" t="e">
        <f>C20/$F$33</f>
        <v>#DIV/0!</v>
      </c>
      <c r="D21" s="20" t="e">
        <f>D20/$F$33</f>
        <v>#DIV/0!</v>
      </c>
      <c r="E21" s="21"/>
    </row>
    <row r="22" spans="2:8" x14ac:dyDescent="0.3">
      <c r="B22" s="7" t="s">
        <v>142</v>
      </c>
      <c r="C22" s="18" t="e">
        <f>C6/C21</f>
        <v>#DIV/0!</v>
      </c>
      <c r="D22" s="18" t="e">
        <f>D6/D21</f>
        <v>#DIV/0!</v>
      </c>
      <c r="E22" s="19"/>
    </row>
    <row r="24" spans="2:8" x14ac:dyDescent="0.3">
      <c r="B24" s="228" t="s">
        <v>143</v>
      </c>
      <c r="C24" s="229">
        <f>C2</f>
        <v>0</v>
      </c>
      <c r="D24" s="230"/>
      <c r="E24" s="230"/>
      <c r="F24" s="230"/>
      <c r="G24" s="230"/>
      <c r="H24" s="231"/>
    </row>
    <row r="25" spans="2:8" x14ac:dyDescent="0.3">
      <c r="B25" s="228"/>
      <c r="C25" s="232" t="s">
        <v>144</v>
      </c>
      <c r="D25" s="232"/>
      <c r="E25" s="232"/>
      <c r="F25" s="232" t="s">
        <v>145</v>
      </c>
      <c r="G25" s="232"/>
      <c r="H25" s="232"/>
    </row>
    <row r="26" spans="2:8" x14ac:dyDescent="0.3">
      <c r="B26" s="228"/>
      <c r="C26" s="22" t="s">
        <v>146</v>
      </c>
      <c r="D26" s="22" t="s">
        <v>147</v>
      </c>
      <c r="E26" s="22" t="s">
        <v>148</v>
      </c>
      <c r="F26" s="22" t="s">
        <v>146</v>
      </c>
      <c r="G26" s="22" t="s">
        <v>147</v>
      </c>
      <c r="H26" s="22" t="s">
        <v>148</v>
      </c>
    </row>
    <row r="27" spans="2:8" x14ac:dyDescent="0.3">
      <c r="B27" s="1" t="s">
        <v>149</v>
      </c>
      <c r="C27" s="23"/>
      <c r="D27" s="24">
        <f>C27*$C$24</f>
        <v>0</v>
      </c>
      <c r="E27" s="25"/>
      <c r="F27" s="23">
        <f>C27</f>
        <v>0</v>
      </c>
      <c r="G27" s="24">
        <f>F27*$C$24</f>
        <v>0</v>
      </c>
      <c r="H27" s="25"/>
    </row>
    <row r="28" spans="2:8" x14ac:dyDescent="0.3">
      <c r="B28" s="1" t="s">
        <v>150</v>
      </c>
      <c r="C28" s="1"/>
      <c r="D28" s="1"/>
      <c r="E28" s="1"/>
      <c r="F28" s="1"/>
      <c r="G28" s="1"/>
      <c r="H28" s="1"/>
    </row>
    <row r="29" spans="2:8" x14ac:dyDescent="0.3">
      <c r="B29" s="1"/>
      <c r="C29" s="24" t="e">
        <f>BS!F60/C24</f>
        <v>#DIV/0!</v>
      </c>
      <c r="D29" s="24" t="e">
        <f>C29*$C$24</f>
        <v>#DIV/0!</v>
      </c>
      <c r="E29" s="26" t="e">
        <f>D29/D$33</f>
        <v>#DIV/0!</v>
      </c>
      <c r="F29" s="24" t="e">
        <f>C29</f>
        <v>#DIV/0!</v>
      </c>
      <c r="G29" s="24" t="e">
        <f>F29*$C$24</f>
        <v>#DIV/0!</v>
      </c>
      <c r="H29" s="26" t="e">
        <f>G29/G$33</f>
        <v>#DIV/0!</v>
      </c>
    </row>
    <row r="30" spans="2:8" x14ac:dyDescent="0.3">
      <c r="B30" s="1"/>
      <c r="C30" s="24"/>
      <c r="D30" s="24">
        <f>C30*$C$24</f>
        <v>0</v>
      </c>
      <c r="E30" s="26" t="e">
        <f>D30/D$33</f>
        <v>#DIV/0!</v>
      </c>
      <c r="F30" s="24">
        <f>C30</f>
        <v>0</v>
      </c>
      <c r="G30" s="24">
        <f>F30*$C$24</f>
        <v>0</v>
      </c>
      <c r="H30" s="26" t="e">
        <f>G30/G$33</f>
        <v>#DIV/0!</v>
      </c>
    </row>
    <row r="31" spans="2:8" x14ac:dyDescent="0.3">
      <c r="B31" s="1"/>
      <c r="C31" s="24"/>
      <c r="D31" s="24">
        <f>C31*$C$24</f>
        <v>0</v>
      </c>
      <c r="E31" s="26" t="e">
        <f>D31/D$33</f>
        <v>#DIV/0!</v>
      </c>
      <c r="F31" s="24"/>
      <c r="G31" s="24">
        <f>F31*$C$24</f>
        <v>0</v>
      </c>
      <c r="H31" s="26" t="e">
        <f>G31/G$33</f>
        <v>#DIV/0!</v>
      </c>
    </row>
    <row r="32" spans="2:8" x14ac:dyDescent="0.3">
      <c r="B32" s="1" t="s">
        <v>151</v>
      </c>
      <c r="C32" s="1"/>
      <c r="D32" s="24"/>
      <c r="E32" s="24"/>
      <c r="F32" s="27">
        <f>C5</f>
        <v>0</v>
      </c>
      <c r="G32" s="24">
        <f>F32*$C$24</f>
        <v>0</v>
      </c>
      <c r="H32" s="26" t="e">
        <f>G32/G$33</f>
        <v>#DIV/0!</v>
      </c>
    </row>
    <row r="33" spans="2:8" x14ac:dyDescent="0.3">
      <c r="B33" s="28" t="s">
        <v>152</v>
      </c>
      <c r="C33" s="29" t="e">
        <f t="shared" ref="C33:H33" si="0">SUM(C29:C32)</f>
        <v>#DIV/0!</v>
      </c>
      <c r="D33" s="29" t="e">
        <f t="shared" si="0"/>
        <v>#DIV/0!</v>
      </c>
      <c r="E33" s="30" t="e">
        <f t="shared" si="0"/>
        <v>#DIV/0!</v>
      </c>
      <c r="F33" s="29" t="e">
        <f t="shared" si="0"/>
        <v>#DIV/0!</v>
      </c>
      <c r="G33" s="29" t="e">
        <f t="shared" si="0"/>
        <v>#DIV/0!</v>
      </c>
      <c r="H33" s="30" t="e">
        <f t="shared" si="0"/>
        <v>#DIV/0!</v>
      </c>
    </row>
    <row r="34" spans="2:8" x14ac:dyDescent="0.3">
      <c r="B34" s="1" t="s">
        <v>153</v>
      </c>
      <c r="C34" s="27" t="e">
        <f>C27-C33</f>
        <v>#DIV/0!</v>
      </c>
      <c r="D34" s="27" t="e">
        <f>D27-D33</f>
        <v>#DIV/0!</v>
      </c>
      <c r="E34" s="27"/>
      <c r="F34" s="27" t="e">
        <f>F27-F33</f>
        <v>#DIV/0!</v>
      </c>
      <c r="G34" s="27" t="e">
        <f>G27-G33</f>
        <v>#DIV/0!</v>
      </c>
      <c r="H34" s="1"/>
    </row>
  </sheetData>
  <mergeCells count="8">
    <mergeCell ref="C2:D2"/>
    <mergeCell ref="C3:D3"/>
    <mergeCell ref="C4:D4"/>
    <mergeCell ref="C5:D5"/>
    <mergeCell ref="B24:B26"/>
    <mergeCell ref="C24:H24"/>
    <mergeCell ref="C25:E25"/>
    <mergeCell ref="F25:H25"/>
  </mergeCells>
  <pageMargins left="0.25" right="0.25" top="0.5" bottom="0.5" header="0.3" footer="0.3"/>
  <pageSetup paperSize="9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7329-E78F-46A0-9E06-BE9489CDD399}">
  <dimension ref="A1:H68"/>
  <sheetViews>
    <sheetView showGridLines="0" zoomScaleNormal="100" workbookViewId="0">
      <pane xSplit="2" ySplit="4" topLeftCell="C101" activePane="bottomRight" state="frozen"/>
      <selection activeCell="B68" sqref="B68"/>
      <selection pane="topRight" activeCell="B68" sqref="B68"/>
      <selection pane="bottomLeft" activeCell="B68" sqref="B68"/>
      <selection pane="bottomRight" activeCell="E60" sqref="E60"/>
    </sheetView>
  </sheetViews>
  <sheetFormatPr defaultColWidth="8.77734375" defaultRowHeight="14.4" x14ac:dyDescent="0.3"/>
  <cols>
    <col min="1" max="1" width="1.33203125" customWidth="1"/>
    <col min="2" max="2" width="30.88671875" style="31" bestFit="1" customWidth="1"/>
    <col min="3" max="3" width="18.21875" style="132" customWidth="1"/>
    <col min="4" max="4" width="16.44140625" style="132" bestFit="1" customWidth="1"/>
    <col min="5" max="5" width="18.21875" style="132" bestFit="1" customWidth="1"/>
    <col min="6" max="6" width="17.44140625" style="132" bestFit="1" customWidth="1"/>
    <col min="7" max="8" width="19.21875" style="132" bestFit="1" customWidth="1"/>
    <col min="9" max="16384" width="8.77734375" style="132"/>
  </cols>
  <sheetData>
    <row r="1" spans="1:8" customFormat="1" x14ac:dyDescent="0.3">
      <c r="B1" s="31"/>
    </row>
    <row r="2" spans="1:8" customFormat="1" x14ac:dyDescent="0.3">
      <c r="B2" s="31"/>
      <c r="C2" s="62"/>
    </row>
    <row r="3" spans="1:8" s="32" customFormat="1" x14ac:dyDescent="0.3">
      <c r="B3" s="151" t="s">
        <v>94</v>
      </c>
      <c r="C3" s="152">
        <f>'Detail BS'!D3</f>
        <v>0</v>
      </c>
      <c r="D3" s="152">
        <f>'Detail BS'!E3</f>
        <v>365</v>
      </c>
      <c r="E3" s="152">
        <f>'Detail BS'!F3</f>
        <v>731</v>
      </c>
      <c r="F3" s="152">
        <f>'Detail BS'!G3</f>
        <v>1096</v>
      </c>
      <c r="G3" s="152">
        <f>'Detail BS'!H3</f>
        <v>1461</v>
      </c>
      <c r="H3" s="152">
        <f>'Detail BS'!I3</f>
        <v>1826</v>
      </c>
    </row>
    <row r="4" spans="1:8" s="144" customFormat="1" x14ac:dyDescent="0.3">
      <c r="A4" s="142"/>
      <c r="B4" s="143" t="s">
        <v>52</v>
      </c>
      <c r="C4" s="144">
        <f>C68-C30</f>
        <v>0</v>
      </c>
      <c r="D4" s="144">
        <f t="shared" ref="D4:F4" si="0">D68-D30</f>
        <v>0</v>
      </c>
      <c r="E4" s="144">
        <f t="shared" si="0"/>
        <v>0</v>
      </c>
      <c r="F4" s="144">
        <f t="shared" si="0"/>
        <v>0</v>
      </c>
      <c r="G4" s="144">
        <f t="shared" ref="G4:H4" si="1">G68-G30</f>
        <v>0</v>
      </c>
      <c r="H4" s="144">
        <f t="shared" si="1"/>
        <v>0</v>
      </c>
    </row>
    <row r="5" spans="1:8" s="131" customFormat="1" x14ac:dyDescent="0.3">
      <c r="A5"/>
      <c r="B5" s="130" t="s">
        <v>0</v>
      </c>
    </row>
    <row r="6" spans="1:8" s="131" customFormat="1" x14ac:dyDescent="0.3">
      <c r="A6"/>
      <c r="B6" s="35" t="s">
        <v>1</v>
      </c>
    </row>
    <row r="7" spans="1:8" x14ac:dyDescent="0.3">
      <c r="B7" s="31" t="s">
        <v>56</v>
      </c>
      <c r="C7" s="132">
        <f>SUMIF('Detail BS'!$B:$B,BS!$B7,'Detail BS'!D:D)</f>
        <v>0</v>
      </c>
      <c r="D7" s="132">
        <f>SUMIF('Detail BS'!$B:$B,BS!$B7,'Detail BS'!E:E)</f>
        <v>0</v>
      </c>
      <c r="E7" s="132">
        <f>SUMIF('Detail BS'!$B:$B,BS!$B7,'Detail BS'!F:F)</f>
        <v>0</v>
      </c>
      <c r="F7" s="132">
        <f>SUMIF('Detail BS'!$B:$B,BS!$B7,'Detail BS'!G:G)</f>
        <v>0</v>
      </c>
      <c r="G7" s="132">
        <f>SUMIF('Detail BS'!$B:$B,BS!$B7,'Detail BS'!H:H)</f>
        <v>0</v>
      </c>
      <c r="H7" s="132">
        <f>SUMIF('Detail BS'!$B:$B,BS!$B7,'Detail BS'!I:I)</f>
        <v>0</v>
      </c>
    </row>
    <row r="8" spans="1:8" x14ac:dyDescent="0.3">
      <c r="B8" s="31" t="s">
        <v>57</v>
      </c>
      <c r="C8" s="132">
        <f>SUMIF('Detail BS'!$B:$B,BS!$B8,'Detail BS'!D:D)</f>
        <v>0</v>
      </c>
      <c r="D8" s="132">
        <f>SUMIF('Detail BS'!$B:$B,BS!$B8,'Detail BS'!E:E)</f>
        <v>0</v>
      </c>
      <c r="E8" s="132">
        <f>SUMIF('Detail BS'!$B:$B,BS!$B8,'Detail BS'!F:F)</f>
        <v>0</v>
      </c>
      <c r="F8" s="132">
        <f>SUMIF('Detail BS'!$B:$B,BS!$B8,'Detail BS'!G:G)</f>
        <v>0</v>
      </c>
      <c r="G8" s="132">
        <f>SUMIF('Detail BS'!$B:$B,BS!$B8,'Detail BS'!H:H)</f>
        <v>0</v>
      </c>
      <c r="H8" s="132">
        <f>SUMIF('Detail BS'!$B:$B,BS!$B8,'Detail BS'!I:I)</f>
        <v>0</v>
      </c>
    </row>
    <row r="9" spans="1:8" x14ac:dyDescent="0.3">
      <c r="B9" s="31" t="s">
        <v>2</v>
      </c>
      <c r="C9" s="132">
        <f>SUMIF('Detail BS'!$B:$B,BS!$B9,'Detail BS'!D:D)</f>
        <v>0</v>
      </c>
      <c r="D9" s="132">
        <f>SUMIF('Detail BS'!$B:$B,BS!$B9,'Detail BS'!E:E)</f>
        <v>0</v>
      </c>
      <c r="E9" s="132">
        <f>SUMIF('Detail BS'!$B:$B,BS!$B9,'Detail BS'!F:F)</f>
        <v>0</v>
      </c>
      <c r="F9" s="132">
        <f>SUMIF('Detail BS'!$B:$B,BS!$B9,'Detail BS'!G:G)</f>
        <v>0</v>
      </c>
      <c r="G9" s="132">
        <f>SUMIF('Detail BS'!$B:$B,BS!$B9,'Detail BS'!H:H)</f>
        <v>0</v>
      </c>
      <c r="H9" s="132">
        <f>SUMIF('Detail BS'!$B:$B,BS!$B9,'Detail BS'!I:I)</f>
        <v>0</v>
      </c>
    </row>
    <row r="10" spans="1:8" x14ac:dyDescent="0.3">
      <c r="B10" s="31" t="s">
        <v>3</v>
      </c>
      <c r="C10" s="132">
        <f>SUMIF('Detail BS'!$B:$B,BS!$B10,'Detail BS'!D:D)</f>
        <v>0</v>
      </c>
      <c r="D10" s="132">
        <f>SUMIF('Detail BS'!$B:$B,BS!$B10,'Detail BS'!E:E)</f>
        <v>0</v>
      </c>
      <c r="E10" s="132">
        <f>SUMIF('Detail BS'!$B:$B,BS!$B10,'Detail BS'!F:F)</f>
        <v>0</v>
      </c>
      <c r="F10" s="132">
        <f>SUMIF('Detail BS'!$B:$B,BS!$B10,'Detail BS'!G:G)</f>
        <v>0</v>
      </c>
      <c r="G10" s="132">
        <f>SUMIF('Detail BS'!$B:$B,BS!$B10,'Detail BS'!H:H)</f>
        <v>0</v>
      </c>
      <c r="H10" s="132">
        <f>SUMIF('Detail BS'!$B:$B,BS!$B10,'Detail BS'!I:I)</f>
        <v>0</v>
      </c>
    </row>
    <row r="11" spans="1:8" x14ac:dyDescent="0.3">
      <c r="B11" s="31" t="s">
        <v>247</v>
      </c>
      <c r="C11" s="132">
        <f>SUMIF('Detail BS'!$B:$B,BS!$B11,'Detail BS'!D:D)</f>
        <v>0</v>
      </c>
      <c r="D11" s="132">
        <f>SUMIF('Detail BS'!$B:$B,BS!$B11,'Detail BS'!E:E)</f>
        <v>0</v>
      </c>
      <c r="E11" s="132">
        <f>SUMIF('Detail BS'!$B:$B,BS!$B11,'Detail BS'!F:F)</f>
        <v>0</v>
      </c>
      <c r="F11" s="132">
        <f>SUMIF('Detail BS'!$B:$B,BS!$B11,'Detail BS'!G:G)</f>
        <v>0</v>
      </c>
      <c r="G11" s="132">
        <f>SUMIF('Detail BS'!$B:$B,BS!$B11,'Detail BS'!H:H)</f>
        <v>0</v>
      </c>
      <c r="H11" s="132">
        <f>SUMIF('Detail BS'!$B:$B,BS!$B11,'Detail BS'!I:I)</f>
        <v>0</v>
      </c>
    </row>
    <row r="12" spans="1:8" x14ac:dyDescent="0.3">
      <c r="B12" s="31" t="s">
        <v>248</v>
      </c>
      <c r="C12" s="132">
        <f>SUMIF('Detail BS'!$B:$B,BS!$B12,'Detail BS'!D:D)</f>
        <v>0</v>
      </c>
      <c r="D12" s="132">
        <f>SUMIF('Detail BS'!$B:$B,BS!$B12,'Detail BS'!E:E)</f>
        <v>0</v>
      </c>
      <c r="E12" s="132">
        <f>SUMIF('Detail BS'!$B:$B,BS!$B12,'Detail BS'!F:F)</f>
        <v>0</v>
      </c>
      <c r="F12" s="132">
        <f>SUMIF('Detail BS'!$B:$B,BS!$B12,'Detail BS'!G:G)</f>
        <v>0</v>
      </c>
      <c r="G12" s="132">
        <f>SUMIF('Detail BS'!$B:$B,BS!$B12,'Detail BS'!H:H)</f>
        <v>0</v>
      </c>
      <c r="H12" s="132">
        <f>SUMIF('Detail BS'!$B:$B,BS!$B12,'Detail BS'!I:I)</f>
        <v>0</v>
      </c>
    </row>
    <row r="13" spans="1:8" x14ac:dyDescent="0.3">
      <c r="B13" s="31" t="s">
        <v>249</v>
      </c>
      <c r="C13" s="132">
        <f>SUMIF('Detail BS'!$B:$B,BS!$B13,'Detail BS'!D:D)</f>
        <v>0</v>
      </c>
      <c r="D13" s="132">
        <f>SUMIF('Detail BS'!$B:$B,BS!$B13,'Detail BS'!E:E)</f>
        <v>0</v>
      </c>
      <c r="E13" s="132">
        <f>SUMIF('Detail BS'!$B:$B,BS!$B13,'Detail BS'!F:F)</f>
        <v>0</v>
      </c>
      <c r="F13" s="132">
        <f>SUMIF('Detail BS'!$B:$B,BS!$B13,'Detail BS'!G:G)</f>
        <v>0</v>
      </c>
      <c r="G13" s="132">
        <f>SUMIF('Detail BS'!$B:$B,BS!$B13,'Detail BS'!H:H)</f>
        <v>0</v>
      </c>
      <c r="H13" s="132">
        <f>SUMIF('Detail BS'!$B:$B,BS!$B13,'Detail BS'!I:I)</f>
        <v>0</v>
      </c>
    </row>
    <row r="14" spans="1:8" x14ac:dyDescent="0.3">
      <c r="B14" s="31" t="s">
        <v>58</v>
      </c>
      <c r="C14" s="132">
        <f>SUMIF('Detail BS'!$B:$B,BS!$B14,'Detail BS'!D:D)</f>
        <v>0</v>
      </c>
      <c r="D14" s="132">
        <f>SUMIF('Detail BS'!$B:$B,BS!$B14,'Detail BS'!E:E)</f>
        <v>0</v>
      </c>
      <c r="E14" s="132">
        <f>SUMIF('Detail BS'!$B:$B,BS!$B14,'Detail BS'!F:F)</f>
        <v>0</v>
      </c>
      <c r="F14" s="132">
        <f>SUMIF('Detail BS'!$B:$B,BS!$B14,'Detail BS'!G:G)</f>
        <v>0</v>
      </c>
      <c r="G14" s="132">
        <f>SUMIF('Detail BS'!$B:$B,BS!$B14,'Detail BS'!H:H)</f>
        <v>0</v>
      </c>
      <c r="H14" s="132">
        <f>SUMIF('Detail BS'!$B:$B,BS!$B14,'Detail BS'!I:I)</f>
        <v>0</v>
      </c>
    </row>
    <row r="15" spans="1:8" x14ac:dyDescent="0.3">
      <c r="B15" s="31" t="s">
        <v>116</v>
      </c>
      <c r="C15" s="132">
        <f>SUMIF('Detail BS'!$B:$B,BS!$B15,'Detail BS'!D:D)</f>
        <v>0</v>
      </c>
      <c r="D15" s="132">
        <f>SUMIF('Detail BS'!$B:$B,BS!$B15,'Detail BS'!E:E)</f>
        <v>0</v>
      </c>
      <c r="E15" s="132">
        <f>SUMIF('Detail BS'!$B:$B,BS!$B15,'Detail BS'!F:F)</f>
        <v>0</v>
      </c>
      <c r="F15" s="132">
        <f>SUMIF('Detail BS'!$B:$B,BS!$B15,'Detail BS'!G:G)</f>
        <v>0</v>
      </c>
      <c r="G15" s="132">
        <f>SUMIF('Detail BS'!$B:$B,BS!$B15,'Detail BS'!H:H)</f>
        <v>0</v>
      </c>
      <c r="H15" s="132">
        <f>SUMIF('Detail BS'!$B:$B,BS!$B15,'Detail BS'!I:I)</f>
        <v>0</v>
      </c>
    </row>
    <row r="16" spans="1:8" x14ac:dyDescent="0.3">
      <c r="B16" s="31" t="s">
        <v>6</v>
      </c>
      <c r="C16" s="132">
        <f>SUMIF('Detail BS'!$B:$B,BS!$B16,'Detail BS'!D:D)</f>
        <v>0</v>
      </c>
      <c r="D16" s="132">
        <f>SUMIF('Detail BS'!$B:$B,BS!$B16,'Detail BS'!E:E)</f>
        <v>0</v>
      </c>
      <c r="E16" s="132">
        <f>SUMIF('Detail BS'!$B:$B,BS!$B16,'Detail BS'!F:F)</f>
        <v>0</v>
      </c>
      <c r="F16" s="132">
        <f>SUMIF('Detail BS'!$B:$B,BS!$B16,'Detail BS'!G:G)</f>
        <v>0</v>
      </c>
      <c r="G16" s="132">
        <f>SUMIF('Detail BS'!$B:$B,BS!$B16,'Detail BS'!H:H)</f>
        <v>0</v>
      </c>
      <c r="H16" s="132">
        <f>SUMIF('Detail BS'!$B:$B,BS!$B16,'Detail BS'!I:I)</f>
        <v>0</v>
      </c>
    </row>
    <row r="17" spans="1:8" x14ac:dyDescent="0.3">
      <c r="B17" s="31" t="s">
        <v>48</v>
      </c>
      <c r="C17" s="132">
        <f>SUMIF('Detail BS'!$B:$B,BS!$B17,'Detail BS'!D:D)</f>
        <v>0</v>
      </c>
      <c r="D17" s="132">
        <f>SUMIF('Detail BS'!$B:$B,BS!$B17,'Detail BS'!E:E)</f>
        <v>0</v>
      </c>
      <c r="E17" s="132">
        <f>SUMIF('Detail BS'!$B:$B,BS!$B17,'Detail BS'!F:F)</f>
        <v>0</v>
      </c>
      <c r="F17" s="132">
        <f>SUMIF('Detail BS'!$B:$B,BS!$B17,'Detail BS'!G:G)</f>
        <v>0</v>
      </c>
      <c r="G17" s="132">
        <f>SUMIF('Detail BS'!$B:$B,BS!$B17,'Detail BS'!H:H)</f>
        <v>0</v>
      </c>
      <c r="H17" s="132">
        <f>SUMIF('Detail BS'!$B:$B,BS!$B17,'Detail BS'!I:I)</f>
        <v>0</v>
      </c>
    </row>
    <row r="18" spans="1:8" s="131" customFormat="1" x14ac:dyDescent="0.3">
      <c r="A18"/>
      <c r="B18" s="133" t="s">
        <v>59</v>
      </c>
      <c r="C18" s="134">
        <f t="shared" ref="C18:H18" si="2">SUM(C7:C17)</f>
        <v>0</v>
      </c>
      <c r="D18" s="134">
        <f t="shared" si="2"/>
        <v>0</v>
      </c>
      <c r="E18" s="134">
        <f t="shared" si="2"/>
        <v>0</v>
      </c>
      <c r="F18" s="134">
        <f t="shared" si="2"/>
        <v>0</v>
      </c>
      <c r="G18" s="134">
        <f t="shared" si="2"/>
        <v>0</v>
      </c>
      <c r="H18" s="134">
        <f t="shared" si="2"/>
        <v>0</v>
      </c>
    </row>
    <row r="19" spans="1:8" x14ac:dyDescent="0.3">
      <c r="B19" s="31" t="s">
        <v>60</v>
      </c>
    </row>
    <row r="20" spans="1:8" s="131" customFormat="1" x14ac:dyDescent="0.3">
      <c r="A20"/>
      <c r="B20" s="35" t="s">
        <v>4</v>
      </c>
    </row>
    <row r="21" spans="1:8" x14ac:dyDescent="0.3">
      <c r="B21" s="31" t="s">
        <v>116</v>
      </c>
      <c r="C21" s="132">
        <f>SUMIF('Detail BS'!$B:$B,BS!$B21,'Detail BS'!D:D)</f>
        <v>0</v>
      </c>
      <c r="D21" s="132">
        <f>SUMIF('Detail BS'!$B:$B,BS!$B21,'Detail BS'!E:E)</f>
        <v>0</v>
      </c>
      <c r="E21" s="132">
        <f>SUMIF('Detail BS'!$B:$B,BS!$B21,'Detail BS'!F:F)</f>
        <v>0</v>
      </c>
      <c r="F21" s="132">
        <f>SUMIF('Detail BS'!$B:$B,BS!$B21,'Detail BS'!G:G)</f>
        <v>0</v>
      </c>
      <c r="G21" s="132">
        <f>SUMIF('Detail BS'!$B:$B,BS!$B21,'Detail BS'!H:H)</f>
        <v>0</v>
      </c>
      <c r="H21" s="132">
        <f>SUMIF('Detail BS'!$B:$B,BS!$B21,'Detail BS'!I:I)</f>
        <v>0</v>
      </c>
    </row>
    <row r="22" spans="1:8" x14ac:dyDescent="0.3">
      <c r="B22" s="31" t="s">
        <v>61</v>
      </c>
      <c r="C22" s="132">
        <f>SUMIF('Detail BS'!$B:$B,BS!$B22,'Detail BS'!D:D)</f>
        <v>0</v>
      </c>
      <c r="D22" s="132">
        <f>SUMIF('Detail BS'!$B:$B,BS!$B22,'Detail BS'!E:E)</f>
        <v>0</v>
      </c>
      <c r="E22" s="132">
        <f>SUMIF('Detail BS'!$B:$B,BS!$B22,'Detail BS'!F:F)</f>
        <v>0</v>
      </c>
      <c r="F22" s="132">
        <f>SUMIF('Detail BS'!$B:$B,BS!$B22,'Detail BS'!G:G)</f>
        <v>0</v>
      </c>
      <c r="G22" s="132">
        <f>SUMIF('Detail BS'!$B:$B,BS!$B22,'Detail BS'!H:H)</f>
        <v>0</v>
      </c>
      <c r="H22" s="132">
        <f>SUMIF('Detail BS'!$B:$B,BS!$B22,'Detail BS'!I:I)</f>
        <v>0</v>
      </c>
    </row>
    <row r="23" spans="1:8" x14ac:dyDescent="0.3">
      <c r="B23" s="31" t="s">
        <v>5</v>
      </c>
      <c r="C23" s="132">
        <f>SUMIF('Detail BS'!$B:$B,BS!$B23,'Detail BS'!D:D)</f>
        <v>0</v>
      </c>
      <c r="D23" s="132">
        <f>SUMIF('Detail BS'!$B:$B,BS!$B23,'Detail BS'!E:E)</f>
        <v>0</v>
      </c>
      <c r="E23" s="132">
        <f>SUMIF('Detail BS'!$B:$B,BS!$B23,'Detail BS'!F:F)</f>
        <v>0</v>
      </c>
      <c r="F23" s="132">
        <f>SUMIF('Detail BS'!$B:$B,BS!$B23,'Detail BS'!G:G)</f>
        <v>0</v>
      </c>
      <c r="G23" s="132">
        <f>SUMIF('Detail BS'!$B:$B,BS!$B23,'Detail BS'!H:H)</f>
        <v>0</v>
      </c>
      <c r="H23" s="132">
        <f>SUMIF('Detail BS'!$B:$B,BS!$B23,'Detail BS'!I:I)</f>
        <v>0</v>
      </c>
    </row>
    <row r="24" spans="1:8" x14ac:dyDescent="0.3">
      <c r="B24" s="31" t="s">
        <v>246</v>
      </c>
      <c r="C24" s="132">
        <f>SUMIF('Detail BS'!$B:$B,BS!$B24,'Detail BS'!D:D)</f>
        <v>0</v>
      </c>
      <c r="D24" s="132">
        <f>SUMIF('Detail BS'!$B:$B,BS!$B24,'Detail BS'!E:E)</f>
        <v>0</v>
      </c>
      <c r="E24" s="132">
        <f>SUMIF('Detail BS'!$B:$B,BS!$B24,'Detail BS'!F:F)</f>
        <v>0</v>
      </c>
      <c r="F24" s="132">
        <f>SUMIF('Detail BS'!$B:$B,BS!$B24,'Detail BS'!G:G)</f>
        <v>0</v>
      </c>
      <c r="G24" s="132">
        <f>SUMIF('Detail BS'!$B:$B,BS!$B24,'Detail BS'!H:H)</f>
        <v>0</v>
      </c>
      <c r="H24" s="132">
        <f>SUMIF('Detail BS'!$B:$B,BS!$B24,'Detail BS'!I:I)</f>
        <v>0</v>
      </c>
    </row>
    <row r="25" spans="1:8" x14ac:dyDescent="0.3">
      <c r="B25" s="31" t="s">
        <v>62</v>
      </c>
      <c r="C25" s="132">
        <f>SUMIF('Detail BS'!$B:$B,BS!$B25,'Detail BS'!D:D)</f>
        <v>0</v>
      </c>
      <c r="D25" s="132">
        <f>SUMIF('Detail BS'!$B:$B,BS!$B25,'Detail BS'!E:E)</f>
        <v>0</v>
      </c>
      <c r="E25" s="132">
        <f>SUMIF('Detail BS'!$B:$B,BS!$B25,'Detail BS'!F:F)</f>
        <v>0</v>
      </c>
      <c r="F25" s="132">
        <f>SUMIF('Detail BS'!$B:$B,BS!$B25,'Detail BS'!G:G)</f>
        <v>0</v>
      </c>
      <c r="G25" s="132">
        <f>SUMIF('Detail BS'!$B:$B,BS!$B25,'Detail BS'!H:H)</f>
        <v>0</v>
      </c>
      <c r="H25" s="132">
        <f>SUMIF('Detail BS'!$B:$B,BS!$B25,'Detail BS'!I:I)</f>
        <v>0</v>
      </c>
    </row>
    <row r="26" spans="1:8" x14ac:dyDescent="0.3">
      <c r="B26" s="31" t="s">
        <v>254</v>
      </c>
      <c r="C26" s="132">
        <f>SUMIF('Detail BS'!$B:$B,BS!$B26,'Detail BS'!D:D)</f>
        <v>0</v>
      </c>
      <c r="D26" s="132">
        <f>SUMIF('Detail BS'!$B:$B,BS!$B26,'Detail BS'!E:E)</f>
        <v>0</v>
      </c>
      <c r="E26" s="132">
        <f>SUMIF('Detail BS'!$B:$B,BS!$B26,'Detail BS'!F:F)</f>
        <v>0</v>
      </c>
      <c r="F26" s="132">
        <f>SUMIF('Detail BS'!$B:$B,BS!$B26,'Detail BS'!G:G)</f>
        <v>0</v>
      </c>
      <c r="G26" s="132">
        <f>SUMIF('Detail BS'!$B:$B,BS!$B26,'Detail BS'!H:H)</f>
        <v>0</v>
      </c>
      <c r="H26" s="132">
        <f>SUMIF('Detail BS'!$B:$B,BS!$B26,'Detail BS'!I:I)</f>
        <v>0</v>
      </c>
    </row>
    <row r="27" spans="1:8" x14ac:dyDescent="0.3">
      <c r="B27" s="31" t="s">
        <v>7</v>
      </c>
      <c r="C27" s="132">
        <f>SUMIF('Detail BS'!$B:$B,BS!$B27,'Detail BS'!D:D)</f>
        <v>0</v>
      </c>
      <c r="D27" s="132">
        <f>SUMIF('Detail BS'!$B:$B,BS!$B27,'Detail BS'!E:E)</f>
        <v>0</v>
      </c>
      <c r="E27" s="132">
        <f>SUMIF('Detail BS'!$B:$B,BS!$B27,'Detail BS'!F:F)</f>
        <v>0</v>
      </c>
      <c r="F27" s="132">
        <f>SUMIF('Detail BS'!$B:$B,BS!$B27,'Detail BS'!G:G)</f>
        <v>0</v>
      </c>
      <c r="G27" s="132">
        <f>SUMIF('Detail BS'!$B:$B,BS!$B27,'Detail BS'!H:H)</f>
        <v>0</v>
      </c>
      <c r="H27" s="132">
        <f>SUMIF('Detail BS'!$B:$B,BS!$B27,'Detail BS'!I:I)</f>
        <v>0</v>
      </c>
    </row>
    <row r="28" spans="1:8" s="131" customFormat="1" x14ac:dyDescent="0.3">
      <c r="A28"/>
      <c r="B28" s="133" t="s">
        <v>8</v>
      </c>
      <c r="C28" s="134">
        <f t="shared" ref="C28:H28" si="3">SUM(C21:C27)</f>
        <v>0</v>
      </c>
      <c r="D28" s="134">
        <f t="shared" si="3"/>
        <v>0</v>
      </c>
      <c r="E28" s="134">
        <f t="shared" si="3"/>
        <v>0</v>
      </c>
      <c r="F28" s="134">
        <f t="shared" si="3"/>
        <v>0</v>
      </c>
      <c r="G28" s="134">
        <f t="shared" si="3"/>
        <v>0</v>
      </c>
      <c r="H28" s="134">
        <f t="shared" si="3"/>
        <v>0</v>
      </c>
    </row>
    <row r="29" spans="1:8" x14ac:dyDescent="0.3">
      <c r="B29" s="31" t="s">
        <v>60</v>
      </c>
      <c r="F29" s="132" t="s">
        <v>49</v>
      </c>
      <c r="G29" s="132" t="s">
        <v>49</v>
      </c>
      <c r="H29" s="132" t="s">
        <v>49</v>
      </c>
    </row>
    <row r="30" spans="1:8" s="131" customFormat="1" ht="15" thickBot="1" x14ac:dyDescent="0.35">
      <c r="A30"/>
      <c r="B30" s="135" t="s">
        <v>9</v>
      </c>
      <c r="C30" s="136">
        <f t="shared" ref="C30:H30" si="4">SUM(C28,C18)</f>
        <v>0</v>
      </c>
      <c r="D30" s="136">
        <f t="shared" si="4"/>
        <v>0</v>
      </c>
      <c r="E30" s="136">
        <f t="shared" si="4"/>
        <v>0</v>
      </c>
      <c r="F30" s="136">
        <f t="shared" si="4"/>
        <v>0</v>
      </c>
      <c r="G30" s="136">
        <f t="shared" si="4"/>
        <v>0</v>
      </c>
      <c r="H30" s="136">
        <f t="shared" si="4"/>
        <v>0</v>
      </c>
    </row>
    <row r="31" spans="1:8" x14ac:dyDescent="0.3">
      <c r="B31" s="31" t="s">
        <v>60</v>
      </c>
    </row>
    <row r="32" spans="1:8" s="131" customFormat="1" x14ac:dyDescent="0.3">
      <c r="A32"/>
      <c r="B32" s="130" t="s">
        <v>63</v>
      </c>
    </row>
    <row r="33" spans="1:8" s="131" customFormat="1" x14ac:dyDescent="0.3">
      <c r="A33"/>
      <c r="B33" s="130" t="s">
        <v>10</v>
      </c>
    </row>
    <row r="34" spans="1:8" x14ac:dyDescent="0.3">
      <c r="B34" s="40" t="s">
        <v>64</v>
      </c>
      <c r="C34" s="132">
        <f>SUMIF('Detail BS'!$B:$B,BS!$B34,'Detail BS'!D:D)</f>
        <v>0</v>
      </c>
      <c r="D34" s="132">
        <f>SUMIF('Detail BS'!$B:$B,BS!$B34,'Detail BS'!E:E)</f>
        <v>0</v>
      </c>
      <c r="E34" s="132">
        <f>SUMIF('Detail BS'!$B:$B,BS!$B34,'Detail BS'!F:F)</f>
        <v>0</v>
      </c>
      <c r="F34" s="132">
        <f>SUMIF('Detail BS'!$B:$B,BS!$B34,'Detail BS'!G:G)</f>
        <v>0</v>
      </c>
      <c r="G34" s="132">
        <f>SUMIF('Detail BS'!$B:$B,BS!$B34,'Detail BS'!H:H)</f>
        <v>0</v>
      </c>
      <c r="H34" s="132">
        <f>SUMIF('Detail BS'!$B:$B,BS!$B34,'Detail BS'!I:I)</f>
        <v>0</v>
      </c>
    </row>
    <row r="35" spans="1:8" x14ac:dyDescent="0.3">
      <c r="B35" s="40" t="s">
        <v>11</v>
      </c>
      <c r="C35" s="132">
        <f>SUMIF('Detail BS'!$B:$B,BS!$B35,'Detail BS'!D:D)</f>
        <v>0</v>
      </c>
      <c r="D35" s="132">
        <f>SUMIF('Detail BS'!$B:$B,BS!$B35,'Detail BS'!E:E)</f>
        <v>0</v>
      </c>
      <c r="E35" s="132">
        <f>SUMIF('Detail BS'!$B:$B,BS!$B35,'Detail BS'!F:F)</f>
        <v>0</v>
      </c>
      <c r="F35" s="132">
        <f>SUMIF('Detail BS'!$B:$B,BS!$B35,'Detail BS'!G:G)</f>
        <v>0</v>
      </c>
      <c r="G35" s="132">
        <f>SUMIF('Detail BS'!$B:$B,BS!$B35,'Detail BS'!H:H)</f>
        <v>0</v>
      </c>
      <c r="H35" s="132">
        <f>SUMIF('Detail BS'!$B:$B,BS!$B35,'Detail BS'!I:I)</f>
        <v>0</v>
      </c>
    </row>
    <row r="36" spans="1:8" x14ac:dyDescent="0.3">
      <c r="B36" s="40" t="s">
        <v>65</v>
      </c>
      <c r="C36" s="132">
        <f>SUMIF('Detail BS'!$B:$B,BS!$B36,'Detail BS'!D:D)</f>
        <v>0</v>
      </c>
      <c r="D36" s="132">
        <f>SUMIF('Detail BS'!$B:$B,BS!$B36,'Detail BS'!E:E)</f>
        <v>0</v>
      </c>
      <c r="E36" s="132">
        <f>SUMIF('Detail BS'!$B:$B,BS!$B36,'Detail BS'!F:F)</f>
        <v>0</v>
      </c>
      <c r="F36" s="132">
        <f>SUMIF('Detail BS'!$B:$B,BS!$B36,'Detail BS'!G:G)</f>
        <v>0</v>
      </c>
      <c r="G36" s="132">
        <f>SUMIF('Detail BS'!$B:$B,BS!$B36,'Detail BS'!H:H)</f>
        <v>0</v>
      </c>
      <c r="H36" s="132">
        <f>SUMIF('Detail BS'!$B:$B,BS!$B36,'Detail BS'!I:I)</f>
        <v>0</v>
      </c>
    </row>
    <row r="37" spans="1:8" x14ac:dyDescent="0.3">
      <c r="B37" s="40" t="s">
        <v>12</v>
      </c>
      <c r="C37" s="132">
        <f>SUMIF('Detail BS'!$B:$B,BS!$B37,'Detail BS'!D:D)</f>
        <v>0</v>
      </c>
      <c r="D37" s="132">
        <f>SUMIF('Detail BS'!$B:$B,BS!$B37,'Detail BS'!E:E)</f>
        <v>0</v>
      </c>
      <c r="E37" s="132">
        <f>SUMIF('Detail BS'!$B:$B,BS!$B37,'Detail BS'!F:F)</f>
        <v>0</v>
      </c>
      <c r="F37" s="132">
        <f>SUMIF('Detail BS'!$B:$B,BS!$B37,'Detail BS'!G:G)</f>
        <v>0</v>
      </c>
      <c r="G37" s="132">
        <f>SUMIF('Detail BS'!$B:$B,BS!$B37,'Detail BS'!H:H)</f>
        <v>0</v>
      </c>
      <c r="H37" s="132">
        <f>SUMIF('Detail BS'!$B:$B,BS!$B37,'Detail BS'!I:I)</f>
        <v>0</v>
      </c>
    </row>
    <row r="38" spans="1:8" x14ac:dyDescent="0.3">
      <c r="B38" s="40" t="s">
        <v>158</v>
      </c>
      <c r="C38" s="132">
        <f>SUMIF('Detail BS'!$B:$B,BS!$B38,'Detail BS'!D:D)</f>
        <v>0</v>
      </c>
      <c r="D38" s="132">
        <f>SUMIF('Detail BS'!$B:$B,BS!$B38,'Detail BS'!E:E)</f>
        <v>0</v>
      </c>
      <c r="E38" s="132">
        <f>SUMIF('Detail BS'!$B:$B,BS!$B38,'Detail BS'!F:F)</f>
        <v>0</v>
      </c>
      <c r="F38" s="132">
        <f>SUMIF('Detail BS'!$B:$B,BS!$B38,'Detail BS'!G:G)</f>
        <v>0</v>
      </c>
      <c r="G38" s="132">
        <f>SUMIF('Detail BS'!$B:$B,BS!$B38,'Detail BS'!H:H)</f>
        <v>0</v>
      </c>
      <c r="H38" s="132">
        <f>SUMIF('Detail BS'!$B:$B,BS!$B38,'Detail BS'!I:I)</f>
        <v>0</v>
      </c>
    </row>
    <row r="39" spans="1:8" x14ac:dyDescent="0.3">
      <c r="B39" s="40" t="s">
        <v>66</v>
      </c>
      <c r="C39" s="132">
        <f>SUMIF('Detail BS'!$B:$B,BS!$B39,'Detail BS'!D:D)</f>
        <v>0</v>
      </c>
      <c r="D39" s="132">
        <f>SUMIF('Detail BS'!$B:$B,BS!$B39,'Detail BS'!E:E)</f>
        <v>0</v>
      </c>
      <c r="E39" s="132">
        <f>SUMIF('Detail BS'!$B:$B,BS!$B39,'Detail BS'!F:F)</f>
        <v>0</v>
      </c>
      <c r="F39" s="132">
        <f>SUMIF('Detail BS'!$B:$B,BS!$B39,'Detail BS'!G:G)</f>
        <v>0</v>
      </c>
      <c r="G39" s="132">
        <f>SUMIF('Detail BS'!$B:$B,BS!$B39,'Detail BS'!H:H)</f>
        <v>0</v>
      </c>
      <c r="H39" s="132">
        <f>SUMIF('Detail BS'!$B:$B,BS!$B39,'Detail BS'!I:I)</f>
        <v>0</v>
      </c>
    </row>
    <row r="40" spans="1:8" ht="28.8" x14ac:dyDescent="0.3">
      <c r="B40" s="40" t="s">
        <v>67</v>
      </c>
    </row>
    <row r="41" spans="1:8" x14ac:dyDescent="0.3">
      <c r="B41" s="37" t="s">
        <v>371</v>
      </c>
      <c r="C41" s="132">
        <f>SUMIF('Detail BS'!$B:$B,BS!$B41,'Detail BS'!D:D)</f>
        <v>0</v>
      </c>
      <c r="D41" s="132">
        <f>SUMIF('Detail BS'!$B:$B,BS!$B41,'Detail BS'!E:E)</f>
        <v>0</v>
      </c>
      <c r="E41" s="132">
        <f>SUMIF('Detail BS'!$B:$B,BS!$B41,'Detail BS'!F:F)</f>
        <v>0</v>
      </c>
      <c r="F41" s="132">
        <f>SUMIF('Detail BS'!$B:$B,BS!$B41,'Detail BS'!G:G)</f>
        <v>0</v>
      </c>
      <c r="G41" s="132">
        <f>SUMIF('Detail BS'!$B:$B,BS!$B41,'Detail BS'!H:H)</f>
        <v>0</v>
      </c>
      <c r="H41" s="132">
        <f>SUMIF('Detail BS'!$B:$B,BS!$B41,'Detail BS'!I:I)</f>
        <v>0</v>
      </c>
    </row>
    <row r="42" spans="1:8" x14ac:dyDescent="0.3">
      <c r="B42" s="37" t="s">
        <v>372</v>
      </c>
      <c r="C42" s="132">
        <f>SUMIF('Detail BS'!$B:$B,BS!$B42,'Detail BS'!D:D)</f>
        <v>0</v>
      </c>
      <c r="D42" s="132">
        <f>SUMIF('Detail BS'!$B:$B,BS!$B42,'Detail BS'!E:E)</f>
        <v>0</v>
      </c>
      <c r="E42" s="132">
        <f>SUMIF('Detail BS'!$B:$B,BS!$B42,'Detail BS'!F:F)</f>
        <v>0</v>
      </c>
      <c r="F42" s="132">
        <f>SUMIF('Detail BS'!$B:$B,BS!$B42,'Detail BS'!G:G)</f>
        <v>0</v>
      </c>
      <c r="G42" s="132">
        <f>SUMIF('Detail BS'!$B:$B,BS!$B42,'Detail BS'!H:H)</f>
        <v>0</v>
      </c>
      <c r="H42" s="132">
        <f>SUMIF('Detail BS'!$B:$B,BS!$B42,'Detail BS'!I:I)</f>
        <v>0</v>
      </c>
    </row>
    <row r="43" spans="1:8" x14ac:dyDescent="0.3">
      <c r="B43" s="37" t="s">
        <v>373</v>
      </c>
      <c r="C43" s="132">
        <f>SUMIF('Detail BS'!$B:$B,BS!$B43,'Detail BS'!D:D)</f>
        <v>0</v>
      </c>
      <c r="D43" s="132">
        <f>SUMIF('Detail BS'!$B:$B,BS!$B43,'Detail BS'!E:E)</f>
        <v>0</v>
      </c>
      <c r="E43" s="132">
        <f>SUMIF('Detail BS'!$B:$B,BS!$B43,'Detail BS'!F:F)</f>
        <v>0</v>
      </c>
      <c r="F43" s="132">
        <f>SUMIF('Detail BS'!$B:$B,BS!$B43,'Detail BS'!G:G)</f>
        <v>0</v>
      </c>
      <c r="G43" s="132">
        <f>SUMIF('Detail BS'!$B:$B,BS!$B43,'Detail BS'!H:H)</f>
        <v>0</v>
      </c>
      <c r="H43" s="132">
        <f>SUMIF('Detail BS'!$B:$B,BS!$B43,'Detail BS'!I:I)</f>
        <v>0</v>
      </c>
    </row>
    <row r="44" spans="1:8" x14ac:dyDescent="0.3">
      <c r="B44" s="37" t="s">
        <v>374</v>
      </c>
      <c r="C44" s="132">
        <f>SUMIF('Detail BS'!$B:$B,BS!$B44,'Detail BS'!D:D)</f>
        <v>0</v>
      </c>
      <c r="D44" s="132">
        <f>SUMIF('Detail BS'!$B:$B,BS!$B44,'Detail BS'!E:E)</f>
        <v>0</v>
      </c>
      <c r="E44" s="132">
        <f>SUMIF('Detail BS'!$B:$B,BS!$B44,'Detail BS'!F:F)</f>
        <v>0</v>
      </c>
      <c r="F44" s="132">
        <f>SUMIF('Detail BS'!$B:$B,BS!$B44,'Detail BS'!G:G)</f>
        <v>0</v>
      </c>
      <c r="G44" s="132">
        <f>SUMIF('Detail BS'!$B:$B,BS!$B44,'Detail BS'!H:H)</f>
        <v>0</v>
      </c>
      <c r="H44" s="132">
        <f>SUMIF('Detail BS'!$B:$B,BS!$B44,'Detail BS'!I:I)</f>
        <v>0</v>
      </c>
    </row>
    <row r="45" spans="1:8" x14ac:dyDescent="0.3">
      <c r="B45" s="37" t="s">
        <v>375</v>
      </c>
      <c r="C45" s="132">
        <f>SUMIF('Detail BS'!$B:$B,BS!$B45,'Detail BS'!D:D)</f>
        <v>0</v>
      </c>
      <c r="D45" s="132">
        <f>SUMIF('Detail BS'!$B:$B,BS!$B45,'Detail BS'!E:E)</f>
        <v>0</v>
      </c>
      <c r="E45" s="132">
        <f>SUMIF('Detail BS'!$B:$B,BS!$B45,'Detail BS'!F:F)</f>
        <v>0</v>
      </c>
      <c r="F45" s="132">
        <f>SUMIF('Detail BS'!$B:$B,BS!$B45,'Detail BS'!G:G)</f>
        <v>0</v>
      </c>
      <c r="G45" s="132">
        <f>SUMIF('Detail BS'!$B:$B,BS!$B45,'Detail BS'!H:H)</f>
        <v>0</v>
      </c>
      <c r="H45" s="132">
        <f>SUMIF('Detail BS'!$B:$B,BS!$B45,'Detail BS'!I:I)</f>
        <v>0</v>
      </c>
    </row>
    <row r="46" spans="1:8" s="131" customFormat="1" ht="28.8" x14ac:dyDescent="0.3">
      <c r="A46"/>
      <c r="B46" s="137" t="s">
        <v>69</v>
      </c>
      <c r="C46" s="134">
        <f t="shared" ref="C46:H46" si="5">SUM(C34:C45)</f>
        <v>0</v>
      </c>
      <c r="D46" s="134">
        <f t="shared" si="5"/>
        <v>0</v>
      </c>
      <c r="E46" s="134">
        <f t="shared" si="5"/>
        <v>0</v>
      </c>
      <c r="F46" s="134">
        <f t="shared" si="5"/>
        <v>0</v>
      </c>
      <c r="G46" s="134">
        <f t="shared" si="5"/>
        <v>0</v>
      </c>
      <c r="H46" s="134">
        <f t="shared" si="5"/>
        <v>0</v>
      </c>
    </row>
    <row r="47" spans="1:8" x14ac:dyDescent="0.3">
      <c r="B47" s="40" t="s">
        <v>60</v>
      </c>
    </row>
    <row r="48" spans="1:8" ht="43.2" x14ac:dyDescent="0.3">
      <c r="B48" s="40" t="s">
        <v>14</v>
      </c>
    </row>
    <row r="49" spans="1:8" x14ac:dyDescent="0.3">
      <c r="B49" s="37" t="s">
        <v>376</v>
      </c>
      <c r="C49" s="132">
        <f>SUMIF('Detail BS'!$B:$B,BS!$B49,'Detail BS'!D:D)</f>
        <v>0</v>
      </c>
      <c r="D49" s="132">
        <f>SUMIF('Detail BS'!$B:$B,BS!$B49,'Detail BS'!E:E)</f>
        <v>0</v>
      </c>
      <c r="E49" s="132">
        <f>SUMIF('Detail BS'!$B:$B,BS!$B49,'Detail BS'!F:F)</f>
        <v>0</v>
      </c>
      <c r="F49" s="132">
        <f>SUMIF('Detail BS'!$B:$B,BS!$B49,'Detail BS'!G:G)</f>
        <v>0</v>
      </c>
      <c r="G49" s="132">
        <f>SUMIF('Detail BS'!$B:$B,BS!$B49,'Detail BS'!H:H)</f>
        <v>0</v>
      </c>
      <c r="H49" s="132">
        <f>SUMIF('Detail BS'!$B:$B,BS!$B49,'Detail BS'!I:I)</f>
        <v>0</v>
      </c>
    </row>
    <row r="50" spans="1:8" x14ac:dyDescent="0.3">
      <c r="B50" s="37" t="s">
        <v>377</v>
      </c>
      <c r="C50" s="132">
        <f>SUMIF('Detail BS'!$B:$B,BS!$B50,'Detail BS'!D:D)</f>
        <v>0</v>
      </c>
      <c r="D50" s="132">
        <f>SUMIF('Detail BS'!$B:$B,BS!$B50,'Detail BS'!E:E)</f>
        <v>0</v>
      </c>
      <c r="E50" s="132">
        <f>SUMIF('Detail BS'!$B:$B,BS!$B50,'Detail BS'!F:F)</f>
        <v>0</v>
      </c>
      <c r="F50" s="132">
        <f>SUMIF('Detail BS'!$B:$B,BS!$B50,'Detail BS'!G:G)</f>
        <v>0</v>
      </c>
      <c r="G50" s="132">
        <f>SUMIF('Detail BS'!$B:$B,BS!$B50,'Detail BS'!H:H)</f>
        <v>0</v>
      </c>
      <c r="H50" s="132">
        <f>SUMIF('Detail BS'!$B:$B,BS!$B50,'Detail BS'!I:I)</f>
        <v>0</v>
      </c>
    </row>
    <row r="51" spans="1:8" x14ac:dyDescent="0.3">
      <c r="B51" s="37" t="s">
        <v>378</v>
      </c>
      <c r="C51" s="132">
        <f>SUMIF('Detail BS'!$B:$B,BS!$B51,'Detail BS'!D:D)</f>
        <v>0</v>
      </c>
      <c r="D51" s="132">
        <f>SUMIF('Detail BS'!$B:$B,BS!$B51,'Detail BS'!E:E)</f>
        <v>0</v>
      </c>
      <c r="E51" s="132">
        <f>SUMIF('Detail BS'!$B:$B,BS!$B51,'Detail BS'!F:F)</f>
        <v>0</v>
      </c>
      <c r="F51" s="132">
        <f>SUMIF('Detail BS'!$B:$B,BS!$B51,'Detail BS'!G:G)</f>
        <v>0</v>
      </c>
      <c r="G51" s="132">
        <f>SUMIF('Detail BS'!$B:$B,BS!$B51,'Detail BS'!H:H)</f>
        <v>0</v>
      </c>
      <c r="H51" s="132">
        <f>SUMIF('Detail BS'!$B:$B,BS!$B51,'Detail BS'!I:I)</f>
        <v>0</v>
      </c>
    </row>
    <row r="52" spans="1:8" x14ac:dyDescent="0.3">
      <c r="B52" s="37" t="s">
        <v>379</v>
      </c>
      <c r="C52" s="132">
        <f>SUMIF('Detail BS'!$B:$B,BS!$B52,'Detail BS'!D:D)</f>
        <v>0</v>
      </c>
      <c r="D52" s="132">
        <f>SUMIF('Detail BS'!$B:$B,BS!$B52,'Detail BS'!E:E)</f>
        <v>0</v>
      </c>
      <c r="E52" s="132">
        <f>SUMIF('Detail BS'!$B:$B,BS!$B52,'Detail BS'!F:F)</f>
        <v>0</v>
      </c>
      <c r="F52" s="132">
        <f>SUMIF('Detail BS'!$B:$B,BS!$B52,'Detail BS'!G:G)</f>
        <v>0</v>
      </c>
      <c r="G52" s="132">
        <f>SUMIF('Detail BS'!$B:$B,BS!$B52,'Detail BS'!H:H)</f>
        <v>0</v>
      </c>
      <c r="H52" s="132">
        <f>SUMIF('Detail BS'!$B:$B,BS!$B52,'Detail BS'!I:I)</f>
        <v>0</v>
      </c>
    </row>
    <row r="53" spans="1:8" x14ac:dyDescent="0.3">
      <c r="B53" s="37" t="s">
        <v>380</v>
      </c>
      <c r="C53" s="132">
        <f>SUMIF('Detail BS'!$B:$B,BS!$B53,'Detail BS'!D:D)</f>
        <v>0</v>
      </c>
      <c r="D53" s="132">
        <f>SUMIF('Detail BS'!$B:$B,BS!$B53,'Detail BS'!E:E)</f>
        <v>0</v>
      </c>
      <c r="E53" s="132">
        <f>SUMIF('Detail BS'!$B:$B,BS!$B53,'Detail BS'!F:F)</f>
        <v>0</v>
      </c>
      <c r="F53" s="132">
        <f>SUMIF('Detail BS'!$B:$B,BS!$B53,'Detail BS'!G:G)</f>
        <v>0</v>
      </c>
      <c r="G53" s="132">
        <f>SUMIF('Detail BS'!$B:$B,BS!$B53,'Detail BS'!H:H)</f>
        <v>0</v>
      </c>
      <c r="H53" s="132">
        <f>SUMIF('Detail BS'!$B:$B,BS!$B53,'Detail BS'!I:I)</f>
        <v>0</v>
      </c>
    </row>
    <row r="54" spans="1:8" x14ac:dyDescent="0.3">
      <c r="B54" s="40" t="s">
        <v>15</v>
      </c>
      <c r="C54" s="132">
        <f>SUMIF('Detail BS'!$B:$B,BS!$B54,'Detail BS'!D:D)</f>
        <v>0</v>
      </c>
      <c r="D54" s="132">
        <f>SUMIF('Detail BS'!$B:$B,BS!$B54,'Detail BS'!E:E)</f>
        <v>0</v>
      </c>
      <c r="E54" s="132">
        <f>SUMIF('Detail BS'!$B:$B,BS!$B54,'Detail BS'!F:F)</f>
        <v>0</v>
      </c>
      <c r="F54" s="132">
        <f>SUMIF('Detail BS'!$B:$B,BS!$B54,'Detail BS'!G:G)</f>
        <v>0</v>
      </c>
      <c r="G54" s="132">
        <f>SUMIF('Detail BS'!$B:$B,BS!$B54,'Detail BS'!H:H)</f>
        <v>0</v>
      </c>
      <c r="H54" s="132">
        <f>SUMIF('Detail BS'!$B:$B,BS!$B54,'Detail BS'!I:I)</f>
        <v>0</v>
      </c>
    </row>
    <row r="55" spans="1:8" s="131" customFormat="1" ht="28.8" x14ac:dyDescent="0.3">
      <c r="A55"/>
      <c r="B55" s="137" t="s">
        <v>16</v>
      </c>
      <c r="C55" s="134">
        <f t="shared" ref="C55:H55" si="6">SUM(C49:C54)</f>
        <v>0</v>
      </c>
      <c r="D55" s="134">
        <f t="shared" si="6"/>
        <v>0</v>
      </c>
      <c r="E55" s="134">
        <f t="shared" si="6"/>
        <v>0</v>
      </c>
      <c r="F55" s="134">
        <f t="shared" si="6"/>
        <v>0</v>
      </c>
      <c r="G55" s="134">
        <f t="shared" si="6"/>
        <v>0</v>
      </c>
      <c r="H55" s="134">
        <f t="shared" si="6"/>
        <v>0</v>
      </c>
    </row>
    <row r="56" spans="1:8" s="131" customFormat="1" x14ac:dyDescent="0.3">
      <c r="A56"/>
      <c r="B56" s="130" t="s">
        <v>60</v>
      </c>
    </row>
    <row r="57" spans="1:8" s="131" customFormat="1" x14ac:dyDescent="0.3">
      <c r="A57"/>
      <c r="B57" s="133" t="s">
        <v>17</v>
      </c>
      <c r="C57" s="134">
        <f t="shared" ref="C57:H57" si="7">SUM(C55,C46)</f>
        <v>0</v>
      </c>
      <c r="D57" s="134">
        <f t="shared" si="7"/>
        <v>0</v>
      </c>
      <c r="E57" s="134">
        <f t="shared" si="7"/>
        <v>0</v>
      </c>
      <c r="F57" s="134">
        <f t="shared" si="7"/>
        <v>0</v>
      </c>
      <c r="G57" s="134">
        <f t="shared" si="7"/>
        <v>0</v>
      </c>
      <c r="H57" s="134">
        <f t="shared" si="7"/>
        <v>0</v>
      </c>
    </row>
    <row r="58" spans="1:8" s="131" customFormat="1" x14ac:dyDescent="0.3">
      <c r="A58"/>
      <c r="B58" s="130" t="s">
        <v>60</v>
      </c>
    </row>
    <row r="59" spans="1:8" s="131" customFormat="1" x14ac:dyDescent="0.3">
      <c r="A59"/>
      <c r="B59" s="130" t="s">
        <v>18</v>
      </c>
    </row>
    <row r="60" spans="1:8" x14ac:dyDescent="0.3">
      <c r="B60" s="40" t="s">
        <v>161</v>
      </c>
      <c r="C60" s="132">
        <f>SUMIF('Detail BS'!$B:$B,BS!$B60,'Detail BS'!D:D)</f>
        <v>0</v>
      </c>
      <c r="D60" s="132">
        <f>SUMIF('Detail BS'!$B:$B,BS!$B60,'Detail BS'!E:E)</f>
        <v>0</v>
      </c>
      <c r="E60" s="132">
        <f>SUMIF('Detail BS'!$B:$B,BS!$B60,'Detail BS'!F:F)</f>
        <v>0</v>
      </c>
      <c r="F60" s="132">
        <f>SUMIF('Detail BS'!$B:$B,BS!$B60,'Detail BS'!G:G)</f>
        <v>0</v>
      </c>
      <c r="G60" s="132">
        <f>SUMIF('Detail BS'!$B:$B,BS!$B60,'Detail BS'!H:H)</f>
        <v>0</v>
      </c>
      <c r="H60" s="132">
        <f>SUMIF('Detail BS'!$B:$B,BS!$B60,'Detail BS'!I:I)</f>
        <v>0</v>
      </c>
    </row>
    <row r="61" spans="1:8" x14ac:dyDescent="0.3">
      <c r="B61" s="40" t="s">
        <v>70</v>
      </c>
      <c r="C61" s="132">
        <f>SUMIF('Detail BS'!$B:$B,BS!$B61,'Detail BS'!D:D)</f>
        <v>0</v>
      </c>
      <c r="D61" s="132">
        <f>SUMIF('Detail BS'!$B:$B,BS!$B61,'Detail BS'!E:E)</f>
        <v>0</v>
      </c>
      <c r="E61" s="132">
        <f>SUMIF('Detail BS'!$B:$B,BS!$B61,'Detail BS'!F:F)</f>
        <v>0</v>
      </c>
      <c r="F61" s="132">
        <f>SUMIF('Detail BS'!$B:$B,BS!$B61,'Detail BS'!G:G)</f>
        <v>0</v>
      </c>
      <c r="G61" s="132">
        <f>SUMIF('Detail BS'!$B:$B,BS!$B61,'Detail BS'!H:H)</f>
        <v>0</v>
      </c>
      <c r="H61" s="132">
        <f>SUMIF('Detail BS'!$B:$B,BS!$B61,'Detail BS'!I:I)</f>
        <v>0</v>
      </c>
    </row>
    <row r="62" spans="1:8" x14ac:dyDescent="0.3">
      <c r="B62" s="40" t="s">
        <v>71</v>
      </c>
      <c r="C62" s="132">
        <f>SUMIF('Detail BS'!$B:$B,BS!$B62,'Detail BS'!D:D)</f>
        <v>0</v>
      </c>
      <c r="D62" s="132">
        <f>SUMIF('Detail BS'!$B:$B,BS!$B62,'Detail BS'!E:E)</f>
        <v>0</v>
      </c>
      <c r="E62" s="132">
        <f>SUMIF('Detail BS'!$B:$B,BS!$B62,'Detail BS'!F:F)</f>
        <v>0</v>
      </c>
      <c r="F62" s="132">
        <f>SUMIF('Detail BS'!$B:$B,BS!$B62,'Detail BS'!G:G)</f>
        <v>0</v>
      </c>
      <c r="G62" s="132">
        <f>SUMIF('Detail BS'!$B:$B,BS!$B62,'Detail BS'!H:H)</f>
        <v>0</v>
      </c>
      <c r="H62" s="132">
        <f>SUMIF('Detail BS'!$B:$B,BS!$B62,'Detail BS'!I:I)</f>
        <v>0</v>
      </c>
    </row>
    <row r="63" spans="1:8" x14ac:dyDescent="0.3">
      <c r="B63" s="40" t="s">
        <v>19</v>
      </c>
      <c r="C63" s="132">
        <f>SUMIF('Detail BS'!$B:$B,BS!$B63,'Detail BS'!D:D)</f>
        <v>0</v>
      </c>
      <c r="D63" s="132">
        <f>SUMIF('Detail BS'!$B:$B,BS!$B63,'Detail BS'!E:E)</f>
        <v>0</v>
      </c>
      <c r="E63" s="132">
        <f>SUMIF('Detail BS'!$B:$B,BS!$B63,'Detail BS'!F:F)</f>
        <v>0</v>
      </c>
      <c r="F63" s="132">
        <f>SUMIF('Detail BS'!$B:$B,BS!$B63,'Detail BS'!G:G)</f>
        <v>0</v>
      </c>
      <c r="G63" s="132">
        <f>SUMIF('Detail BS'!$B:$B,BS!$B63,'Detail BS'!H:H)</f>
        <v>0</v>
      </c>
      <c r="H63" s="132">
        <f>SUMIF('Detail BS'!$B:$B,BS!$B63,'Detail BS'!I:I)</f>
        <v>0</v>
      </c>
    </row>
    <row r="64" spans="1:8" ht="43.2" x14ac:dyDescent="0.3">
      <c r="B64" s="40" t="s">
        <v>117</v>
      </c>
      <c r="C64" s="138">
        <f>SUM(C60:C63)</f>
        <v>0</v>
      </c>
      <c r="D64" s="138">
        <f t="shared" ref="D64:F64" si="8">SUM(D60:D63)</f>
        <v>0</v>
      </c>
      <c r="E64" s="138">
        <f t="shared" si="8"/>
        <v>0</v>
      </c>
      <c r="F64" s="138">
        <f t="shared" si="8"/>
        <v>0</v>
      </c>
      <c r="G64" s="138">
        <f t="shared" ref="G64:H64" si="9">SUM(G60:G63)</f>
        <v>0</v>
      </c>
      <c r="H64" s="138">
        <f t="shared" si="9"/>
        <v>0</v>
      </c>
    </row>
    <row r="65" spans="1:8" x14ac:dyDescent="0.3">
      <c r="B65" s="40" t="s">
        <v>118</v>
      </c>
      <c r="C65" s="132">
        <f>SUMIF('Detail BS'!$B:$B,BS!$B65,'Detail BS'!D:D)</f>
        <v>0</v>
      </c>
      <c r="D65" s="132">
        <f>SUMIF('Detail BS'!$B:$B,BS!$B65,'Detail BS'!E:E)</f>
        <v>0</v>
      </c>
      <c r="E65" s="132">
        <f>SUMIF('Detail BS'!$B:$B,BS!$B65,'Detail BS'!F:F)</f>
        <v>0</v>
      </c>
      <c r="F65" s="132">
        <f>SUMIF('Detail BS'!$B:$B,BS!$B65,'Detail BS'!G:G)</f>
        <v>0</v>
      </c>
      <c r="G65" s="132">
        <f>SUMIF('Detail BS'!$B:$B,BS!$B65,'Detail BS'!H:H)</f>
        <v>0</v>
      </c>
      <c r="H65" s="132">
        <f>SUMIF('Detail BS'!$B:$B,BS!$B65,'Detail BS'!I:I)</f>
        <v>0</v>
      </c>
    </row>
    <row r="66" spans="1:8" s="131" customFormat="1" x14ac:dyDescent="0.3">
      <c r="A66"/>
      <c r="B66" s="137" t="s">
        <v>20</v>
      </c>
      <c r="C66" s="134">
        <f t="shared" ref="C66:H66" si="10">SUM(C64:C65)</f>
        <v>0</v>
      </c>
      <c r="D66" s="134">
        <f t="shared" si="10"/>
        <v>0</v>
      </c>
      <c r="E66" s="134">
        <f t="shared" si="10"/>
        <v>0</v>
      </c>
      <c r="F66" s="134">
        <f t="shared" si="10"/>
        <v>0</v>
      </c>
      <c r="G66" s="134">
        <f t="shared" si="10"/>
        <v>0</v>
      </c>
      <c r="H66" s="134">
        <f t="shared" si="10"/>
        <v>0</v>
      </c>
    </row>
    <row r="67" spans="1:8" s="131" customFormat="1" x14ac:dyDescent="0.3">
      <c r="A67"/>
      <c r="B67" s="130" t="s">
        <v>60</v>
      </c>
    </row>
    <row r="68" spans="1:8" s="131" customFormat="1" ht="15" thickBot="1" x14ac:dyDescent="0.35">
      <c r="A68"/>
      <c r="B68" s="139" t="s">
        <v>21</v>
      </c>
      <c r="C68" s="136">
        <f t="shared" ref="C68:H68" si="11">SUM(C66,C57)</f>
        <v>0</v>
      </c>
      <c r="D68" s="136">
        <f t="shared" si="11"/>
        <v>0</v>
      </c>
      <c r="E68" s="136">
        <f t="shared" si="11"/>
        <v>0</v>
      </c>
      <c r="F68" s="136">
        <f t="shared" si="11"/>
        <v>0</v>
      </c>
      <c r="G68" s="136">
        <f t="shared" si="11"/>
        <v>0</v>
      </c>
      <c r="H68" s="136">
        <f t="shared" si="11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181E-93D1-4F54-AD74-23F12410C581}">
  <dimension ref="A1:H70"/>
  <sheetViews>
    <sheetView showGridLines="0" zoomScaleNormal="10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D1" sqref="D1:D1048576"/>
    </sheetView>
  </sheetViews>
  <sheetFormatPr defaultColWidth="8.77734375" defaultRowHeight="14.4" x14ac:dyDescent="0.3"/>
  <cols>
    <col min="1" max="1" width="3.21875" customWidth="1"/>
    <col min="2" max="2" width="33.5546875" customWidth="1"/>
    <col min="3" max="5" width="16.44140625" style="48" bestFit="1" customWidth="1"/>
    <col min="6" max="8" width="17.44140625" style="48" bestFit="1" customWidth="1"/>
  </cols>
  <sheetData>
    <row r="1" spans="1:8" x14ac:dyDescent="0.3">
      <c r="B1" s="31"/>
      <c r="C1"/>
      <c r="D1"/>
      <c r="E1"/>
      <c r="F1"/>
      <c r="G1"/>
      <c r="H1"/>
    </row>
    <row r="2" spans="1:8" s="32" customFormat="1" x14ac:dyDescent="0.3">
      <c r="B2" s="147" t="s">
        <v>94</v>
      </c>
      <c r="C2" s="155">
        <f>BS!C3</f>
        <v>0</v>
      </c>
      <c r="D2" s="155">
        <f>C2+365</f>
        <v>365</v>
      </c>
      <c r="E2" s="155">
        <f>D2+366</f>
        <v>731</v>
      </c>
      <c r="F2" s="155">
        <f>E2+365</f>
        <v>1096</v>
      </c>
      <c r="G2" s="155">
        <f>F2+365</f>
        <v>1461</v>
      </c>
      <c r="H2" s="155">
        <f>G2+365</f>
        <v>1826</v>
      </c>
    </row>
    <row r="3" spans="1:8" s="33" customFormat="1" x14ac:dyDescent="0.3">
      <c r="A3"/>
      <c r="B3" s="31"/>
      <c r="C3" s="36"/>
      <c r="D3" s="36"/>
      <c r="E3" s="36"/>
      <c r="F3" s="36"/>
      <c r="G3" s="36"/>
      <c r="H3" s="36"/>
    </row>
    <row r="4" spans="1:8" x14ac:dyDescent="0.3">
      <c r="B4" s="43" t="s">
        <v>22</v>
      </c>
      <c r="C4" s="36">
        <f>SUMIF('Detail PL'!$B:$B,PL!$B4,'Detail PL'!D:D)</f>
        <v>0</v>
      </c>
      <c r="D4" s="36">
        <f>SUMIF('Detail PL'!$B:$B,PL!$B4,'Detail PL'!E:E)</f>
        <v>0</v>
      </c>
      <c r="E4" s="36">
        <f>SUMIF('Detail PL'!$B:$B,PL!$B4,'Detail PL'!F:F)</f>
        <v>0</v>
      </c>
      <c r="F4" s="36">
        <f>SUMIF('Detail PL'!$B:$B,PL!$B4,'Detail PL'!G:G)</f>
        <v>0</v>
      </c>
      <c r="G4" s="36">
        <f>SUMIF('Detail PL'!$B:$B,PL!$B4,'Detail PL'!H:H)</f>
        <v>0</v>
      </c>
      <c r="H4" s="36">
        <f>SUMIF('Detail PL'!$B:$B,PL!$B4,'Detail PL'!I:I)</f>
        <v>0</v>
      </c>
    </row>
    <row r="5" spans="1:8" x14ac:dyDescent="0.3">
      <c r="B5" s="43" t="s">
        <v>23</v>
      </c>
      <c r="C5" s="36">
        <f>SUMIF('Detail PL'!$B:$B,PL!$B5,'Detail PL'!D:D)</f>
        <v>0</v>
      </c>
      <c r="D5" s="36">
        <f>SUMIF('Detail PL'!$B:$B,PL!$B5,'Detail PL'!E:E)</f>
        <v>0</v>
      </c>
      <c r="E5" s="36">
        <f>SUMIF('Detail PL'!$B:$B,PL!$B5,'Detail PL'!F:F)</f>
        <v>0</v>
      </c>
      <c r="F5" s="36">
        <f>SUMIF('Detail PL'!$B:$B,PL!$B5,'Detail PL'!G:G)</f>
        <v>0</v>
      </c>
      <c r="G5" s="36">
        <f>SUMIF('Detail PL'!$B:$B,PL!$B5,'Detail PL'!H:H)</f>
        <v>0</v>
      </c>
      <c r="H5" s="36">
        <f>SUMIF('Detail PL'!$B:$B,PL!$B5,'Detail PL'!I:I)</f>
        <v>0</v>
      </c>
    </row>
    <row r="6" spans="1:8" x14ac:dyDescent="0.3">
      <c r="B6" s="45" t="s">
        <v>24</v>
      </c>
      <c r="C6" s="38">
        <f t="shared" ref="C6" si="0">C4+C5</f>
        <v>0</v>
      </c>
      <c r="D6" s="38">
        <f t="shared" ref="D6:E6" si="1">D4+D5</f>
        <v>0</v>
      </c>
      <c r="E6" s="38">
        <f t="shared" si="1"/>
        <v>0</v>
      </c>
      <c r="F6" s="38">
        <f t="shared" ref="F6:H6" si="2">F4+F5</f>
        <v>0</v>
      </c>
      <c r="G6" s="38">
        <f t="shared" si="2"/>
        <v>0</v>
      </c>
      <c r="H6" s="38">
        <f t="shared" si="2"/>
        <v>0</v>
      </c>
    </row>
    <row r="7" spans="1:8" x14ac:dyDescent="0.3">
      <c r="B7" s="46"/>
      <c r="C7" s="196"/>
      <c r="D7" s="196"/>
      <c r="E7" s="196"/>
      <c r="F7" s="196"/>
      <c r="G7" s="196"/>
      <c r="H7" s="196"/>
    </row>
    <row r="8" spans="1:8" x14ac:dyDescent="0.3">
      <c r="B8" s="43" t="s">
        <v>72</v>
      </c>
      <c r="C8" s="44">
        <f>SUMIF('Detail PL'!$B:$B,PL!$B8,'Detail PL'!D:D)</f>
        <v>0</v>
      </c>
      <c r="D8" s="44">
        <f>SUMIF('Detail PL'!$B:$B,PL!$B8,'Detail PL'!E:E)</f>
        <v>0</v>
      </c>
      <c r="E8" s="44">
        <f>SUMIF('Detail PL'!$B:$B,PL!$B8,'Detail PL'!F:F)</f>
        <v>0</v>
      </c>
      <c r="F8" s="44">
        <f>SUMIF('Detail PL'!$B:$B,PL!$B8,'Detail PL'!G:G)</f>
        <v>0</v>
      </c>
      <c r="G8" s="44">
        <f>SUMIF('Detail PL'!$B:$B,PL!$B8,'Detail PL'!H:H)</f>
        <v>0</v>
      </c>
      <c r="H8" s="44">
        <f>SUMIF('Detail PL'!$B:$B,PL!$B8,'Detail PL'!I:I)</f>
        <v>0</v>
      </c>
    </row>
    <row r="9" spans="1:8" x14ac:dyDescent="0.3">
      <c r="B9" s="43" t="s">
        <v>25</v>
      </c>
      <c r="C9" s="36">
        <f>SUMIF('Detail PL'!$B:$B,PL!$B9,'Detail PL'!D:D)</f>
        <v>0</v>
      </c>
      <c r="D9" s="36">
        <f>SUMIF('Detail PL'!$B:$B,PL!$B9,'Detail PL'!E:E)</f>
        <v>0</v>
      </c>
      <c r="E9" s="36">
        <f>SUMIF('Detail PL'!$B:$B,PL!$B9,'Detail PL'!F:F)</f>
        <v>0</v>
      </c>
      <c r="F9" s="36">
        <f>SUMIF('Detail PL'!$B:$B,PL!$B9,'Detail PL'!G:G)</f>
        <v>0</v>
      </c>
      <c r="G9" s="36">
        <f>SUMIF('Detail PL'!$B:$B,PL!$B9,'Detail PL'!H:H)</f>
        <v>0</v>
      </c>
      <c r="H9" s="36">
        <f>SUMIF('Detail PL'!$B:$B,PL!$B9,'Detail PL'!I:I)</f>
        <v>0</v>
      </c>
    </row>
    <row r="10" spans="1:8" s="32" customFormat="1" x14ac:dyDescent="0.3">
      <c r="A10"/>
      <c r="B10" s="45" t="s">
        <v>251</v>
      </c>
      <c r="C10" s="38">
        <f t="shared" ref="C10" si="3">SUM(C6:C9)</f>
        <v>0</v>
      </c>
      <c r="D10" s="38">
        <f t="shared" ref="D10:E10" si="4">SUM(D6:D9)</f>
        <v>0</v>
      </c>
      <c r="E10" s="38">
        <f t="shared" si="4"/>
        <v>0</v>
      </c>
      <c r="F10" s="38">
        <f t="shared" ref="F10:H10" si="5">SUM(F6:F9)</f>
        <v>0</v>
      </c>
      <c r="G10" s="38">
        <f t="shared" si="5"/>
        <v>0</v>
      </c>
      <c r="H10" s="38">
        <f t="shared" si="5"/>
        <v>0</v>
      </c>
    </row>
    <row r="11" spans="1:8" s="32" customFormat="1" x14ac:dyDescent="0.3">
      <c r="A11"/>
      <c r="B11" s="46"/>
      <c r="C11" s="196"/>
      <c r="D11" s="196"/>
      <c r="E11" s="196"/>
      <c r="F11" s="196"/>
      <c r="G11" s="196"/>
      <c r="H11" s="196"/>
    </row>
    <row r="12" spans="1:8" x14ac:dyDescent="0.3">
      <c r="B12" s="43" t="s">
        <v>253</v>
      </c>
      <c r="C12" s="141">
        <f>SUMIF('Detail PL'!$B:$B,PL!$B12,'Detail PL'!D:D)</f>
        <v>0</v>
      </c>
      <c r="D12" s="141">
        <f>SUMIF('Detail PL'!$B:$B,PL!$B12,'Detail PL'!E:E)</f>
        <v>0</v>
      </c>
      <c r="E12" s="141">
        <f>SUMIF('Detail PL'!$B:$B,PL!$B12,'Detail PL'!F:F)</f>
        <v>0</v>
      </c>
      <c r="F12" s="141">
        <f>SUMIF('Detail PL'!$B:$B,PL!$B12,'Detail PL'!G:G)</f>
        <v>0</v>
      </c>
      <c r="G12" s="141">
        <f>SUMIF('Detail PL'!$B:$B,PL!$B12,'Detail PL'!H:H)</f>
        <v>0</v>
      </c>
      <c r="H12" s="141">
        <f>SUMIF('Detail PL'!$B:$B,PL!$B12,'Detail PL'!I:I)</f>
        <v>0</v>
      </c>
    </row>
    <row r="13" spans="1:8" x14ac:dyDescent="0.3">
      <c r="B13" s="43" t="s">
        <v>252</v>
      </c>
      <c r="C13" s="141">
        <f>SUMIF('Detail PL'!$B:$B,PL!$B13,'Detail PL'!D:D)</f>
        <v>0</v>
      </c>
      <c r="D13" s="141">
        <f>SUMIF('Detail PL'!$B:$B,PL!$B13,'Detail PL'!E:E)</f>
        <v>0</v>
      </c>
      <c r="E13" s="141">
        <f>SUMIF('Detail PL'!$B:$B,PL!$B13,'Detail PL'!F:F)</f>
        <v>0</v>
      </c>
      <c r="F13" s="141">
        <f>SUMIF('Detail PL'!$B:$B,PL!$B13,'Detail PL'!G:G)</f>
        <v>0</v>
      </c>
      <c r="G13" s="141">
        <f>SUMIF('Detail PL'!$B:$B,PL!$B13,'Detail PL'!H:H)</f>
        <v>0</v>
      </c>
      <c r="H13" s="141">
        <f>SUMIF('Detail PL'!$B:$B,PL!$B13,'Detail PL'!I:I)</f>
        <v>0</v>
      </c>
    </row>
    <row r="14" spans="1:8" x14ac:dyDescent="0.3">
      <c r="B14" s="43" t="s">
        <v>26</v>
      </c>
      <c r="C14" s="36">
        <f>SUMIF('Detail PL'!$B:$B,PL!$B14,'Detail PL'!D:D)</f>
        <v>0</v>
      </c>
      <c r="D14" s="36">
        <f>SUMIF('Detail PL'!$B:$B,PL!$B14,'Detail PL'!E:E)</f>
        <v>0</v>
      </c>
      <c r="E14" s="36">
        <f>SUMIF('Detail PL'!$B:$B,PL!$B14,'Detail PL'!F:F)</f>
        <v>0</v>
      </c>
      <c r="F14" s="36">
        <f>SUMIF('Detail PL'!$B:$B,PL!$B14,'Detail PL'!G:G)</f>
        <v>0</v>
      </c>
      <c r="G14" s="36">
        <f>SUMIF('Detail PL'!$B:$B,PL!$B14,'Detail PL'!H:H)</f>
        <v>0</v>
      </c>
      <c r="H14" s="36">
        <f>SUMIF('Detail PL'!$B:$B,PL!$B14,'Detail PL'!I:I)</f>
        <v>0</v>
      </c>
    </row>
    <row r="15" spans="1:8" s="32" customFormat="1" ht="28.8" x14ac:dyDescent="0.3">
      <c r="A15"/>
      <c r="B15" s="45" t="s">
        <v>73</v>
      </c>
      <c r="C15" s="38">
        <f t="shared" ref="C15" si="6">SUM(C10:C14)</f>
        <v>0</v>
      </c>
      <c r="D15" s="38">
        <f t="shared" ref="D15:E15" si="7">SUM(D10:D14)</f>
        <v>0</v>
      </c>
      <c r="E15" s="38">
        <f t="shared" si="7"/>
        <v>0</v>
      </c>
      <c r="F15" s="38">
        <f t="shared" ref="F15:H15" si="8">SUM(F10:F14)</f>
        <v>0</v>
      </c>
      <c r="G15" s="38">
        <f t="shared" si="8"/>
        <v>0</v>
      </c>
      <c r="H15" s="38">
        <f t="shared" si="8"/>
        <v>0</v>
      </c>
    </row>
    <row r="16" spans="1:8" s="32" customFormat="1" x14ac:dyDescent="0.3">
      <c r="A16"/>
      <c r="B16" s="46"/>
      <c r="C16" s="196"/>
      <c r="D16" s="196"/>
      <c r="E16" s="196"/>
      <c r="F16" s="196"/>
      <c r="G16" s="196"/>
      <c r="H16" s="196"/>
    </row>
    <row r="17" spans="1:8" ht="28.8" x14ac:dyDescent="0.3">
      <c r="B17" s="43" t="s">
        <v>27</v>
      </c>
      <c r="C17" s="63"/>
      <c r="D17" s="63"/>
      <c r="E17" s="63"/>
      <c r="F17" s="63"/>
      <c r="G17" s="63"/>
      <c r="H17" s="63"/>
    </row>
    <row r="18" spans="1:8" ht="14.55" customHeight="1" x14ac:dyDescent="0.3">
      <c r="B18" s="43" t="s">
        <v>28</v>
      </c>
      <c r="C18" s="36">
        <f>SUMIF('Detail PL'!$B:$B,PL!$B18,'Detail PL'!D:D)</f>
        <v>0</v>
      </c>
      <c r="D18" s="36">
        <f>SUMIF('Detail PL'!$B:$B,PL!$B18,'Detail PL'!E:E)</f>
        <v>0</v>
      </c>
      <c r="E18" s="36">
        <f>SUMIF('Detail PL'!$B:$B,PL!$B18,'Detail PL'!F:F)</f>
        <v>0</v>
      </c>
      <c r="F18" s="36">
        <f>SUMIF('Detail PL'!$B:$B,PL!$B18,'Detail PL'!G:G)</f>
        <v>0</v>
      </c>
      <c r="G18" s="36">
        <f>SUMIF('Detail PL'!$B:$B,PL!$B18,'Detail PL'!H:H)</f>
        <v>0</v>
      </c>
      <c r="H18" s="36">
        <f>SUMIF('Detail PL'!$B:$B,PL!$B18,'Detail PL'!I:I)</f>
        <v>0</v>
      </c>
    </row>
    <row r="19" spans="1:8" ht="14.55" customHeight="1" x14ac:dyDescent="0.3">
      <c r="B19" s="145" t="s">
        <v>29</v>
      </c>
      <c r="C19" s="146">
        <f>SUMIF('Detail PL'!$B:$B,PL!$B19,'Detail PL'!D:D)</f>
        <v>0</v>
      </c>
      <c r="D19" s="146">
        <f>SUMIF('Detail PL'!$B:$B,PL!$B19,'Detail PL'!E:E)</f>
        <v>0</v>
      </c>
      <c r="E19" s="146">
        <f>SUMIF('Detail PL'!$B:$B,PL!$B19,'Detail PL'!F:F)</f>
        <v>0</v>
      </c>
      <c r="F19" s="146">
        <f>SUMIF('Detail PL'!$B:$B,PL!$B19,'Detail PL'!G:G)</f>
        <v>0</v>
      </c>
      <c r="G19" s="146">
        <f>SUMIF('Detail PL'!$B:$B,PL!$B19,'Detail PL'!H:H)</f>
        <v>0</v>
      </c>
      <c r="H19" s="146">
        <f>SUMIF('Detail PL'!$B:$B,PL!$B19,'Detail PL'!I:I)</f>
        <v>0</v>
      </c>
    </row>
    <row r="20" spans="1:8" ht="14.55" customHeight="1" x14ac:dyDescent="0.3">
      <c r="B20" s="43" t="s">
        <v>255</v>
      </c>
      <c r="C20" s="36">
        <f t="shared" ref="C20:H20" si="9">SUM(C17:C19)</f>
        <v>0</v>
      </c>
      <c r="D20" s="36">
        <f t="shared" si="9"/>
        <v>0</v>
      </c>
      <c r="E20" s="36">
        <f t="shared" si="9"/>
        <v>0</v>
      </c>
      <c r="F20" s="36">
        <f t="shared" si="9"/>
        <v>0</v>
      </c>
      <c r="G20" s="36">
        <f t="shared" si="9"/>
        <v>0</v>
      </c>
      <c r="H20" s="36">
        <f t="shared" si="9"/>
        <v>0</v>
      </c>
    </row>
    <row r="21" spans="1:8" s="32" customFormat="1" x14ac:dyDescent="0.3">
      <c r="A21"/>
      <c r="B21" s="45" t="s">
        <v>119</v>
      </c>
      <c r="C21" s="38">
        <f t="shared" ref="C21" si="10">SUM(C15:C19)</f>
        <v>0</v>
      </c>
      <c r="D21" s="38">
        <f t="shared" ref="D21:E21" si="11">SUM(D15:D19)</f>
        <v>0</v>
      </c>
      <c r="E21" s="38">
        <f t="shared" si="11"/>
        <v>0</v>
      </c>
      <c r="F21" s="38">
        <f t="shared" ref="F21:H21" si="12">SUM(F15:F19)</f>
        <v>0</v>
      </c>
      <c r="G21" s="38">
        <f t="shared" si="12"/>
        <v>0</v>
      </c>
      <c r="H21" s="38">
        <f t="shared" si="12"/>
        <v>0</v>
      </c>
    </row>
    <row r="22" spans="1:8" s="32" customFormat="1" ht="28.8" x14ac:dyDescent="0.3">
      <c r="A22"/>
      <c r="B22" s="46" t="s">
        <v>30</v>
      </c>
      <c r="C22" s="34"/>
      <c r="D22" s="34"/>
      <c r="E22" s="34"/>
      <c r="F22" s="34"/>
      <c r="G22" s="34"/>
      <c r="H22" s="34"/>
    </row>
    <row r="23" spans="1:8" ht="28.8" x14ac:dyDescent="0.3">
      <c r="B23" s="43" t="s">
        <v>31</v>
      </c>
      <c r="C23" s="44"/>
      <c r="D23" s="44"/>
      <c r="E23" s="44"/>
      <c r="F23" s="44"/>
      <c r="G23" s="44"/>
      <c r="H23" s="44"/>
    </row>
    <row r="24" spans="1:8" x14ac:dyDescent="0.3">
      <c r="B24" s="43" t="s">
        <v>32</v>
      </c>
      <c r="C24" s="44">
        <f>SUMIF('Detail PL'!$B:$B,PL!$B24,'Detail PL'!D:D)</f>
        <v>0</v>
      </c>
      <c r="D24" s="44">
        <f>SUMIF('Detail PL'!$B:$B,PL!$B24,'Detail PL'!E:E)</f>
        <v>0</v>
      </c>
      <c r="E24" s="44">
        <f>SUMIF('Detail PL'!$B:$B,PL!$B24,'Detail PL'!F:F)</f>
        <v>0</v>
      </c>
      <c r="F24" s="44">
        <f>SUMIF('Detail PL'!$B:$B,PL!$B24,'Detail PL'!G:G)</f>
        <v>0</v>
      </c>
      <c r="G24" s="44">
        <f>SUMIF('Detail PL'!$B:$B,PL!$B24,'Detail PL'!H:H)</f>
        <v>0</v>
      </c>
      <c r="H24" s="44">
        <f>SUMIF('Detail PL'!$B:$B,PL!$B24,'Detail PL'!I:I)</f>
        <v>0</v>
      </c>
    </row>
    <row r="25" spans="1:8" x14ac:dyDescent="0.3">
      <c r="B25" s="43" t="s">
        <v>33</v>
      </c>
      <c r="C25" s="36">
        <f>SUMIF('Detail PL'!$B:$B,PL!$B25,'Detail PL'!D:D)</f>
        <v>0</v>
      </c>
      <c r="D25" s="36">
        <f>SUMIF('Detail PL'!$B:$B,PL!$B25,'Detail PL'!E:E)</f>
        <v>0</v>
      </c>
      <c r="E25" s="36">
        <f>SUMIF('Detail PL'!$B:$B,PL!$B25,'Detail PL'!F:F)</f>
        <v>0</v>
      </c>
      <c r="F25" s="36">
        <f>SUMIF('Detail PL'!$B:$B,PL!$B25,'Detail PL'!G:G)</f>
        <v>0</v>
      </c>
      <c r="G25" s="36">
        <f>SUMIF('Detail PL'!$B:$B,PL!$B25,'Detail PL'!H:H)</f>
        <v>0</v>
      </c>
      <c r="H25" s="36">
        <f>SUMIF('Detail PL'!$B:$B,PL!$B25,'Detail PL'!I:I)</f>
        <v>0</v>
      </c>
    </row>
    <row r="26" spans="1:8" s="32" customFormat="1" ht="29.4" thickBot="1" x14ac:dyDescent="0.35">
      <c r="A26"/>
      <c r="B26" s="47" t="s">
        <v>75</v>
      </c>
      <c r="C26" s="39">
        <f t="shared" ref="C26" si="13">SUM(C21:C25)</f>
        <v>0</v>
      </c>
      <c r="D26" s="39">
        <f t="shared" ref="D26:E26" si="14">SUM(D21:D25)</f>
        <v>0</v>
      </c>
      <c r="E26" s="39">
        <f t="shared" si="14"/>
        <v>0</v>
      </c>
      <c r="F26" s="39">
        <f t="shared" ref="F26:H26" si="15">SUM(F21:F25)</f>
        <v>0</v>
      </c>
      <c r="G26" s="39">
        <f t="shared" si="15"/>
        <v>0</v>
      </c>
      <c r="H26" s="39">
        <f t="shared" si="15"/>
        <v>0</v>
      </c>
    </row>
    <row r="27" spans="1:8" s="32" customFormat="1" ht="43.2" x14ac:dyDescent="0.3">
      <c r="B27" s="46" t="s">
        <v>120</v>
      </c>
      <c r="C27" s="34"/>
      <c r="D27" s="34"/>
      <c r="E27" s="34"/>
      <c r="F27" s="34"/>
      <c r="G27" s="34"/>
      <c r="H27" s="34"/>
    </row>
    <row r="28" spans="1:8" x14ac:dyDescent="0.3">
      <c r="B28" s="43" t="s">
        <v>121</v>
      </c>
      <c r="C28" s="36">
        <f>SUMIF('Detail PL'!$B:$B,PL!$B28,'Detail PL'!D:D)</f>
        <v>0</v>
      </c>
      <c r="D28" s="36">
        <f>SUMIF('Detail PL'!$B:$B,PL!$B28,'Detail PL'!E:E)</f>
        <v>0</v>
      </c>
      <c r="E28" s="36">
        <f>SUMIF('Detail PL'!$B:$B,PL!$B28,'Detail PL'!F:F)</f>
        <v>0</v>
      </c>
      <c r="F28" s="36">
        <f>SUMIF('Detail PL'!$B:$B,PL!$B28,'Detail PL'!G:G)</f>
        <v>0</v>
      </c>
      <c r="G28" s="36">
        <f>SUMIF('Detail PL'!$B:$B,PL!$B28,'Detail PL'!H:H)</f>
        <v>0</v>
      </c>
      <c r="H28" s="36">
        <f>SUMIF('Detail PL'!$B:$B,PL!$B28,'Detail PL'!I:I)</f>
        <v>0</v>
      </c>
    </row>
    <row r="29" spans="1:8" x14ac:dyDescent="0.3">
      <c r="B29" s="43" t="s">
        <v>122</v>
      </c>
      <c r="C29" s="36">
        <f>SUMIF('Detail PL'!$B:$B,PL!$B29,'Detail PL'!D:D)</f>
        <v>0</v>
      </c>
      <c r="D29" s="36">
        <f>SUMIF('Detail PL'!$B:$B,PL!$B29,'Detail PL'!E:E)</f>
        <v>0</v>
      </c>
      <c r="E29" s="36">
        <f>SUMIF('Detail PL'!$B:$B,PL!$B29,'Detail PL'!F:F)</f>
        <v>0</v>
      </c>
      <c r="F29" s="36">
        <f>SUMIF('Detail PL'!$B:$B,PL!$B29,'Detail PL'!G:G)</f>
        <v>0</v>
      </c>
      <c r="G29" s="36">
        <f>SUMIF('Detail PL'!$B:$B,PL!$B29,'Detail PL'!H:H)</f>
        <v>0</v>
      </c>
      <c r="H29" s="36">
        <f>SUMIF('Detail PL'!$B:$B,PL!$B29,'Detail PL'!I:I)</f>
        <v>0</v>
      </c>
    </row>
    <row r="30" spans="1:8" s="32" customFormat="1" x14ac:dyDescent="0.3">
      <c r="B30" s="45" t="s">
        <v>55</v>
      </c>
      <c r="C30" s="38">
        <f t="shared" ref="C30" si="16">SUM(C28:C29)</f>
        <v>0</v>
      </c>
      <c r="D30" s="38">
        <f t="shared" ref="D30:E30" si="17">SUM(D28:D29)</f>
        <v>0</v>
      </c>
      <c r="E30" s="38">
        <f t="shared" si="17"/>
        <v>0</v>
      </c>
      <c r="F30" s="38">
        <f t="shared" ref="F30:H30" si="18">SUM(F28:F29)</f>
        <v>0</v>
      </c>
      <c r="G30" s="38">
        <f t="shared" si="18"/>
        <v>0</v>
      </c>
      <c r="H30" s="38">
        <f t="shared" si="18"/>
        <v>0</v>
      </c>
    </row>
    <row r="31" spans="1:8" s="32" customFormat="1" ht="43.2" x14ac:dyDescent="0.3">
      <c r="B31" s="46" t="s">
        <v>123</v>
      </c>
      <c r="C31" s="34"/>
      <c r="D31" s="34"/>
      <c r="E31" s="34"/>
      <c r="F31" s="34"/>
      <c r="G31" s="34"/>
      <c r="H31" s="34"/>
    </row>
    <row r="32" spans="1:8" x14ac:dyDescent="0.3">
      <c r="B32" t="s">
        <v>304</v>
      </c>
      <c r="C32" s="36">
        <f>SUMIF('Detail PL'!$B:$B,PL!$B32,'Detail PL'!D:D)</f>
        <v>0</v>
      </c>
      <c r="D32" s="36">
        <f>SUMIF('Detail PL'!$B:$B,PL!$B32,'Detail PL'!E:E)</f>
        <v>0</v>
      </c>
      <c r="E32" s="36">
        <f>SUMIF('Detail PL'!$B:$B,PL!$B32,'Detail PL'!F:F)</f>
        <v>0</v>
      </c>
      <c r="F32" s="36">
        <f>SUMIF('Detail PL'!$B:$B,PL!$B32,'Detail PL'!G:G)</f>
        <v>0</v>
      </c>
      <c r="G32" s="36">
        <f>SUMIF('Detail PL'!$B:$B,PL!$B32,'Detail PL'!H:H)</f>
        <v>0</v>
      </c>
      <c r="H32" s="36">
        <f>SUMIF('Detail PL'!$B:$B,PL!$B32,'Detail PL'!I:I)</f>
        <v>0</v>
      </c>
    </row>
    <row r="33" spans="1:8" x14ac:dyDescent="0.3">
      <c r="B33" t="s">
        <v>305</v>
      </c>
      <c r="C33" s="36">
        <f>SUMIF('Detail PL'!$B:$B,PL!$B33,'Detail PL'!D:D)</f>
        <v>0</v>
      </c>
      <c r="D33" s="36">
        <f>SUMIF('Detail PL'!$B:$B,PL!$B33,'Detail PL'!E:E)</f>
        <v>0</v>
      </c>
      <c r="E33" s="36">
        <f>SUMIF('Detail PL'!$B:$B,PL!$B33,'Detail PL'!F:F)</f>
        <v>0</v>
      </c>
      <c r="F33" s="36">
        <f>SUMIF('Detail PL'!$B:$B,PL!$B33,'Detail PL'!G:G)</f>
        <v>0</v>
      </c>
      <c r="G33" s="36">
        <f>SUMIF('Detail PL'!$B:$B,PL!$B33,'Detail PL'!H:H)</f>
        <v>0</v>
      </c>
      <c r="H33" s="36">
        <f>SUMIF('Detail PL'!$B:$B,PL!$B33,'Detail PL'!I:I)</f>
        <v>0</v>
      </c>
    </row>
    <row r="34" spans="1:8" s="32" customFormat="1" x14ac:dyDescent="0.3">
      <c r="B34" s="45" t="s">
        <v>124</v>
      </c>
      <c r="C34" s="38">
        <f t="shared" ref="C34" si="19">SUM(C32:C33)</f>
        <v>0</v>
      </c>
      <c r="D34" s="38">
        <f t="shared" ref="D34:E34" si="20">SUM(D32:D33)</f>
        <v>0</v>
      </c>
      <c r="E34" s="38">
        <f t="shared" si="20"/>
        <v>0</v>
      </c>
      <c r="F34" s="38">
        <f t="shared" ref="F34:H34" si="21">SUM(F32:F33)</f>
        <v>0</v>
      </c>
      <c r="G34" s="38">
        <f t="shared" si="21"/>
        <v>0</v>
      </c>
      <c r="H34" s="38">
        <f t="shared" si="21"/>
        <v>0</v>
      </c>
    </row>
    <row r="35" spans="1:8" x14ac:dyDescent="0.3">
      <c r="B35" s="43"/>
      <c r="C35" s="36"/>
      <c r="D35" s="36"/>
      <c r="E35" s="36"/>
      <c r="F35" s="36"/>
      <c r="G35" s="36"/>
      <c r="H35" s="36"/>
    </row>
    <row r="36" spans="1:8" s="32" customFormat="1" ht="29.4" thickBot="1" x14ac:dyDescent="0.35">
      <c r="A36"/>
      <c r="B36" s="47" t="s">
        <v>34</v>
      </c>
      <c r="C36" s="39"/>
      <c r="D36" s="39"/>
      <c r="E36" s="39"/>
      <c r="F36" s="39"/>
      <c r="G36" s="39"/>
      <c r="H36" s="39"/>
    </row>
    <row r="37" spans="1:8" x14ac:dyDescent="0.3">
      <c r="C37" s="36"/>
      <c r="D37" s="36"/>
      <c r="E37" s="36"/>
      <c r="F37" s="36"/>
      <c r="G37" s="36"/>
      <c r="H37" s="36"/>
    </row>
    <row r="38" spans="1:8" x14ac:dyDescent="0.3">
      <c r="C38" s="36"/>
      <c r="D38" s="36"/>
      <c r="E38" s="36"/>
      <c r="F38" s="36"/>
      <c r="G38" s="36"/>
      <c r="H38" s="36"/>
    </row>
    <row r="39" spans="1:8" x14ac:dyDescent="0.3">
      <c r="C39" s="36"/>
      <c r="D39" s="36"/>
      <c r="E39" s="36"/>
      <c r="F39" s="36"/>
      <c r="G39" s="36"/>
      <c r="H39" s="36"/>
    </row>
    <row r="40" spans="1:8" x14ac:dyDescent="0.3">
      <c r="C40" s="36"/>
      <c r="D40" s="36"/>
      <c r="E40" s="36"/>
      <c r="F40" s="36"/>
      <c r="G40" s="36"/>
      <c r="H40" s="36"/>
    </row>
    <row r="41" spans="1:8" x14ac:dyDescent="0.3">
      <c r="C41" s="36"/>
      <c r="D41" s="36"/>
      <c r="E41" s="36"/>
      <c r="F41" s="36"/>
      <c r="G41" s="36"/>
      <c r="H41" s="36"/>
    </row>
    <row r="42" spans="1:8" x14ac:dyDescent="0.3">
      <c r="C42" s="36"/>
      <c r="D42" s="36"/>
      <c r="E42" s="36"/>
      <c r="F42" s="36"/>
      <c r="G42" s="36"/>
      <c r="H42" s="36"/>
    </row>
    <row r="43" spans="1:8" x14ac:dyDescent="0.3">
      <c r="C43" s="36"/>
      <c r="D43" s="36"/>
      <c r="E43" s="36"/>
      <c r="F43" s="36"/>
      <c r="G43" s="36"/>
      <c r="H43" s="36"/>
    </row>
    <row r="44" spans="1:8" x14ac:dyDescent="0.3">
      <c r="C44" s="36"/>
      <c r="D44" s="36"/>
      <c r="E44" s="36"/>
      <c r="F44" s="36"/>
      <c r="G44" s="36"/>
      <c r="H44" s="36"/>
    </row>
    <row r="45" spans="1:8" x14ac:dyDescent="0.3">
      <c r="C45" s="36"/>
      <c r="D45" s="36"/>
      <c r="E45" s="36"/>
      <c r="F45" s="36"/>
      <c r="G45" s="36"/>
      <c r="H45" s="36"/>
    </row>
    <row r="46" spans="1:8" x14ac:dyDescent="0.3">
      <c r="C46" s="36"/>
      <c r="D46" s="36"/>
      <c r="E46" s="36"/>
      <c r="F46" s="36"/>
      <c r="G46" s="36"/>
      <c r="H46" s="36"/>
    </row>
    <row r="47" spans="1:8" x14ac:dyDescent="0.3">
      <c r="C47" s="36"/>
      <c r="D47" s="36"/>
      <c r="E47" s="36"/>
      <c r="F47" s="36"/>
      <c r="G47" s="36"/>
      <c r="H47" s="36"/>
    </row>
    <row r="48" spans="1:8" x14ac:dyDescent="0.3">
      <c r="C48" s="36"/>
      <c r="D48" s="36"/>
      <c r="E48" s="36"/>
      <c r="F48" s="36"/>
      <c r="G48" s="36"/>
      <c r="H48" s="36"/>
    </row>
    <row r="49" spans="3:8" x14ac:dyDescent="0.3">
      <c r="C49" s="36"/>
      <c r="D49" s="36"/>
      <c r="E49" s="36"/>
      <c r="F49" s="36"/>
      <c r="G49" s="36"/>
      <c r="H49" s="36"/>
    </row>
    <row r="50" spans="3:8" x14ac:dyDescent="0.3">
      <c r="C50" s="36"/>
      <c r="D50" s="36"/>
      <c r="E50" s="36"/>
      <c r="F50" s="36"/>
      <c r="G50" s="36"/>
      <c r="H50" s="36"/>
    </row>
    <row r="51" spans="3:8" x14ac:dyDescent="0.3">
      <c r="C51" s="36"/>
      <c r="D51" s="36"/>
      <c r="E51" s="36"/>
      <c r="F51" s="36"/>
      <c r="G51" s="36"/>
      <c r="H51" s="36"/>
    </row>
    <row r="52" spans="3:8" x14ac:dyDescent="0.3">
      <c r="C52" s="36"/>
      <c r="D52" s="36"/>
      <c r="E52" s="36"/>
      <c r="F52" s="36"/>
      <c r="G52" s="36"/>
      <c r="H52" s="36"/>
    </row>
    <row r="53" spans="3:8" x14ac:dyDescent="0.3">
      <c r="C53" s="36"/>
      <c r="D53" s="36"/>
      <c r="E53" s="36"/>
      <c r="F53" s="36"/>
      <c r="G53" s="36"/>
      <c r="H53" s="36"/>
    </row>
    <row r="54" spans="3:8" x14ac:dyDescent="0.3">
      <c r="C54" s="36"/>
      <c r="D54" s="36"/>
      <c r="E54" s="36"/>
      <c r="F54" s="36"/>
      <c r="G54" s="36"/>
      <c r="H54" s="36"/>
    </row>
    <row r="55" spans="3:8" x14ac:dyDescent="0.3">
      <c r="C55" s="36"/>
      <c r="D55" s="36"/>
      <c r="E55" s="36"/>
      <c r="F55" s="36"/>
      <c r="G55" s="36"/>
      <c r="H55" s="36"/>
    </row>
    <row r="56" spans="3:8" x14ac:dyDescent="0.3">
      <c r="C56" s="36"/>
      <c r="D56" s="36"/>
      <c r="E56" s="36"/>
      <c r="F56" s="36"/>
      <c r="G56" s="36"/>
      <c r="H56" s="36"/>
    </row>
    <row r="57" spans="3:8" x14ac:dyDescent="0.3">
      <c r="C57" s="36"/>
      <c r="D57" s="36"/>
      <c r="E57" s="36"/>
      <c r="F57" s="36"/>
      <c r="G57" s="36"/>
      <c r="H57" s="36"/>
    </row>
    <row r="58" spans="3:8" x14ac:dyDescent="0.3">
      <c r="C58" s="36"/>
      <c r="D58" s="36"/>
      <c r="E58" s="36"/>
      <c r="F58" s="36"/>
      <c r="G58" s="36"/>
      <c r="H58" s="36"/>
    </row>
    <row r="59" spans="3:8" x14ac:dyDescent="0.3">
      <c r="C59" s="36"/>
      <c r="D59" s="36"/>
      <c r="E59" s="36"/>
      <c r="F59" s="36"/>
      <c r="G59" s="36"/>
      <c r="H59" s="36"/>
    </row>
    <row r="60" spans="3:8" x14ac:dyDescent="0.3">
      <c r="C60" s="36"/>
      <c r="D60" s="36"/>
      <c r="E60" s="36"/>
      <c r="F60" s="36"/>
      <c r="G60" s="36"/>
      <c r="H60" s="36"/>
    </row>
    <row r="61" spans="3:8" x14ac:dyDescent="0.3">
      <c r="C61" s="36"/>
      <c r="D61" s="36"/>
      <c r="E61" s="36"/>
      <c r="F61" s="36"/>
      <c r="G61" s="36"/>
      <c r="H61" s="36"/>
    </row>
    <row r="62" spans="3:8" x14ac:dyDescent="0.3">
      <c r="C62" s="36"/>
      <c r="D62" s="36"/>
      <c r="E62" s="36"/>
      <c r="F62" s="36"/>
      <c r="G62" s="36"/>
      <c r="H62" s="36"/>
    </row>
    <row r="63" spans="3:8" x14ac:dyDescent="0.3">
      <c r="C63" s="36"/>
      <c r="D63" s="36"/>
      <c r="E63" s="36"/>
      <c r="F63" s="36"/>
      <c r="G63" s="36"/>
      <c r="H63" s="36"/>
    </row>
    <row r="64" spans="3:8" x14ac:dyDescent="0.3">
      <c r="C64" s="36"/>
      <c r="D64" s="36"/>
      <c r="E64" s="36"/>
      <c r="F64" s="36"/>
      <c r="G64" s="36"/>
      <c r="H64" s="36"/>
    </row>
    <row r="65" spans="3:8" x14ac:dyDescent="0.3">
      <c r="C65" s="36"/>
      <c r="D65" s="36"/>
      <c r="E65" s="36"/>
      <c r="F65" s="36"/>
      <c r="G65" s="36"/>
      <c r="H65" s="36"/>
    </row>
    <row r="66" spans="3:8" x14ac:dyDescent="0.3">
      <c r="C66" s="36"/>
      <c r="D66" s="36"/>
      <c r="E66" s="36"/>
      <c r="F66" s="36"/>
      <c r="G66" s="36"/>
      <c r="H66" s="36"/>
    </row>
    <row r="67" spans="3:8" x14ac:dyDescent="0.3">
      <c r="C67" s="36"/>
      <c r="D67" s="36"/>
      <c r="E67" s="36"/>
      <c r="F67" s="36"/>
      <c r="G67" s="36"/>
      <c r="H67" s="36"/>
    </row>
    <row r="68" spans="3:8" x14ac:dyDescent="0.3">
      <c r="C68" s="36"/>
      <c r="D68" s="36"/>
      <c r="E68" s="36"/>
      <c r="F68" s="36"/>
      <c r="G68" s="36"/>
      <c r="H68" s="36"/>
    </row>
    <row r="69" spans="3:8" x14ac:dyDescent="0.3">
      <c r="C69" s="36"/>
      <c r="D69" s="36"/>
      <c r="E69" s="36"/>
      <c r="F69" s="36"/>
      <c r="G69" s="36"/>
      <c r="H69" s="36"/>
    </row>
    <row r="70" spans="3:8" x14ac:dyDescent="0.3">
      <c r="C70" s="36"/>
      <c r="D70" s="36"/>
      <c r="E70" s="36"/>
      <c r="F70" s="36"/>
      <c r="G70" s="36"/>
      <c r="H70" s="3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D4FFE-5A24-4F0A-9F6A-50EF89433A17}">
  <dimension ref="A1:H43"/>
  <sheetViews>
    <sheetView showGridLines="0" workbookViewId="0">
      <pane xSplit="2" ySplit="4" topLeftCell="C5" activePane="bottomRight" state="frozen"/>
      <selection activeCell="B68" sqref="B68"/>
      <selection pane="topRight" activeCell="B68" sqref="B68"/>
      <selection pane="bottomLeft" activeCell="B68" sqref="B68"/>
      <selection pane="bottomRight" activeCell="H16" sqref="H16"/>
    </sheetView>
  </sheetViews>
  <sheetFormatPr defaultColWidth="8.77734375" defaultRowHeight="14.4" x14ac:dyDescent="0.3"/>
  <cols>
    <col min="1" max="1" width="2.44140625" customWidth="1"/>
    <col min="2" max="2" width="31.109375" style="43" customWidth="1"/>
    <col min="3" max="8" width="18.21875" style="36" customWidth="1"/>
  </cols>
  <sheetData>
    <row r="1" spans="1:8" x14ac:dyDescent="0.3">
      <c r="C1"/>
      <c r="D1"/>
      <c r="E1"/>
      <c r="F1"/>
      <c r="G1"/>
      <c r="H1"/>
    </row>
    <row r="2" spans="1:8" ht="15" thickBot="1" x14ac:dyDescent="0.35">
      <c r="C2" s="233" t="s">
        <v>51</v>
      </c>
      <c r="D2" s="233"/>
      <c r="E2" s="233"/>
      <c r="F2"/>
      <c r="G2"/>
      <c r="H2"/>
    </row>
    <row r="3" spans="1:8" s="153" customFormat="1" x14ac:dyDescent="0.3">
      <c r="B3" s="154" t="s">
        <v>94</v>
      </c>
      <c r="C3" s="155">
        <f>BS!C3</f>
        <v>0</v>
      </c>
      <c r="D3" s="155">
        <f>C3+365</f>
        <v>365</v>
      </c>
      <c r="E3" s="155">
        <f>D3+366</f>
        <v>731</v>
      </c>
      <c r="F3" s="155">
        <f>E3+365</f>
        <v>1096</v>
      </c>
      <c r="G3" s="155">
        <f>F3+365</f>
        <v>1461</v>
      </c>
      <c r="H3" s="155">
        <f>G3+365</f>
        <v>1826</v>
      </c>
    </row>
    <row r="4" spans="1:8" x14ac:dyDescent="0.3">
      <c r="C4" s="49"/>
      <c r="D4" s="49"/>
      <c r="E4" s="49"/>
      <c r="F4" s="49"/>
      <c r="G4" s="49"/>
      <c r="H4" s="49"/>
    </row>
    <row r="5" spans="1:8" s="32" customFormat="1" ht="28.8" x14ac:dyDescent="0.3">
      <c r="A5"/>
      <c r="B5" s="46" t="s">
        <v>35</v>
      </c>
      <c r="C5" s="50"/>
      <c r="D5" s="50"/>
      <c r="E5" s="50"/>
      <c r="F5" s="50"/>
      <c r="G5" s="50"/>
      <c r="H5" s="50"/>
    </row>
    <row r="6" spans="1:8" x14ac:dyDescent="0.3">
      <c r="B6" s="43" t="s">
        <v>76</v>
      </c>
      <c r="C6" s="36">
        <f>SUMIF('WP CF'!$B:$B,$B6,'WP CF'!C:C)</f>
        <v>0</v>
      </c>
      <c r="D6" s="36">
        <f>SUMIF('WP CF'!$B:$B,$B6,'WP CF'!D:D)</f>
        <v>0</v>
      </c>
      <c r="E6" s="36">
        <f>SUMIF('WP CF'!$B:$B,$B6,'WP CF'!E:E)</f>
        <v>0</v>
      </c>
      <c r="F6" s="36">
        <f>SUMIF('WP CF'!$B:$B,$B6,'WP CF'!F:F)</f>
        <v>0</v>
      </c>
      <c r="G6" s="36">
        <f>SUMIF('WP CF'!$B:$B,$B6,'WP CF'!G:G)</f>
        <v>0</v>
      </c>
      <c r="H6" s="36">
        <f>SUMIF('WP CF'!$B:$B,$B6,'WP CF'!H:H)</f>
        <v>0</v>
      </c>
    </row>
    <row r="7" spans="1:8" x14ac:dyDescent="0.3">
      <c r="B7" s="43" t="s">
        <v>77</v>
      </c>
      <c r="C7" s="36">
        <f>SUMIF('WP CF'!$B:$B,$B7,'WP CF'!C:C)</f>
        <v>0</v>
      </c>
      <c r="D7" s="36">
        <f>SUMIF('WP CF'!$B:$B,$B7,'WP CF'!D:D)</f>
        <v>0</v>
      </c>
      <c r="E7" s="36">
        <f>SUMIF('WP CF'!$B:$B,$B7,'WP CF'!E:E)</f>
        <v>0</v>
      </c>
      <c r="F7" s="36">
        <f>SUMIF('WP CF'!$B:$B,$B7,'WP CF'!F:F)</f>
        <v>0</v>
      </c>
      <c r="G7" s="36">
        <f>SUMIF('WP CF'!$B:$B,$B7,'WP CF'!G:G)</f>
        <v>0</v>
      </c>
      <c r="H7" s="36">
        <f>SUMIF('WP CF'!$B:$B,$B7,'WP CF'!H:H)</f>
        <v>0</v>
      </c>
    </row>
    <row r="8" spans="1:8" x14ac:dyDescent="0.3">
      <c r="B8" s="43" t="s">
        <v>78</v>
      </c>
      <c r="C8" s="36">
        <f>SUMIF('WP CF'!$B:$B,$B8,'WP CF'!C:C)</f>
        <v>0</v>
      </c>
      <c r="D8" s="36">
        <f>SUMIF('WP CF'!$B:$B,$B8,'WP CF'!D:D)</f>
        <v>0</v>
      </c>
      <c r="E8" s="36">
        <f>SUMIF('WP CF'!$B:$B,$B8,'WP CF'!E:E)</f>
        <v>0</v>
      </c>
      <c r="F8" s="36">
        <f>SUMIF('WP CF'!$B:$B,$B8,'WP CF'!F:F)</f>
        <v>0</v>
      </c>
      <c r="G8" s="36">
        <f>SUMIF('WP CF'!$B:$B,$B8,'WP CF'!G:G)</f>
        <v>0</v>
      </c>
      <c r="H8" s="36">
        <f>SUMIF('WP CF'!$B:$B,$B8,'WP CF'!H:H)</f>
        <v>0</v>
      </c>
    </row>
    <row r="9" spans="1:8" x14ac:dyDescent="0.3">
      <c r="B9" s="43" t="s">
        <v>36</v>
      </c>
      <c r="C9" s="42">
        <f>SUM(C6:C8)</f>
        <v>0</v>
      </c>
      <c r="D9" s="42">
        <f t="shared" ref="D9:E9" si="0">SUM(D6:D8)</f>
        <v>0</v>
      </c>
      <c r="E9" s="42">
        <f t="shared" si="0"/>
        <v>0</v>
      </c>
      <c r="F9" s="42">
        <f t="shared" ref="F9:G9" si="1">SUM(F6:F8)</f>
        <v>0</v>
      </c>
      <c r="G9" s="42">
        <f t="shared" si="1"/>
        <v>0</v>
      </c>
      <c r="H9" s="42">
        <f t="shared" ref="H9" si="2">SUM(H6:H8)</f>
        <v>0</v>
      </c>
    </row>
    <row r="10" spans="1:8" x14ac:dyDescent="0.3">
      <c r="B10" s="43" t="s">
        <v>79</v>
      </c>
      <c r="C10" s="36">
        <f>SUMIF('WP CF'!$B:$B,$B10,'WP CF'!C:C)</f>
        <v>0</v>
      </c>
      <c r="D10" s="36">
        <f>SUMIF('WP CF'!$B:$B,$B10,'WP CF'!D:D)</f>
        <v>0</v>
      </c>
      <c r="E10" s="36">
        <f>SUMIF('WP CF'!$B:$B,$B10,'WP CF'!E:E)</f>
        <v>0</v>
      </c>
      <c r="F10" s="36">
        <f>SUMIF('WP CF'!$B:$B,$B10,'WP CF'!F:F)</f>
        <v>0</v>
      </c>
      <c r="G10" s="36">
        <f>SUMIF('WP CF'!$B:$B,$B10,'WP CF'!G:G)</f>
        <v>0</v>
      </c>
      <c r="H10" s="36">
        <f>SUMIF('WP CF'!$B:$B,$B10,'WP CF'!H:H)</f>
        <v>0</v>
      </c>
    </row>
    <row r="11" spans="1:8" x14ac:dyDescent="0.3">
      <c r="B11" s="43" t="s">
        <v>80</v>
      </c>
      <c r="C11" s="36">
        <f>SUMIF('WP CF'!$B:$B,$B11,'WP CF'!C:C)</f>
        <v>0</v>
      </c>
      <c r="D11" s="36">
        <f>SUMIF('WP CF'!$B:$B,$B11,'WP CF'!D:D)</f>
        <v>0</v>
      </c>
      <c r="E11" s="36">
        <f>SUMIF('WP CF'!$B:$B,$B11,'WP CF'!E:E)</f>
        <v>0</v>
      </c>
      <c r="F11" s="36">
        <f>SUMIF('WP CF'!$B:$B,$B11,'WP CF'!F:F)</f>
        <v>0</v>
      </c>
      <c r="G11" s="36">
        <f>SUMIF('WP CF'!$B:$B,$B11,'WP CF'!G:G)</f>
        <v>0</v>
      </c>
      <c r="H11" s="36">
        <f>SUMIF('WP CF'!$B:$B,$B11,'WP CF'!H:H)</f>
        <v>0</v>
      </c>
    </row>
    <row r="12" spans="1:8" ht="28.8" hidden="1" x14ac:dyDescent="0.3">
      <c r="B12" s="43" t="s">
        <v>50</v>
      </c>
      <c r="C12" s="36">
        <f>SUMIF('WP CF'!$B:$B,$B12,'WP CF'!C:C)</f>
        <v>0</v>
      </c>
      <c r="D12" s="36">
        <f>SUMIF('WP CF'!$B:$B,$B12,'WP CF'!D:D)</f>
        <v>0</v>
      </c>
      <c r="E12" s="36">
        <f>SUMIF('WP CF'!$B:$B,$B12,'WP CF'!E:E)</f>
        <v>0</v>
      </c>
      <c r="F12" s="36">
        <f>SUMIF('WP CF'!$B:$B,$B12,'WP CF'!F:F)</f>
        <v>0</v>
      </c>
      <c r="G12" s="36">
        <f>SUMIF('WP CF'!$B:$B,$B12,'WP CF'!G:G)</f>
        <v>0</v>
      </c>
      <c r="H12" s="36">
        <f>SUMIF('WP CF'!$B:$B,$B12,'WP CF'!H:H)</f>
        <v>0</v>
      </c>
    </row>
    <row r="13" spans="1:8" x14ac:dyDescent="0.3">
      <c r="B13" s="43" t="s">
        <v>37</v>
      </c>
      <c r="C13" s="36">
        <f>SUMIF('WP CF'!$B:$B,$B13,'WP CF'!C:C)</f>
        <v>0</v>
      </c>
      <c r="D13" s="36">
        <f>SUMIF('WP CF'!$B:$B,$B13,'WP CF'!D:D)</f>
        <v>0</v>
      </c>
      <c r="E13" s="36">
        <f>SUMIF('WP CF'!$B:$B,$B13,'WP CF'!E:E)</f>
        <v>0</v>
      </c>
      <c r="F13" s="36">
        <f>SUMIF('WP CF'!$B:$B,$B13,'WP CF'!F:F)</f>
        <v>0</v>
      </c>
      <c r="G13" s="36">
        <f>SUMIF('WP CF'!$B:$B,$B13,'WP CF'!G:G)</f>
        <v>0</v>
      </c>
      <c r="H13" s="36">
        <f>SUMIF('WP CF'!$B:$B,$B13,'WP CF'!H:H)</f>
        <v>0</v>
      </c>
    </row>
    <row r="14" spans="1:8" x14ac:dyDescent="0.3">
      <c r="B14" s="43" t="s">
        <v>81</v>
      </c>
      <c r="C14" s="36">
        <f>SUMIF('WP CF'!$B:$B,$B14,'WP CF'!C:C)</f>
        <v>0</v>
      </c>
      <c r="D14" s="36">
        <f>SUMIF('WP CF'!$B:$B,$B14,'WP CF'!D:D)</f>
        <v>0</v>
      </c>
      <c r="E14" s="36">
        <f>SUMIF('WP CF'!$B:$B,$B14,'WP CF'!E:E)</f>
        <v>0</v>
      </c>
      <c r="F14" s="36">
        <f>SUMIF('WP CF'!$B:$B,$B14,'WP CF'!F:F)</f>
        <v>0</v>
      </c>
      <c r="G14" s="36">
        <f>SUMIF('WP CF'!$B:$B,$B14,'WP CF'!G:G)</f>
        <v>0</v>
      </c>
      <c r="H14" s="36">
        <f>SUMIF('WP CF'!$B:$B,$B14,'WP CF'!H:H)</f>
        <v>0</v>
      </c>
    </row>
    <row r="15" spans="1:8" x14ac:dyDescent="0.3">
      <c r="B15" s="43" t="s">
        <v>38</v>
      </c>
      <c r="C15" s="36">
        <f>SUMIF('WP CF'!$B:$B,$B15,'WP CF'!C:C)</f>
        <v>0</v>
      </c>
      <c r="D15" s="36">
        <f>SUMIF('WP CF'!$B:$B,$B15,'WP CF'!D:D)</f>
        <v>0</v>
      </c>
      <c r="E15" s="36">
        <f>SUMIF('WP CF'!$B:$B,$B15,'WP CF'!E:E)</f>
        <v>0</v>
      </c>
      <c r="F15" s="36">
        <f>SUMIF('WP CF'!$B:$B,$B15,'WP CF'!F:F)</f>
        <v>0</v>
      </c>
      <c r="G15" s="36">
        <f>SUMIF('WP CF'!$B:$B,$B15,'WP CF'!G:G)</f>
        <v>0</v>
      </c>
      <c r="H15" s="36">
        <f>SUMIF('WP CF'!$B:$B,$B15,'WP CF'!H:H)</f>
        <v>0</v>
      </c>
    </row>
    <row r="16" spans="1:8" s="32" customFormat="1" ht="28.8" x14ac:dyDescent="0.3">
      <c r="A16"/>
      <c r="B16" s="45" t="s">
        <v>82</v>
      </c>
      <c r="C16" s="38">
        <f t="shared" ref="C16" si="3">SUM(C9:C15)</f>
        <v>0</v>
      </c>
      <c r="D16" s="38">
        <f t="shared" ref="D16:E16" si="4">SUM(D9:D15)</f>
        <v>0</v>
      </c>
      <c r="E16" s="38">
        <f t="shared" si="4"/>
        <v>0</v>
      </c>
      <c r="F16" s="38">
        <f t="shared" ref="F16:G16" si="5">SUM(F9:F15)</f>
        <v>0</v>
      </c>
      <c r="G16" s="38">
        <f t="shared" si="5"/>
        <v>0</v>
      </c>
      <c r="H16" s="38">
        <f t="shared" ref="H16" si="6">SUM(H9:H15)</f>
        <v>0</v>
      </c>
    </row>
    <row r="17" spans="1:8" x14ac:dyDescent="0.3">
      <c r="B17" s="43" t="s">
        <v>60</v>
      </c>
    </row>
    <row r="18" spans="1:8" s="32" customFormat="1" ht="28.8" x14ac:dyDescent="0.3">
      <c r="A18"/>
      <c r="B18" s="46" t="s">
        <v>39</v>
      </c>
      <c r="C18" s="34"/>
      <c r="D18" s="34"/>
      <c r="E18" s="34"/>
      <c r="F18" s="34"/>
      <c r="G18" s="34"/>
      <c r="H18" s="34"/>
    </row>
    <row r="19" spans="1:8" x14ac:dyDescent="0.3">
      <c r="B19" s="43" t="s">
        <v>83</v>
      </c>
      <c r="C19" s="36">
        <f>SUMIF('WP CF'!$B:$B,$B19,'WP CF'!C:C)</f>
        <v>0</v>
      </c>
      <c r="D19" s="36">
        <f>SUMIF('WP CF'!$B:$B,$B19,'WP CF'!D:D)</f>
        <v>0</v>
      </c>
      <c r="E19" s="36">
        <f>SUMIF('WP CF'!$B:$B,$B19,'WP CF'!E:E)</f>
        <v>0</v>
      </c>
      <c r="F19" s="36">
        <f>SUMIF('WP CF'!$B:$B,$B19,'WP CF'!F:F)</f>
        <v>0</v>
      </c>
      <c r="G19" s="36">
        <f>SUMIF('WP CF'!$B:$B,$B19,'WP CF'!G:G)</f>
        <v>0</v>
      </c>
      <c r="H19" s="36">
        <f>SUMIF('WP CF'!$B:$B,$B19,'WP CF'!H:H)</f>
        <v>0</v>
      </c>
    </row>
    <row r="20" spans="1:8" x14ac:dyDescent="0.3">
      <c r="B20" s="43" t="s">
        <v>84</v>
      </c>
      <c r="C20" s="36">
        <f>SUMIF('WP CF'!$B:$B,$B20,'WP CF'!C:C)</f>
        <v>0</v>
      </c>
      <c r="D20" s="36">
        <f>SUMIF('WP CF'!$B:$B,$B20,'WP CF'!D:D)</f>
        <v>0</v>
      </c>
      <c r="E20" s="36">
        <f>SUMIF('WP CF'!$B:$B,$B20,'WP CF'!E:E)</f>
        <v>0</v>
      </c>
      <c r="F20" s="36">
        <f>SUMIF('WP CF'!$B:$B,$B20,'WP CF'!F:F)</f>
        <v>0</v>
      </c>
      <c r="G20" s="36">
        <f>SUMIF('WP CF'!$B:$B,$B20,'WP CF'!G:G)</f>
        <v>0</v>
      </c>
      <c r="H20" s="36">
        <f>SUMIF('WP CF'!$B:$B,$B20,'WP CF'!H:H)</f>
        <v>0</v>
      </c>
    </row>
    <row r="21" spans="1:8" x14ac:dyDescent="0.3">
      <c r="B21" s="43" t="s">
        <v>270</v>
      </c>
      <c r="C21" s="36">
        <f>SUMIF('WP CF'!$B:$B,$B21,'WP CF'!C:C)</f>
        <v>0</v>
      </c>
      <c r="D21" s="36">
        <f>SUMIF('WP CF'!$B:$B,$B21,'WP CF'!D:D)</f>
        <v>0</v>
      </c>
      <c r="E21" s="36">
        <f>SUMIF('WP CF'!$B:$B,$B21,'WP CF'!E:E)</f>
        <v>0</v>
      </c>
      <c r="F21" s="36">
        <f>SUMIF('WP CF'!$B:$B,$B21,'WP CF'!F:F)</f>
        <v>0</v>
      </c>
      <c r="G21" s="36">
        <f>SUMIF('WP CF'!$B:$B,$B21,'WP CF'!G:G)</f>
        <v>0</v>
      </c>
      <c r="H21" s="36">
        <f>SUMIF('WP CF'!$B:$B,$B21,'WP CF'!H:H)</f>
        <v>0</v>
      </c>
    </row>
    <row r="22" spans="1:8" x14ac:dyDescent="0.3">
      <c r="B22" s="43" t="s">
        <v>40</v>
      </c>
      <c r="C22" s="36">
        <f>SUMIF('WP CF'!$B:$B,$B22,'WP CF'!C:C)</f>
        <v>0</v>
      </c>
      <c r="D22" s="36">
        <f>SUMIF('WP CF'!$B:$B,$B22,'WP CF'!D:D)</f>
        <v>0</v>
      </c>
      <c r="E22" s="36">
        <f>SUMIF('WP CF'!$B:$B,$B22,'WP CF'!E:E)</f>
        <v>0</v>
      </c>
      <c r="F22" s="36">
        <f>SUMIF('WP CF'!$B:$B,$B22,'WP CF'!F:F)</f>
        <v>0</v>
      </c>
      <c r="G22" s="36">
        <f>SUMIF('WP CF'!$B:$B,$B22,'WP CF'!G:G)</f>
        <v>0</v>
      </c>
      <c r="H22" s="36">
        <f>SUMIF('WP CF'!$B:$B,$B22,'WP CF'!H:H)</f>
        <v>0</v>
      </c>
    </row>
    <row r="23" spans="1:8" x14ac:dyDescent="0.3">
      <c r="B23" s="43" t="s">
        <v>41</v>
      </c>
      <c r="C23" s="36">
        <f>SUMIF('WP CF'!$B:$B,$B23,'WP CF'!C:C)</f>
        <v>0</v>
      </c>
      <c r="D23" s="36">
        <f>SUMIF('WP CF'!$B:$B,$B23,'WP CF'!D:D)</f>
        <v>0</v>
      </c>
      <c r="E23" s="36">
        <f>SUMIF('WP CF'!$B:$B,$B23,'WP CF'!E:E)</f>
        <v>0</v>
      </c>
      <c r="F23" s="36">
        <f>SUMIF('WP CF'!$B:$B,$B23,'WP CF'!F:F)</f>
        <v>0</v>
      </c>
      <c r="G23" s="36">
        <f>SUMIF('WP CF'!$B:$B,$B23,'WP CF'!G:G)</f>
        <v>0</v>
      </c>
      <c r="H23" s="36">
        <f>SUMIF('WP CF'!$B:$B,$B23,'WP CF'!H:H)</f>
        <v>0</v>
      </c>
    </row>
    <row r="24" spans="1:8" s="32" customFormat="1" ht="28.8" x14ac:dyDescent="0.3">
      <c r="A24"/>
      <c r="B24" s="45" t="s">
        <v>85</v>
      </c>
      <c r="C24" s="38">
        <f t="shared" ref="C24" si="7">SUM(C19:C23)</f>
        <v>0</v>
      </c>
      <c r="D24" s="38">
        <f t="shared" ref="D24:E24" si="8">SUM(D19:D23)</f>
        <v>0</v>
      </c>
      <c r="E24" s="38">
        <f t="shared" si="8"/>
        <v>0</v>
      </c>
      <c r="F24" s="38">
        <f t="shared" ref="F24:G24" si="9">SUM(F19:F23)</f>
        <v>0</v>
      </c>
      <c r="G24" s="38">
        <f t="shared" si="9"/>
        <v>0</v>
      </c>
      <c r="H24" s="38">
        <f t="shared" ref="H24" si="10">SUM(H19:H23)</f>
        <v>0</v>
      </c>
    </row>
    <row r="25" spans="1:8" x14ac:dyDescent="0.3">
      <c r="B25" s="43" t="s">
        <v>60</v>
      </c>
    </row>
    <row r="26" spans="1:8" s="32" customFormat="1" ht="28.8" x14ac:dyDescent="0.3">
      <c r="A26"/>
      <c r="B26" s="46" t="s">
        <v>42</v>
      </c>
      <c r="C26" s="34"/>
      <c r="D26" s="34"/>
      <c r="E26" s="34"/>
      <c r="F26" s="34"/>
      <c r="G26" s="34"/>
      <c r="H26" s="34"/>
    </row>
    <row r="27" spans="1:8" ht="28.8" x14ac:dyDescent="0.3">
      <c r="B27" s="43" t="s">
        <v>277</v>
      </c>
      <c r="C27" s="36">
        <f>SUMIF('WP CF'!$B:$B,$B27,'WP CF'!C:C)</f>
        <v>0</v>
      </c>
      <c r="D27" s="36">
        <f>SUMIF('WP CF'!$B:$B,$B27,'WP CF'!D:D)</f>
        <v>0</v>
      </c>
      <c r="E27" s="36">
        <f>SUMIF('WP CF'!$B:$B,$B27,'WP CF'!E:E)</f>
        <v>0</v>
      </c>
      <c r="F27" s="36">
        <f>SUMIF('WP CF'!$B:$B,$B27,'WP CF'!F:F)</f>
        <v>0</v>
      </c>
      <c r="G27" s="36">
        <f>SUMIF('WP CF'!$B:$B,$B27,'WP CF'!G:G)</f>
        <v>0</v>
      </c>
      <c r="H27" s="36">
        <f>SUMIF('WP CF'!$B:$B,$B27,'WP CF'!H:H)</f>
        <v>0</v>
      </c>
    </row>
    <row r="28" spans="1:8" ht="28.8" x14ac:dyDescent="0.3">
      <c r="B28" s="43" t="s">
        <v>276</v>
      </c>
      <c r="C28" s="36">
        <f>SUMIF('WP CF'!$B:$B,$B28,'WP CF'!C:C)</f>
        <v>0</v>
      </c>
      <c r="D28" s="36">
        <f>SUMIF('WP CF'!$B:$B,$B28,'WP CF'!D:D)</f>
        <v>0</v>
      </c>
      <c r="E28" s="36">
        <f>SUMIF('WP CF'!$B:$B,$B28,'WP CF'!E:E)</f>
        <v>0</v>
      </c>
      <c r="F28" s="36">
        <f>SUMIF('WP CF'!$B:$B,$B28,'WP CF'!F:F)</f>
        <v>0</v>
      </c>
      <c r="G28" s="36">
        <f>SUMIF('WP CF'!$B:$B,$B28,'WP CF'!G:G)</f>
        <v>0</v>
      </c>
      <c r="H28" s="36">
        <f>SUMIF('WP CF'!$B:$B,$B28,'WP CF'!H:H)</f>
        <v>0</v>
      </c>
    </row>
    <row r="29" spans="1:8" x14ac:dyDescent="0.3">
      <c r="B29" s="43" t="s">
        <v>385</v>
      </c>
      <c r="C29" s="36">
        <f>SUMIF('WP CF'!$B:$B,$B29,'WP CF'!C:C)</f>
        <v>0</v>
      </c>
      <c r="D29" s="36">
        <f>SUMIF('WP CF'!$B:$B,$B29,'WP CF'!D:D)</f>
        <v>0</v>
      </c>
      <c r="E29" s="36">
        <f>SUMIF('WP CF'!$B:$B,$B29,'WP CF'!E:E)</f>
        <v>0</v>
      </c>
      <c r="F29" s="36">
        <f>SUMIF('WP CF'!$B:$B,$B29,'WP CF'!F:F)</f>
        <v>0</v>
      </c>
      <c r="G29" s="36">
        <f>SUMIF('WP CF'!$B:$B,$B29,'WP CF'!G:G)</f>
        <v>0</v>
      </c>
      <c r="H29" s="36">
        <f>SUMIF('WP CF'!$B:$B,$B29,'WP CF'!H:H)</f>
        <v>0</v>
      </c>
    </row>
    <row r="30" spans="1:8" x14ac:dyDescent="0.3">
      <c r="B30" s="43" t="s">
        <v>386</v>
      </c>
      <c r="C30" s="36">
        <f>SUMIF('WP CF'!$B:$B,$B30,'WP CF'!C:C)</f>
        <v>0</v>
      </c>
      <c r="D30" s="36">
        <f>SUMIF('WP CF'!$B:$B,$B30,'WP CF'!D:D)</f>
        <v>0</v>
      </c>
      <c r="E30" s="36">
        <f>SUMIF('WP CF'!$B:$B,$B30,'WP CF'!E:E)</f>
        <v>0</v>
      </c>
      <c r="F30" s="36">
        <f>SUMIF('WP CF'!$B:$B,$B30,'WP CF'!F:F)</f>
        <v>0</v>
      </c>
      <c r="G30" s="36">
        <f>SUMIF('WP CF'!$B:$B,$B30,'WP CF'!G:G)</f>
        <v>0</v>
      </c>
      <c r="H30" s="36">
        <f>SUMIF('WP CF'!$B:$B,$B30,'WP CF'!H:H)</f>
        <v>0</v>
      </c>
    </row>
    <row r="31" spans="1:8" ht="28.8" x14ac:dyDescent="0.3">
      <c r="B31" s="43" t="s">
        <v>86</v>
      </c>
      <c r="C31" s="36">
        <f>SUMIF('WP CF'!$B:$B,$B31,'WP CF'!C:C)</f>
        <v>0</v>
      </c>
      <c r="D31" s="36">
        <f>SUMIF('WP CF'!$B:$B,$B31,'WP CF'!D:D)</f>
        <v>0</v>
      </c>
      <c r="E31" s="36">
        <f>SUMIF('WP CF'!$B:$B,$B31,'WP CF'!E:E)</f>
        <v>0</v>
      </c>
      <c r="F31" s="36">
        <f>SUMIF('WP CF'!$B:$B,$B31,'WP CF'!F:F)</f>
        <v>0</v>
      </c>
      <c r="G31" s="36">
        <f>SUMIF('WP CF'!$B:$B,$B31,'WP CF'!G:G)</f>
        <v>0</v>
      </c>
      <c r="H31" s="36">
        <f>SUMIF('WP CF'!$B:$B,$B31,'WP CF'!H:H)</f>
        <v>0</v>
      </c>
    </row>
    <row r="32" spans="1:8" x14ac:dyDescent="0.3">
      <c r="B32" s="43" t="s">
        <v>87</v>
      </c>
      <c r="C32" s="36">
        <f>SUMIF('WP CF'!$B:$B,$B32,'WP CF'!C:C)</f>
        <v>0</v>
      </c>
      <c r="D32" s="36">
        <f>SUMIF('WP CF'!$B:$B,$B32,'WP CF'!D:D)</f>
        <v>0</v>
      </c>
      <c r="E32" s="36">
        <f>SUMIF('WP CF'!$B:$B,$B32,'WP CF'!E:E)</f>
        <v>0</v>
      </c>
      <c r="F32" s="36">
        <f>SUMIF('WP CF'!$B:$B,$B32,'WP CF'!F:F)</f>
        <v>0</v>
      </c>
      <c r="G32" s="36">
        <f>SUMIF('WP CF'!$B:$B,$B32,'WP CF'!G:G)</f>
        <v>0</v>
      </c>
      <c r="H32" s="36">
        <f>SUMIF('WP CF'!$B:$B,$B32,'WP CF'!H:H)</f>
        <v>0</v>
      </c>
    </row>
    <row r="33" spans="1:8" ht="43.2" x14ac:dyDescent="0.3">
      <c r="B33" s="43" t="s">
        <v>382</v>
      </c>
      <c r="C33" s="36">
        <f>SUMIF('WP CF'!$B:$B,$B33,'WP CF'!C:C)</f>
        <v>0</v>
      </c>
    </row>
    <row r="34" spans="1:8" x14ac:dyDescent="0.3">
      <c r="B34" s="43" t="s">
        <v>43</v>
      </c>
      <c r="C34" s="36">
        <f>SUMIF('WP CF'!$B:$B,$B34,'WP CF'!C:C)</f>
        <v>0</v>
      </c>
      <c r="D34" s="36">
        <f>SUMIF('WP CF'!$B:$B,$B34,'WP CF'!D:D)</f>
        <v>0</v>
      </c>
      <c r="E34" s="36">
        <f>SUMIF('WP CF'!$B:$B,$B34,'WP CF'!E:E)</f>
        <v>0</v>
      </c>
      <c r="F34" s="36">
        <f>SUMIF('WP CF'!$B:$B,$B34,'WP CF'!F:F)</f>
        <v>0</v>
      </c>
      <c r="G34" s="36">
        <f>SUMIF('WP CF'!$B:$B,$B34,'WP CF'!G:G)</f>
        <v>0</v>
      </c>
      <c r="H34" s="36">
        <f>SUMIF('WP CF'!$B:$B,$B34,'WP CF'!H:H)</f>
        <v>0</v>
      </c>
    </row>
    <row r="35" spans="1:8" x14ac:dyDescent="0.3">
      <c r="B35" s="43" t="s">
        <v>125</v>
      </c>
      <c r="C35" s="36">
        <f>SUMIF('WP CF'!$B:$B,$B35,'WP CF'!C:C)</f>
        <v>0</v>
      </c>
      <c r="D35" s="36">
        <f>SUMIF('WP CF'!$B:$B,$B35,'WP CF'!D:D)</f>
        <v>0</v>
      </c>
      <c r="E35" s="36">
        <f>SUMIF('WP CF'!$B:$B,$B35,'WP CF'!E:E)</f>
        <v>0</v>
      </c>
      <c r="F35" s="36">
        <f>SUMIF('WP CF'!$B:$B,$B35,'WP CF'!F:F)</f>
        <v>0</v>
      </c>
      <c r="G35" s="36">
        <f>SUMIF('WP CF'!$B:$B,$B35,'WP CF'!G:G)</f>
        <v>0</v>
      </c>
      <c r="H35" s="36">
        <f>SUMIF('WP CF'!$B:$B,$B35,'WP CF'!H:H)</f>
        <v>0</v>
      </c>
    </row>
    <row r="36" spans="1:8" s="32" customFormat="1" ht="28.8" x14ac:dyDescent="0.3">
      <c r="A36"/>
      <c r="B36" s="45" t="s">
        <v>88</v>
      </c>
      <c r="C36" s="38">
        <f t="shared" ref="C36" si="11">SUM(C27:C35)</f>
        <v>0</v>
      </c>
      <c r="D36" s="38">
        <f t="shared" ref="D36:E36" si="12">SUM(D27:D35)</f>
        <v>0</v>
      </c>
      <c r="E36" s="38">
        <f t="shared" si="12"/>
        <v>0</v>
      </c>
      <c r="F36" s="38">
        <f t="shared" ref="F36:G36" si="13">SUM(F27:F35)</f>
        <v>0</v>
      </c>
      <c r="G36" s="38">
        <f t="shared" si="13"/>
        <v>0</v>
      </c>
      <c r="H36" s="38">
        <f t="shared" ref="H36" si="14">SUM(H27:H35)</f>
        <v>0</v>
      </c>
    </row>
    <row r="37" spans="1:8" x14ac:dyDescent="0.3">
      <c r="B37" s="43" t="s">
        <v>60</v>
      </c>
      <c r="C37" s="36" t="s">
        <v>47</v>
      </c>
      <c r="D37" s="36" t="s">
        <v>47</v>
      </c>
      <c r="E37" s="36" t="s">
        <v>47</v>
      </c>
      <c r="F37" s="36" t="s">
        <v>47</v>
      </c>
      <c r="G37" s="36" t="s">
        <v>47</v>
      </c>
      <c r="H37" s="36" t="s">
        <v>47</v>
      </c>
    </row>
    <row r="38" spans="1:8" s="32" customFormat="1" ht="28.8" x14ac:dyDescent="0.3">
      <c r="A38"/>
      <c r="B38" s="45" t="s">
        <v>46</v>
      </c>
      <c r="C38" s="38">
        <f t="shared" ref="C38" si="15">SUM(C36,C24,C16)</f>
        <v>0</v>
      </c>
      <c r="D38" s="38">
        <f t="shared" ref="D38:E38" si="16">SUM(D36,D24,D16)</f>
        <v>0</v>
      </c>
      <c r="E38" s="38">
        <f t="shared" si="16"/>
        <v>0</v>
      </c>
      <c r="F38" s="38">
        <f t="shared" ref="F38:G38" si="17">SUM(F36,F24,F16)</f>
        <v>0</v>
      </c>
      <c r="G38" s="38">
        <f t="shared" si="17"/>
        <v>0</v>
      </c>
      <c r="H38" s="38">
        <f t="shared" ref="H38" si="18">SUM(H36,H24,H16)</f>
        <v>0</v>
      </c>
    </row>
    <row r="39" spans="1:8" x14ac:dyDescent="0.3">
      <c r="B39" s="43" t="s">
        <v>60</v>
      </c>
    </row>
    <row r="40" spans="1:8" x14ac:dyDescent="0.3">
      <c r="B40" s="43" t="s">
        <v>44</v>
      </c>
      <c r="C40" s="36">
        <v>0</v>
      </c>
      <c r="D40" s="36">
        <f>C41</f>
        <v>0</v>
      </c>
      <c r="E40" s="36">
        <f t="shared" ref="E40:H40" si="19">D41</f>
        <v>0</v>
      </c>
      <c r="F40" s="36">
        <f t="shared" si="19"/>
        <v>0</v>
      </c>
      <c r="G40" s="36">
        <f t="shared" si="19"/>
        <v>0</v>
      </c>
      <c r="H40" s="36">
        <f t="shared" si="19"/>
        <v>0</v>
      </c>
    </row>
    <row r="41" spans="1:8" s="32" customFormat="1" ht="29.4" thickBot="1" x14ac:dyDescent="0.35">
      <c r="A41"/>
      <c r="B41" s="47" t="s">
        <v>45</v>
      </c>
      <c r="C41" s="39">
        <f t="shared" ref="C41" si="20">SUM(C38:C40)</f>
        <v>0</v>
      </c>
      <c r="D41" s="39">
        <f t="shared" ref="D41:E41" si="21">SUM(D38:D40)</f>
        <v>0</v>
      </c>
      <c r="E41" s="39">
        <f t="shared" si="21"/>
        <v>0</v>
      </c>
      <c r="F41" s="39">
        <f t="shared" ref="F41:G41" si="22">SUM(F38:F40)</f>
        <v>0</v>
      </c>
      <c r="G41" s="39">
        <f t="shared" si="22"/>
        <v>0</v>
      </c>
      <c r="H41" s="39">
        <f t="shared" ref="H41" si="23">SUM(H38:H40)</f>
        <v>0</v>
      </c>
    </row>
    <row r="43" spans="1:8" x14ac:dyDescent="0.3">
      <c r="C43" s="36">
        <f>C41-BS!C7</f>
        <v>0</v>
      </c>
      <c r="D43" s="36">
        <f>BS!D7-CF!D41</f>
        <v>0</v>
      </c>
      <c r="E43" s="36">
        <f>BS!E7-CF!E41</f>
        <v>0</v>
      </c>
      <c r="F43" s="36">
        <f>BS!F7-CF!F41</f>
        <v>0</v>
      </c>
      <c r="G43" s="36">
        <f>BS!G7-CF!G41</f>
        <v>0</v>
      </c>
      <c r="H43" s="36">
        <f>BS!H7-CF!H41</f>
        <v>0</v>
      </c>
    </row>
  </sheetData>
  <mergeCells count="1">
    <mergeCell ref="C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EAD11-79C3-4F67-8C9A-CFE1AE7251C9}">
  <dimension ref="A2:AB22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17" sqref="D17"/>
    </sheetView>
  </sheetViews>
  <sheetFormatPr defaultRowHeight="14.4" x14ac:dyDescent="0.3"/>
  <cols>
    <col min="1" max="1" width="2.77734375" customWidth="1"/>
    <col min="2" max="2" width="21.109375" bestFit="1" customWidth="1"/>
    <col min="3" max="20" width="16.109375" customWidth="1"/>
    <col min="21" max="21" width="17.44140625" bestFit="1" customWidth="1"/>
    <col min="22" max="23" width="16.109375" customWidth="1"/>
    <col min="24" max="25" width="17.44140625" bestFit="1" customWidth="1"/>
    <col min="26" max="27" width="16.109375" customWidth="1"/>
    <col min="28" max="28" width="17.44140625" bestFit="1" customWidth="1"/>
  </cols>
  <sheetData>
    <row r="2" spans="1:28" s="153" customFormat="1" x14ac:dyDescent="0.3">
      <c r="B2" s="156"/>
      <c r="C2" s="234">
        <f>BS!C3</f>
        <v>0</v>
      </c>
      <c r="D2" s="234"/>
      <c r="E2" s="234"/>
      <c r="F2" s="234"/>
      <c r="G2" s="234"/>
      <c r="H2" s="234"/>
      <c r="I2" s="234">
        <f>C2+365</f>
        <v>365</v>
      </c>
      <c r="J2" s="234"/>
      <c r="K2" s="234"/>
      <c r="L2" s="234"/>
      <c r="M2" s="234">
        <f>I2+366</f>
        <v>731</v>
      </c>
      <c r="N2" s="234"/>
      <c r="O2" s="234"/>
      <c r="P2" s="234"/>
      <c r="Q2" s="234">
        <f>M2+365</f>
        <v>1096</v>
      </c>
      <c r="R2" s="234"/>
      <c r="S2" s="234"/>
      <c r="T2" s="234"/>
      <c r="U2" s="234">
        <f>Q2+365</f>
        <v>1461</v>
      </c>
      <c r="V2" s="234"/>
      <c r="W2" s="234"/>
      <c r="X2" s="234"/>
      <c r="Y2" s="234">
        <f>U2+365</f>
        <v>1826</v>
      </c>
      <c r="Z2" s="234"/>
      <c r="AA2" s="234"/>
      <c r="AB2" s="234"/>
    </row>
    <row r="3" spans="1:28" s="72" customFormat="1" x14ac:dyDescent="0.3">
      <c r="B3" s="157"/>
      <c r="C3" s="157" t="s">
        <v>234</v>
      </c>
      <c r="D3" s="157" t="s">
        <v>235</v>
      </c>
      <c r="E3" s="157" t="s">
        <v>236</v>
      </c>
      <c r="F3" s="157" t="s">
        <v>239</v>
      </c>
      <c r="G3" s="157" t="s">
        <v>238</v>
      </c>
      <c r="H3" s="157" t="s">
        <v>237</v>
      </c>
      <c r="I3" s="157" t="s">
        <v>235</v>
      </c>
      <c r="J3" s="157" t="s">
        <v>236</v>
      </c>
      <c r="K3" s="157" t="s">
        <v>239</v>
      </c>
      <c r="L3" s="157" t="s">
        <v>237</v>
      </c>
      <c r="M3" s="157" t="s">
        <v>235</v>
      </c>
      <c r="N3" s="157" t="s">
        <v>236</v>
      </c>
      <c r="O3" s="157" t="s">
        <v>239</v>
      </c>
      <c r="P3" s="157" t="s">
        <v>237</v>
      </c>
      <c r="Q3" s="157" t="s">
        <v>235</v>
      </c>
      <c r="R3" s="157" t="s">
        <v>236</v>
      </c>
      <c r="S3" s="157" t="s">
        <v>239</v>
      </c>
      <c r="T3" s="157" t="s">
        <v>237</v>
      </c>
      <c r="U3" s="157" t="s">
        <v>235</v>
      </c>
      <c r="V3" s="157" t="s">
        <v>236</v>
      </c>
      <c r="W3" s="157" t="s">
        <v>239</v>
      </c>
      <c r="X3" s="157" t="s">
        <v>237</v>
      </c>
      <c r="Y3" s="157" t="s">
        <v>235</v>
      </c>
      <c r="Z3" s="157" t="s">
        <v>236</v>
      </c>
      <c r="AA3" s="157" t="s">
        <v>239</v>
      </c>
      <c r="AB3" s="157" t="s">
        <v>237</v>
      </c>
    </row>
    <row r="5" spans="1:28" x14ac:dyDescent="0.3">
      <c r="B5" t="s">
        <v>228</v>
      </c>
    </row>
    <row r="6" spans="1:28" s="49" customFormat="1" x14ac:dyDescent="0.3">
      <c r="A6"/>
      <c r="B6" t="s">
        <v>229</v>
      </c>
      <c r="H6" s="49">
        <f>SUM(C6:G6)</f>
        <v>0</v>
      </c>
      <c r="I6" s="49">
        <f>-'WP CF'!D149</f>
        <v>0</v>
      </c>
      <c r="L6" s="49">
        <f>SUM(H6:K6)</f>
        <v>0</v>
      </c>
      <c r="M6" s="49">
        <f>-'WP CF'!E149</f>
        <v>0</v>
      </c>
      <c r="P6" s="49">
        <f>SUM(L6:O6)</f>
        <v>0</v>
      </c>
      <c r="Q6" s="49">
        <f>-'WP CF'!F149</f>
        <v>0</v>
      </c>
      <c r="T6" s="49">
        <f>SUM(P6:S6)</f>
        <v>0</v>
      </c>
      <c r="U6" s="49">
        <f>-'WP CF'!G149</f>
        <v>0</v>
      </c>
      <c r="X6" s="49">
        <f>SUM(T6:W6)</f>
        <v>0</v>
      </c>
      <c r="Y6" s="49">
        <f>-'WP CF'!H149</f>
        <v>0</v>
      </c>
      <c r="AB6" s="49">
        <f>SUM(X6:AA6)</f>
        <v>0</v>
      </c>
    </row>
    <row r="7" spans="1:28" s="49" customFormat="1" x14ac:dyDescent="0.3">
      <c r="A7"/>
      <c r="B7" t="s">
        <v>230</v>
      </c>
      <c r="H7" s="49">
        <f>SUM(C7:G7)</f>
        <v>0</v>
      </c>
      <c r="L7" s="49">
        <f>SUM(H7:K7)</f>
        <v>0</v>
      </c>
      <c r="P7" s="49">
        <f>SUM(L7:O7)</f>
        <v>0</v>
      </c>
      <c r="T7" s="49">
        <f>SUM(P7:S7)</f>
        <v>0</v>
      </c>
      <c r="X7" s="49">
        <f>SUM(T7:W7)</f>
        <v>0</v>
      </c>
      <c r="AB7" s="49">
        <f>SUM(X7:AA7)</f>
        <v>0</v>
      </c>
    </row>
    <row r="8" spans="1:28" s="49" customFormat="1" x14ac:dyDescent="0.3">
      <c r="A8"/>
      <c r="B8" t="s">
        <v>231</v>
      </c>
      <c r="H8" s="49">
        <f>SUM(C8:G8)</f>
        <v>0</v>
      </c>
      <c r="L8" s="49">
        <f>SUM(H8:K8)</f>
        <v>0</v>
      </c>
      <c r="P8" s="49">
        <f>SUM(L8:O8)</f>
        <v>0</v>
      </c>
      <c r="T8" s="49">
        <f>SUM(P8:S8)</f>
        <v>0</v>
      </c>
      <c r="X8" s="49">
        <f>SUM(T8:W8)</f>
        <v>0</v>
      </c>
      <c r="AB8" s="49">
        <f>SUM(X8:AA8)</f>
        <v>0</v>
      </c>
    </row>
    <row r="9" spans="1:28" s="50" customFormat="1" x14ac:dyDescent="0.3">
      <c r="A9" s="32"/>
      <c r="B9" s="32" t="s">
        <v>232</v>
      </c>
      <c r="C9" s="50">
        <f>SUM(C6:C8)</f>
        <v>0</v>
      </c>
      <c r="D9" s="50">
        <f t="shared" ref="D9:P9" si="0">SUM(D6:D8)</f>
        <v>0</v>
      </c>
      <c r="E9" s="50">
        <f t="shared" si="0"/>
        <v>0</v>
      </c>
      <c r="F9" s="50">
        <f t="shared" si="0"/>
        <v>0</v>
      </c>
      <c r="G9" s="50">
        <f t="shared" si="0"/>
        <v>0</v>
      </c>
      <c r="H9" s="50">
        <f t="shared" si="0"/>
        <v>0</v>
      </c>
      <c r="I9" s="50">
        <f t="shared" si="0"/>
        <v>0</v>
      </c>
      <c r="J9" s="50">
        <f t="shared" si="0"/>
        <v>0</v>
      </c>
      <c r="K9" s="50">
        <f t="shared" si="0"/>
        <v>0</v>
      </c>
      <c r="L9" s="50">
        <f t="shared" si="0"/>
        <v>0</v>
      </c>
      <c r="M9" s="50">
        <f t="shared" si="0"/>
        <v>0</v>
      </c>
      <c r="N9" s="50">
        <f t="shared" si="0"/>
        <v>0</v>
      </c>
      <c r="O9" s="50">
        <f t="shared" si="0"/>
        <v>0</v>
      </c>
      <c r="P9" s="50">
        <f t="shared" si="0"/>
        <v>0</v>
      </c>
      <c r="Q9" s="50">
        <f t="shared" ref="Q9:T9" si="1">SUM(Q6:Q8)</f>
        <v>0</v>
      </c>
      <c r="R9" s="50">
        <f t="shared" si="1"/>
        <v>0</v>
      </c>
      <c r="S9" s="50">
        <f t="shared" si="1"/>
        <v>0</v>
      </c>
      <c r="T9" s="50">
        <f t="shared" si="1"/>
        <v>0</v>
      </c>
      <c r="U9" s="50">
        <f t="shared" ref="U9:AB9" si="2">SUM(U6:U8)</f>
        <v>0</v>
      </c>
      <c r="V9" s="50">
        <f t="shared" si="2"/>
        <v>0</v>
      </c>
      <c r="W9" s="50">
        <f t="shared" si="2"/>
        <v>0</v>
      </c>
      <c r="X9" s="50">
        <f t="shared" si="2"/>
        <v>0</v>
      </c>
      <c r="Y9" s="50">
        <f t="shared" si="2"/>
        <v>0</v>
      </c>
      <c r="Z9" s="50">
        <f t="shared" si="2"/>
        <v>0</v>
      </c>
      <c r="AA9" s="50">
        <f t="shared" si="2"/>
        <v>0</v>
      </c>
      <c r="AB9" s="50">
        <f t="shared" si="2"/>
        <v>0</v>
      </c>
    </row>
    <row r="10" spans="1:28" s="49" customFormat="1" x14ac:dyDescent="0.3">
      <c r="A10"/>
      <c r="B10"/>
    </row>
    <row r="11" spans="1:28" s="49" customFormat="1" x14ac:dyDescent="0.3">
      <c r="A11"/>
      <c r="B11" t="s">
        <v>256</v>
      </c>
      <c r="H11" s="49">
        <f>SUM(C11:G11)</f>
        <v>0</v>
      </c>
      <c r="L11" s="49">
        <f>SUM(H11:K11)</f>
        <v>0</v>
      </c>
      <c r="P11" s="49">
        <f>SUM(L11:O11)</f>
        <v>0</v>
      </c>
      <c r="T11" s="49">
        <f>SUM(P11:S11)</f>
        <v>0</v>
      </c>
      <c r="X11" s="49">
        <f>SUM(T11:W11)</f>
        <v>0</v>
      </c>
      <c r="AB11" s="49">
        <f>SUM(X11:AA11)</f>
        <v>0</v>
      </c>
    </row>
    <row r="12" spans="1:28" s="50" customFormat="1" x14ac:dyDescent="0.3">
      <c r="A12" s="32"/>
      <c r="B12" s="32" t="s">
        <v>55</v>
      </c>
      <c r="C12" s="50">
        <f t="shared" ref="C12:K12" si="3">SUM(C10:C11)</f>
        <v>0</v>
      </c>
      <c r="D12" s="50">
        <f t="shared" si="3"/>
        <v>0</v>
      </c>
      <c r="E12" s="50">
        <f t="shared" si="3"/>
        <v>0</v>
      </c>
      <c r="F12" s="50">
        <f t="shared" si="3"/>
        <v>0</v>
      </c>
      <c r="G12" s="50">
        <f t="shared" si="3"/>
        <v>0</v>
      </c>
      <c r="H12" s="50">
        <f t="shared" si="3"/>
        <v>0</v>
      </c>
      <c r="I12" s="50">
        <f t="shared" si="3"/>
        <v>0</v>
      </c>
      <c r="J12" s="50">
        <f t="shared" si="3"/>
        <v>0</v>
      </c>
      <c r="K12" s="50">
        <f t="shared" si="3"/>
        <v>0</v>
      </c>
      <c r="L12" s="50">
        <f>SUM(L10:L11)</f>
        <v>0</v>
      </c>
      <c r="M12" s="50">
        <f t="shared" ref="M12:P12" si="4">SUM(M10:M11)</f>
        <v>0</v>
      </c>
      <c r="N12" s="50">
        <f t="shared" si="4"/>
        <v>0</v>
      </c>
      <c r="O12" s="50">
        <f t="shared" si="4"/>
        <v>0</v>
      </c>
      <c r="P12" s="50">
        <f t="shared" si="4"/>
        <v>0</v>
      </c>
      <c r="Q12" s="50">
        <f t="shared" ref="Q12:T12" si="5">SUM(Q10:Q11)</f>
        <v>0</v>
      </c>
      <c r="R12" s="50">
        <f t="shared" si="5"/>
        <v>0</v>
      </c>
      <c r="S12" s="50">
        <f t="shared" si="5"/>
        <v>0</v>
      </c>
      <c r="T12" s="50">
        <f t="shared" si="5"/>
        <v>0</v>
      </c>
      <c r="U12" s="50">
        <f t="shared" ref="U12:AB12" si="6">SUM(U10:U11)</f>
        <v>0</v>
      </c>
      <c r="V12" s="50">
        <f t="shared" si="6"/>
        <v>0</v>
      </c>
      <c r="W12" s="50">
        <f t="shared" si="6"/>
        <v>0</v>
      </c>
      <c r="X12" s="50">
        <f t="shared" si="6"/>
        <v>0</v>
      </c>
      <c r="Y12" s="50">
        <f t="shared" si="6"/>
        <v>0</v>
      </c>
      <c r="Z12" s="50">
        <f t="shared" si="6"/>
        <v>0</v>
      </c>
      <c r="AA12" s="50">
        <f t="shared" si="6"/>
        <v>0</v>
      </c>
      <c r="AB12" s="50">
        <f t="shared" si="6"/>
        <v>0</v>
      </c>
    </row>
    <row r="13" spans="1:28" s="49" customFormat="1" x14ac:dyDescent="0.3">
      <c r="A13"/>
      <c r="B13"/>
    </row>
    <row r="14" spans="1:28" s="49" customFormat="1" x14ac:dyDescent="0.3">
      <c r="A14"/>
      <c r="B14" t="s">
        <v>233</v>
      </c>
    </row>
    <row r="15" spans="1:28" s="49" customFormat="1" x14ac:dyDescent="0.3">
      <c r="A15"/>
      <c r="B15" t="s">
        <v>229</v>
      </c>
      <c r="H15" s="49">
        <f>SUM(C15:G15)</f>
        <v>0</v>
      </c>
      <c r="I15" s="49">
        <f>'Detail PL'!E13</f>
        <v>0</v>
      </c>
      <c r="L15" s="49">
        <f>SUM(H15:K15)</f>
        <v>0</v>
      </c>
      <c r="M15" s="49">
        <f>'Detail PL'!F13</f>
        <v>0</v>
      </c>
      <c r="P15" s="49">
        <f>SUM(L15:O15)</f>
        <v>0</v>
      </c>
      <c r="Q15" s="49">
        <f>'Detail PL'!G13</f>
        <v>0</v>
      </c>
      <c r="T15" s="49">
        <f>SUM(P15:S15)</f>
        <v>0</v>
      </c>
      <c r="U15" s="49">
        <f>'Detail PL'!H13</f>
        <v>0</v>
      </c>
      <c r="X15" s="49">
        <f>SUM(T15:W15)</f>
        <v>0</v>
      </c>
      <c r="Y15" s="49">
        <f>'Detail PL'!I13</f>
        <v>0</v>
      </c>
      <c r="AB15" s="49">
        <f>SUM(X15:AA15)</f>
        <v>0</v>
      </c>
    </row>
    <row r="16" spans="1:28" s="49" customFormat="1" x14ac:dyDescent="0.3">
      <c r="A16"/>
      <c r="B16" t="s">
        <v>230</v>
      </c>
      <c r="H16" s="49">
        <f>SUM(C16:G16)</f>
        <v>0</v>
      </c>
      <c r="I16" s="49">
        <f>'Detail PL'!E28</f>
        <v>0</v>
      </c>
      <c r="L16" s="49">
        <f>SUM(H16:K16)</f>
        <v>0</v>
      </c>
      <c r="M16" s="49">
        <f>'Detail PL'!F28</f>
        <v>0</v>
      </c>
      <c r="P16" s="49">
        <f>SUM(L16:O16)</f>
        <v>0</v>
      </c>
      <c r="Q16" s="49">
        <f>'Detail PL'!G28</f>
        <v>0</v>
      </c>
      <c r="T16" s="49">
        <f>SUM(P16:S16)</f>
        <v>0</v>
      </c>
      <c r="U16" s="49">
        <f>'Detail PL'!H28</f>
        <v>0</v>
      </c>
      <c r="X16" s="49">
        <f>SUM(T16:W16)</f>
        <v>0</v>
      </c>
      <c r="Y16" s="49">
        <f>'Detail PL'!I28</f>
        <v>0</v>
      </c>
      <c r="AB16" s="49">
        <f>SUM(X16:AA16)</f>
        <v>0</v>
      </c>
    </row>
    <row r="17" spans="1:28" s="49" customFormat="1" x14ac:dyDescent="0.3">
      <c r="A17"/>
      <c r="B17" t="s">
        <v>231</v>
      </c>
      <c r="H17" s="49">
        <f>SUM(C17:G17)</f>
        <v>0</v>
      </c>
      <c r="L17" s="49">
        <f>SUM(H17:K17)</f>
        <v>0</v>
      </c>
      <c r="P17" s="49">
        <f>SUM(L17:O17)</f>
        <v>0</v>
      </c>
      <c r="T17" s="49">
        <f>SUM(P17:S17)</f>
        <v>0</v>
      </c>
      <c r="X17" s="49">
        <f>SUM(T17:W17)</f>
        <v>0</v>
      </c>
      <c r="AB17" s="49">
        <f>SUM(X17:AA17)</f>
        <v>0</v>
      </c>
    </row>
    <row r="18" spans="1:28" s="50" customFormat="1" x14ac:dyDescent="0.3">
      <c r="A18" s="32"/>
      <c r="B18" s="32" t="s">
        <v>55</v>
      </c>
      <c r="C18" s="50">
        <f>SUM(C15:C17)</f>
        <v>0</v>
      </c>
      <c r="D18" s="50">
        <f t="shared" ref="D18:P18" si="7">SUM(D15:D17)</f>
        <v>0</v>
      </c>
      <c r="E18" s="50">
        <f t="shared" si="7"/>
        <v>0</v>
      </c>
      <c r="F18" s="50">
        <f t="shared" si="7"/>
        <v>0</v>
      </c>
      <c r="G18" s="50">
        <f t="shared" si="7"/>
        <v>0</v>
      </c>
      <c r="H18" s="50">
        <f t="shared" si="7"/>
        <v>0</v>
      </c>
      <c r="I18" s="50">
        <f t="shared" si="7"/>
        <v>0</v>
      </c>
      <c r="J18" s="50">
        <f t="shared" si="7"/>
        <v>0</v>
      </c>
      <c r="K18" s="50">
        <f t="shared" si="7"/>
        <v>0</v>
      </c>
      <c r="L18" s="50">
        <f t="shared" si="7"/>
        <v>0</v>
      </c>
      <c r="M18" s="50">
        <f t="shared" si="7"/>
        <v>0</v>
      </c>
      <c r="N18" s="50">
        <f t="shared" si="7"/>
        <v>0</v>
      </c>
      <c r="O18" s="50">
        <f t="shared" si="7"/>
        <v>0</v>
      </c>
      <c r="P18" s="50">
        <f t="shared" si="7"/>
        <v>0</v>
      </c>
      <c r="Q18" s="50">
        <f t="shared" ref="Q18:T18" si="8">SUM(Q15:Q17)</f>
        <v>0</v>
      </c>
      <c r="R18" s="50">
        <f t="shared" si="8"/>
        <v>0</v>
      </c>
      <c r="S18" s="50">
        <f t="shared" si="8"/>
        <v>0</v>
      </c>
      <c r="T18" s="50">
        <f t="shared" si="8"/>
        <v>0</v>
      </c>
      <c r="U18" s="50">
        <f t="shared" ref="U18:AB18" si="9">SUM(U15:U17)</f>
        <v>0</v>
      </c>
      <c r="V18" s="50">
        <f t="shared" si="9"/>
        <v>0</v>
      </c>
      <c r="W18" s="50">
        <f t="shared" si="9"/>
        <v>0</v>
      </c>
      <c r="X18" s="50">
        <f t="shared" si="9"/>
        <v>0</v>
      </c>
      <c r="Y18" s="50">
        <f t="shared" si="9"/>
        <v>0</v>
      </c>
      <c r="Z18" s="50">
        <f t="shared" si="9"/>
        <v>0</v>
      </c>
      <c r="AA18" s="50">
        <f t="shared" si="9"/>
        <v>0</v>
      </c>
      <c r="AB18" s="50">
        <f t="shared" si="9"/>
        <v>0</v>
      </c>
    </row>
    <row r="19" spans="1:28" s="49" customFormat="1" x14ac:dyDescent="0.3">
      <c r="A19"/>
      <c r="B19"/>
    </row>
    <row r="20" spans="1:28" s="50" customFormat="1" x14ac:dyDescent="0.3">
      <c r="A20" s="32"/>
      <c r="B20" s="32" t="s">
        <v>227</v>
      </c>
      <c r="C20" s="50">
        <f t="shared" ref="C20:L20" si="10">C9+C18+C12</f>
        <v>0</v>
      </c>
      <c r="D20" s="50">
        <f t="shared" si="10"/>
        <v>0</v>
      </c>
      <c r="E20" s="50">
        <f t="shared" si="10"/>
        <v>0</v>
      </c>
      <c r="F20" s="50">
        <f t="shared" si="10"/>
        <v>0</v>
      </c>
      <c r="G20" s="50">
        <f t="shared" si="10"/>
        <v>0</v>
      </c>
      <c r="H20" s="50">
        <f t="shared" si="10"/>
        <v>0</v>
      </c>
      <c r="I20" s="50">
        <f t="shared" si="10"/>
        <v>0</v>
      </c>
      <c r="J20" s="50">
        <f t="shared" si="10"/>
        <v>0</v>
      </c>
      <c r="K20" s="50">
        <f t="shared" si="10"/>
        <v>0</v>
      </c>
      <c r="L20" s="50">
        <f t="shared" si="10"/>
        <v>0</v>
      </c>
      <c r="M20" s="50">
        <f>M9+M18+M12</f>
        <v>0</v>
      </c>
      <c r="N20" s="50">
        <f t="shared" ref="N20:P20" si="11">N9+N18+N12</f>
        <v>0</v>
      </c>
      <c r="O20" s="50">
        <f t="shared" si="11"/>
        <v>0</v>
      </c>
      <c r="P20" s="50">
        <f t="shared" si="11"/>
        <v>0</v>
      </c>
      <c r="Q20" s="50">
        <f>Q9+Q18+Q12</f>
        <v>0</v>
      </c>
      <c r="R20" s="50">
        <f t="shared" ref="R20:T20" si="12">R9+R18+R12</f>
        <v>0</v>
      </c>
      <c r="S20" s="50">
        <f t="shared" si="12"/>
        <v>0</v>
      </c>
      <c r="T20" s="50">
        <f t="shared" si="12"/>
        <v>0</v>
      </c>
      <c r="U20" s="50">
        <f>U9+U18+U12</f>
        <v>0</v>
      </c>
      <c r="V20" s="50">
        <f t="shared" ref="V20:X20" si="13">V9+V18+V12</f>
        <v>0</v>
      </c>
      <c r="W20" s="50">
        <f t="shared" si="13"/>
        <v>0</v>
      </c>
      <c r="X20" s="50">
        <f t="shared" si="13"/>
        <v>0</v>
      </c>
      <c r="Y20" s="50">
        <f>Y9+Y18+Y12</f>
        <v>0</v>
      </c>
      <c r="Z20" s="50">
        <f t="shared" ref="Z20:AB20" si="14">Z9+Z18+Z12</f>
        <v>0</v>
      </c>
      <c r="AA20" s="50">
        <f t="shared" si="14"/>
        <v>0</v>
      </c>
      <c r="AB20" s="50">
        <f t="shared" si="14"/>
        <v>0</v>
      </c>
    </row>
    <row r="22" spans="1:28" x14ac:dyDescent="0.3">
      <c r="H22" s="49">
        <f>H20-BS!C23</f>
        <v>0</v>
      </c>
    </row>
  </sheetData>
  <mergeCells count="6">
    <mergeCell ref="Y2:AB2"/>
    <mergeCell ref="C2:H2"/>
    <mergeCell ref="I2:L2"/>
    <mergeCell ref="M2:P2"/>
    <mergeCell ref="Q2:T2"/>
    <mergeCell ref="U2:X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Benchmark Valuation</vt:lpstr>
      <vt:lpstr>Tax Exposure</vt:lpstr>
      <vt:lpstr>Penentuan Papan</vt:lpstr>
      <vt:lpstr>Scheme 2023</vt:lpstr>
      <vt:lpstr>Scheme 2024</vt:lpstr>
      <vt:lpstr>BS</vt:lpstr>
      <vt:lpstr>PL</vt:lpstr>
      <vt:lpstr>CF</vt:lpstr>
      <vt:lpstr>FA</vt:lpstr>
      <vt:lpstr>AHG</vt:lpstr>
      <vt:lpstr>Rasio</vt:lpstr>
      <vt:lpstr>Detail BS</vt:lpstr>
      <vt:lpstr>Detail PL</vt:lpstr>
      <vt:lpstr>WP CF</vt:lpstr>
      <vt:lpstr>Revenue Stream</vt:lpstr>
      <vt:lpstr>PSAK 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kbvs002</dc:creator>
  <cp:lastModifiedBy>Caroline Setiawan</cp:lastModifiedBy>
  <cp:lastPrinted>2023-09-04T03:48:14Z</cp:lastPrinted>
  <dcterms:created xsi:type="dcterms:W3CDTF">2023-08-28T07:46:11Z</dcterms:created>
  <dcterms:modified xsi:type="dcterms:W3CDTF">2023-11-29T06:14:11Z</dcterms:modified>
</cp:coreProperties>
</file>