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0CA614AE-0A54-4B0D-A14A-EFD2C5AA26FC}" xr6:coauthVersionLast="47" xr6:coauthVersionMax="47" xr10:uidLastSave="{00000000-0000-0000-0000-000000000000}"/>
  <bookViews>
    <workbookView xWindow="684" yWindow="900" windowWidth="15684" windowHeight="11424" firstSheet="4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J28" i="6" l="1"/>
  <c r="N99" i="7"/>
  <c r="Q98" i="7"/>
  <c r="P98" i="7"/>
  <c r="Q97" i="7"/>
  <c r="L100" i="7"/>
  <c r="L99" i="7"/>
  <c r="L98" i="7"/>
  <c r="L97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33" i="6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N61" i="7" l="1"/>
  <c r="L105" i="7"/>
  <c r="O100" i="7" s="1"/>
  <c r="L102" i="7"/>
  <c r="O99" i="7" s="1"/>
  <c r="L104" i="7"/>
  <c r="N100" i="7" s="1"/>
  <c r="L101" i="7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7" i="5" l="1"/>
  <c r="U37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22" i="5" s="1"/>
  <c r="G134" i="5" s="1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I26" i="7" s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G25" i="7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E122" i="5" s="1"/>
  <c r="O116" i="5"/>
  <c r="O113" i="5"/>
  <c r="O114" i="5"/>
  <c r="Q159" i="5"/>
  <c r="G135" i="5"/>
  <c r="H26" i="7" s="1"/>
  <c r="C38" i="7" s="1"/>
  <c r="I60" i="7" s="1"/>
  <c r="T50" i="7" s="1"/>
  <c r="G157" i="5"/>
  <c r="G146" i="5"/>
  <c r="O115" i="5"/>
  <c r="G137" i="5"/>
  <c r="H28" i="7" s="1"/>
  <c r="G159" i="5"/>
  <c r="G148" i="5"/>
  <c r="Q137" i="5"/>
  <c r="G136" i="5"/>
  <c r="H27" i="7" s="1"/>
  <c r="G158" i="5"/>
  <c r="G147" i="5"/>
  <c r="P157" i="5"/>
  <c r="P135" i="5"/>
  <c r="P146" i="5"/>
  <c r="G118" i="5"/>
  <c r="G119" i="5" s="1"/>
  <c r="F145" i="5"/>
  <c r="F157" i="5"/>
  <c r="F146" i="5"/>
  <c r="F135" i="5"/>
  <c r="G26" i="7" s="1"/>
  <c r="H134" i="5"/>
  <c r="I25" i="7" s="1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I28" i="7" s="1"/>
  <c r="Q157" i="5"/>
  <c r="F156" i="5"/>
  <c r="R115" i="5"/>
  <c r="S124" i="5" s="1"/>
  <c r="R147" i="5" s="1"/>
  <c r="H136" i="5"/>
  <c r="I27" i="7" s="1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G27" i="7" s="1"/>
  <c r="F148" i="5"/>
  <c r="F137" i="5"/>
  <c r="G28" i="7" s="1"/>
  <c r="F159" i="5"/>
  <c r="P124" i="5"/>
  <c r="P122" i="5"/>
  <c r="O118" i="5"/>
  <c r="O119" i="5" s="1"/>
  <c r="P125" i="5"/>
  <c r="R159" i="5"/>
  <c r="R137" i="5"/>
  <c r="R148" i="5"/>
  <c r="J113" i="5"/>
  <c r="K113" i="5" s="1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H25" i="7"/>
  <c r="C36" i="7" s="1"/>
  <c r="I58" i="7" s="1"/>
  <c r="T36" i="7" s="1"/>
  <c r="G156" i="5"/>
  <c r="G145" i="5"/>
  <c r="P145" i="5"/>
  <c r="P134" i="5"/>
  <c r="P156" i="5"/>
  <c r="T114" i="5"/>
  <c r="U114" i="5" s="1"/>
  <c r="P123" i="5"/>
  <c r="T116" i="5" l="1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F25" i="7" s="1"/>
  <c r="E145" i="5"/>
  <c r="E156" i="5"/>
  <c r="E137" i="5"/>
  <c r="F28" i="7" s="1"/>
  <c r="E148" i="5"/>
  <c r="E159" i="5"/>
  <c r="E147" i="5"/>
  <c r="E158" i="5"/>
  <c r="E136" i="5"/>
  <c r="F27" i="7" s="1"/>
  <c r="R134" i="5"/>
  <c r="R145" i="5"/>
  <c r="R156" i="5"/>
  <c r="O156" i="5"/>
  <c r="O134" i="5"/>
  <c r="O145" i="5"/>
  <c r="O137" i="5"/>
  <c r="O159" i="5"/>
  <c r="O148" i="5"/>
  <c r="E146" i="5"/>
  <c r="E157" i="5"/>
  <c r="E135" i="5"/>
  <c r="F26" i="7" s="1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<sst xmlns="http://schemas.openxmlformats.org/spreadsheetml/2006/main" count="2044" uniqueCount="259">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</sst>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>
        <row r="6">
          <cell r="AA6">
            <v>15</v>
          </cell>
        </row>
      </sheetData>
      <sheetData sheetId="4">
        <row r="5">
          <cell r="AF5" t="str">
            <v>Dij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M67" zoomScale="70" zoomScaleNormal="70" workbookViewId="0">
      <selection activeCell="S39" sqref="S39:S40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13.749938148054994</v>
      </c>
      <c r="L28" s="147">
        <v>13.611430020850078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11.573259941283503</v>
      </c>
      <c r="L29" s="147">
        <v>11.434751814078586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13.749938148054994</v>
      </c>
      <c r="J30" s="4">
        <v>11.573259941283503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13.611430020850078</v>
      </c>
      <c r="J31" s="4">
        <v>11.434751814078586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12.690804768807512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6.0035414781003458E-11</v>
      </c>
      <c r="V44" s="215">
        <f t="shared" si="1"/>
        <v>7.7662299085646406E-11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3.3746125778079094E-9</v>
      </c>
      <c r="V45" s="215">
        <f t="shared" si="1"/>
        <v>4.3549851632511143E-9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6.0035414781003458E-11</v>
      </c>
      <c r="T46" s="215">
        <f t="shared" si="1"/>
        <v>3.3746125778079094E-9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7.7662299085646406E-11</v>
      </c>
      <c r="T47" s="215">
        <f t="shared" si="1"/>
        <v>4.3549851632511143E-9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6.0035414781003458E-11</v>
      </c>
      <c r="V53" s="216">
        <f t="shared" si="2"/>
        <v>7.7662299085646406E-11</v>
      </c>
      <c r="W53" s="165">
        <f>N40</f>
        <v>2050</v>
      </c>
      <c r="X53" s="165">
        <f>SUM(S53:V53)</f>
        <v>1.4354562114651936E-10</v>
      </c>
      <c r="Y53" s="129">
        <f>W53/X53</f>
        <v>14281174052028.598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3.3746125778079094E-9</v>
      </c>
      <c r="V54" s="216">
        <f t="shared" si="2"/>
        <v>4.3549851632511143E-9</v>
      </c>
      <c r="W54" s="165">
        <f>N41</f>
        <v>2050</v>
      </c>
      <c r="X54" s="165">
        <f>SUM(S54:V54)</f>
        <v>7.7354456483388924E-9</v>
      </c>
      <c r="Y54" s="129">
        <f>W54/X54</f>
        <v>265013819913.55811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6.0035414781003458E-11</v>
      </c>
      <c r="T55" s="216">
        <f t="shared" si="2"/>
        <v>3.3746125778079094E-9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3.4404958998687825E-9</v>
      </c>
      <c r="Y55" s="129">
        <f>W55/X55</f>
        <v>306351186188.07208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7.7662299085646406E-11</v>
      </c>
      <c r="T56" s="216">
        <f t="shared" si="2"/>
        <v>4.3549851632511143E-9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4.4384953696166309E-9</v>
      </c>
      <c r="Y56" s="129">
        <f>W56/X56</f>
        <v>249634145747.84201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1.4354562114651936E-10</v>
      </c>
      <c r="T58" s="165">
        <f>SUM(T53:T56)</f>
        <v>7.7354456483388924E-9</v>
      </c>
      <c r="U58" s="165">
        <f>SUM(U53:U56)</f>
        <v>3.4404958998687825E-9</v>
      </c>
      <c r="V58" s="165">
        <f>SUM(V53:V56)</f>
        <v>4.4384953696166309E-9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14281174052028.598</v>
      </c>
      <c r="T59" s="120">
        <f>T57/T58</f>
        <v>265013819913.55811</v>
      </c>
      <c r="U59" s="120">
        <f>U57/U58</f>
        <v>306351186188.07208</v>
      </c>
      <c r="V59" s="120">
        <f>V57/V58</f>
        <v>249634145747.84201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83.51498170394153</v>
      </c>
      <c r="T64" s="216">
        <f t="shared" si="3"/>
        <v>0</v>
      </c>
      <c r="U64" s="216">
        <f t="shared" si="3"/>
        <v>18.391920531453327</v>
      </c>
      <c r="V64" s="216">
        <f t="shared" si="3"/>
        <v>19.38716168905875</v>
      </c>
      <c r="W64" s="165">
        <f>W53</f>
        <v>2050</v>
      </c>
      <c r="X64" s="165">
        <f>SUM(S64:V64)</f>
        <v>121.29406392445361</v>
      </c>
      <c r="Y64" s="129">
        <f>W64/X64</f>
        <v>16.901074411001805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1.5497762467385228</v>
      </c>
      <c r="U65" s="216">
        <f t="shared" si="3"/>
        <v>1033.8165661366409</v>
      </c>
      <c r="V65" s="216">
        <f t="shared" si="3"/>
        <v>1087.1530009727182</v>
      </c>
      <c r="W65" s="165">
        <f>W54</f>
        <v>2050</v>
      </c>
      <c r="X65" s="165">
        <f>SUM(S65:V65)</f>
        <v>2122.5193433560976</v>
      </c>
      <c r="Y65" s="129">
        <f>W65/X65</f>
        <v>0.96583336515490548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857.37620777324071</v>
      </c>
      <c r="T66" s="216">
        <f t="shared" si="3"/>
        <v>894.31896997321337</v>
      </c>
      <c r="U66" s="216">
        <f t="shared" si="3"/>
        <v>1.7915133319058854</v>
      </c>
      <c r="V66" s="216">
        <f t="shared" si="3"/>
        <v>0</v>
      </c>
      <c r="W66" s="165">
        <f>W55</f>
        <v>1054</v>
      </c>
      <c r="X66" s="165">
        <f>SUM(S66:V66)</f>
        <v>1753.4866910783601</v>
      </c>
      <c r="Y66" s="129">
        <f>W66/X66</f>
        <v>0.60108810940093904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1109.1088105228177</v>
      </c>
      <c r="T67" s="216">
        <f t="shared" si="3"/>
        <v>1154.1312537800482</v>
      </c>
      <c r="U67" s="216">
        <f t="shared" si="3"/>
        <v>0</v>
      </c>
      <c r="V67" s="216">
        <f t="shared" si="3"/>
        <v>1.4598373382228107</v>
      </c>
      <c r="W67" s="165">
        <f>W56</f>
        <v>1108</v>
      </c>
      <c r="X67" s="165">
        <f>SUM(S67:V67)</f>
        <v>2264.6999016410887</v>
      </c>
      <c r="Y67" s="129">
        <f>W67/X67</f>
        <v>0.48924804526953025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1411.4929202117701</v>
      </c>
      <c r="T75" s="216">
        <f t="shared" si="4"/>
        <v>0</v>
      </c>
      <c r="U75" s="216">
        <f t="shared" si="4"/>
        <v>310.84321746332455</v>
      </c>
      <c r="V75" s="216">
        <f t="shared" si="4"/>
        <v>327.66386232490538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1.4968256076246065</v>
      </c>
      <c r="U76" s="216">
        <f t="shared" si="4"/>
        <v>998.49453302464076</v>
      </c>
      <c r="V76" s="216">
        <f t="shared" si="4"/>
        <v>1050.0086413677348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515.35864377576399</v>
      </c>
      <c r="T77" s="216">
        <f t="shared" si="4"/>
        <v>537.56449886259395</v>
      </c>
      <c r="U77" s="216">
        <f t="shared" si="4"/>
        <v>1.0768573616418857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542.62931753950238</v>
      </c>
      <c r="T78" s="216">
        <f t="shared" si="4"/>
        <v>564.65645989636073</v>
      </c>
      <c r="U78" s="216">
        <f t="shared" si="4"/>
        <v>0</v>
      </c>
      <c r="V78" s="216">
        <f t="shared" si="4"/>
        <v>0.71422256413698426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2469.4808815270362</v>
      </c>
      <c r="T80" s="165">
        <f>SUM(T75:T78)</f>
        <v>1103.7177843665793</v>
      </c>
      <c r="U80" s="165">
        <f>SUM(U75:U78)</f>
        <v>1310.4146078496074</v>
      </c>
      <c r="V80" s="165">
        <f>SUM(V75:V78)</f>
        <v>1378.3867262567769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0.83013398294962926</v>
      </c>
      <c r="T81" s="120">
        <f>T79/T80</f>
        <v>1.8573588548058864</v>
      </c>
      <c r="U81" s="120">
        <f>U79/U80</f>
        <v>0.80432558801341192</v>
      </c>
      <c r="V81" s="120">
        <f>V79/V80</f>
        <v>0.80383826896602961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1171.7282397606</v>
      </c>
      <c r="T86" s="131">
        <f t="shared" si="5"/>
        <v>0</v>
      </c>
      <c r="U86" s="131">
        <f t="shared" si="5"/>
        <v>250.01915366616939</v>
      </c>
      <c r="V86" s="131">
        <f t="shared" si="5"/>
        <v>263.38875189397538</v>
      </c>
      <c r="W86" s="165">
        <f>W75</f>
        <v>2050</v>
      </c>
      <c r="X86" s="165">
        <f>SUM(S86:V86)</f>
        <v>1685.1361453207446</v>
      </c>
      <c r="Y86" s="129">
        <f>W86/X86</f>
        <v>1.2165189178882683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2.7801422964217641</v>
      </c>
      <c r="U87" s="131">
        <f t="shared" si="5"/>
        <v>803.11470240322137</v>
      </c>
      <c r="V87" s="131">
        <f t="shared" si="5"/>
        <v>844.03712867641252</v>
      </c>
      <c r="W87" s="165">
        <f>W76</f>
        <v>2050</v>
      </c>
      <c r="X87" s="165">
        <f>SUM(S87:V87)</f>
        <v>1649.9319733760558</v>
      </c>
      <c r="Y87" s="129">
        <f>W87/X87</f>
        <v>1.242475467522054</v>
      </c>
    </row>
    <row r="88" spans="17:25" ht="15.6" x14ac:dyDescent="0.3">
      <c r="Q88" s="128"/>
      <c r="R88" s="131">
        <v>3</v>
      </c>
      <c r="S88" s="131">
        <f t="shared" si="5"/>
        <v>427.81672360509413</v>
      </c>
      <c r="T88" s="131">
        <f t="shared" si="5"/>
        <v>998.45018199172773</v>
      </c>
      <c r="U88" s="131">
        <f t="shared" si="5"/>
        <v>0.86614393060918116</v>
      </c>
      <c r="V88" s="131">
        <f t="shared" si="5"/>
        <v>0</v>
      </c>
      <c r="W88" s="165">
        <f>W77</f>
        <v>1054</v>
      </c>
      <c r="X88" s="165">
        <f>SUM(S88:V88)</f>
        <v>1427.133049527431</v>
      </c>
      <c r="Y88" s="129">
        <f>W88/X88</f>
        <v>0.73854361396017898</v>
      </c>
    </row>
    <row r="89" spans="17:25" ht="15.6" x14ac:dyDescent="0.3">
      <c r="Q89" s="128"/>
      <c r="R89" s="131">
        <v>4</v>
      </c>
      <c r="S89" s="131">
        <f t="shared" si="5"/>
        <v>450.45503663430623</v>
      </c>
      <c r="T89" s="131">
        <f t="shared" si="5"/>
        <v>1048.7696757118504</v>
      </c>
      <c r="U89" s="131">
        <f t="shared" si="5"/>
        <v>0</v>
      </c>
      <c r="V89" s="131">
        <f t="shared" si="5"/>
        <v>0.57411942961235252</v>
      </c>
      <c r="W89" s="165">
        <f>W78</f>
        <v>1108</v>
      </c>
      <c r="X89" s="165">
        <f>SUM(S89:V89)</f>
        <v>1499.798831775769</v>
      </c>
      <c r="Y89" s="129">
        <f>W89/X89</f>
        <v>0.73876574412857932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1108.0000000000005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0.99999999999999956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1425.4295702926904</v>
      </c>
      <c r="T97" s="131">
        <f t="shared" si="6"/>
        <v>0</v>
      </c>
      <c r="U97" s="131">
        <f t="shared" si="6"/>
        <v>304.15303026930906</v>
      </c>
      <c r="V97" s="131">
        <f t="shared" si="6"/>
        <v>320.41739943800047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3.4542585995244681</v>
      </c>
      <c r="U98" s="131">
        <f t="shared" si="6"/>
        <v>997.85031534227767</v>
      </c>
      <c r="V98" s="131">
        <f t="shared" si="6"/>
        <v>1048.6954260581977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315.96130916390922</v>
      </c>
      <c r="T99" s="131">
        <f t="shared" si="6"/>
        <v>737.39900576736898</v>
      </c>
      <c r="U99" s="131">
        <f t="shared" si="6"/>
        <v>0.6396850687217791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332.7807503356097</v>
      </c>
      <c r="T100" s="131">
        <f t="shared" si="6"/>
        <v>774.79510989675396</v>
      </c>
      <c r="U100" s="131">
        <f t="shared" si="6"/>
        <v>0</v>
      </c>
      <c r="V100" s="131">
        <f t="shared" si="6"/>
        <v>0.42413976763624511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2074.1716297922094</v>
      </c>
      <c r="T102" s="165">
        <f>SUM(T97:T100)</f>
        <v>1515.6483742636474</v>
      </c>
      <c r="U102" s="165">
        <f>SUM(U97:U100)</f>
        <v>1302.6430306803084</v>
      </c>
      <c r="V102" s="165">
        <f>SUM(V97:V100)</f>
        <v>1369.5369652638344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0.98834636948793342</v>
      </c>
      <c r="T103" s="120">
        <f>T101/T102</f>
        <v>1.3525564601987308</v>
      </c>
      <c r="U103" s="120">
        <f>U101/U102</f>
        <v>0.80912419993491702</v>
      </c>
      <c r="V103" s="120">
        <f>V101/V102</f>
        <v>0.80903256217443487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1408.8181407595255</v>
      </c>
      <c r="T108" s="131">
        <f t="shared" ref="T108:V108" si="7">T97*T$103</f>
        <v>0</v>
      </c>
      <c r="U108" s="131">
        <f t="shared" si="7"/>
        <v>246.09757727443528</v>
      </c>
      <c r="V108" s="131">
        <f t="shared" si="7"/>
        <v>259.22810963259485</v>
      </c>
      <c r="W108" s="165">
        <f>W97</f>
        <v>2050</v>
      </c>
      <c r="X108" s="165">
        <f>SUM(S108:V108)</f>
        <v>1914.1438276665556</v>
      </c>
      <c r="Y108" s="129">
        <f>W108/X108</f>
        <v>1.07097490291472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4.6720797839838397</v>
      </c>
      <c r="U109" s="131">
        <f t="shared" si="8"/>
        <v>807.38483805612509</v>
      </c>
      <c r="V109" s="131">
        <f t="shared" si="8"/>
        <v>848.42874748447423</v>
      </c>
      <c r="W109" s="165">
        <f>W98</f>
        <v>2050</v>
      </c>
      <c r="X109" s="165">
        <f>SUM(S109:V109)</f>
        <v>1660.4856653245831</v>
      </c>
      <c r="Y109" s="129">
        <f>W109/X109</f>
        <v>1.2345785590381937</v>
      </c>
    </row>
    <row r="110" spans="17:25" ht="15.6" x14ac:dyDescent="0.3">
      <c r="Q110" s="70"/>
      <c r="R110" s="131">
        <v>3</v>
      </c>
      <c r="S110" s="131">
        <f t="shared" ref="S110:V110" si="9">S99*S$103</f>
        <v>312.27921281080421</v>
      </c>
      <c r="T110" s="131">
        <f t="shared" si="9"/>
        <v>997.37378899477608</v>
      </c>
      <c r="U110" s="131">
        <f t="shared" si="9"/>
        <v>0.51758466943982195</v>
      </c>
      <c r="V110" s="131">
        <f t="shared" si="9"/>
        <v>0</v>
      </c>
      <c r="W110" s="165">
        <f>W99</f>
        <v>1054</v>
      </c>
      <c r="X110" s="165">
        <f>SUM(S110:V110)</f>
        <v>1310.1705864750202</v>
      </c>
      <c r="Y110" s="129">
        <f>W110/X110</f>
        <v>0.80447539494514186</v>
      </c>
    </row>
    <row r="111" spans="17:25" ht="15.6" x14ac:dyDescent="0.3">
      <c r="Q111" s="70"/>
      <c r="R111" s="131">
        <v>4</v>
      </c>
      <c r="S111" s="131">
        <f t="shared" ref="S111:V111" si="10">S100*S$103</f>
        <v>328.9026464296702</v>
      </c>
      <c r="T111" s="131">
        <f t="shared" si="10"/>
        <v>1047.9541312212402</v>
      </c>
      <c r="U111" s="131">
        <f t="shared" si="10"/>
        <v>0</v>
      </c>
      <c r="V111" s="131">
        <f t="shared" si="10"/>
        <v>0.34314288293082085</v>
      </c>
      <c r="W111" s="165">
        <f>W100</f>
        <v>1108</v>
      </c>
      <c r="X111" s="165">
        <f>SUM(S111:V111)</f>
        <v>1377.1999205338411</v>
      </c>
      <c r="Y111" s="129">
        <f>W111/X111</f>
        <v>0.80453097874890112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1054.0000000000002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0.99999999999999978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12.690804768807512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zoomScale="55" zoomScaleNormal="55" workbookViewId="0">
      <selection activeCell="E7" sqref="E7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6.0035414781003458E-11</v>
      </c>
      <c r="H7" s="132">
        <f>'Trip Length Frequency'!V44</f>
        <v>7.7662299085646406E-11</v>
      </c>
      <c r="I7" s="120">
        <f>SUMPRODUCT(E18:H18,E7:H7)</f>
        <v>1.6131536448980637E-7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6.0035414781003458E-11</v>
      </c>
      <c r="R7" s="132">
        <f t="shared" si="0"/>
        <v>7.7662299085646406E-11</v>
      </c>
      <c r="S7" s="120">
        <f>SUMPRODUCT(O18:R18,O7:R7)</f>
        <v>2.591946163716168E-7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6.0035414781003458E-11</v>
      </c>
      <c r="AB7" s="132">
        <f t="shared" si="1"/>
        <v>7.7662299085646406E-11</v>
      </c>
      <c r="AC7" s="120">
        <f>SUMPRODUCT(Y18:AB18,Y7:AB7)</f>
        <v>2.591946163716168E-7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6.0035414781003458E-11</v>
      </c>
      <c r="AL7" s="132">
        <f t="shared" si="2"/>
        <v>7.7662299085646406E-11</v>
      </c>
      <c r="AM7" s="120">
        <f>SUMPRODUCT(AI18:AL18,AI7:AL7)</f>
        <v>2.9370673728667059E-7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6.0035414781003458E-11</v>
      </c>
      <c r="AV7" s="132">
        <f t="shared" si="3"/>
        <v>7.7662299085646406E-11</v>
      </c>
      <c r="AW7" s="120">
        <f>SUMPRODUCT(AS18:AV18,AS7:AV7)</f>
        <v>3.129390695114593E-7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6.0035414781003458E-11</v>
      </c>
      <c r="BF7" s="132">
        <f t="shared" si="4"/>
        <v>7.7662299085646406E-11</v>
      </c>
      <c r="BG7" s="120">
        <f>SUMPRODUCT(BC18:BF18,BC7:BF7)</f>
        <v>3.336229039143161E-7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6.0035414781003458E-11</v>
      </c>
      <c r="BP7" s="132">
        <f t="shared" si="5"/>
        <v>7.7662299085646406E-11</v>
      </c>
      <c r="BQ7" s="120">
        <f>SUMPRODUCT(BM18:BP18,BM7:BP7)</f>
        <v>3.7740638888166687E-7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3.3746125778079094E-9</v>
      </c>
      <c r="H8" s="132">
        <f>'Trip Length Frequency'!V45</f>
        <v>4.3549851632511143E-9</v>
      </c>
      <c r="I8" s="120">
        <f>SUMPRODUCT(E18:H18,E8:H8)</f>
        <v>8.3941534278155044E-6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3.3746125778079094E-9</v>
      </c>
      <c r="R8" s="132">
        <f t="shared" si="0"/>
        <v>4.3549851632511143E-9</v>
      </c>
      <c r="S8" s="120">
        <f>SUMPRODUCT(O18:R18,O8:R8)</f>
        <v>1.4124264286420747E-5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3.3746125778079094E-9</v>
      </c>
      <c r="AB8" s="132">
        <f t="shared" si="1"/>
        <v>4.3549851632511143E-9</v>
      </c>
      <c r="AC8" s="120">
        <f>SUMPRODUCT(Y18:AB18,Y8:AB8)</f>
        <v>1.4124264286420747E-5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3.3746125778079094E-9</v>
      </c>
      <c r="AL8" s="132">
        <f t="shared" si="2"/>
        <v>4.3549851632511143E-9</v>
      </c>
      <c r="AM8" s="120">
        <f>SUMPRODUCT(AI18:AL18,AI8:AL8)</f>
        <v>1.6005472827904447E-5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3.3746125778079094E-9</v>
      </c>
      <c r="AV8" s="132">
        <f t="shared" si="3"/>
        <v>4.3549851632511143E-9</v>
      </c>
      <c r="AW8" s="120">
        <f>SUMPRODUCT(AS18:AV18,AS8:AV8)</f>
        <v>1.7053714801795453E-5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3.3746125778079094E-9</v>
      </c>
      <c r="BF8" s="132">
        <f t="shared" si="4"/>
        <v>4.3549851632511143E-9</v>
      </c>
      <c r="BG8" s="120">
        <f>SUMPRODUCT(BC18:BF18,BC8:BF8)</f>
        <v>1.818100736073696E-5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3.3746125778079094E-9</v>
      </c>
      <c r="BP8" s="132">
        <f t="shared" si="5"/>
        <v>4.3549851632511143E-9</v>
      </c>
      <c r="BQ8" s="120">
        <f>SUMPRODUCT(BM18:BP18,BM8:BP8)</f>
        <v>2.0567075955672587E-5</v>
      </c>
      <c r="BS8" s="129"/>
    </row>
    <row r="9" spans="2:71" x14ac:dyDescent="0.3">
      <c r="C9" s="128"/>
      <c r="D9" s="4" t="s">
        <v>13</v>
      </c>
      <c r="E9" s="132">
        <f>'Trip Length Frequency'!S46</f>
        <v>6.0035414781003458E-11</v>
      </c>
      <c r="F9" s="132">
        <f>'Trip Length Frequency'!T46</f>
        <v>3.3746125778079094E-9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7.0471920790802536E-6</v>
      </c>
      <c r="K9" s="129"/>
      <c r="M9" s="128"/>
      <c r="N9" s="4" t="s">
        <v>13</v>
      </c>
      <c r="O9" s="132">
        <f t="shared" si="0"/>
        <v>6.0035414781003458E-11</v>
      </c>
      <c r="P9" s="132">
        <f t="shared" si="0"/>
        <v>3.3746125778079094E-9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5.6875887794111037E-6</v>
      </c>
      <c r="U9" s="129"/>
      <c r="W9" s="128"/>
      <c r="X9" s="4" t="s">
        <v>13</v>
      </c>
      <c r="Y9" s="132">
        <f t="shared" si="1"/>
        <v>6.0035414781003458E-11</v>
      </c>
      <c r="Z9" s="132">
        <f t="shared" si="1"/>
        <v>3.3746125778079094E-9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5.6875887794111037E-6</v>
      </c>
      <c r="AE9" s="129"/>
      <c r="AG9" s="128"/>
      <c r="AH9" s="4" t="s">
        <v>13</v>
      </c>
      <c r="AI9" s="132">
        <f t="shared" si="2"/>
        <v>6.0035414781003458E-11</v>
      </c>
      <c r="AJ9" s="132">
        <f t="shared" si="2"/>
        <v>3.3746125778079094E-9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6.4530957127813335E-6</v>
      </c>
      <c r="AO9" s="129"/>
      <c r="AQ9" s="128"/>
      <c r="AR9" s="4" t="s">
        <v>13</v>
      </c>
      <c r="AS9" s="132">
        <f t="shared" si="3"/>
        <v>6.0035414781003458E-11</v>
      </c>
      <c r="AT9" s="132">
        <f t="shared" si="3"/>
        <v>3.3746125778079094E-9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6.8805135741734655E-6</v>
      </c>
      <c r="AY9" s="129"/>
      <c r="BA9" s="128"/>
      <c r="BB9" s="4" t="s">
        <v>13</v>
      </c>
      <c r="BC9" s="132">
        <f t="shared" si="4"/>
        <v>6.0035414781003458E-11</v>
      </c>
      <c r="BD9" s="132">
        <f t="shared" si="4"/>
        <v>3.3746125778079094E-9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7.3407947030119474E-6</v>
      </c>
      <c r="BI9" s="129"/>
      <c r="BK9" s="128"/>
      <c r="BL9" s="4" t="s">
        <v>13</v>
      </c>
      <c r="BM9" s="132">
        <f t="shared" si="5"/>
        <v>6.0035414781003458E-11</v>
      </c>
      <c r="BN9" s="132">
        <f t="shared" si="5"/>
        <v>3.3746125778079094E-9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8.3107641531597674E-6</v>
      </c>
      <c r="BS9" s="129"/>
    </row>
    <row r="10" spans="2:71" x14ac:dyDescent="0.3">
      <c r="C10" s="128"/>
      <c r="D10" s="4" t="s">
        <v>14</v>
      </c>
      <c r="E10" s="132">
        <f>'Trip Length Frequency'!S47</f>
        <v>7.7662299085646406E-11</v>
      </c>
      <c r="F10" s="132">
        <f>'Trip Length Frequency'!T47</f>
        <v>4.3549851632511143E-9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9.0934067790564558E-6</v>
      </c>
      <c r="K10" s="129"/>
      <c r="M10" s="128"/>
      <c r="N10" s="4" t="s">
        <v>14</v>
      </c>
      <c r="O10" s="132">
        <f t="shared" si="0"/>
        <v>7.7662299085646406E-11</v>
      </c>
      <c r="P10" s="132">
        <f t="shared" si="0"/>
        <v>4.3549851632511143E-9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7.3359495969350814E-6</v>
      </c>
      <c r="U10" s="129"/>
      <c r="W10" s="128"/>
      <c r="X10" s="4" t="s">
        <v>14</v>
      </c>
      <c r="Y10" s="132">
        <f t="shared" si="1"/>
        <v>7.7662299085646406E-11</v>
      </c>
      <c r="Z10" s="132">
        <f t="shared" si="1"/>
        <v>4.3549851632511143E-9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7.3359495969350814E-6</v>
      </c>
      <c r="AE10" s="129"/>
      <c r="AG10" s="128"/>
      <c r="AH10" s="4" t="s">
        <v>14</v>
      </c>
      <c r="AI10" s="132">
        <f t="shared" si="2"/>
        <v>7.7662299085646406E-11</v>
      </c>
      <c r="AJ10" s="132">
        <f t="shared" si="2"/>
        <v>4.3549851632511143E-9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8.3233329946354598E-6</v>
      </c>
      <c r="AO10" s="129"/>
      <c r="AQ10" s="128"/>
      <c r="AR10" s="4" t="s">
        <v>14</v>
      </c>
      <c r="AS10" s="132">
        <f t="shared" si="3"/>
        <v>7.7662299085646406E-11</v>
      </c>
      <c r="AT10" s="132">
        <f t="shared" si="3"/>
        <v>4.3549851632511143E-9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8.8746364328764366E-6</v>
      </c>
      <c r="AY10" s="129"/>
      <c r="BA10" s="128"/>
      <c r="BB10" s="4" t="s">
        <v>14</v>
      </c>
      <c r="BC10" s="132">
        <f t="shared" si="4"/>
        <v>7.7662299085646406E-11</v>
      </c>
      <c r="BD10" s="132">
        <f t="shared" si="4"/>
        <v>4.3549851632511143E-9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9.4683296637428015E-6</v>
      </c>
      <c r="BI10" s="129"/>
      <c r="BK10" s="128"/>
      <c r="BL10" s="4" t="s">
        <v>14</v>
      </c>
      <c r="BM10" s="132">
        <f t="shared" si="5"/>
        <v>7.7662299085646406E-11</v>
      </c>
      <c r="BN10" s="132">
        <f t="shared" si="5"/>
        <v>4.3549851632511143E-9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1.0719433939168985E-5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152.34649483871431</v>
      </c>
      <c r="F14" s="139">
        <f t="shared" si="6"/>
        <v>0</v>
      </c>
      <c r="G14" s="139">
        <f t="shared" si="6"/>
        <v>804.12997935798717</v>
      </c>
      <c r="H14" s="139">
        <f t="shared" si="6"/>
        <v>1093.5235258032985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65.520180239750545</v>
      </c>
      <c r="P14" s="139">
        <f t="shared" si="7"/>
        <v>0</v>
      </c>
      <c r="Q14" s="139">
        <f t="shared" si="7"/>
        <v>971.37249409279434</v>
      </c>
      <c r="R14" s="139">
        <f t="shared" si="7"/>
        <v>1149.8538768187352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69.930473625615548</v>
      </c>
      <c r="Z14" s="139">
        <f t="shared" ref="Z14:AB14" si="8">$AC14*(Z$18*Z7*1)/$AC7</f>
        <v>0</v>
      </c>
      <c r="AA14" s="139">
        <f t="shared" si="8"/>
        <v>1036.7575047907587</v>
      </c>
      <c r="AB14" s="139">
        <f t="shared" si="8"/>
        <v>1227.2528236636379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74.596434491150845</v>
      </c>
      <c r="AJ14" s="139">
        <f t="shared" ref="AJ14:AL14" si="9">$AM14*(AJ$18*AJ7*1)/$AM7</f>
        <v>0</v>
      </c>
      <c r="AK14" s="139">
        <f t="shared" si="9"/>
        <v>1106.5783419461243</v>
      </c>
      <c r="AL14" s="139">
        <f t="shared" si="9"/>
        <v>1311.2092635249915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79.67414230931189</v>
      </c>
      <c r="AT14" s="139">
        <f t="shared" ref="AT14:AV14" si="10">$AW14*(AT$18*AT7*1)/$AW7</f>
        <v>0</v>
      </c>
      <c r="AU14" s="139">
        <f t="shared" si="10"/>
        <v>1181.9739757427496</v>
      </c>
      <c r="AV14" s="139">
        <f t="shared" si="10"/>
        <v>1401.2910467438444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85.149533139404994</v>
      </c>
      <c r="BD14" s="139">
        <f t="shared" ref="BD14:BF14" si="11">$BG14*(BD$18*BD7*1)/$BG7</f>
        <v>0</v>
      </c>
      <c r="BE14" s="139">
        <f t="shared" si="11"/>
        <v>1263.0963097554791</v>
      </c>
      <c r="BF14" s="139">
        <f t="shared" si="11"/>
        <v>1498.289592181271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91.053909793950211</v>
      </c>
      <c r="BN14" s="139">
        <f t="shared" ref="BN14:BP14" si="12">$BQ14*(BN$18*BN7*1)/$BQ7</f>
        <v>0</v>
      </c>
      <c r="BO14" s="139">
        <f t="shared" si="12"/>
        <v>1350.3822674787414</v>
      </c>
      <c r="BP14" s="139">
        <f t="shared" si="12"/>
        <v>1602.7374021466221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2.9277318499105895</v>
      </c>
      <c r="G15" s="139">
        <f t="shared" si="6"/>
        <v>868.64333128672592</v>
      </c>
      <c r="H15" s="139">
        <f t="shared" si="6"/>
        <v>1178.4289368633633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1.5015403118519839</v>
      </c>
      <c r="Q15" s="139">
        <f t="shared" si="7"/>
        <v>1001.9876033231239</v>
      </c>
      <c r="R15" s="139">
        <f t="shared" si="7"/>
        <v>1183.2574075163043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1.6026119707170621</v>
      </c>
      <c r="AA15" s="139">
        <f t="shared" si="13"/>
        <v>1069.4333777926774</v>
      </c>
      <c r="AB15" s="139">
        <f t="shared" si="13"/>
        <v>1262.9048123166181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1.7135898839500481</v>
      </c>
      <c r="AK15" s="139">
        <f t="shared" si="14"/>
        <v>1141.4160410998604</v>
      </c>
      <c r="AL15" s="139">
        <f t="shared" si="14"/>
        <v>1349.2544089784562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1.8321572091933311</v>
      </c>
      <c r="AU15" s="139">
        <f t="shared" si="15"/>
        <v>1219.172368046605</v>
      </c>
      <c r="AV15" s="139">
        <f t="shared" si="15"/>
        <v>1441.9346395401078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1.9599643737704862</v>
      </c>
      <c r="BE15" s="139">
        <f t="shared" si="16"/>
        <v>1302.8391102197641</v>
      </c>
      <c r="BF15" s="139">
        <f t="shared" si="16"/>
        <v>1541.7363604826201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2.097734968532758</v>
      </c>
      <c r="BO15" s="139">
        <f t="shared" si="17"/>
        <v>1392.867572413337</v>
      </c>
      <c r="BP15" s="139">
        <f t="shared" si="17"/>
        <v>1649.208272037444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18.407121483517738</v>
      </c>
      <c r="F16" s="139">
        <f t="shared" si="6"/>
        <v>1034.6710172005394</v>
      </c>
      <c r="G16" s="139">
        <f t="shared" si="6"/>
        <v>0.92186131594292964</v>
      </c>
      <c r="H16" s="139">
        <f t="shared" si="6"/>
        <v>0</v>
      </c>
      <c r="I16" s="120">
        <v>1054</v>
      </c>
      <c r="J16" s="165">
        <f>SUM(E16:H16)</f>
        <v>1054.0000000000002</v>
      </c>
      <c r="K16" s="129">
        <f>I16/J16</f>
        <v>0.99999999999999978</v>
      </c>
      <c r="M16" s="128"/>
      <c r="N16" s="4" t="s">
        <v>13</v>
      </c>
      <c r="O16" s="139">
        <f t="shared" si="7"/>
        <v>15.601637059494379</v>
      </c>
      <c r="P16" s="139">
        <f t="shared" si="7"/>
        <v>1095.1871698030484</v>
      </c>
      <c r="Q16" s="139">
        <f t="shared" si="7"/>
        <v>2.1946578063691162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16.490104120622579</v>
      </c>
      <c r="Z16" s="139">
        <f t="shared" si="18"/>
        <v>1157.55483817206</v>
      </c>
      <c r="AA16" s="139">
        <f t="shared" si="18"/>
        <v>2.3196370738633711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17.403721593265168</v>
      </c>
      <c r="AJ16" s="139">
        <f t="shared" si="19"/>
        <v>1224.6217037032891</v>
      </c>
      <c r="AK16" s="139">
        <f t="shared" si="19"/>
        <v>2.4495829394324864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18.40811485924015</v>
      </c>
      <c r="AT16" s="139">
        <f t="shared" si="20"/>
        <v>1296.6724049641987</v>
      </c>
      <c r="AU16" s="139">
        <f t="shared" si="20"/>
        <v>2.5911094505530983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19.488400422514776</v>
      </c>
      <c r="BD16" s="139">
        <f t="shared" si="21"/>
        <v>1374.1071211448993</v>
      </c>
      <c r="BE16" s="139">
        <f t="shared" si="21"/>
        <v>2.7429400444954917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20.650327559115969</v>
      </c>
      <c r="BN16" s="139">
        <f t="shared" si="22"/>
        <v>1457.3325777798641</v>
      </c>
      <c r="BO16" s="139">
        <f t="shared" si="22"/>
        <v>2.9058353167094695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19.398906309725316</v>
      </c>
      <c r="F17" s="139">
        <f t="shared" si="6"/>
        <v>1087.8115914259122</v>
      </c>
      <c r="G17" s="139">
        <f t="shared" si="6"/>
        <v>0</v>
      </c>
      <c r="H17" s="139">
        <f t="shared" si="6"/>
        <v>0.78950226436242721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16.487517533640556</v>
      </c>
      <c r="P17" s="139">
        <f t="shared" si="7"/>
        <v>1154.6051182916881</v>
      </c>
      <c r="Q17" s="139">
        <f t="shared" si="7"/>
        <v>0</v>
      </c>
      <c r="R17" s="139">
        <f t="shared" si="7"/>
        <v>1.6406022804019513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17.466810186625981</v>
      </c>
      <c r="Z17" s="139">
        <f t="shared" si="23"/>
        <v>1223.1840482085406</v>
      </c>
      <c r="AA17" s="139">
        <f t="shared" si="23"/>
        <v>0</v>
      </c>
      <c r="AB17" s="139">
        <f t="shared" si="23"/>
        <v>1.7380474995740096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18.476873599758065</v>
      </c>
      <c r="AJ17" s="139">
        <f t="shared" si="24"/>
        <v>1297.0249903376823</v>
      </c>
      <c r="AK17" s="139">
        <f t="shared" si="24"/>
        <v>0</v>
      </c>
      <c r="AL17" s="139">
        <f t="shared" si="24"/>
        <v>1.8414625749441638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19.587672414491443</v>
      </c>
      <c r="AT17" s="139">
        <f t="shared" si="25"/>
        <v>1376.4607013605817</v>
      </c>
      <c r="AU17" s="139">
        <f t="shared" si="25"/>
        <v>0</v>
      </c>
      <c r="AV17" s="139">
        <f t="shared" si="25"/>
        <v>1.9533238487462052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20.78384904633992</v>
      </c>
      <c r="BD17" s="139">
        <f t="shared" si="26"/>
        <v>1461.9428873114618</v>
      </c>
      <c r="BE17" s="139">
        <f t="shared" si="26"/>
        <v>0</v>
      </c>
      <c r="BF17" s="139">
        <f t="shared" si="26"/>
        <v>2.0735759213805256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22.071957396933264</v>
      </c>
      <c r="BN17" s="139">
        <f t="shared" si="27"/>
        <v>1553.9341426281098</v>
      </c>
      <c r="BO17" s="139">
        <f t="shared" si="27"/>
        <v>0</v>
      </c>
      <c r="BP17" s="139">
        <f t="shared" si="27"/>
        <v>2.2028508466291901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190.15252263195734</v>
      </c>
      <c r="F19" s="165">
        <f>SUM(F14:F17)</f>
        <v>2125.4103404763619</v>
      </c>
      <c r="G19" s="165">
        <f>SUM(G14:G17)</f>
        <v>1673.6951719606561</v>
      </c>
      <c r="H19" s="165">
        <f>SUM(H14:H17)</f>
        <v>2272.7419649310241</v>
      </c>
      <c r="K19" s="129"/>
      <c r="M19" s="128"/>
      <c r="N19" s="120" t="s">
        <v>195</v>
      </c>
      <c r="O19" s="165">
        <f>SUM(O14:O17)</f>
        <v>97.60933483288548</v>
      </c>
      <c r="P19" s="165">
        <f>SUM(P14:P17)</f>
        <v>2251.2938284065885</v>
      </c>
      <c r="Q19" s="165">
        <f>SUM(Q14:Q17)</f>
        <v>1975.5547552222874</v>
      </c>
      <c r="R19" s="165">
        <f>SUM(R14:R17)</f>
        <v>2334.7518866154414</v>
      </c>
      <c r="U19" s="129"/>
      <c r="W19" s="128"/>
      <c r="X19" s="120" t="s">
        <v>195</v>
      </c>
      <c r="Y19" s="165">
        <f>SUM(Y14:Y17)</f>
        <v>103.8873879328641</v>
      </c>
      <c r="Z19" s="165">
        <f>SUM(Z14:Z17)</f>
        <v>2382.3414983513176</v>
      </c>
      <c r="AA19" s="165">
        <f>SUM(AA14:AA17)</f>
        <v>2108.5105196572995</v>
      </c>
      <c r="AB19" s="165">
        <f>SUM(AB14:AB17)</f>
        <v>2491.8956834798296</v>
      </c>
      <c r="AE19" s="129"/>
      <c r="AG19" s="128"/>
      <c r="AH19" s="120" t="s">
        <v>195</v>
      </c>
      <c r="AI19" s="165">
        <f>SUM(AI14:AI17)</f>
        <v>110.47702968417407</v>
      </c>
      <c r="AJ19" s="165">
        <f>SUM(AJ14:AJ17)</f>
        <v>2523.3602839249215</v>
      </c>
      <c r="AK19" s="165">
        <f>SUM(AK14:AK17)</f>
        <v>2250.443965985417</v>
      </c>
      <c r="AL19" s="165">
        <f>SUM(AL14:AL17)</f>
        <v>2662.3051350783921</v>
      </c>
      <c r="AO19" s="129"/>
      <c r="AQ19" s="128"/>
      <c r="AR19" s="120" t="s">
        <v>195</v>
      </c>
      <c r="AS19" s="165">
        <f>SUM(AS14:AS17)</f>
        <v>117.66992958304348</v>
      </c>
      <c r="AT19" s="165">
        <f>SUM(AT14:AT17)</f>
        <v>2674.9652635339735</v>
      </c>
      <c r="AU19" s="165">
        <f>SUM(AU14:AU17)</f>
        <v>2403.7374532399076</v>
      </c>
      <c r="AV19" s="165">
        <f>SUM(AV14:AV17)</f>
        <v>2845.1790101326983</v>
      </c>
      <c r="AY19" s="129"/>
      <c r="BA19" s="128"/>
      <c r="BB19" s="120" t="s">
        <v>195</v>
      </c>
      <c r="BC19" s="165">
        <f>SUM(BC14:BC17)</f>
        <v>125.42178260825969</v>
      </c>
      <c r="BD19" s="165">
        <f>SUM(BD14:BD17)</f>
        <v>2838.0099728301316</v>
      </c>
      <c r="BE19" s="165">
        <f>SUM(BE14:BE17)</f>
        <v>2568.6783600197386</v>
      </c>
      <c r="BF19" s="165">
        <f>SUM(BF14:BF17)</f>
        <v>3042.0995285852714</v>
      </c>
      <c r="BI19" s="129"/>
      <c r="BK19" s="128"/>
      <c r="BL19" s="120" t="s">
        <v>195</v>
      </c>
      <c r="BM19" s="165">
        <f>SUM(BM14:BM17)</f>
        <v>133.77619474999943</v>
      </c>
      <c r="BN19" s="165">
        <f>SUM(BN14:BN17)</f>
        <v>3013.3644553765066</v>
      </c>
      <c r="BO19" s="165">
        <f>SUM(BO14:BO17)</f>
        <v>2746.1556752087877</v>
      </c>
      <c r="BP19" s="165">
        <f>SUM(BP14:BP17)</f>
        <v>3254.1485250306951</v>
      </c>
      <c r="BS19" s="129"/>
    </row>
    <row r="20" spans="3:71" x14ac:dyDescent="0.3">
      <c r="C20" s="128"/>
      <c r="D20" s="120" t="s">
        <v>194</v>
      </c>
      <c r="E20" s="120">
        <f>E18/E19</f>
        <v>10.78081937397066</v>
      </c>
      <c r="F20" s="120">
        <f>F18/F19</f>
        <v>0.96451963226100601</v>
      </c>
      <c r="G20" s="120">
        <f>G18/G19</f>
        <v>0.62974430329824516</v>
      </c>
      <c r="H20" s="120">
        <f>H18/H19</f>
        <v>0.48751684841337761</v>
      </c>
      <c r="K20" s="129"/>
      <c r="M20" s="128"/>
      <c r="N20" s="120" t="s">
        <v>194</v>
      </c>
      <c r="O20" s="120">
        <f>O18/O19</f>
        <v>13.605383206796903</v>
      </c>
      <c r="P20" s="120">
        <f>P18/P19</f>
        <v>0.73666785965386739</v>
      </c>
      <c r="Q20" s="120">
        <f>Q18/Q19</f>
        <v>0.97077088204425177</v>
      </c>
      <c r="R20" s="120">
        <f>R18/R19</f>
        <v>0.75165612753018174</v>
      </c>
      <c r="U20" s="129"/>
      <c r="W20" s="128"/>
      <c r="X20" s="120" t="s">
        <v>194</v>
      </c>
      <c r="Y20" s="120">
        <f>Y18/Y19</f>
        <v>12.783191794370333</v>
      </c>
      <c r="Z20" s="120">
        <f>Z18/Z19</f>
        <v>0.69614528696744993</v>
      </c>
      <c r="AA20" s="120">
        <f>AA18/AA19</f>
        <v>0.90955725113743402</v>
      </c>
      <c r="AB20" s="120">
        <f>AB18/AB19</f>
        <v>0.704255227645188</v>
      </c>
      <c r="AE20" s="129"/>
      <c r="AG20" s="128"/>
      <c r="AH20" s="120" t="s">
        <v>194</v>
      </c>
      <c r="AI20" s="120">
        <f>AI18/AI19</f>
        <v>13.606441218855862</v>
      </c>
      <c r="AJ20" s="120">
        <f>AJ18/AJ19</f>
        <v>0.74572842100711967</v>
      </c>
      <c r="AK20" s="120">
        <f>AK18/AK19</f>
        <v>0.96517350997035778</v>
      </c>
      <c r="AL20" s="120">
        <f>AL18/AL19</f>
        <v>0.7473135953582748</v>
      </c>
      <c r="AO20" s="129"/>
      <c r="AQ20" s="128"/>
      <c r="AR20" s="120" t="s">
        <v>194</v>
      </c>
      <c r="AS20" s="120">
        <f>AS18/AS19</f>
        <v>13.606610945387621</v>
      </c>
      <c r="AT20" s="120">
        <f>AT18/AT19</f>
        <v>0.75007011395453471</v>
      </c>
      <c r="AU20" s="120">
        <f>AU18/AU19</f>
        <v>0.96252476088775329</v>
      </c>
      <c r="AV20" s="120">
        <f>AV18/AV19</f>
        <v>0.74525869186806271</v>
      </c>
      <c r="AY20" s="129"/>
      <c r="BA20" s="128"/>
      <c r="BB20" s="120" t="s">
        <v>194</v>
      </c>
      <c r="BC20" s="120">
        <f>BC18/BC19</f>
        <v>13.606552059743688</v>
      </c>
      <c r="BD20" s="120">
        <f>BD18/BD19</f>
        <v>0.75428440734392233</v>
      </c>
      <c r="BE20" s="120">
        <f>BE18/BE19</f>
        <v>0.95997182674317627</v>
      </c>
      <c r="BF20" s="120">
        <f>BF18/BF19</f>
        <v>0.74327814732401865</v>
      </c>
      <c r="BI20" s="129"/>
      <c r="BK20" s="128"/>
      <c r="BL20" s="120" t="s">
        <v>194</v>
      </c>
      <c r="BM20" s="120">
        <f>BM18/BM19</f>
        <v>14.429760330732776</v>
      </c>
      <c r="BN20" s="120">
        <f>BN18/BN19</f>
        <v>0.80426953450065686</v>
      </c>
      <c r="BO20" s="120">
        <f>BO18/BO19</f>
        <v>1.0154625076631427</v>
      </c>
      <c r="BP20" s="120">
        <f>BP18/BP19</f>
        <v>0.78623901958225928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1642.4200431137324</v>
      </c>
      <c r="F25" s="139">
        <f t="shared" si="28"/>
        <v>0</v>
      </c>
      <c r="G25" s="139">
        <f t="shared" si="28"/>
        <v>506.39627361202787</v>
      </c>
      <c r="H25" s="139">
        <f t="shared" si="28"/>
        <v>533.11114296550886</v>
      </c>
      <c r="I25" s="120">
        <f>I14</f>
        <v>2050</v>
      </c>
      <c r="J25" s="165">
        <f>SUM(E25:H25)</f>
        <v>2681.9274596912692</v>
      </c>
      <c r="K25" s="129">
        <f>I25/J25</f>
        <v>0.7643756331261794</v>
      </c>
      <c r="M25" s="128"/>
      <c r="N25" s="4" t="s">
        <v>11</v>
      </c>
      <c r="O25" s="139">
        <f t="shared" ref="O25:R28" si="29">O14*O$20</f>
        <v>891.4271599402083</v>
      </c>
      <c r="P25" s="139">
        <f t="shared" si="29"/>
        <v>0</v>
      </c>
      <c r="Q25" s="139">
        <f t="shared" si="29"/>
        <v>942.9801328839867</v>
      </c>
      <c r="R25" s="139">
        <f t="shared" si="29"/>
        <v>864.29471227513716</v>
      </c>
      <c r="S25" s="120">
        <f>S14</f>
        <v>2186.7465511512801</v>
      </c>
      <c r="T25" s="165">
        <f>SUM(O25:R25)</f>
        <v>2698.7020050993319</v>
      </c>
      <c r="U25" s="129">
        <f>S25/T25</f>
        <v>0.8102956706666069</v>
      </c>
      <c r="W25" s="128"/>
      <c r="X25" s="4" t="s">
        <v>11</v>
      </c>
      <c r="Y25" s="139">
        <f>Y14*Y$20</f>
        <v>893.9346566273997</v>
      </c>
      <c r="Z25" s="139">
        <f t="shared" ref="Z25:AB25" si="30">Z14*Z$20</f>
        <v>0</v>
      </c>
      <c r="AA25" s="139">
        <f t="shared" si="30"/>
        <v>942.99030615358754</v>
      </c>
      <c r="AB25" s="139">
        <f t="shared" si="30"/>
        <v>864.29921670743499</v>
      </c>
      <c r="AC25" s="120">
        <f>AC14</f>
        <v>2333.9408020800124</v>
      </c>
      <c r="AD25" s="165">
        <f>SUM(Y25:AB25)</f>
        <v>2701.2241794884221</v>
      </c>
      <c r="AE25" s="129">
        <f>AC25/AD25</f>
        <v>0.86403076790243727</v>
      </c>
      <c r="AG25" s="128"/>
      <c r="AH25" s="4" t="s">
        <v>11</v>
      </c>
      <c r="AI25" s="139">
        <f t="shared" ref="AI25:AL28" si="31">AI14*AI$20</f>
        <v>1014.9920010400759</v>
      </c>
      <c r="AJ25" s="139">
        <f t="shared" si="31"/>
        <v>0</v>
      </c>
      <c r="AK25" s="139">
        <f t="shared" si="31"/>
        <v>1068.0401023533195</v>
      </c>
      <c r="AL25" s="139">
        <f t="shared" si="31"/>
        <v>979.88450899193697</v>
      </c>
      <c r="AM25" s="120">
        <f>AM14</f>
        <v>2492.3840399622668</v>
      </c>
      <c r="AN25" s="165">
        <f>SUM(AI25:AL25)</f>
        <v>3062.9166123853324</v>
      </c>
      <c r="AO25" s="129">
        <f>AM25/AN25</f>
        <v>0.8137289895141</v>
      </c>
      <c r="AQ25" s="128"/>
      <c r="AR25" s="4" t="s">
        <v>11</v>
      </c>
      <c r="AS25" s="139">
        <f t="shared" ref="AS25:AV28" si="32">AS14*AS$20</f>
        <v>1084.0950568102542</v>
      </c>
      <c r="AT25" s="139">
        <f t="shared" si="32"/>
        <v>0</v>
      </c>
      <c r="AU25" s="139">
        <f t="shared" si="32"/>
        <v>1137.6792183773373</v>
      </c>
      <c r="AV25" s="139">
        <f t="shared" si="32"/>
        <v>1044.3243324227458</v>
      </c>
      <c r="AW25" s="120">
        <f>AW14</f>
        <v>2662.939164795906</v>
      </c>
      <c r="AX25" s="165">
        <f>SUM(AS25:AV25)</f>
        <v>3266.0986076103372</v>
      </c>
      <c r="AY25" s="129">
        <f>AW25/AX25</f>
        <v>0.81532724045470972</v>
      </c>
      <c r="BA25" s="128"/>
      <c r="BB25" s="4" t="s">
        <v>11</v>
      </c>
      <c r="BC25" s="139">
        <f t="shared" ref="BC25:BF28" si="33">BC14*BC$20</f>
        <v>1158.5915555241845</v>
      </c>
      <c r="BD25" s="139">
        <f t="shared" si="33"/>
        <v>0</v>
      </c>
      <c r="BE25" s="139">
        <f t="shared" si="33"/>
        <v>1212.536871828532</v>
      </c>
      <c r="BF25" s="139">
        <f t="shared" si="33"/>
        <v>1113.6459122313545</v>
      </c>
      <c r="BG25" s="120">
        <f>BG14</f>
        <v>2846.535435076155</v>
      </c>
      <c r="BH25" s="165">
        <f>SUM(BC25:BF25)</f>
        <v>3484.7743395840707</v>
      </c>
      <c r="BI25" s="129">
        <f>BG25/BH25</f>
        <v>0.81684928712368399</v>
      </c>
      <c r="BK25" s="128"/>
      <c r="BL25" s="4" t="s">
        <v>11</v>
      </c>
      <c r="BM25" s="139">
        <f t="shared" ref="BM25:BP28" si="34">BM14*BM$20</f>
        <v>1313.8860955028633</v>
      </c>
      <c r="BN25" s="139">
        <f t="shared" si="34"/>
        <v>0</v>
      </c>
      <c r="BO25" s="139">
        <f t="shared" si="34"/>
        <v>1371.2625636378034</v>
      </c>
      <c r="BP25" s="139">
        <f t="shared" si="34"/>
        <v>1260.1346837115773</v>
      </c>
      <c r="BQ25" s="120">
        <f>BQ14</f>
        <v>3044.1735794193137</v>
      </c>
      <c r="BR25" s="165">
        <f>SUM(BM25:BP25)</f>
        <v>3945.2833428522435</v>
      </c>
      <c r="BS25" s="129">
        <f>BQ25/BR25</f>
        <v>0.77159821358192426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2.8238548472345966</v>
      </c>
      <c r="G26" s="139">
        <f t="shared" si="28"/>
        <v>547.02318947582603</v>
      </c>
      <c r="H26" s="139">
        <f t="shared" si="28"/>
        <v>574.50396137875407</v>
      </c>
      <c r="I26" s="120">
        <f>I15</f>
        <v>2050</v>
      </c>
      <c r="J26" s="165">
        <f>SUM(E26:H26)</f>
        <v>1124.3510057018148</v>
      </c>
      <c r="K26" s="129">
        <f>I26/J26</f>
        <v>1.8232740395161557</v>
      </c>
      <c r="M26" s="128"/>
      <c r="N26" s="4" t="s">
        <v>12</v>
      </c>
      <c r="O26" s="139">
        <f t="shared" si="29"/>
        <v>0</v>
      </c>
      <c r="P26" s="139">
        <f t="shared" si="29"/>
        <v>1.1061364877160016</v>
      </c>
      <c r="Q26" s="139">
        <f t="shared" si="29"/>
        <v>972.7003894753949</v>
      </c>
      <c r="R26" s="139">
        <f t="shared" si="29"/>
        <v>889.40268080510748</v>
      </c>
      <c r="S26" s="120">
        <f>S15</f>
        <v>2186.7465511512801</v>
      </c>
      <c r="T26" s="165">
        <f>SUM(O26:R26)</f>
        <v>1863.2092067682183</v>
      </c>
      <c r="U26" s="129">
        <f>S26/T26</f>
        <v>1.173645204847525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1.1156507702522995</v>
      </c>
      <c r="AA26" s="139">
        <f t="shared" si="35"/>
        <v>972.71088337972867</v>
      </c>
      <c r="AB26" s="139">
        <f t="shared" si="35"/>
        <v>889.40731609224326</v>
      </c>
      <c r="AC26" s="120">
        <f>AC15</f>
        <v>2333.9408020800124</v>
      </c>
      <c r="AD26" s="165">
        <f>SUM(Y26:AB26)</f>
        <v>1863.2338502422242</v>
      </c>
      <c r="AE26" s="129">
        <f>AC26/AD26</f>
        <v>1.2526290254852313</v>
      </c>
      <c r="AG26" s="128"/>
      <c r="AH26" s="4" t="s">
        <v>12</v>
      </c>
      <c r="AI26" s="139">
        <f t="shared" si="31"/>
        <v>0</v>
      </c>
      <c r="AJ26" s="139">
        <f t="shared" si="31"/>
        <v>1.2778726784118428</v>
      </c>
      <c r="AK26" s="139">
        <f t="shared" si="31"/>
        <v>1101.6645267248225</v>
      </c>
      <c r="AL26" s="139">
        <f t="shared" si="31"/>
        <v>1008.3161634266943</v>
      </c>
      <c r="AM26" s="120">
        <f>AM15</f>
        <v>2492.3840399622668</v>
      </c>
      <c r="AN26" s="165">
        <f>SUM(AI26:AL26)</f>
        <v>2111.2585628299285</v>
      </c>
      <c r="AO26" s="129">
        <f>AM26/AN26</f>
        <v>1.1805205121922528</v>
      </c>
      <c r="AQ26" s="128"/>
      <c r="AR26" s="4" t="s">
        <v>12</v>
      </c>
      <c r="AS26" s="139">
        <f t="shared" si="32"/>
        <v>0</v>
      </c>
      <c r="AT26" s="139">
        <f t="shared" si="32"/>
        <v>1.3742463666822642</v>
      </c>
      <c r="AU26" s="139">
        <f t="shared" si="32"/>
        <v>1173.4835920350145</v>
      </c>
      <c r="AV26" s="139">
        <f t="shared" si="32"/>
        <v>1074.6143232229072</v>
      </c>
      <c r="AW26" s="120">
        <f>AW15</f>
        <v>2662.939164795906</v>
      </c>
      <c r="AX26" s="165">
        <f>SUM(AS26:AV26)</f>
        <v>2249.4721616246038</v>
      </c>
      <c r="AY26" s="129">
        <f>AW26/AX26</f>
        <v>1.1838062325130931</v>
      </c>
      <c r="BA26" s="128"/>
      <c r="BB26" s="4" t="s">
        <v>12</v>
      </c>
      <c r="BC26" s="139">
        <f t="shared" si="33"/>
        <v>0</v>
      </c>
      <c r="BD26" s="139">
        <f t="shared" si="33"/>
        <v>1.4783705660846731</v>
      </c>
      <c r="BE26" s="139">
        <f t="shared" si="33"/>
        <v>1250.6888405901213</v>
      </c>
      <c r="BF26" s="139">
        <f t="shared" si="33"/>
        <v>1145.9389456815973</v>
      </c>
      <c r="BG26" s="120">
        <f>BG15</f>
        <v>2846.535435076155</v>
      </c>
      <c r="BH26" s="165">
        <f>SUM(BC26:BF26)</f>
        <v>2398.1061568378036</v>
      </c>
      <c r="BI26" s="129">
        <f>BG26/BH26</f>
        <v>1.1869930890922944</v>
      </c>
      <c r="BK26" s="128"/>
      <c r="BL26" s="4" t="s">
        <v>12</v>
      </c>
      <c r="BM26" s="139">
        <f t="shared" si="34"/>
        <v>0</v>
      </c>
      <c r="BN26" s="139">
        <f t="shared" si="34"/>
        <v>1.6871443266475914</v>
      </c>
      <c r="BO26" s="139">
        <f t="shared" si="34"/>
        <v>1414.4047979255213</v>
      </c>
      <c r="BP26" s="139">
        <f t="shared" si="34"/>
        <v>1296.6718948936718</v>
      </c>
      <c r="BQ26" s="120">
        <f>BQ15</f>
        <v>3044.1735794193137</v>
      </c>
      <c r="BR26" s="165">
        <f>SUM(BM26:BP26)</f>
        <v>2712.7638371458406</v>
      </c>
      <c r="BS26" s="129">
        <f>BQ26/BR26</f>
        <v>1.1221668240100682</v>
      </c>
    </row>
    <row r="27" spans="3:71" x14ac:dyDescent="0.3">
      <c r="C27" s="128"/>
      <c r="D27" s="4" t="s">
        <v>13</v>
      </c>
      <c r="E27" s="139">
        <f t="shared" si="28"/>
        <v>198.44385190853959</v>
      </c>
      <c r="F27" s="139">
        <f t="shared" si="28"/>
        <v>997.96050902138529</v>
      </c>
      <c r="G27" s="139">
        <f t="shared" si="28"/>
        <v>0.58053691214608372</v>
      </c>
      <c r="H27" s="139">
        <f t="shared" si="28"/>
        <v>0</v>
      </c>
      <c r="I27" s="120">
        <f>I16</f>
        <v>1054</v>
      </c>
      <c r="J27" s="165">
        <f>SUM(E27:H27)</f>
        <v>1196.9848978420709</v>
      </c>
      <c r="K27" s="129">
        <f>I27/J27</f>
        <v>0.8805457795667726</v>
      </c>
      <c r="M27" s="128"/>
      <c r="N27" s="4" t="s">
        <v>13</v>
      </c>
      <c r="O27" s="139">
        <f t="shared" si="29"/>
        <v>212.26625084778505</v>
      </c>
      <c r="P27" s="139">
        <f t="shared" si="29"/>
        <v>806.78918829918825</v>
      </c>
      <c r="Q27" s="139">
        <f t="shared" si="29"/>
        <v>2.1305098944742498</v>
      </c>
      <c r="R27" s="139">
        <f t="shared" si="29"/>
        <v>0</v>
      </c>
      <c r="S27" s="120">
        <f>S16</f>
        <v>1112.9834646689119</v>
      </c>
      <c r="T27" s="165">
        <f>SUM(O27:R27)</f>
        <v>1021.1859490414475</v>
      </c>
      <c r="U27" s="129">
        <f>S27/T27</f>
        <v>1.0898930461329119</v>
      </c>
      <c r="W27" s="128"/>
      <c r="X27" s="4" t="s">
        <v>13</v>
      </c>
      <c r="Y27" s="139">
        <f t="shared" ref="Y27:AB27" si="36">Y16*Y$20</f>
        <v>210.79616368305497</v>
      </c>
      <c r="Z27" s="139">
        <f t="shared" si="36"/>
        <v>805.82634499984886</v>
      </c>
      <c r="AA27" s="139">
        <f t="shared" si="36"/>
        <v>2.1098427205396488</v>
      </c>
      <c r="AB27" s="139">
        <f t="shared" si="36"/>
        <v>0</v>
      </c>
      <c r="AC27" s="120">
        <f>AC16</f>
        <v>1176.364579366546</v>
      </c>
      <c r="AD27" s="165">
        <f>SUM(Y27:AB27)</f>
        <v>1018.7323514034434</v>
      </c>
      <c r="AE27" s="129">
        <f>AC27/AD27</f>
        <v>1.1547337018854291</v>
      </c>
      <c r="AG27" s="128"/>
      <c r="AH27" s="4" t="s">
        <v>13</v>
      </c>
      <c r="AI27" s="139">
        <f t="shared" si="31"/>
        <v>236.80271484809498</v>
      </c>
      <c r="AJ27" s="139">
        <f t="shared" si="31"/>
        <v>913.23520943370249</v>
      </c>
      <c r="AK27" s="139">
        <f t="shared" si="31"/>
        <v>2.3642725636155593</v>
      </c>
      <c r="AL27" s="139">
        <f t="shared" si="31"/>
        <v>0</v>
      </c>
      <c r="AM27" s="120">
        <f>AM16</f>
        <v>1244.4750082359867</v>
      </c>
      <c r="AN27" s="165">
        <f>SUM(AI27:AL27)</f>
        <v>1152.4021968454131</v>
      </c>
      <c r="AO27" s="129">
        <f>AM27/AN27</f>
        <v>1.0798964212690794</v>
      </c>
      <c r="AQ27" s="128"/>
      <c r="AR27" s="4" t="s">
        <v>13</v>
      </c>
      <c r="AS27" s="139">
        <f t="shared" si="32"/>
        <v>250.47205712768954</v>
      </c>
      <c r="AT27" s="139">
        <f t="shared" si="32"/>
        <v>972.59521855319713</v>
      </c>
      <c r="AU27" s="139">
        <f t="shared" si="32"/>
        <v>2.4940070043276186</v>
      </c>
      <c r="AV27" s="139">
        <f t="shared" si="32"/>
        <v>0</v>
      </c>
      <c r="AW27" s="120">
        <f>AW16</f>
        <v>1317.6716292739918</v>
      </c>
      <c r="AX27" s="165">
        <f>SUM(AS27:AV27)</f>
        <v>1225.5612826852143</v>
      </c>
      <c r="AY27" s="129">
        <f>AW27/AX27</f>
        <v>1.0751576831694316</v>
      </c>
      <c r="BA27" s="128"/>
      <c r="BB27" s="4" t="s">
        <v>13</v>
      </c>
      <c r="BC27" s="139">
        <f t="shared" si="33"/>
        <v>265.16993491007815</v>
      </c>
      <c r="BD27" s="139">
        <f t="shared" si="33"/>
        <v>1036.4675754998436</v>
      </c>
      <c r="BE27" s="139">
        <f t="shared" si="33"/>
        <v>2.6331451651613462</v>
      </c>
      <c r="BF27" s="139">
        <f t="shared" si="33"/>
        <v>0</v>
      </c>
      <c r="BG27" s="120">
        <f>BG16</f>
        <v>1396.3384616119097</v>
      </c>
      <c r="BH27" s="165">
        <f>SUM(BC27:BF27)</f>
        <v>1304.2706555750831</v>
      </c>
      <c r="BI27" s="129">
        <f>BG27/BH27</f>
        <v>1.0705894943225811</v>
      </c>
      <c r="BK27" s="128"/>
      <c r="BL27" s="4" t="s">
        <v>13</v>
      </c>
      <c r="BM27" s="139">
        <f t="shared" si="34"/>
        <v>297.97927742916943</v>
      </c>
      <c r="BN27" s="139">
        <f t="shared" si="34"/>
        <v>1172.0881939436536</v>
      </c>
      <c r="BO27" s="139">
        <f t="shared" si="34"/>
        <v>2.9507668175619206</v>
      </c>
      <c r="BP27" s="139">
        <f t="shared" si="34"/>
        <v>0</v>
      </c>
      <c r="BQ27" s="120">
        <f>BQ16</f>
        <v>1480.8887406556896</v>
      </c>
      <c r="BR27" s="165">
        <f>SUM(BM27:BP27)</f>
        <v>1473.0182381903851</v>
      </c>
      <c r="BS27" s="129">
        <f>BQ27/BR27</f>
        <v>1.0053431127064478</v>
      </c>
    </row>
    <row r="28" spans="3:71" x14ac:dyDescent="0.3">
      <c r="C28" s="128"/>
      <c r="D28" s="4" t="s">
        <v>14</v>
      </c>
      <c r="E28" s="139">
        <f t="shared" si="28"/>
        <v>209.13610497772837</v>
      </c>
      <c r="F28" s="139">
        <f t="shared" si="28"/>
        <v>1049.2156361313805</v>
      </c>
      <c r="G28" s="139">
        <f t="shared" si="28"/>
        <v>0</v>
      </c>
      <c r="H28" s="139">
        <f t="shared" si="28"/>
        <v>0.38489565573719581</v>
      </c>
      <c r="I28" s="120">
        <f>I17</f>
        <v>1108</v>
      </c>
      <c r="J28" s="165">
        <f>SUM(E28:H28)</f>
        <v>1258.736636764846</v>
      </c>
      <c r="K28" s="129">
        <f>I28/J28</f>
        <v>0.88024767662895453</v>
      </c>
      <c r="M28" s="128"/>
      <c r="N28" s="4" t="s">
        <v>14</v>
      </c>
      <c r="O28" s="139">
        <f t="shared" si="29"/>
        <v>224.31899417396272</v>
      </c>
      <c r="P28" s="139">
        <f t="shared" si="29"/>
        <v>850.56048123733819</v>
      </c>
      <c r="Q28" s="139">
        <f t="shared" si="29"/>
        <v>0</v>
      </c>
      <c r="R28" s="139">
        <f t="shared" si="29"/>
        <v>1.2331687569041161</v>
      </c>
      <c r="S28" s="120">
        <f>S17</f>
        <v>1172.7332381057306</v>
      </c>
      <c r="T28" s="165">
        <f>SUM(O28:R28)</f>
        <v>1076.1126441682052</v>
      </c>
      <c r="U28" s="129">
        <f>S28/T28</f>
        <v>1.0897866914408478</v>
      </c>
      <c r="W28" s="128"/>
      <c r="X28" s="4" t="s">
        <v>14</v>
      </c>
      <c r="Y28" s="139">
        <f t="shared" ref="Y28:AB28" si="37">Y17*Y$20</f>
        <v>223.28158465150139</v>
      </c>
      <c r="Z28" s="139">
        <f t="shared" si="37"/>
        <v>851.51381025414162</v>
      </c>
      <c r="AA28" s="139">
        <f t="shared" si="37"/>
        <v>0</v>
      </c>
      <c r="AB28" s="139">
        <f t="shared" si="37"/>
        <v>1.224029037470644</v>
      </c>
      <c r="AC28" s="120">
        <f>AC17</f>
        <v>1242.3889058947407</v>
      </c>
      <c r="AD28" s="165">
        <f>SUM(Y28:AB28)</f>
        <v>1076.0194239431137</v>
      </c>
      <c r="AE28" s="129">
        <f>AC28/AD28</f>
        <v>1.1546156865291146</v>
      </c>
      <c r="AG28" s="128"/>
      <c r="AH28" s="4" t="s">
        <v>14</v>
      </c>
      <c r="AI28" s="139">
        <f t="shared" si="31"/>
        <v>251.40449454333782</v>
      </c>
      <c r="AJ28" s="139">
        <f t="shared" si="31"/>
        <v>967.22839805129445</v>
      </c>
      <c r="AK28" s="139">
        <f t="shared" si="31"/>
        <v>0</v>
      </c>
      <c r="AL28" s="139">
        <f t="shared" si="31"/>
        <v>1.3761500175992296</v>
      </c>
      <c r="AM28" s="120">
        <f>AM17</f>
        <v>1317.3433265123847</v>
      </c>
      <c r="AN28" s="165">
        <f>SUM(AI28:AL28)</f>
        <v>1220.0090426122315</v>
      </c>
      <c r="AO28" s="129">
        <f>AM28/AN28</f>
        <v>1.0797816085786915</v>
      </c>
      <c r="AQ28" s="128"/>
      <c r="AR28" s="4" t="s">
        <v>14</v>
      </c>
      <c r="AS28" s="139">
        <f t="shared" si="32"/>
        <v>266.52183786968641</v>
      </c>
      <c r="AT28" s="139">
        <f t="shared" si="32"/>
        <v>1032.4420351234703</v>
      </c>
      <c r="AU28" s="139">
        <f t="shared" si="32"/>
        <v>0</v>
      </c>
      <c r="AV28" s="139">
        <f t="shared" si="32"/>
        <v>1.4557315763112866</v>
      </c>
      <c r="AW28" s="120">
        <f>AW17</f>
        <v>1398.0016976238194</v>
      </c>
      <c r="AX28" s="165">
        <f>SUM(AS28:AV28)</f>
        <v>1300.419604569468</v>
      </c>
      <c r="AY28" s="129">
        <f>AW28/AX28</f>
        <v>1.0750389279825245</v>
      </c>
      <c r="BA28" s="128"/>
      <c r="BB28" s="4" t="s">
        <v>14</v>
      </c>
      <c r="BC28" s="139">
        <f t="shared" si="33"/>
        <v>282.7965240508783</v>
      </c>
      <c r="BD28" s="139">
        <f t="shared" si="33"/>
        <v>1102.7207243263886</v>
      </c>
      <c r="BE28" s="139">
        <f t="shared" si="33"/>
        <v>0</v>
      </c>
      <c r="BF28" s="139">
        <f t="shared" si="33"/>
        <v>1.541243669179412</v>
      </c>
      <c r="BG28" s="120">
        <f>BG17</f>
        <v>1484.8003122791824</v>
      </c>
      <c r="BH28" s="165">
        <f>SUM(BC28:BF28)</f>
        <v>1387.0584920464464</v>
      </c>
      <c r="BI28" s="129">
        <f>BG28/BH28</f>
        <v>1.0704669779920595</v>
      </c>
      <c r="BK28" s="128"/>
      <c r="BL28" s="4" t="s">
        <v>14</v>
      </c>
      <c r="BM28" s="139">
        <f t="shared" si="34"/>
        <v>318.49305526789146</v>
      </c>
      <c r="BN28" s="139">
        <f t="shared" si="34"/>
        <v>1249.7818895361872</v>
      </c>
      <c r="BO28" s="139">
        <f t="shared" si="34"/>
        <v>0</v>
      </c>
      <c r="BP28" s="139">
        <f t="shared" si="34"/>
        <v>1.7319672899396843</v>
      </c>
      <c r="BQ28" s="120">
        <f>BQ17</f>
        <v>1578.2089508716722</v>
      </c>
      <c r="BR28" s="165">
        <f>SUM(BM28:BP28)</f>
        <v>1570.0069120940182</v>
      </c>
      <c r="BS28" s="129">
        <f>BQ28/BR28</f>
        <v>1.0052242055206715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2050.0000000000005</v>
      </c>
      <c r="F30" s="165">
        <f>SUM(F25:F28)</f>
        <v>2050.0000000000005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1658.4558060242427</v>
      </c>
      <c r="AA30" s="165">
        <f>SUM(AA25:AA28)</f>
        <v>1917.811032253856</v>
      </c>
      <c r="AB30" s="165">
        <f>SUM(AB25:AB28)</f>
        <v>1754.9305618371491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2006.4115000433499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0.99999999999999978</v>
      </c>
      <c r="F31" s="120">
        <f>F29/F30</f>
        <v>0.99999999999999978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1</v>
      </c>
      <c r="Z31" s="120">
        <f>Z29/Z30</f>
        <v>0.99999999999999989</v>
      </c>
      <c r="AA31" s="120">
        <f>AA29/AA30</f>
        <v>1</v>
      </c>
      <c r="AB31" s="120">
        <f>AB29/AB30</f>
        <v>0.99999999999999978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0.99999999999999978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1255.4258603141861</v>
      </c>
      <c r="F36" s="139">
        <f t="shared" si="38"/>
        <v>0</v>
      </c>
      <c r="G36" s="139">
        <f t="shared" si="38"/>
        <v>387.07697225493177</v>
      </c>
      <c r="H36" s="139">
        <f t="shared" si="38"/>
        <v>407.49716743088197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722.3195684141798</v>
      </c>
      <c r="P36" s="139">
        <f t="shared" ref="P36:R36" si="39">P25*$U25</f>
        <v>0</v>
      </c>
      <c r="Q36" s="139">
        <f t="shared" si="39"/>
        <v>764.09271920051606</v>
      </c>
      <c r="R36" s="139">
        <f t="shared" si="39"/>
        <v>700.33426353658433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772.38704782037371</v>
      </c>
      <c r="Z36" s="139">
        <f t="shared" ref="Z36:AB36" si="40">Z25*$AE25</f>
        <v>0</v>
      </c>
      <c r="AA36" s="139">
        <f t="shared" si="40"/>
        <v>814.77263835043868</v>
      </c>
      <c r="AB36" s="139">
        <f t="shared" si="40"/>
        <v>746.78111590920014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825.92841537123536</v>
      </c>
      <c r="AJ36" s="139">
        <f t="shared" ref="AJ36:AL36" si="41">AJ25*$AO25</f>
        <v>0</v>
      </c>
      <c r="AK36" s="139">
        <f t="shared" si="41"/>
        <v>869.0951932485026</v>
      </c>
      <c r="AL36" s="139">
        <f t="shared" si="41"/>
        <v>797.36043134252895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883.89223105969631</v>
      </c>
      <c r="AT36" s="139">
        <f t="shared" ref="AT36:AV36" si="42">AT25*$AY25</f>
        <v>0</v>
      </c>
      <c r="AU36" s="139">
        <f t="shared" si="42"/>
        <v>927.58085764226553</v>
      </c>
      <c r="AV36" s="139">
        <f t="shared" si="42"/>
        <v>851.46607609394425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946.39468619745026</v>
      </c>
      <c r="BD36" s="139">
        <f t="shared" ref="BD36:BF36" si="43">BD25*$BI25</f>
        <v>0</v>
      </c>
      <c r="BE36" s="139">
        <f t="shared" si="43"/>
        <v>990.45987936431811</v>
      </c>
      <c r="BF36" s="139">
        <f t="shared" si="43"/>
        <v>909.6808695143867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1013.7921641401389</v>
      </c>
      <c r="BN36" s="139">
        <f t="shared" ref="BN36:BP36" si="44">BN25*$BS25</f>
        <v>0</v>
      </c>
      <c r="BO36" s="139">
        <f t="shared" si="44"/>
        <v>1058.0637444546987</v>
      </c>
      <c r="BP36" s="139">
        <f t="shared" si="44"/>
        <v>972.31767082447618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5.1486612343246998</v>
      </c>
      <c r="G37" s="139">
        <f t="shared" si="38"/>
        <v>997.3731803846008</v>
      </c>
      <c r="H37" s="139">
        <f t="shared" si="38"/>
        <v>1047.4781583810745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1.2982117847147685</v>
      </c>
      <c r="Q37" s="139">
        <f t="shared" si="45"/>
        <v>1141.6051478611173</v>
      </c>
      <c r="R37" s="139">
        <f t="shared" si="45"/>
        <v>1043.8431915054482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1.3974965371229855</v>
      </c>
      <c r="AA37" s="139">
        <f t="shared" si="46"/>
        <v>1218.4458859268279</v>
      </c>
      <c r="AB37" s="139">
        <f t="shared" si="46"/>
        <v>1114.0974196160616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1.5085549088352348</v>
      </c>
      <c r="AK37" s="139">
        <f t="shared" si="47"/>
        <v>1300.5375713532233</v>
      </c>
      <c r="AL37" s="139">
        <f t="shared" si="47"/>
        <v>1190.3379137002084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1.6268414138869378</v>
      </c>
      <c r="AU37" s="139">
        <f t="shared" si="48"/>
        <v>1389.1771900029021</v>
      </c>
      <c r="AV37" s="139">
        <f t="shared" si="48"/>
        <v>1272.135133379117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1.7548156450599701</v>
      </c>
      <c r="BE37" s="139">
        <f t="shared" si="49"/>
        <v>1484.5590103853283</v>
      </c>
      <c r="BF37" s="139">
        <f t="shared" si="49"/>
        <v>1360.2216090457662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1.8932573906807326</v>
      </c>
      <c r="BO37" s="139">
        <f t="shared" si="50"/>
        <v>1587.1981399526844</v>
      </c>
      <c r="BP37" s="139">
        <f t="shared" si="50"/>
        <v>1455.0821820759486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174.73889627903816</v>
      </c>
      <c r="F38" s="139">
        <f t="shared" si="38"/>
        <v>878.74991439308894</v>
      </c>
      <c r="G38" s="139">
        <f t="shared" si="38"/>
        <v>0.51118932787296023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231.34751072770524</v>
      </c>
      <c r="P38" s="139">
        <f t="shared" si="51"/>
        <v>879.31392602250173</v>
      </c>
      <c r="Q38" s="139">
        <f t="shared" si="51"/>
        <v>2.3220279187048489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243.41343443298092</v>
      </c>
      <c r="Z38" s="139">
        <f t="shared" si="52"/>
        <v>930.51483843848041</v>
      </c>
      <c r="AA38" s="139">
        <f t="shared" si="52"/>
        <v>2.4363064950847737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255.72240431126005</v>
      </c>
      <c r="AJ38" s="139">
        <f t="shared" si="53"/>
        <v>986.19943444437354</v>
      </c>
      <c r="AK38" s="139">
        <f t="shared" si="53"/>
        <v>2.5531694803531142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269.29695664008818</v>
      </c>
      <c r="AT38" s="139">
        <f t="shared" si="54"/>
        <v>1045.6932218413224</v>
      </c>
      <c r="AU38" s="139">
        <f t="shared" si="54"/>
        <v>2.681450792581217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283.88814652493232</v>
      </c>
      <c r="BD38" s="139">
        <f t="shared" si="55"/>
        <v>1109.6312975361293</v>
      </c>
      <c r="BE38" s="139">
        <f t="shared" si="55"/>
        <v>2.8190175508480348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299.57141429265937</v>
      </c>
      <c r="BN38" s="139">
        <f t="shared" si="56"/>
        <v>1178.3507932657915</v>
      </c>
      <c r="BO38" s="139">
        <f t="shared" si="56"/>
        <v>2.9665330972386004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184.09157050587453</v>
      </c>
      <c r="F39" s="139">
        <f t="shared" si="38"/>
        <v>923.56962598741825</v>
      </c>
      <c r="G39" s="139">
        <f t="shared" si="38"/>
        <v>0</v>
      </c>
      <c r="H39" s="139">
        <f t="shared" si="38"/>
        <v>0.33880350670724452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244.45985448818166</v>
      </c>
      <c r="P39" s="139">
        <f t="shared" si="57"/>
        <v>926.92949271797409</v>
      </c>
      <c r="Q39" s="139">
        <f t="shared" si="57"/>
        <v>0</v>
      </c>
      <c r="R39" s="139">
        <f t="shared" si="57"/>
        <v>1.3438908995747598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257.80442015170189</v>
      </c>
      <c r="Z39" s="139">
        <f t="shared" si="58"/>
        <v>983.17120261560797</v>
      </c>
      <c r="AA39" s="139">
        <f t="shared" si="58"/>
        <v>0</v>
      </c>
      <c r="AB39" s="139">
        <f t="shared" si="58"/>
        <v>1.4132831274307389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271.4619495219182</v>
      </c>
      <c r="AJ39" s="139">
        <f t="shared" si="59"/>
        <v>1044.3954355108176</v>
      </c>
      <c r="AK39" s="139">
        <f t="shared" si="59"/>
        <v>0</v>
      </c>
      <c r="AL39" s="139">
        <f t="shared" si="59"/>
        <v>1.4859414796488908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286.5213508673599</v>
      </c>
      <c r="AT39" s="139">
        <f t="shared" si="60"/>
        <v>1109.9153786432314</v>
      </c>
      <c r="AU39" s="139">
        <f t="shared" si="60"/>
        <v>0</v>
      </c>
      <c r="AV39" s="139">
        <f t="shared" si="60"/>
        <v>1.5649681132279962</v>
      </c>
      <c r="AW39" s="120">
        <f>AW28</f>
        <v>1398.0016976238194</v>
      </c>
      <c r="AX39" s="165">
        <f>SUM(AS39:AV39)</f>
        <v>1398.0016976238192</v>
      </c>
      <c r="AY39" s="129">
        <f>AW39/AX39</f>
        <v>1.0000000000000002</v>
      </c>
      <c r="BA39" s="128"/>
      <c r="BB39" s="4" t="s">
        <v>14</v>
      </c>
      <c r="BC39" s="139">
        <f t="shared" ref="BC39:BF39" si="61">BC28*$BI28</f>
        <v>302.72434048740246</v>
      </c>
      <c r="BD39" s="139">
        <f t="shared" si="61"/>
        <v>1180.4261213388841</v>
      </c>
      <c r="BE39" s="139">
        <f t="shared" si="61"/>
        <v>0</v>
      </c>
      <c r="BF39" s="139">
        <f t="shared" si="61"/>
        <v>1.6498504528958786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320.15692844551751</v>
      </c>
      <c r="BN39" s="139">
        <f t="shared" si="62"/>
        <v>1256.3110069831375</v>
      </c>
      <c r="BO39" s="139">
        <f t="shared" si="62"/>
        <v>0</v>
      </c>
      <c r="BP39" s="139">
        <f t="shared" si="62"/>
        <v>1.7410154430174096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1614.2563270990991</v>
      </c>
      <c r="F41" s="165">
        <f>SUM(F36:F39)</f>
        <v>1807.4682016148317</v>
      </c>
      <c r="G41" s="165">
        <f>SUM(G36:G39)</f>
        <v>1384.9613419674054</v>
      </c>
      <c r="H41" s="165">
        <f>SUM(H36:H39)</f>
        <v>1455.3141293186638</v>
      </c>
      <c r="K41" s="129"/>
      <c r="M41" s="128"/>
      <c r="N41" s="120" t="s">
        <v>195</v>
      </c>
      <c r="O41" s="165">
        <f>SUM(O36:O39)</f>
        <v>1198.1269336300668</v>
      </c>
      <c r="P41" s="165">
        <f>SUM(P36:P39)</f>
        <v>1807.5416305251906</v>
      </c>
      <c r="Q41" s="165">
        <f>SUM(Q36:Q39)</f>
        <v>1908.0198949803382</v>
      </c>
      <c r="R41" s="165">
        <f>SUM(R36:R39)</f>
        <v>1745.5213459416073</v>
      </c>
      <c r="U41" s="129"/>
      <c r="W41" s="128"/>
      <c r="X41" s="120" t="s">
        <v>195</v>
      </c>
      <c r="Y41" s="165">
        <f>SUM(Y36:Y39)</f>
        <v>1273.6049024050565</v>
      </c>
      <c r="Z41" s="165">
        <f>SUM(Z36:Z39)</f>
        <v>1915.0835375912113</v>
      </c>
      <c r="AA41" s="165">
        <f>SUM(AA36:AA39)</f>
        <v>2035.6548307723515</v>
      </c>
      <c r="AB41" s="165">
        <f>SUM(AB36:AB39)</f>
        <v>1862.2918186526924</v>
      </c>
      <c r="AE41" s="129"/>
      <c r="AG41" s="128"/>
      <c r="AH41" s="120" t="s">
        <v>195</v>
      </c>
      <c r="AI41" s="165">
        <f>SUM(AI36:AI39)</f>
        <v>1353.1127692044138</v>
      </c>
      <c r="AJ41" s="165">
        <f>SUM(AJ36:AJ39)</f>
        <v>2032.1034248640262</v>
      </c>
      <c r="AK41" s="165">
        <f>SUM(AK36:AK39)</f>
        <v>2172.1859340820788</v>
      </c>
      <c r="AL41" s="165">
        <f>SUM(AL36:AL39)</f>
        <v>1989.1842865223864</v>
      </c>
      <c r="AO41" s="129"/>
      <c r="AQ41" s="128"/>
      <c r="AR41" s="120" t="s">
        <v>195</v>
      </c>
      <c r="AS41" s="165">
        <f>SUM(AS36:AS39)</f>
        <v>1439.7105385671443</v>
      </c>
      <c r="AT41" s="165">
        <f>SUM(AT36:AT39)</f>
        <v>2157.2354418984405</v>
      </c>
      <c r="AU41" s="165">
        <f>SUM(AU36:AU39)</f>
        <v>2319.4394984377486</v>
      </c>
      <c r="AV41" s="165">
        <f>SUM(AV36:AV39)</f>
        <v>2125.1661775862895</v>
      </c>
      <c r="AY41" s="129"/>
      <c r="BA41" s="128"/>
      <c r="BB41" s="120" t="s">
        <v>195</v>
      </c>
      <c r="BC41" s="165">
        <f>SUM(BC36:BC39)</f>
        <v>1533.0071732097852</v>
      </c>
      <c r="BD41" s="165">
        <f>SUM(BD36:BD39)</f>
        <v>2291.8122345200736</v>
      </c>
      <c r="BE41" s="165">
        <f>SUM(BE36:BE39)</f>
        <v>2477.8379073004944</v>
      </c>
      <c r="BF41" s="165">
        <f>SUM(BF36:BF39)</f>
        <v>2271.5523290130486</v>
      </c>
      <c r="BI41" s="129"/>
      <c r="BK41" s="128"/>
      <c r="BL41" s="120" t="s">
        <v>195</v>
      </c>
      <c r="BM41" s="165">
        <f>SUM(BM36:BM39)</f>
        <v>1633.5205068783157</v>
      </c>
      <c r="BN41" s="165">
        <f>SUM(BN36:BN39)</f>
        <v>2436.5550576396099</v>
      </c>
      <c r="BO41" s="165">
        <f>SUM(BO36:BO39)</f>
        <v>2648.2284175046216</v>
      </c>
      <c r="BP41" s="165">
        <f>SUM(BP36:BP39)</f>
        <v>2429.140868343442</v>
      </c>
      <c r="BS41" s="129"/>
    </row>
    <row r="42" spans="3:71" x14ac:dyDescent="0.3">
      <c r="C42" s="128"/>
      <c r="D42" s="120" t="s">
        <v>194</v>
      </c>
      <c r="E42" s="120">
        <f>E40/E41</f>
        <v>1.2699346228885189</v>
      </c>
      <c r="F42" s="120">
        <f>F40/F41</f>
        <v>1.1341831619325224</v>
      </c>
      <c r="G42" s="120">
        <f>G40/G41</f>
        <v>0.76103207220408142</v>
      </c>
      <c r="H42" s="120">
        <f>H40/H41</f>
        <v>0.76134765524384329</v>
      </c>
      <c r="K42" s="129"/>
      <c r="M42" s="128"/>
      <c r="N42" s="120" t="s">
        <v>194</v>
      </c>
      <c r="O42" s="120">
        <f>O40/O41</f>
        <v>1.108407104194181</v>
      </c>
      <c r="P42" s="120">
        <f>P40/P41</f>
        <v>0.9175201157288807</v>
      </c>
      <c r="Q42" s="120">
        <f>Q40/Q41</f>
        <v>1.0051315698013823</v>
      </c>
      <c r="R42" s="120">
        <f>R40/R41</f>
        <v>1.0053904903067603</v>
      </c>
      <c r="U42" s="129"/>
      <c r="W42" s="128"/>
      <c r="X42" s="120" t="s">
        <v>194</v>
      </c>
      <c r="Y42" s="120">
        <f>Y40/Y41</f>
        <v>1.0427192942286554</v>
      </c>
      <c r="Z42" s="120">
        <f>Z40/Z41</f>
        <v>0.86599658629526166</v>
      </c>
      <c r="AA42" s="120">
        <f>AA40/AA41</f>
        <v>0.94211012754368373</v>
      </c>
      <c r="AB42" s="120">
        <f>AB40/AB41</f>
        <v>0.94234992833012809</v>
      </c>
      <c r="AE42" s="129"/>
      <c r="AG42" s="128"/>
      <c r="AH42" s="120" t="s">
        <v>194</v>
      </c>
      <c r="AI42" s="120">
        <f>AI40/AI41</f>
        <v>1.1109193887183111</v>
      </c>
      <c r="AJ42" s="120">
        <f>AJ40/AJ41</f>
        <v>0.92600674608346834</v>
      </c>
      <c r="AK42" s="120">
        <f>AK40/AK41</f>
        <v>0.99994612227319712</v>
      </c>
      <c r="AL42" s="120">
        <f>AL40/AL41</f>
        <v>1.0001973351169642</v>
      </c>
      <c r="AO42" s="129"/>
      <c r="AQ42" s="128"/>
      <c r="AR42" s="120" t="s">
        <v>194</v>
      </c>
      <c r="AS42" s="120">
        <f>AS40/AS41</f>
        <v>1.1120908744622344</v>
      </c>
      <c r="AT42" s="120">
        <f>AT40/AT41</f>
        <v>0.93008461713276835</v>
      </c>
      <c r="AU42" s="120">
        <f>AU40/AU41</f>
        <v>0.99750686274638145</v>
      </c>
      <c r="AV42" s="120">
        <f>AV40/AV41</f>
        <v>0.99775462718414576</v>
      </c>
      <c r="AY42" s="129"/>
      <c r="BA42" s="128"/>
      <c r="BB42" s="120" t="s">
        <v>194</v>
      </c>
      <c r="BC42" s="120">
        <f>BC40/BC41</f>
        <v>1.113209412394319</v>
      </c>
      <c r="BD42" s="120">
        <f>BD40/BD41</f>
        <v>0.93404976121029915</v>
      </c>
      <c r="BE42" s="120">
        <f>BE40/BE41</f>
        <v>0.99516552326470364</v>
      </c>
      <c r="BF42" s="120">
        <f>BF40/BF41</f>
        <v>0.99541008705907841</v>
      </c>
      <c r="BI42" s="129"/>
      <c r="BK42" s="128"/>
      <c r="BL42" s="120" t="s">
        <v>194</v>
      </c>
      <c r="BM42" s="120">
        <f>BM40/BM41</f>
        <v>1.1817166788367235</v>
      </c>
      <c r="BN42" s="120">
        <f>BN40/BN41</f>
        <v>0.99466548896879303</v>
      </c>
      <c r="BO42" s="120">
        <f>BO40/BO41</f>
        <v>1.0530126895203971</v>
      </c>
      <c r="BP42" s="120">
        <f>BP40/BP41</f>
        <v>1.0532689064014595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1594.3087664825903</v>
      </c>
      <c r="F47" s="139">
        <f t="shared" ref="F47:H47" si="63">F36*F$42</f>
        <v>0</v>
      </c>
      <c r="G47" s="139">
        <f t="shared" si="63"/>
        <v>294.57799029765243</v>
      </c>
      <c r="H47" s="139">
        <f t="shared" si="63"/>
        <v>310.2470129420098</v>
      </c>
      <c r="I47" s="120">
        <f>I36</f>
        <v>2050</v>
      </c>
      <c r="J47" s="165">
        <f>SUM(E47:H47)</f>
        <v>2199.1337697222525</v>
      </c>
      <c r="K47" s="129">
        <f>I47/J47</f>
        <v>0.93218522139238125</v>
      </c>
      <c r="L47" s="150"/>
      <c r="M47" s="128"/>
      <c r="N47" s="4" t="s">
        <v>11</v>
      </c>
      <c r="O47" s="139">
        <f>O36*O$42</f>
        <v>800.6241411287516</v>
      </c>
      <c r="P47" s="139">
        <f t="shared" ref="P47:R47" si="64">P36*P$42</f>
        <v>0</v>
      </c>
      <c r="Q47" s="139">
        <f t="shared" si="64"/>
        <v>768.01371432382155</v>
      </c>
      <c r="R47" s="139">
        <f t="shared" si="64"/>
        <v>704.1094085956704</v>
      </c>
      <c r="S47" s="120">
        <f>S36</f>
        <v>2186.7465511512801</v>
      </c>
      <c r="T47" s="165">
        <f>SUM(O47:R47)</f>
        <v>2272.7472640482438</v>
      </c>
      <c r="U47" s="129">
        <f>S47/T47</f>
        <v>0.96216001917266492</v>
      </c>
      <c r="W47" s="128"/>
      <c r="X47" s="4" t="s">
        <v>11</v>
      </c>
      <c r="Y47" s="139">
        <f>Y36*Y$42</f>
        <v>805.38287737461474</v>
      </c>
      <c r="Z47" s="139">
        <f t="shared" ref="Z47:AB47" si="65">Z36*Z$42</f>
        <v>0</v>
      </c>
      <c r="AA47" s="139">
        <f t="shared" si="65"/>
        <v>767.60555423543553</v>
      </c>
      <c r="AB47" s="139">
        <f t="shared" si="65"/>
        <v>703.7291310553278</v>
      </c>
      <c r="AC47" s="120">
        <f>AC36</f>
        <v>2333.9408020800124</v>
      </c>
      <c r="AD47" s="165">
        <f>SUM(Y47:AB47)</f>
        <v>2276.717562665378</v>
      </c>
      <c r="AE47" s="129">
        <f>AC47/AD47</f>
        <v>1.0251340967158187</v>
      </c>
      <c r="AG47" s="128"/>
      <c r="AH47" s="4" t="s">
        <v>11</v>
      </c>
      <c r="AI47" s="139">
        <f>AI36*AI$42</f>
        <v>917.5398903292961</v>
      </c>
      <c r="AJ47" s="139">
        <f t="shared" ref="AJ47:AL47" si="66">AJ36*AJ$42</f>
        <v>0</v>
      </c>
      <c r="AK47" s="139">
        <f t="shared" si="66"/>
        <v>869.04836837511505</v>
      </c>
      <c r="AL47" s="139">
        <f t="shared" si="66"/>
        <v>797.51777855651051</v>
      </c>
      <c r="AM47" s="120">
        <f>AM36</f>
        <v>2492.3840399622668</v>
      </c>
      <c r="AN47" s="165">
        <f>SUM(AI47:AL47)</f>
        <v>2584.1060372609218</v>
      </c>
      <c r="AO47" s="129">
        <f>AM47/AN47</f>
        <v>0.9645053275770844</v>
      </c>
      <c r="BA47" s="128"/>
      <c r="BB47" s="4" t="s">
        <v>11</v>
      </c>
      <c r="BC47" s="139">
        <f>BC36*BC$42</f>
        <v>1053.5354725149696</v>
      </c>
      <c r="BD47" s="139">
        <f t="shared" ref="BD47:BF47" si="67">BD36*BD$42</f>
        <v>0</v>
      </c>
      <c r="BE47" s="139">
        <f t="shared" si="67"/>
        <v>985.6715241202869</v>
      </c>
      <c r="BF47" s="139">
        <f t="shared" si="67"/>
        <v>905.5055135192938</v>
      </c>
      <c r="BG47" s="120">
        <f>BG36</f>
        <v>2846.535435076155</v>
      </c>
      <c r="BH47" s="165">
        <f>SUM(BC47:BF47)</f>
        <v>2944.7125101545503</v>
      </c>
      <c r="BI47" s="129">
        <f>BG47/BH47</f>
        <v>0.9666598777504285</v>
      </c>
      <c r="BK47" s="128"/>
      <c r="BL47" s="4" t="s">
        <v>11</v>
      </c>
      <c r="BM47" s="139">
        <f>BM36*BM$42</f>
        <v>1198.0151092383794</v>
      </c>
      <c r="BN47" s="139">
        <f t="shared" ref="BN47:BP47" si="68">BN36*BN$42</f>
        <v>0</v>
      </c>
      <c r="BO47" s="139">
        <f t="shared" si="68"/>
        <v>1114.1545492322643</v>
      </c>
      <c r="BP47" s="139">
        <f t="shared" si="68"/>
        <v>1024.1119698241102</v>
      </c>
      <c r="BQ47" s="120">
        <f>BQ36</f>
        <v>3044.1735794193137</v>
      </c>
      <c r="BR47" s="165">
        <f>SUM(BM47:BP47)</f>
        <v>3336.2816282947542</v>
      </c>
      <c r="BS47" s="129">
        <f>BQ47/BR47</f>
        <v>0.91244502670335315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5.8395248784657916</v>
      </c>
      <c r="G48" s="139">
        <f t="shared" si="69"/>
        <v>759.03297822886782</v>
      </c>
      <c r="H48" s="139">
        <f t="shared" si="69"/>
        <v>797.4950398025702</v>
      </c>
      <c r="I48" s="120">
        <f>I37</f>
        <v>2050</v>
      </c>
      <c r="J48" s="165">
        <f>SUM(E48:H48)</f>
        <v>1562.3675429099039</v>
      </c>
      <c r="K48" s="129">
        <f>I48/J48</f>
        <v>1.3121112309987459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1.1911354269520911</v>
      </c>
      <c r="Q48" s="139">
        <f t="shared" si="70"/>
        <v>1147.463374362984</v>
      </c>
      <c r="R48" s="139">
        <f t="shared" si="70"/>
        <v>1049.4700181110361</v>
      </c>
      <c r="S48" s="120">
        <f>S37</f>
        <v>2186.7465511512801</v>
      </c>
      <c r="T48" s="165">
        <f>SUM(O48:R48)</f>
        <v>2198.1245279009722</v>
      </c>
      <c r="U48" s="129">
        <f>S48/T48</f>
        <v>0.99482377972436475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1.2102272305079549</v>
      </c>
      <c r="AA48" s="139">
        <f t="shared" si="71"/>
        <v>1147.9102089956007</v>
      </c>
      <c r="AB48" s="139">
        <f t="shared" si="71"/>
        <v>1049.8696235279763</v>
      </c>
      <c r="AC48" s="120">
        <f>AC37</f>
        <v>2333.9408020800124</v>
      </c>
      <c r="AD48" s="165">
        <f>SUM(Y48:AB48)</f>
        <v>2198.990059754085</v>
      </c>
      <c r="AE48" s="129">
        <f>AC48/AD48</f>
        <v>1.0613694189872869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1.3969320224187589</v>
      </c>
      <c r="AK48" s="139">
        <f t="shared" si="72"/>
        <v>1300.467501345257</v>
      </c>
      <c r="AL48" s="139">
        <f t="shared" si="72"/>
        <v>1190.5728091716353</v>
      </c>
      <c r="AM48" s="120">
        <f>AM37</f>
        <v>2492.3840399622668</v>
      </c>
      <c r="AN48" s="165">
        <f>SUM(AI48:AL48)</f>
        <v>2492.4372425393112</v>
      </c>
      <c r="AO48" s="129">
        <f>AM48/AN48</f>
        <v>0.99997865439653344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1.6390851342363622</v>
      </c>
      <c r="BE48" s="139">
        <f t="shared" si="73"/>
        <v>1477.3819443874459</v>
      </c>
      <c r="BF48" s="139">
        <f t="shared" si="73"/>
        <v>1353.9783102798858</v>
      </c>
      <c r="BG48" s="120">
        <f>BG37</f>
        <v>2846.535435076155</v>
      </c>
      <c r="BH48" s="165">
        <f>SUM(BC48:BF48)</f>
        <v>2832.9993398015681</v>
      </c>
      <c r="BI48" s="129">
        <f>BG48/BH48</f>
        <v>1.0047780086230218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1.8831577882452322</v>
      </c>
      <c r="BO48" s="139">
        <f t="shared" si="74"/>
        <v>1671.3397821533479</v>
      </c>
      <c r="BP48" s="139">
        <f t="shared" si="74"/>
        <v>1532.5928186393837</v>
      </c>
      <c r="BQ48" s="120">
        <f>BQ37</f>
        <v>3044.1735794193137</v>
      </c>
      <c r="BR48" s="165">
        <f>SUM(BM48:BP48)</f>
        <v>3205.8157585809768</v>
      </c>
      <c r="BS48" s="129">
        <f>BQ48/BR48</f>
        <v>0.94957845636356453</v>
      </c>
    </row>
    <row r="49" spans="3:71" x14ac:dyDescent="0.3">
      <c r="C49" s="128"/>
      <c r="D49" s="4" t="s">
        <v>13</v>
      </c>
      <c r="E49" s="139">
        <f t="shared" ref="E49:H49" si="75">E38*E$42</f>
        <v>221.90697435007633</v>
      </c>
      <c r="F49" s="139">
        <f t="shared" si="75"/>
        <v>996.66335645428705</v>
      </c>
      <c r="G49" s="139">
        <f t="shared" si="75"/>
        <v>0.38903147347977052</v>
      </c>
      <c r="H49" s="139">
        <f t="shared" si="75"/>
        <v>0</v>
      </c>
      <c r="I49" s="120">
        <f>I38</f>
        <v>1054</v>
      </c>
      <c r="J49" s="165">
        <f>SUM(E49:H49)</f>
        <v>1218.9593622778432</v>
      </c>
      <c r="K49" s="129">
        <f>I49/J49</f>
        <v>0.86467197563535902</v>
      </c>
      <c r="L49" s="150"/>
      <c r="M49" s="128"/>
      <c r="N49" s="4" t="s">
        <v>13</v>
      </c>
      <c r="O49" s="139">
        <f t="shared" ref="O49:R49" si="76">O38*O$42</f>
        <v>256.42722442822799</v>
      </c>
      <c r="P49" s="139">
        <f t="shared" si="76"/>
        <v>806.78821516618223</v>
      </c>
      <c r="Q49" s="139">
        <f t="shared" si="76"/>
        <v>2.3339435670504414</v>
      </c>
      <c r="R49" s="139">
        <f t="shared" si="76"/>
        <v>0</v>
      </c>
      <c r="S49" s="120">
        <f>S38</f>
        <v>1112.9834646689119</v>
      </c>
      <c r="T49" s="165">
        <f>SUM(O49:R49)</f>
        <v>1065.5493831614608</v>
      </c>
      <c r="U49" s="129">
        <f>S49/T49</f>
        <v>1.0445160799274411</v>
      </c>
      <c r="W49" s="128"/>
      <c r="X49" s="4" t="s">
        <v>13</v>
      </c>
      <c r="Y49" s="139">
        <f t="shared" ref="Y49:AB49" si="77">Y38*Y$42</f>
        <v>253.81188455773096</v>
      </c>
      <c r="Z49" s="139">
        <f t="shared" si="77"/>
        <v>805.82267358481101</v>
      </c>
      <c r="AA49" s="139">
        <f t="shared" si="77"/>
        <v>2.2952690228198214</v>
      </c>
      <c r="AB49" s="139">
        <f t="shared" si="77"/>
        <v>0</v>
      </c>
      <c r="AC49" s="120">
        <f>AC38</f>
        <v>1176.364579366546</v>
      </c>
      <c r="AD49" s="165">
        <f>SUM(Y49:AB49)</f>
        <v>1061.9298271653618</v>
      </c>
      <c r="AE49" s="129">
        <f>AC49/AD49</f>
        <v>1.1077611243924168</v>
      </c>
      <c r="AG49" s="128"/>
      <c r="AH49" s="4" t="s">
        <v>13</v>
      </c>
      <c r="AI49" s="139">
        <f t="shared" ref="AI49:AL49" si="78">AI38*AI$42</f>
        <v>284.08697707904179</v>
      </c>
      <c r="AJ49" s="139">
        <f t="shared" si="78"/>
        <v>913.22732927919105</v>
      </c>
      <c r="AK49" s="139">
        <f t="shared" si="78"/>
        <v>2.5530319213853705</v>
      </c>
      <c r="AL49" s="139">
        <f t="shared" si="78"/>
        <v>0</v>
      </c>
      <c r="AM49" s="120">
        <f>AM38</f>
        <v>1244.4750082359867</v>
      </c>
      <c r="AN49" s="165">
        <f>SUM(AI49:AL49)</f>
        <v>1199.8673382796183</v>
      </c>
      <c r="AO49" s="129">
        <f>AM49/AN49</f>
        <v>1.0371771682862267</v>
      </c>
      <c r="BA49" s="128"/>
      <c r="BB49" s="4" t="s">
        <v>13</v>
      </c>
      <c r="BC49" s="139">
        <f t="shared" ref="BC49:BF49" si="79">BC38*BC$42</f>
        <v>316.02695677873226</v>
      </c>
      <c r="BD49" s="139">
        <f t="shared" si="79"/>
        <v>1036.4508484950959</v>
      </c>
      <c r="BE49" s="139">
        <f t="shared" si="79"/>
        <v>2.8053890760820681</v>
      </c>
      <c r="BF49" s="139">
        <f t="shared" si="79"/>
        <v>0</v>
      </c>
      <c r="BG49" s="120">
        <f>BG38</f>
        <v>1396.3384616119097</v>
      </c>
      <c r="BH49" s="165">
        <f>SUM(BC49:BF49)</f>
        <v>1355.2831943499102</v>
      </c>
      <c r="BI49" s="129">
        <f>BG49/BH49</f>
        <v>1.0302927590581483</v>
      </c>
      <c r="BK49" s="128"/>
      <c r="BL49" s="4" t="s">
        <v>13</v>
      </c>
      <c r="BM49" s="139">
        <f t="shared" ref="BM49:BP49" si="80">BM38*BM$42</f>
        <v>354.00853677234159</v>
      </c>
      <c r="BN49" s="139">
        <f t="shared" si="80"/>
        <v>1172.0648679604835</v>
      </c>
      <c r="BO49" s="139">
        <f t="shared" si="80"/>
        <v>3.1237969952744922</v>
      </c>
      <c r="BP49" s="139">
        <f t="shared" si="80"/>
        <v>0</v>
      </c>
      <c r="BQ49" s="120">
        <f>BQ38</f>
        <v>1480.8887406556896</v>
      </c>
      <c r="BR49" s="165">
        <f>SUM(BM49:BP49)</f>
        <v>1529.1972017280996</v>
      </c>
      <c r="BS49" s="129">
        <f>BQ49/BR49</f>
        <v>0.96840926662838644</v>
      </c>
    </row>
    <row r="50" spans="3:71" x14ac:dyDescent="0.3">
      <c r="C50" s="128"/>
      <c r="D50" s="4" t="s">
        <v>14</v>
      </c>
      <c r="E50" s="139">
        <f t="shared" ref="E50:H50" si="81">E39*E$42</f>
        <v>233.78425916733295</v>
      </c>
      <c r="F50" s="139">
        <f t="shared" si="81"/>
        <v>1047.4971186672472</v>
      </c>
      <c r="G50" s="139">
        <f t="shared" si="81"/>
        <v>0</v>
      </c>
      <c r="H50" s="139">
        <f t="shared" si="81"/>
        <v>0.25794725541995234</v>
      </c>
      <c r="I50" s="120">
        <f>I39</f>
        <v>1108</v>
      </c>
      <c r="J50" s="165">
        <f>SUM(E50:H50)</f>
        <v>1281.5393250900001</v>
      </c>
      <c r="K50" s="129">
        <f>I50/J50</f>
        <v>0.86458525174183565</v>
      </c>
      <c r="L50" s="150"/>
      <c r="M50" s="128"/>
      <c r="N50" s="4" t="s">
        <v>14</v>
      </c>
      <c r="O50" s="139">
        <f t="shared" ref="O50:R50" si="82">O39*O$42</f>
        <v>270.9610394049763</v>
      </c>
      <c r="P50" s="139">
        <f t="shared" si="82"/>
        <v>850.47645543110832</v>
      </c>
      <c r="Q50" s="139">
        <f t="shared" si="82"/>
        <v>0</v>
      </c>
      <c r="R50" s="139">
        <f t="shared" si="82"/>
        <v>1.351135130442261</v>
      </c>
      <c r="S50" s="120">
        <f>S39</f>
        <v>1172.7332381057306</v>
      </c>
      <c r="T50" s="165">
        <f>SUM(O50:R50)</f>
        <v>1122.788629966527</v>
      </c>
      <c r="U50" s="129">
        <f>S50/T50</f>
        <v>1.0444826450911715</v>
      </c>
      <c r="W50" s="128"/>
      <c r="X50" s="4" t="s">
        <v>14</v>
      </c>
      <c r="Y50" s="139">
        <f t="shared" ref="Y50:AB50" si="83">Y39*Y$42</f>
        <v>268.81764302961034</v>
      </c>
      <c r="Z50" s="139">
        <f t="shared" si="83"/>
        <v>851.42290520892357</v>
      </c>
      <c r="AA50" s="139">
        <f t="shared" si="83"/>
        <v>0</v>
      </c>
      <c r="AB50" s="139">
        <f t="shared" si="83"/>
        <v>1.331807253844536</v>
      </c>
      <c r="AC50" s="120">
        <f>AC39</f>
        <v>1242.3889058947407</v>
      </c>
      <c r="AD50" s="165">
        <f>SUM(Y50:AB50)</f>
        <v>1121.5723554923784</v>
      </c>
      <c r="AE50" s="129">
        <f>AC50/AD50</f>
        <v>1.1077206921254072</v>
      </c>
      <c r="AG50" s="128"/>
      <c r="AH50" s="4" t="s">
        <v>14</v>
      </c>
      <c r="AI50" s="139">
        <f t="shared" ref="AI50:AL50" si="84">AI39*AI$42</f>
        <v>301.57234302317039</v>
      </c>
      <c r="AJ50" s="139">
        <f t="shared" si="84"/>
        <v>967.11721886179896</v>
      </c>
      <c r="AK50" s="139">
        <f t="shared" si="84"/>
        <v>0</v>
      </c>
      <c r="AL50" s="139">
        <f t="shared" si="84"/>
        <v>1.4862347080845792</v>
      </c>
      <c r="AM50" s="120">
        <f>AM39</f>
        <v>1317.3433265123847</v>
      </c>
      <c r="AN50" s="165">
        <f>SUM(AI50:AL50)</f>
        <v>1270.175796593054</v>
      </c>
      <c r="AO50" s="129">
        <f>AM50/AN50</f>
        <v>1.0371346470668441</v>
      </c>
      <c r="BA50" s="128"/>
      <c r="BB50" s="4" t="s">
        <v>14</v>
      </c>
      <c r="BC50" s="139">
        <f t="shared" ref="BC50:BF50" si="85">BC39*BC$42</f>
        <v>336.99558519143903</v>
      </c>
      <c r="BD50" s="139">
        <f t="shared" si="85"/>
        <v>1102.5767367629842</v>
      </c>
      <c r="BE50" s="139">
        <f t="shared" si="85"/>
        <v>0</v>
      </c>
      <c r="BF50" s="139">
        <f t="shared" si="85"/>
        <v>1.6422777829515465</v>
      </c>
      <c r="BG50" s="120">
        <f>BG39</f>
        <v>1484.8003122791824</v>
      </c>
      <c r="BH50" s="165">
        <f>SUM(BC50:BF50)</f>
        <v>1441.2145997373748</v>
      </c>
      <c r="BI50" s="129">
        <f>BG50/BH50</f>
        <v>1.0302423473573956</v>
      </c>
      <c r="BK50" s="128"/>
      <c r="BL50" s="4" t="s">
        <v>14</v>
      </c>
      <c r="BM50" s="139">
        <f t="shared" ref="BM50:BP50" si="86">BM39*BM$42</f>
        <v>378.33478218920345</v>
      </c>
      <c r="BN50" s="139">
        <f t="shared" si="86"/>
        <v>1249.6092020577591</v>
      </c>
      <c r="BO50" s="139">
        <f t="shared" si="86"/>
        <v>0</v>
      </c>
      <c r="BP50" s="139">
        <f t="shared" si="86"/>
        <v>1.8337574316949996</v>
      </c>
      <c r="BQ50" s="120">
        <f>BQ39</f>
        <v>1578.2089508716722</v>
      </c>
      <c r="BR50" s="165">
        <f>SUM(BM50:BP50)</f>
        <v>1629.7777416786575</v>
      </c>
      <c r="BS50" s="129">
        <f>BQ50/BR50</f>
        <v>0.9683583905411115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2049.9999999999995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1503.1992104315082</v>
      </c>
      <c r="AJ52" s="165">
        <f>SUM(AJ47:AJ50)</f>
        <v>1881.7414801634088</v>
      </c>
      <c r="AK52" s="165">
        <f>SUM(AK47:AK50)</f>
        <v>2172.0689016417573</v>
      </c>
      <c r="AL52" s="165">
        <f>SUM(AL47:AL50)</f>
        <v>1989.5768224362303</v>
      </c>
      <c r="AO52" s="129"/>
      <c r="BA52" s="128"/>
      <c r="BB52" s="120" t="s">
        <v>195</v>
      </c>
      <c r="BC52" s="165">
        <f>SUM(BC47:BC50)</f>
        <v>1706.5580144851408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2261.1261015821315</v>
      </c>
      <c r="BI52" s="129"/>
      <c r="BK52" s="128"/>
      <c r="BL52" s="120" t="s">
        <v>195</v>
      </c>
      <c r="BM52" s="165">
        <f>SUM(BM47:BM50)</f>
        <v>1930.3584281999244</v>
      </c>
      <c r="BN52" s="165">
        <f>SUM(BN47:BN50)</f>
        <v>2423.5572278064878</v>
      </c>
      <c r="BO52" s="165">
        <f>SUM(BO47:BO50)</f>
        <v>2788.6181283808864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1.0000000000000002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1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1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1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1.0000000000000002</v>
      </c>
      <c r="BE53" s="120">
        <f>BE51/BE52</f>
        <v>1</v>
      </c>
      <c r="BF53" s="120">
        <f>BF51/BF52</f>
        <v>0.99999999999999978</v>
      </c>
      <c r="BI53" s="129"/>
      <c r="BK53" s="128"/>
      <c r="BL53" s="120" t="s">
        <v>194</v>
      </c>
      <c r="BM53" s="120">
        <f>BM51/BM52</f>
        <v>0.99999999999999989</v>
      </c>
      <c r="BN53" s="120">
        <f>BN51/BN52</f>
        <v>1.0000000000000002</v>
      </c>
      <c r="BO53" s="120">
        <f>BO51/BO52</f>
        <v>1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1486.1910704513878</v>
      </c>
      <c r="F58" s="139">
        <f t="shared" ref="F58:H58" si="87">F47*$K47</f>
        <v>0</v>
      </c>
      <c r="G58" s="139">
        <f t="shared" si="87"/>
        <v>274.60124910293985</v>
      </c>
      <c r="H58" s="139">
        <f t="shared" si="87"/>
        <v>289.20768044567239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770.32853897853806</v>
      </c>
      <c r="P58" s="139">
        <f t="shared" ref="P58:R58" si="88">P47*$U47</f>
        <v>0</v>
      </c>
      <c r="Q58" s="139">
        <f t="shared" si="88"/>
        <v>738.95209009867779</v>
      </c>
      <c r="R58" s="139">
        <f t="shared" si="88"/>
        <v>677.465922074064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884.97211248709982</v>
      </c>
      <c r="AJ58" s="139">
        <f t="shared" ref="AJ58:AL58" si="89">AJ47*$AO47</f>
        <v>0</v>
      </c>
      <c r="AK58" s="139">
        <f t="shared" si="89"/>
        <v>838.20178121997105</v>
      </c>
      <c r="AL58" s="139">
        <f t="shared" si="89"/>
        <v>769.21014625519581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1018.4104710670604</v>
      </c>
      <c r="BD58" s="139">
        <f t="shared" ref="BD58:BF58" si="90">BD47*$BI47</f>
        <v>0</v>
      </c>
      <c r="BE58" s="139">
        <f t="shared" si="90"/>
        <v>952.80911500819502</v>
      </c>
      <c r="BF58" s="139">
        <f t="shared" si="90"/>
        <v>875.31584900089956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1093.1229283400337</v>
      </c>
      <c r="BN58" s="139">
        <f t="shared" ref="BN58:BP58" si="91">BN47*$BS47</f>
        <v>0</v>
      </c>
      <c r="BO58" s="139">
        <f t="shared" si="91"/>
        <v>1016.6047774258958</v>
      </c>
      <c r="BP58" s="139">
        <f t="shared" si="91"/>
        <v>934.44587365338384</v>
      </c>
      <c r="BQ58" s="120">
        <f>BQ47</f>
        <v>3044.1735794193137</v>
      </c>
      <c r="BR58" s="165">
        <f>SUM(BM58:BP58)</f>
        <v>3044.1735794193132</v>
      </c>
      <c r="BS58" s="129">
        <f>BQ58/BR58</f>
        <v>1.0000000000000002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7.6621061767315517</v>
      </c>
      <c r="G59" s="139">
        <f t="shared" si="92"/>
        <v>995.93569543252408</v>
      </c>
      <c r="H59" s="139">
        <f t="shared" si="92"/>
        <v>1046.4021983907444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1.1849698476040742</v>
      </c>
      <c r="Q59" s="139">
        <f t="shared" si="93"/>
        <v>1141.5238511790576</v>
      </c>
      <c r="R59" s="139">
        <f t="shared" si="93"/>
        <v>1044.0377301246185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1.3969022040617387</v>
      </c>
      <c r="AK59" s="139">
        <f t="shared" si="94"/>
        <v>1300.4397420816522</v>
      </c>
      <c r="AL59" s="139">
        <f t="shared" si="94"/>
        <v>1190.5473956765527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1.6469166971416103</v>
      </c>
      <c r="BE59" s="139">
        <f t="shared" si="95"/>
        <v>1484.4408880572257</v>
      </c>
      <c r="BF59" s="139">
        <f t="shared" si="95"/>
        <v>1360.4476303217875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1.788206065650932</v>
      </c>
      <c r="BO59" s="139">
        <f t="shared" si="96"/>
        <v>1587.0682503961923</v>
      </c>
      <c r="BP59" s="139">
        <f t="shared" si="96"/>
        <v>1455.3171229574705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191.87674191854543</v>
      </c>
      <c r="F60" s="139">
        <f t="shared" si="97"/>
        <v>861.7868734686964</v>
      </c>
      <c r="G60" s="139">
        <f t="shared" si="97"/>
        <v>0.33638461275808795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267.84235924644685</v>
      </c>
      <c r="P60" s="139">
        <f t="shared" si="98"/>
        <v>842.70326383703753</v>
      </c>
      <c r="Q60" s="139">
        <f t="shared" si="98"/>
        <v>2.437841585427396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294.64852643383477</v>
      </c>
      <c r="AJ60" s="139">
        <f t="shared" si="99"/>
        <v>947.178535383385</v>
      </c>
      <c r="AK60" s="139">
        <f t="shared" si="99"/>
        <v>2.6479464187668231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325.60028523631024</v>
      </c>
      <c r="BD60" s="139">
        <f t="shared" si="100"/>
        <v>1067.8478043241712</v>
      </c>
      <c r="BE60" s="139">
        <f t="shared" si="100"/>
        <v>2.8903720514281837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342.82514747589147</v>
      </c>
      <c r="BN60" s="139">
        <f t="shared" si="101"/>
        <v>1135.0384792225084</v>
      </c>
      <c r="BO60" s="139">
        <f t="shared" si="101"/>
        <v>3.0251139572897281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202.1264225654671</v>
      </c>
      <c r="F61" s="139">
        <f t="shared" si="102"/>
        <v>905.65056004176938</v>
      </c>
      <c r="G61" s="139">
        <f t="shared" si="102"/>
        <v>0</v>
      </c>
      <c r="H61" s="139">
        <f t="shared" si="102"/>
        <v>0.22301739276337507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283.01410315436283</v>
      </c>
      <c r="P61" s="139">
        <f t="shared" si="103"/>
        <v>888.3078977564478</v>
      </c>
      <c r="Q61" s="139">
        <f t="shared" si="103"/>
        <v>0</v>
      </c>
      <c r="R61" s="139">
        <f t="shared" si="103"/>
        <v>1.4112371949199378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312.77112554645709</v>
      </c>
      <c r="AJ61" s="139">
        <f t="shared" si="104"/>
        <v>1003.0307754564997</v>
      </c>
      <c r="AK61" s="139">
        <f t="shared" si="104"/>
        <v>0</v>
      </c>
      <c r="AL61" s="139">
        <f t="shared" si="104"/>
        <v>1.5414255094277942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347.18712273670735</v>
      </c>
      <c r="BD61" s="139">
        <f t="shared" si="105"/>
        <v>1135.9212454243541</v>
      </c>
      <c r="BE61" s="139">
        <f t="shared" si="105"/>
        <v>0</v>
      </c>
      <c r="BF61" s="139">
        <f t="shared" si="105"/>
        <v>1.6919441181209007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366.36366076645902</v>
      </c>
      <c r="BN61" s="139">
        <f t="shared" si="106"/>
        <v>1210.0695557100144</v>
      </c>
      <c r="BO61" s="139">
        <f t="shared" si="106"/>
        <v>0</v>
      </c>
      <c r="BP61" s="139">
        <f t="shared" si="106"/>
        <v>1.7757343951989721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1880.1942349354001</v>
      </c>
      <c r="F63" s="165">
        <f>SUM(F58:F61)</f>
        <v>1775.0995396871972</v>
      </c>
      <c r="G63" s="165">
        <f>SUM(G58:G61)</f>
        <v>1270.8733291482222</v>
      </c>
      <c r="H63" s="165">
        <f>SUM(H58:H61)</f>
        <v>1335.8328962291801</v>
      </c>
      <c r="K63" s="129"/>
      <c r="M63" s="128"/>
      <c r="N63" s="120" t="s">
        <v>195</v>
      </c>
      <c r="O63" s="165">
        <f>SUM(O58:O61)</f>
        <v>1321.1850013793478</v>
      </c>
      <c r="P63" s="165">
        <f>SUM(P58:P61)</f>
        <v>1732.1961314410894</v>
      </c>
      <c r="Q63" s="165">
        <f>SUM(Q58:Q61)</f>
        <v>1882.9137828631626</v>
      </c>
      <c r="R63" s="165">
        <f>SUM(R58:R61)</f>
        <v>1722.9148893936026</v>
      </c>
      <c r="U63" s="129"/>
      <c r="AG63" s="128"/>
      <c r="AH63" s="120" t="s">
        <v>195</v>
      </c>
      <c r="AI63" s="165">
        <f>SUM(AI58:AI61)</f>
        <v>1492.3917644673918</v>
      </c>
      <c r="AJ63" s="165">
        <f>SUM(AJ58:AJ61)</f>
        <v>1951.6062130439464</v>
      </c>
      <c r="AK63" s="165">
        <f>SUM(AK58:AK61)</f>
        <v>2141.2894697203901</v>
      </c>
      <c r="AL63" s="165">
        <f>SUM(AL58:AL61)</f>
        <v>1961.2989674411765</v>
      </c>
      <c r="AO63" s="129"/>
      <c r="BA63" s="128"/>
      <c r="BB63" s="120" t="s">
        <v>195</v>
      </c>
      <c r="BC63" s="165">
        <f>SUM(BC58:BC61)</f>
        <v>1691.1978790400781</v>
      </c>
      <c r="BD63" s="165">
        <f>SUM(BD58:BD61)</f>
        <v>2205.415966445667</v>
      </c>
      <c r="BE63" s="165">
        <f>SUM(BE58:BE61)</f>
        <v>2440.1403751168491</v>
      </c>
      <c r="BF63" s="165">
        <f>SUM(BF58:BF61)</f>
        <v>2237.4554234408079</v>
      </c>
      <c r="BI63" s="129"/>
      <c r="BK63" s="128"/>
      <c r="BL63" s="120" t="s">
        <v>195</v>
      </c>
      <c r="BM63" s="165">
        <f>SUM(BM58:BM61)</f>
        <v>1802.3117365823841</v>
      </c>
      <c r="BN63" s="165">
        <f>SUM(BN58:BN61)</f>
        <v>2346.8962409981737</v>
      </c>
      <c r="BO63" s="165">
        <f>SUM(BO58:BO61)</f>
        <v>2606.6981417793777</v>
      </c>
      <c r="BP63" s="165">
        <f>SUM(BP58:BP61)</f>
        <v>2391.5387310060532</v>
      </c>
      <c r="BS63" s="129"/>
    </row>
    <row r="64" spans="3:71" x14ac:dyDescent="0.3">
      <c r="C64" s="128"/>
      <c r="D64" s="120" t="s">
        <v>194</v>
      </c>
      <c r="E64" s="120">
        <f>E62/E63</f>
        <v>1.0903128846528103</v>
      </c>
      <c r="F64" s="120">
        <f>F62/F63</f>
        <v>1.1548648141507856</v>
      </c>
      <c r="G64" s="120">
        <f>G62/G63</f>
        <v>0.82935094775056983</v>
      </c>
      <c r="H64" s="120">
        <f>H62/H63</f>
        <v>0.82944506242336746</v>
      </c>
      <c r="K64" s="129"/>
      <c r="M64" s="128"/>
      <c r="N64" s="120" t="s">
        <v>194</v>
      </c>
      <c r="O64" s="120">
        <f>O62/O63</f>
        <v>1.0051676363079207</v>
      </c>
      <c r="P64" s="120">
        <f>P62/P63</f>
        <v>0.95742957504731341</v>
      </c>
      <c r="Q64" s="120">
        <f>Q62/Q63</f>
        <v>1.0185336416931574</v>
      </c>
      <c r="R64" s="120">
        <f>R62/R63</f>
        <v>1.0185822716145974</v>
      </c>
      <c r="U64" s="129"/>
      <c r="AG64" s="128"/>
      <c r="AH64" s="120" t="s">
        <v>194</v>
      </c>
      <c r="AI64" s="120">
        <f>AI62/AI63</f>
        <v>1.0072416949901715</v>
      </c>
      <c r="AJ64" s="120">
        <f>AJ62/AJ63</f>
        <v>0.96420141911130286</v>
      </c>
      <c r="AK64" s="120">
        <f>AK62/AK63</f>
        <v>1.0143742508225133</v>
      </c>
      <c r="AL64" s="120">
        <f>AL62/AL63</f>
        <v>1.0144179217266132</v>
      </c>
      <c r="AO64" s="129"/>
      <c r="BA64" s="128"/>
      <c r="BB64" s="120" t="s">
        <v>194</v>
      </c>
      <c r="BC64" s="120">
        <f>BC62/BC63</f>
        <v>1.0090823998985745</v>
      </c>
      <c r="BD64" s="120">
        <f>BD62/BD63</f>
        <v>0.97064077841165608</v>
      </c>
      <c r="BE64" s="120">
        <f>BE62/BE63</f>
        <v>1.0105397553063864</v>
      </c>
      <c r="BF64" s="120">
        <f>BF62/BF63</f>
        <v>1.0105792847952795</v>
      </c>
      <c r="BI64" s="129"/>
      <c r="BK64" s="128"/>
      <c r="BL64" s="120" t="s">
        <v>194</v>
      </c>
      <c r="BM64" s="120">
        <f>BM62/BM63</f>
        <v>1.0710458069037199</v>
      </c>
      <c r="BN64" s="120">
        <f>BN62/BN63</f>
        <v>1.0326648385510684</v>
      </c>
      <c r="BO64" s="120">
        <f>BO62/BO63</f>
        <v>1.0697894334927966</v>
      </c>
      <c r="BP64" s="120">
        <f>BP62/BP63</f>
        <v>1.0698294419086758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1620.4132731691006</v>
      </c>
      <c r="F69" s="139">
        <f t="shared" ref="F69:H69" si="107">F58*F$64</f>
        <v>0</v>
      </c>
      <c r="G69" s="139">
        <f t="shared" si="107"/>
        <v>227.74080619701348</v>
      </c>
      <c r="H69" s="139">
        <f t="shared" si="107"/>
        <v>239.88188256057805</v>
      </c>
      <c r="I69" s="120">
        <f>I58</f>
        <v>2050</v>
      </c>
      <c r="J69" s="165">
        <f>SUM(E69:H69)</f>
        <v>2088.0359619266919</v>
      </c>
      <c r="K69" s="129">
        <f>I69/J69</f>
        <v>0.98178385687783121</v>
      </c>
      <c r="M69" s="128"/>
      <c r="N69" s="4" t="s">
        <v>11</v>
      </c>
      <c r="O69" s="139">
        <f>O58*O$64</f>
        <v>774.30931670559107</v>
      </c>
      <c r="P69" s="139">
        <f t="shared" ref="P69:R69" si="108">P58*P$64</f>
        <v>0</v>
      </c>
      <c r="Q69" s="139">
        <f t="shared" si="108"/>
        <v>752.64756336497646</v>
      </c>
      <c r="R69" s="139">
        <f t="shared" si="108"/>
        <v>690.05477784767788</v>
      </c>
      <c r="S69" s="120">
        <f>S58</f>
        <v>2186.7465511512801</v>
      </c>
      <c r="T69" s="165">
        <f>SUM(O69:R69)</f>
        <v>2217.0116579182454</v>
      </c>
      <c r="U69" s="129">
        <f>S69/T69</f>
        <v>0.98634869299903272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8.8486968257946703</v>
      </c>
      <c r="G70" s="139">
        <f t="shared" si="109"/>
        <v>825.98021290558677</v>
      </c>
      <c r="H70" s="139">
        <f t="shared" si="109"/>
        <v>867.93313676415994</v>
      </c>
      <c r="I70" s="120">
        <f>I59</f>
        <v>2050</v>
      </c>
      <c r="J70" s="165">
        <f>SUM(E70:H70)</f>
        <v>1702.7620464955414</v>
      </c>
      <c r="K70" s="129">
        <f>I70/J70</f>
        <v>1.2039262938818198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1.1345251776354486</v>
      </c>
      <c r="Q70" s="139">
        <f t="shared" si="110"/>
        <v>1162.6804452210033</v>
      </c>
      <c r="R70" s="139">
        <f t="shared" si="110"/>
        <v>1063.4383228016818</v>
      </c>
      <c r="S70" s="120">
        <f>S59</f>
        <v>2186.7465511512801</v>
      </c>
      <c r="T70" s="165">
        <f>SUM(O70:R70)</f>
        <v>2227.2532932003205</v>
      </c>
      <c r="U70" s="129">
        <f>S70/T70</f>
        <v>0.98181314079871151</v>
      </c>
    </row>
    <row r="71" spans="3:21" x14ac:dyDescent="0.3">
      <c r="C71" s="128"/>
      <c r="D71" s="4" t="s">
        <v>13</v>
      </c>
      <c r="E71" s="139">
        <f t="shared" ref="E71:H71" si="111">E60*E$64</f>
        <v>209.20568397899208</v>
      </c>
      <c r="F71" s="139">
        <f t="shared" si="111"/>
        <v>995.2473374660126</v>
      </c>
      <c r="G71" s="139">
        <f t="shared" si="111"/>
        <v>0.27898089739962867</v>
      </c>
      <c r="H71" s="139">
        <f t="shared" si="111"/>
        <v>0</v>
      </c>
      <c r="I71" s="120">
        <f>I60</f>
        <v>1054</v>
      </c>
      <c r="J71" s="165">
        <f>SUM(E71:H71)</f>
        <v>1204.7320023424043</v>
      </c>
      <c r="K71" s="129">
        <f>I71/J71</f>
        <v>0.87488337485072987</v>
      </c>
      <c r="M71" s="128"/>
      <c r="N71" s="4" t="s">
        <v>13</v>
      </c>
      <c r="O71" s="139">
        <f t="shared" ref="O71:R71" si="112">O60*O$64</f>
        <v>269.22647114688795</v>
      </c>
      <c r="P71" s="139">
        <f t="shared" si="112"/>
        <v>806.82902778647883</v>
      </c>
      <c r="Q71" s="139">
        <f t="shared" si="112"/>
        <v>2.4830236678763864</v>
      </c>
      <c r="R71" s="139">
        <f t="shared" si="112"/>
        <v>0</v>
      </c>
      <c r="S71" s="120">
        <f>S60</f>
        <v>1112.9834646689119</v>
      </c>
      <c r="T71" s="165">
        <f>SUM(O71:R71)</f>
        <v>1078.5385226012431</v>
      </c>
      <c r="U71" s="129">
        <f>S71/T71</f>
        <v>1.0319366822286455</v>
      </c>
    </row>
    <row r="72" spans="3:21" x14ac:dyDescent="0.3">
      <c r="C72" s="128"/>
      <c r="D72" s="4" t="s">
        <v>14</v>
      </c>
      <c r="E72" s="139">
        <f t="shared" ref="E72:H72" si="113">E61*E$64</f>
        <v>220.38104285190732</v>
      </c>
      <c r="F72" s="139">
        <f t="shared" si="113"/>
        <v>1045.9039657081928</v>
      </c>
      <c r="G72" s="139">
        <f t="shared" si="113"/>
        <v>0</v>
      </c>
      <c r="H72" s="139">
        <f t="shared" si="113"/>
        <v>0.18498067526211429</v>
      </c>
      <c r="I72" s="120">
        <f>I61</f>
        <v>1108</v>
      </c>
      <c r="J72" s="165">
        <f>SUM(E72:H72)</f>
        <v>1266.4699892353622</v>
      </c>
      <c r="K72" s="129">
        <f>I72/J72</f>
        <v>0.87487268503611426</v>
      </c>
      <c r="M72" s="128"/>
      <c r="N72" s="4" t="s">
        <v>14</v>
      </c>
      <c r="O72" s="139">
        <f t="shared" ref="O72:R72" si="114">O61*O$64</f>
        <v>284.47661710947693</v>
      </c>
      <c r="P72" s="139">
        <f t="shared" si="114"/>
        <v>850.49225306012818</v>
      </c>
      <c r="Q72" s="139">
        <f t="shared" si="114"/>
        <v>0</v>
      </c>
      <c r="R72" s="139">
        <f t="shared" si="114"/>
        <v>1.4374611877885626</v>
      </c>
      <c r="S72" s="120">
        <f>S61</f>
        <v>1172.7332381057306</v>
      </c>
      <c r="T72" s="165">
        <f>SUM(O72:R72)</f>
        <v>1136.4063313573936</v>
      </c>
      <c r="U72" s="129">
        <f>S72/T72</f>
        <v>1.0319664769070285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1053.9999999999998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1.0000000000000002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1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1590.8955930679904</v>
      </c>
      <c r="F80" s="139">
        <f t="shared" ref="F80:H80" si="115">F69*$K69</f>
        <v>0</v>
      </c>
      <c r="G80" s="139">
        <f t="shared" si="115"/>
        <v>223.59224707657057</v>
      </c>
      <c r="H80" s="139">
        <f t="shared" si="115"/>
        <v>235.51215985543928</v>
      </c>
      <c r="I80" s="120">
        <f>I69</f>
        <v>2050</v>
      </c>
      <c r="J80" s="165">
        <f>SUM(E80:H80)</f>
        <v>2050.0000000000005</v>
      </c>
      <c r="K80" s="129">
        <f>I80/J80</f>
        <v>0.99999999999999978</v>
      </c>
      <c r="M80" s="128"/>
      <c r="N80" s="4" t="s">
        <v>11</v>
      </c>
      <c r="O80" s="139">
        <f>O69*$U69</f>
        <v>763.7389825095338</v>
      </c>
      <c r="P80" s="139">
        <f t="shared" ref="P80:R80" si="116">P69*$U69</f>
        <v>0</v>
      </c>
      <c r="Q80" s="139">
        <f t="shared" si="116"/>
        <v>742.37294041395114</v>
      </c>
      <c r="R80" s="139">
        <f t="shared" si="116"/>
        <v>680.63462822779491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10.6531787751628</v>
      </c>
      <c r="G81" s="139">
        <f t="shared" si="117"/>
        <v>994.41929654313958</v>
      </c>
      <c r="H81" s="139">
        <f t="shared" si="117"/>
        <v>1044.9275246816978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1.1138917279694758</v>
      </c>
      <c r="Q81" s="139">
        <f t="shared" si="118"/>
        <v>1141.5349396676775</v>
      </c>
      <c r="R81" s="139">
        <f t="shared" si="118"/>
        <v>1044.0977197556333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183.03057483749586</v>
      </c>
      <c r="F82" s="139">
        <f t="shared" si="119"/>
        <v>870.72534941346839</v>
      </c>
      <c r="G82" s="139">
        <f t="shared" si="119"/>
        <v>0.24407574903587234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277.82467140344573</v>
      </c>
      <c r="P82" s="139">
        <f t="shared" si="120"/>
        <v>832.59647005974261</v>
      </c>
      <c r="Q82" s="139">
        <f t="shared" si="120"/>
        <v>2.5623232057235605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192.80535469090711</v>
      </c>
      <c r="F83" s="139">
        <f t="shared" si="121"/>
        <v>915.03281076904659</v>
      </c>
      <c r="G83" s="139">
        <f t="shared" si="121"/>
        <v>0</v>
      </c>
      <c r="H83" s="139">
        <f t="shared" si="121"/>
        <v>0.16183454004635944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293.57033232089663</v>
      </c>
      <c r="P83" s="139">
        <f t="shared" si="122"/>
        <v>877.67949402718136</v>
      </c>
      <c r="Q83" s="139">
        <f t="shared" si="122"/>
        <v>0</v>
      </c>
      <c r="R83" s="139">
        <f t="shared" si="122"/>
        <v>1.4834117576527555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1966.7315225963932</v>
      </c>
      <c r="F85" s="165">
        <f>SUM(F80:F83)</f>
        <v>1796.4113389576778</v>
      </c>
      <c r="G85" s="165">
        <f>SUM(G80:G83)</f>
        <v>1218.255619368746</v>
      </c>
      <c r="H85" s="165">
        <f>SUM(H80:H83)</f>
        <v>1280.6015190771834</v>
      </c>
      <c r="K85" s="129"/>
      <c r="M85" s="128"/>
      <c r="N85" s="120" t="s">
        <v>195</v>
      </c>
      <c r="O85" s="165">
        <f>SUM(O80:O83)</f>
        <v>1335.1339862338762</v>
      </c>
      <c r="P85" s="165">
        <f>SUM(P80:P83)</f>
        <v>1711.3898558148935</v>
      </c>
      <c r="Q85" s="165">
        <f>SUM(Q80:Q83)</f>
        <v>1886.4702032873522</v>
      </c>
      <c r="R85" s="165">
        <f>SUM(R80:R83)</f>
        <v>1726.2157597410808</v>
      </c>
      <c r="U85" s="129"/>
    </row>
    <row r="86" spans="3:21" x14ac:dyDescent="0.3">
      <c r="C86" s="128"/>
      <c r="D86" s="120" t="s">
        <v>194</v>
      </c>
      <c r="E86" s="120">
        <f>E84/E85</f>
        <v>1.0423385075425442</v>
      </c>
      <c r="F86" s="120">
        <f>F84/F85</f>
        <v>1.1411640282728679</v>
      </c>
      <c r="G86" s="120">
        <f>G84/G85</f>
        <v>0.86517146585881777</v>
      </c>
      <c r="H86" s="120">
        <f>H84/H85</f>
        <v>0.86521840205096578</v>
      </c>
      <c r="K86" s="129"/>
      <c r="M86" s="128"/>
      <c r="N86" s="120" t="s">
        <v>194</v>
      </c>
      <c r="O86" s="120">
        <f>O84/O85</f>
        <v>0.99466601753430861</v>
      </c>
      <c r="P86" s="120">
        <f>P84/P85</f>
        <v>0.96906955501062852</v>
      </c>
      <c r="Q86" s="120">
        <f>Q84/Q85</f>
        <v>1.0166134768054589</v>
      </c>
      <c r="R86" s="120">
        <f>R84/R85</f>
        <v>1.0166345382574742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1658.2517381344999</v>
      </c>
      <c r="F91" s="139">
        <f t="shared" ref="F91:H91" si="123">F80*F$86</f>
        <v>0</v>
      </c>
      <c r="G91" s="139">
        <f t="shared" si="123"/>
        <v>193.44563215790353</v>
      </c>
      <c r="H91" s="139">
        <f t="shared" si="123"/>
        <v>203.76945461369479</v>
      </c>
      <c r="I91" s="120">
        <f>I80</f>
        <v>2050</v>
      </c>
      <c r="J91" s="165">
        <f>SUM(E91:H91)</f>
        <v>2055.4668249060983</v>
      </c>
      <c r="K91" s="129">
        <f>I91/J91</f>
        <v>0.99734034875199307</v>
      </c>
      <c r="M91" s="128"/>
      <c r="N91" s="4" t="s">
        <v>11</v>
      </c>
      <c r="O91" s="139">
        <f>O80*O$86</f>
        <v>759.66521216846297</v>
      </c>
      <c r="P91" s="139">
        <f t="shared" ref="P91:R91" si="124">P80*P$86</f>
        <v>0</v>
      </c>
      <c r="Q91" s="139">
        <f t="shared" si="124"/>
        <v>754.70633604051864</v>
      </c>
      <c r="R91" s="139">
        <f t="shared" si="124"/>
        <v>691.95667099041191</v>
      </c>
      <c r="S91" s="120">
        <f>S80</f>
        <v>2186.7465511512801</v>
      </c>
      <c r="T91" s="165">
        <f>SUM(O91:R91)</f>
        <v>2206.3282191993935</v>
      </c>
      <c r="U91" s="129">
        <f>S91/T91</f>
        <v>0.9911247710663742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12.157024404975799</v>
      </c>
      <c r="G92" s="139">
        <f t="shared" si="125"/>
        <v>860.34320046852247</v>
      </c>
      <c r="H92" s="139">
        <f t="shared" si="125"/>
        <v>904.09052316416967</v>
      </c>
      <c r="I92" s="120">
        <f>I81</f>
        <v>2050</v>
      </c>
      <c r="J92" s="165">
        <f>SUM(E92:H92)</f>
        <v>1776.5907480376679</v>
      </c>
      <c r="K92" s="129">
        <f>I92/J92</f>
        <v>1.1538954608788354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1.0794385611533999</v>
      </c>
      <c r="Q92" s="139">
        <f t="shared" si="126"/>
        <v>1160.4998039104673</v>
      </c>
      <c r="R92" s="139">
        <f t="shared" si="126"/>
        <v>1061.46580321945</v>
      </c>
      <c r="S92" s="120">
        <f>S81</f>
        <v>2186.7465511512801</v>
      </c>
      <c r="T92" s="165">
        <f>SUM(O92:R92)</f>
        <v>2223.0450456910708</v>
      </c>
      <c r="U92" s="129">
        <f>S92/T92</f>
        <v>0.98367172333725394</v>
      </c>
    </row>
    <row r="93" spans="3:21" x14ac:dyDescent="0.3">
      <c r="C93" s="128"/>
      <c r="D93" s="4" t="s">
        <v>13</v>
      </c>
      <c r="E93" s="139">
        <f t="shared" ref="E93:H93" si="127">E82*E$86</f>
        <v>190.77981621076938</v>
      </c>
      <c r="F93" s="139">
        <f t="shared" si="127"/>
        <v>993.64044725597398</v>
      </c>
      <c r="G93" s="139">
        <f t="shared" si="127"/>
        <v>0.2111673735739546</v>
      </c>
      <c r="H93" s="139">
        <f t="shared" si="127"/>
        <v>0</v>
      </c>
      <c r="I93" s="120">
        <f>I82</f>
        <v>1054</v>
      </c>
      <c r="J93" s="165">
        <f>SUM(E93:H93)</f>
        <v>1184.6314308403173</v>
      </c>
      <c r="K93" s="129">
        <f>I93/J93</f>
        <v>0.88972820791387075</v>
      </c>
      <c r="M93" s="128"/>
      <c r="N93" s="4" t="s">
        <v>13</v>
      </c>
      <c r="O93" s="139">
        <f t="shared" ref="O93:R93" si="128">O82*O$86</f>
        <v>276.34275947764326</v>
      </c>
      <c r="P93" s="139">
        <f t="shared" si="128"/>
        <v>806.84389074421483</v>
      </c>
      <c r="Q93" s="139">
        <f t="shared" si="128"/>
        <v>2.604892302869938</v>
      </c>
      <c r="R93" s="139">
        <f t="shared" si="128"/>
        <v>0</v>
      </c>
      <c r="S93" s="120">
        <f>S82</f>
        <v>1112.9834646689119</v>
      </c>
      <c r="T93" s="165">
        <f>SUM(O93:R93)</f>
        <v>1085.7915425247281</v>
      </c>
      <c r="U93" s="129">
        <f>S93/T93</f>
        <v>1.0250434094199665</v>
      </c>
    </row>
    <row r="94" spans="3:21" x14ac:dyDescent="0.3">
      <c r="C94" s="128"/>
      <c r="D94" s="4" t="s">
        <v>14</v>
      </c>
      <c r="E94" s="139">
        <f t="shared" ref="E94:H94" si="129">E83*E$86</f>
        <v>200.968445654731</v>
      </c>
      <c r="F94" s="139">
        <f t="shared" si="129"/>
        <v>1044.2025283390501</v>
      </c>
      <c r="G94" s="139">
        <f t="shared" si="129"/>
        <v>0</v>
      </c>
      <c r="H94" s="139">
        <f t="shared" si="129"/>
        <v>0.14002222213556414</v>
      </c>
      <c r="I94" s="120">
        <f>I83</f>
        <v>1108</v>
      </c>
      <c r="J94" s="165">
        <f>SUM(E94:H94)</f>
        <v>1245.3109962159165</v>
      </c>
      <c r="K94" s="129">
        <f>I94/J94</f>
        <v>0.88973758632730404</v>
      </c>
      <c r="M94" s="128"/>
      <c r="N94" s="4" t="s">
        <v>14</v>
      </c>
      <c r="O94" s="139">
        <f t="shared" ref="O94:R94" si="130">O83*O$86</f>
        <v>292.00443331584978</v>
      </c>
      <c r="P94" s="139">
        <f t="shared" si="130"/>
        <v>850.53247671887425</v>
      </c>
      <c r="Q94" s="139">
        <f t="shared" si="130"/>
        <v>0</v>
      </c>
      <c r="R94" s="139">
        <f t="shared" si="130"/>
        <v>1.5080876272870172</v>
      </c>
      <c r="S94" s="120">
        <f>S83</f>
        <v>1172.7332381057306</v>
      </c>
      <c r="T94" s="165">
        <f>SUM(O94:R94)</f>
        <v>1144.0449976620112</v>
      </c>
      <c r="U94" s="129">
        <f>S94/T94</f>
        <v>1.0250761469193495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2050.0000000000005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0.99999999999999978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1653.8413668296607</v>
      </c>
      <c r="F102" s="139">
        <f t="shared" ref="F102:H102" si="131">F91*$K91</f>
        <v>0</v>
      </c>
      <c r="G102" s="139">
        <f t="shared" si="131"/>
        <v>192.93113424091328</v>
      </c>
      <c r="H102" s="139">
        <f t="shared" si="131"/>
        <v>203.22749892942579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752.92300949755645</v>
      </c>
      <c r="P102" s="139">
        <f t="shared" ref="P102:R102" si="132">P91*$U91</f>
        <v>0</v>
      </c>
      <c r="Q102" s="139">
        <f t="shared" si="132"/>
        <v>748.00814453050111</v>
      </c>
      <c r="R102" s="139">
        <f t="shared" si="132"/>
        <v>685.8153971232224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14.0279352786948</v>
      </c>
      <c r="G103" s="139">
        <f t="shared" si="133"/>
        <v>992.74611381859802</v>
      </c>
      <c r="H103" s="139">
        <f t="shared" si="133"/>
        <v>1043.2259509027069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1.0618131896864507</v>
      </c>
      <c r="Q103" s="139">
        <f t="shared" si="134"/>
        <v>1141.5508420451547</v>
      </c>
      <c r="R103" s="139">
        <f t="shared" si="134"/>
        <v>1044.1338959164389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169.74218398334548</v>
      </c>
      <c r="F104" s="139">
        <f t="shared" si="135"/>
        <v>884.06993444779471</v>
      </c>
      <c r="G104" s="139">
        <f t="shared" si="135"/>
        <v>0.18788156885983348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283.26332434348524</v>
      </c>
      <c r="P104" s="139">
        <f t="shared" si="136"/>
        <v>827.05001263812096</v>
      </c>
      <c r="Q104" s="139">
        <f t="shared" si="136"/>
        <v>2.6701276873056292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178.80917976479034</v>
      </c>
      <c r="F105" s="139">
        <f t="shared" si="137"/>
        <v>929.06623720125469</v>
      </c>
      <c r="G105" s="139">
        <f t="shared" si="137"/>
        <v>0</v>
      </c>
      <c r="H105" s="139">
        <f t="shared" si="137"/>
        <v>0.12458303395508244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299.32677938677944</v>
      </c>
      <c r="P105" s="139">
        <f t="shared" si="138"/>
        <v>871.86055406475487</v>
      </c>
      <c r="Q105" s="139">
        <f t="shared" si="138"/>
        <v>0</v>
      </c>
      <c r="R105" s="139">
        <f t="shared" si="138"/>
        <v>1.5459046541961194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2002.3927305777966</v>
      </c>
      <c r="F107" s="165">
        <f>SUM(F102:F105)</f>
        <v>1827.1641069277443</v>
      </c>
      <c r="G107" s="165">
        <f>SUM(G102:G105)</f>
        <v>1185.8651296283713</v>
      </c>
      <c r="H107" s="165">
        <f>SUM(H102:H105)</f>
        <v>1246.5780328660878</v>
      </c>
      <c r="K107" s="129"/>
      <c r="M107" s="128"/>
      <c r="N107" s="120" t="s">
        <v>195</v>
      </c>
      <c r="O107" s="165">
        <f>SUM(O102:O105)</f>
        <v>1335.5131132278211</v>
      </c>
      <c r="P107" s="165">
        <f>SUM(P102:P105)</f>
        <v>1699.9723798925622</v>
      </c>
      <c r="Q107" s="165">
        <f>SUM(Q102:Q105)</f>
        <v>1892.2291142629615</v>
      </c>
      <c r="R107" s="165">
        <f>SUM(R102:R105)</f>
        <v>1731.4951976938576</v>
      </c>
      <c r="U107" s="129"/>
    </row>
    <row r="108" spans="3:21" x14ac:dyDescent="0.3">
      <c r="C108" s="128"/>
      <c r="D108" s="120" t="s">
        <v>194</v>
      </c>
      <c r="E108" s="120">
        <f>E106/E107</f>
        <v>1.0237751908979744</v>
      </c>
      <c r="F108" s="120">
        <f>F106/F107</f>
        <v>1.1219572408561262</v>
      </c>
      <c r="G108" s="120">
        <f>G106/G107</f>
        <v>0.88880259117687743</v>
      </c>
      <c r="H108" s="120">
        <f>H106/H107</f>
        <v>0.88883324652571161</v>
      </c>
      <c r="K108" s="129"/>
      <c r="M108" s="128"/>
      <c r="N108" s="120" t="s">
        <v>194</v>
      </c>
      <c r="O108" s="120">
        <f>O106/O107</f>
        <v>0.99438365060472034</v>
      </c>
      <c r="P108" s="120">
        <f>P106/P107</f>
        <v>0.97557808917404676</v>
      </c>
      <c r="Q108" s="120">
        <f>Q106/Q107</f>
        <v>1.0135194611466798</v>
      </c>
      <c r="R108" s="120">
        <f>R106/R107</f>
        <v>1.0135347554960037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1693.1617610410028</v>
      </c>
      <c r="F113" s="139">
        <f t="shared" ref="F113:H113" si="139">F102*F$108</f>
        <v>0</v>
      </c>
      <c r="G113" s="139">
        <f t="shared" si="139"/>
        <v>171.4776920320177</v>
      </c>
      <c r="H113" s="139">
        <f t="shared" si="139"/>
        <v>180.63535765674212</v>
      </c>
      <c r="I113" s="120">
        <f>I102</f>
        <v>2050</v>
      </c>
      <c r="J113" s="165">
        <f>SUM(E113:H113)</f>
        <v>2045.2748107297627</v>
      </c>
      <c r="K113" s="129">
        <f>I113/J113</f>
        <v>1.0023102955385008</v>
      </c>
      <c r="M113" s="128"/>
      <c r="N113" s="4" t="s">
        <v>11</v>
      </c>
      <c r="O113" s="139">
        <f>O102*O$108</f>
        <v>748.69433080847273</v>
      </c>
      <c r="P113" s="139">
        <f t="shared" ref="P113:R113" si="140">P102*P$108</f>
        <v>0</v>
      </c>
      <c r="Q113" s="139">
        <f t="shared" si="140"/>
        <v>758.12081157788123</v>
      </c>
      <c r="R113" s="139">
        <f t="shared" si="140"/>
        <v>695.0977408386799</v>
      </c>
      <c r="S113" s="120">
        <f>S102</f>
        <v>2186.7465511512801</v>
      </c>
      <c r="T113" s="165">
        <f>SUM(O113:R113)</f>
        <v>2201.912883225034</v>
      </c>
      <c r="U113" s="129">
        <f>S113/T113</f>
        <v>0.99311220158195335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15.738743560192733</v>
      </c>
      <c r="G114" s="139">
        <f t="shared" si="141"/>
        <v>882.35531834274525</v>
      </c>
      <c r="H114" s="139">
        <f t="shared" si="141"/>
        <v>927.25390880072564</v>
      </c>
      <c r="I114" s="120">
        <f>I103</f>
        <v>2050</v>
      </c>
      <c r="J114" s="165">
        <f>SUM(E114:H114)</f>
        <v>1825.3479707036636</v>
      </c>
      <c r="K114" s="129">
        <f>I114/J114</f>
        <v>1.1230735360610362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1.0358816826541073</v>
      </c>
      <c r="Q114" s="139">
        <f t="shared" si="142"/>
        <v>1156.9839943011439</v>
      </c>
      <c r="R114" s="139">
        <f t="shared" si="142"/>
        <v>1058.2659929027577</v>
      </c>
      <c r="S114" s="120">
        <f>S103</f>
        <v>2186.7465511512801</v>
      </c>
      <c r="T114" s="165">
        <f>SUM(O114:R114)</f>
        <v>2216.2858688865554</v>
      </c>
      <c r="U114" s="129">
        <f>S114/T114</f>
        <v>0.98667170235123336</v>
      </c>
    </row>
    <row r="115" spans="3:71" x14ac:dyDescent="0.3">
      <c r="C115" s="128"/>
      <c r="D115" s="4" t="s">
        <v>13</v>
      </c>
      <c r="E115" s="139">
        <f t="shared" ref="E115:H115" si="143">E104*E$108</f>
        <v>173.77783681098862</v>
      </c>
      <c r="F115" s="139">
        <f t="shared" si="143"/>
        <v>991.8886643769041</v>
      </c>
      <c r="G115" s="139">
        <f t="shared" si="143"/>
        <v>0.16698962523699692</v>
      </c>
      <c r="H115" s="139">
        <f t="shared" si="143"/>
        <v>0</v>
      </c>
      <c r="I115" s="120">
        <f>I104</f>
        <v>1054</v>
      </c>
      <c r="J115" s="165">
        <f>SUM(E115:H115)</f>
        <v>1165.8334908131296</v>
      </c>
      <c r="K115" s="129">
        <f>I115/J115</f>
        <v>0.90407421669184551</v>
      </c>
      <c r="M115" s="128"/>
      <c r="N115" s="4" t="s">
        <v>13</v>
      </c>
      <c r="O115" s="139">
        <f t="shared" ref="O115:R115" si="144">O104*O$108</f>
        <v>281.67241854310379</v>
      </c>
      <c r="P115" s="139">
        <f t="shared" si="144"/>
        <v>806.85187098086931</v>
      </c>
      <c r="Q115" s="139">
        <f t="shared" si="144"/>
        <v>2.7062263748308317</v>
      </c>
      <c r="R115" s="139">
        <f t="shared" si="144"/>
        <v>0</v>
      </c>
      <c r="S115" s="120">
        <f>S104</f>
        <v>1112.9834646689119</v>
      </c>
      <c r="T115" s="165">
        <f>SUM(O115:R115)</f>
        <v>1091.2305158988038</v>
      </c>
      <c r="U115" s="129">
        <f>S115/T115</f>
        <v>1.0199343295968872</v>
      </c>
    </row>
    <row r="116" spans="3:71" x14ac:dyDescent="0.3">
      <c r="C116" s="128"/>
      <c r="D116" s="4" t="s">
        <v>14</v>
      </c>
      <c r="E116" s="139">
        <f t="shared" ref="E116:H116" si="145">E105*E$108</f>
        <v>183.06040214800845</v>
      </c>
      <c r="F116" s="139">
        <f t="shared" si="145"/>
        <v>1042.3725920629031</v>
      </c>
      <c r="G116" s="139">
        <f t="shared" si="145"/>
        <v>0</v>
      </c>
      <c r="H116" s="139">
        <f t="shared" si="145"/>
        <v>0.11073354253231889</v>
      </c>
      <c r="I116" s="120">
        <f>I105</f>
        <v>1108</v>
      </c>
      <c r="J116" s="165">
        <f>SUM(E116:H116)</f>
        <v>1225.5437277534438</v>
      </c>
      <c r="K116" s="129">
        <f>I116/J116</f>
        <v>0.90408850774430194</v>
      </c>
      <c r="M116" s="128"/>
      <c r="N116" s="4" t="s">
        <v>14</v>
      </c>
      <c r="O116" s="139">
        <f t="shared" ref="O116:R116" si="146">O105*O$108</f>
        <v>297.64565561037949</v>
      </c>
      <c r="P116" s="139">
        <f t="shared" si="146"/>
        <v>850.5680533607192</v>
      </c>
      <c r="Q116" s="139">
        <f t="shared" si="146"/>
        <v>0</v>
      </c>
      <c r="R116" s="139">
        <f t="shared" si="146"/>
        <v>1.5668280957107981</v>
      </c>
      <c r="S116" s="120">
        <f>S105</f>
        <v>1172.7332381057306</v>
      </c>
      <c r="T116" s="165">
        <f>SUM(O116:R116)</f>
        <v>1149.7805370668095</v>
      </c>
      <c r="U116" s="129">
        <f>S116/T116</f>
        <v>1.0199626800932597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>E113</f>
        <v>1693.1617610410028</v>
      </c>
      <c r="F122" s="159">
        <f t="shared" ref="E122:H125" si="148">F113</f>
        <v>0</v>
      </c>
      <c r="G122" s="159">
        <f>G113</f>
        <v>171.4776920320177</v>
      </c>
      <c r="H122" s="158">
        <f t="shared" si="148"/>
        <v>180.63535765674212</v>
      </c>
      <c r="N122" s="150"/>
      <c r="O122" s="160" t="str">
        <f>N36</f>
        <v>A</v>
      </c>
      <c r="P122" s="159">
        <f>O113</f>
        <v>748.69433080847273</v>
      </c>
      <c r="Q122" s="159">
        <f t="shared" ref="Q122:S122" si="149">P113</f>
        <v>0</v>
      </c>
      <c r="R122" s="159">
        <f t="shared" si="149"/>
        <v>758.12081157788123</v>
      </c>
      <c r="S122" s="159">
        <f t="shared" si="149"/>
        <v>695.0977408386799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805.38287737461474</v>
      </c>
      <c r="AA122" s="159">
        <f t="shared" ref="AA122:AC122" si="150">Z47</f>
        <v>0</v>
      </c>
      <c r="AB122" s="159">
        <f t="shared" si="150"/>
        <v>767.60555423543553</v>
      </c>
      <c r="AC122" s="159">
        <f t="shared" si="150"/>
        <v>703.7291310553278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884.97211248709982</v>
      </c>
      <c r="AK122" s="159">
        <f t="shared" ref="AK122:AM122" si="151">AJ58</f>
        <v>0</v>
      </c>
      <c r="AL122" s="159">
        <f t="shared" si="151"/>
        <v>838.20178121997105</v>
      </c>
      <c r="AM122" s="159">
        <f t="shared" si="151"/>
        <v>769.21014625519581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883.89223105969631</v>
      </c>
      <c r="AU122" s="159">
        <f t="shared" si="147"/>
        <v>0</v>
      </c>
      <c r="AV122" s="159">
        <f t="shared" si="147"/>
        <v>927.58085764226553</v>
      </c>
      <c r="AW122" s="158">
        <f t="shared" si="147"/>
        <v>851.46607609394425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1018.4104710670604</v>
      </c>
      <c r="BE122" s="159">
        <f t="shared" ref="BE122:BG122" si="152">BD58</f>
        <v>0</v>
      </c>
      <c r="BF122" s="159">
        <f t="shared" si="152"/>
        <v>952.80911500819502</v>
      </c>
      <c r="BG122" s="159">
        <f t="shared" si="152"/>
        <v>875.31584900089956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1093.1229283400337</v>
      </c>
      <c r="BO122" s="159">
        <f t="shared" ref="BO122:BQ122" si="153">BN58</f>
        <v>0</v>
      </c>
      <c r="BP122" s="159">
        <f t="shared" si="153"/>
        <v>1016.6047774258958</v>
      </c>
      <c r="BQ122" s="159">
        <f t="shared" si="153"/>
        <v>934.44587365338384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15.738743560192733</v>
      </c>
      <c r="G123" s="159">
        <f t="shared" si="148"/>
        <v>882.35531834274525</v>
      </c>
      <c r="H123" s="158">
        <f t="shared" si="148"/>
        <v>927.25390880072564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1.0358816826541073</v>
      </c>
      <c r="R123" s="159">
        <f t="shared" si="154"/>
        <v>1156.9839943011439</v>
      </c>
      <c r="S123" s="159">
        <f t="shared" si="154"/>
        <v>1058.2659929027577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1.2102272305079549</v>
      </c>
      <c r="AB123" s="159">
        <f t="shared" si="155"/>
        <v>1147.9102089956007</v>
      </c>
      <c r="AC123" s="159">
        <f t="shared" si="155"/>
        <v>1049.8696235279763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1.3969022040617387</v>
      </c>
      <c r="AL123" s="159">
        <f t="shared" si="156"/>
        <v>1300.4397420816522</v>
      </c>
      <c r="AM123" s="159">
        <f t="shared" si="156"/>
        <v>1190.5473956765527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1.6268414138869378</v>
      </c>
      <c r="AV123" s="159">
        <f t="shared" si="147"/>
        <v>1389.1771900029021</v>
      </c>
      <c r="AW123" s="158">
        <f t="shared" si="147"/>
        <v>1272.135133379117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1.6469166971416103</v>
      </c>
      <c r="BF123" s="159">
        <f t="shared" si="157"/>
        <v>1484.4408880572257</v>
      </c>
      <c r="BG123" s="159">
        <f t="shared" si="157"/>
        <v>1360.4476303217875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1.788206065650932</v>
      </c>
      <c r="BP123" s="159">
        <f t="shared" si="158"/>
        <v>1587.0682503961923</v>
      </c>
      <c r="BQ123" s="159">
        <f t="shared" si="158"/>
        <v>1455.3171229574705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173.77783681098862</v>
      </c>
      <c r="F124" s="159">
        <f t="shared" si="148"/>
        <v>991.8886643769041</v>
      </c>
      <c r="G124" s="159">
        <f t="shared" si="148"/>
        <v>0.16698962523699692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281.67241854310379</v>
      </c>
      <c r="Q124" s="159">
        <f t="shared" si="159"/>
        <v>806.85187098086931</v>
      </c>
      <c r="R124" s="159">
        <f t="shared" si="159"/>
        <v>2.7062263748308317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253.81188455773096</v>
      </c>
      <c r="AA124" s="159">
        <f t="shared" si="160"/>
        <v>805.82267358481101</v>
      </c>
      <c r="AB124" s="159">
        <f t="shared" si="160"/>
        <v>2.2952690228198214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294.64852643383477</v>
      </c>
      <c r="AK124" s="159">
        <f t="shared" si="161"/>
        <v>947.178535383385</v>
      </c>
      <c r="AL124" s="159">
        <f t="shared" si="161"/>
        <v>2.6479464187668231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269.29695664008818</v>
      </c>
      <c r="AU124" s="159">
        <f t="shared" si="147"/>
        <v>1045.6932218413224</v>
      </c>
      <c r="AV124" s="159">
        <f t="shared" si="147"/>
        <v>2.681450792581217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325.60028523631024</v>
      </c>
      <c r="BE124" s="159">
        <f t="shared" si="162"/>
        <v>1067.8478043241712</v>
      </c>
      <c r="BF124" s="159">
        <f t="shared" si="162"/>
        <v>2.8903720514281837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342.82514747589147</v>
      </c>
      <c r="BO124" s="159">
        <f t="shared" si="163"/>
        <v>1135.0384792225084</v>
      </c>
      <c r="BP124" s="159">
        <f t="shared" si="163"/>
        <v>3.0251139572897281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183.06040214800845</v>
      </c>
      <c r="F125" s="154">
        <f t="shared" si="148"/>
        <v>1042.3725920629031</v>
      </c>
      <c r="G125" s="154">
        <f t="shared" si="148"/>
        <v>0</v>
      </c>
      <c r="H125" s="153">
        <f t="shared" si="148"/>
        <v>0.11073354253231889</v>
      </c>
      <c r="N125" s="152"/>
      <c r="O125" s="155" t="str">
        <f>N39</f>
        <v>D</v>
      </c>
      <c r="P125" s="159">
        <f t="shared" ref="P125:S125" si="164">O116</f>
        <v>297.64565561037949</v>
      </c>
      <c r="Q125" s="159">
        <f t="shared" si="164"/>
        <v>850.5680533607192</v>
      </c>
      <c r="R125" s="159">
        <f t="shared" si="164"/>
        <v>0</v>
      </c>
      <c r="S125" s="159">
        <f t="shared" si="164"/>
        <v>1.5668280957107981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268.81764302961034</v>
      </c>
      <c r="AA125" s="159">
        <f t="shared" si="165"/>
        <v>851.42290520892357</v>
      </c>
      <c r="AB125" s="159">
        <f t="shared" si="165"/>
        <v>0</v>
      </c>
      <c r="AC125" s="159">
        <f t="shared" si="165"/>
        <v>1.331807253844536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312.77112554645709</v>
      </c>
      <c r="AK125" s="159">
        <f t="shared" si="166"/>
        <v>1003.0307754564997</v>
      </c>
      <c r="AL125" s="159">
        <f t="shared" si="166"/>
        <v>0</v>
      </c>
      <c r="AM125" s="159">
        <f t="shared" si="166"/>
        <v>1.5414255094277942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286.5213508673599</v>
      </c>
      <c r="AU125" s="154">
        <f t="shared" si="147"/>
        <v>1109.9153786432314</v>
      </c>
      <c r="AV125" s="154">
        <f t="shared" si="147"/>
        <v>0</v>
      </c>
      <c r="AW125" s="153">
        <f t="shared" si="147"/>
        <v>1.5649681132279962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347.18712273670735</v>
      </c>
      <c r="BE125" s="159">
        <f t="shared" si="167"/>
        <v>1135.9212454243541</v>
      </c>
      <c r="BF125" s="159">
        <f t="shared" si="167"/>
        <v>0</v>
      </c>
      <c r="BG125" s="159">
        <f t="shared" si="167"/>
        <v>1.6919441181209007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366.36366076645902</v>
      </c>
      <c r="BO125" s="159">
        <f t="shared" si="168"/>
        <v>1210.0695557100144</v>
      </c>
      <c r="BP125" s="159">
        <f t="shared" si="168"/>
        <v>0</v>
      </c>
      <c r="BQ125" s="159">
        <f t="shared" si="168"/>
        <v>1.7757343951989721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1.4624100004886454E-85</v>
      </c>
      <c r="F134" s="130" t="e">
        <f t="shared" si="169"/>
        <v>#DIV/0!</v>
      </c>
      <c r="G134" s="148">
        <f>G129*G122</f>
        <v>171.4776920320177</v>
      </c>
      <c r="H134" s="148">
        <f t="shared" si="169"/>
        <v>180.63535765674212</v>
      </c>
      <c r="N134" s="130" t="s">
        <v>11</v>
      </c>
      <c r="O134" s="130">
        <f t="shared" ref="O134:R137" si="170">O129*P122</f>
        <v>6.4665887328467114E-86</v>
      </c>
      <c r="P134" s="130" t="e">
        <f t="shared" si="170"/>
        <v>#DIV/0!</v>
      </c>
      <c r="Q134" s="148">
        <f t="shared" si="170"/>
        <v>758.12081157788123</v>
      </c>
      <c r="R134" s="148">
        <f t="shared" si="170"/>
        <v>695.0977408386799</v>
      </c>
      <c r="W134" s="130" t="s">
        <v>11</v>
      </c>
      <c r="X134" s="130">
        <f t="shared" ref="X134:AA137" si="171">X129*Z122</f>
        <v>6.9562164773365347E-86</v>
      </c>
      <c r="Y134" s="130" t="e">
        <f t="shared" si="171"/>
        <v>#DIV/0!</v>
      </c>
      <c r="Z134" s="148">
        <f t="shared" si="171"/>
        <v>767.60555423543553</v>
      </c>
      <c r="AA134" s="148">
        <f t="shared" si="171"/>
        <v>703.7291310553278</v>
      </c>
      <c r="AG134" s="130" t="s">
        <v>11</v>
      </c>
      <c r="AH134" s="130">
        <f t="shared" ref="AH134:AK137" si="172">AH129*AJ122</f>
        <v>7.643641010761971E-86</v>
      </c>
      <c r="AI134" s="130" t="e">
        <f t="shared" si="172"/>
        <v>#DIV/0!</v>
      </c>
      <c r="AJ134" s="148">
        <f t="shared" si="172"/>
        <v>838.20178121997105</v>
      </c>
      <c r="AK134" s="148">
        <f t="shared" si="172"/>
        <v>769.21014625519581</v>
      </c>
      <c r="AQ134" s="130" t="s">
        <v>11</v>
      </c>
      <c r="AR134" s="130">
        <f t="shared" ref="AR134:AU137" si="173">AR129*AT122</f>
        <v>7.6343139078524074E-86</v>
      </c>
      <c r="AS134" s="130" t="e">
        <f t="shared" si="173"/>
        <v>#DIV/0!</v>
      </c>
      <c r="AT134" s="148">
        <f t="shared" si="173"/>
        <v>927.58085764226553</v>
      </c>
      <c r="AU134" s="148">
        <f t="shared" si="173"/>
        <v>851.46607609394425</v>
      </c>
      <c r="BA134" s="130" t="s">
        <v>11</v>
      </c>
      <c r="BB134" s="130">
        <f t="shared" ref="BB134:BE137" si="174">BB129*BD122</f>
        <v>8.7961687522114697E-86</v>
      </c>
      <c r="BC134" s="130" t="e">
        <f t="shared" si="174"/>
        <v>#DIV/0!</v>
      </c>
      <c r="BD134" s="148">
        <f t="shared" si="174"/>
        <v>952.80911500819502</v>
      </c>
      <c r="BE134" s="148">
        <f t="shared" si="174"/>
        <v>875.31584900089956</v>
      </c>
      <c r="BK134" s="130" t="s">
        <v>11</v>
      </c>
      <c r="BL134" s="130">
        <f t="shared" ref="BL134:BO137" si="175">BL129*BN122</f>
        <v>9.441471801164693E-86</v>
      </c>
      <c r="BM134" s="130" t="e">
        <f t="shared" si="175"/>
        <v>#DIV/0!</v>
      </c>
      <c r="BN134" s="148">
        <f t="shared" si="175"/>
        <v>1016.6047774258958</v>
      </c>
      <c r="BO134" s="148">
        <f t="shared" si="175"/>
        <v>934.44587365338384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1.3593796237992604E-87</v>
      </c>
      <c r="G135" s="148">
        <f t="shared" si="169"/>
        <v>882.35531834274525</v>
      </c>
      <c r="H135" s="148">
        <f t="shared" si="169"/>
        <v>927.25390880072564</v>
      </c>
      <c r="N135" s="130" t="s">
        <v>12</v>
      </c>
      <c r="O135" s="130" t="e">
        <f t="shared" si="170"/>
        <v>#DIV/0!</v>
      </c>
      <c r="P135" s="130">
        <f t="shared" si="170"/>
        <v>8.9470703088934582E-89</v>
      </c>
      <c r="Q135" s="148">
        <f t="shared" si="170"/>
        <v>1156.9839943011439</v>
      </c>
      <c r="R135" s="148">
        <f t="shared" si="170"/>
        <v>1058.2659929027577</v>
      </c>
      <c r="W135" s="130" t="s">
        <v>12</v>
      </c>
      <c r="X135" s="130" t="e">
        <f t="shared" si="171"/>
        <v>#DIV/0!</v>
      </c>
      <c r="Y135" s="130">
        <f t="shared" si="171"/>
        <v>1.0452919771058131E-88</v>
      </c>
      <c r="Z135" s="148">
        <f t="shared" si="171"/>
        <v>1147.9102089956007</v>
      </c>
      <c r="AA135" s="148">
        <f t="shared" si="171"/>
        <v>1049.8696235279763</v>
      </c>
      <c r="AG135" s="130" t="s">
        <v>12</v>
      </c>
      <c r="AH135" s="130" t="e">
        <f t="shared" si="172"/>
        <v>#DIV/0!</v>
      </c>
      <c r="AI135" s="130">
        <f t="shared" si="172"/>
        <v>1.2065260389937697E-88</v>
      </c>
      <c r="AJ135" s="148">
        <f t="shared" si="172"/>
        <v>1300.4397420816522</v>
      </c>
      <c r="AK135" s="148">
        <f t="shared" si="172"/>
        <v>1190.5473956765527</v>
      </c>
      <c r="AQ135" s="130" t="s">
        <v>12</v>
      </c>
      <c r="AR135" s="130" t="e">
        <f t="shared" si="173"/>
        <v>#DIV/0!</v>
      </c>
      <c r="AS135" s="130">
        <f t="shared" si="173"/>
        <v>1.4051280909005427E-88</v>
      </c>
      <c r="AT135" s="148">
        <f t="shared" si="173"/>
        <v>1389.1771900029021</v>
      </c>
      <c r="AU135" s="148">
        <f t="shared" si="173"/>
        <v>1272.135133379117</v>
      </c>
      <c r="BA135" s="130" t="s">
        <v>12</v>
      </c>
      <c r="BB135" s="130" t="e">
        <f t="shared" si="174"/>
        <v>#DIV/0!</v>
      </c>
      <c r="BC135" s="130">
        <f t="shared" si="174"/>
        <v>1.4224674235442381E-88</v>
      </c>
      <c r="BD135" s="148">
        <f t="shared" si="174"/>
        <v>1484.4408880572257</v>
      </c>
      <c r="BE135" s="148">
        <f t="shared" si="174"/>
        <v>1360.4476303217875</v>
      </c>
      <c r="BK135" s="130" t="s">
        <v>12</v>
      </c>
      <c r="BL135" s="130" t="e">
        <f t="shared" si="175"/>
        <v>#DIV/0!</v>
      </c>
      <c r="BM135" s="130">
        <f t="shared" si="175"/>
        <v>1.5445012363937087E-88</v>
      </c>
      <c r="BN135" s="148">
        <f t="shared" si="175"/>
        <v>1587.0682503961923</v>
      </c>
      <c r="BO135" s="148">
        <f t="shared" si="175"/>
        <v>1455.3171229574705</v>
      </c>
    </row>
    <row r="136" spans="4:67" x14ac:dyDescent="0.3">
      <c r="D136" s="130" t="s">
        <v>13</v>
      </c>
      <c r="E136" s="148">
        <f t="shared" si="169"/>
        <v>173.77783681098862</v>
      </c>
      <c r="F136" s="148">
        <f t="shared" si="169"/>
        <v>991.8886643769041</v>
      </c>
      <c r="G136" s="130">
        <f t="shared" si="169"/>
        <v>1.4423152208108571E-89</v>
      </c>
      <c r="H136" s="130" t="e">
        <f t="shared" si="169"/>
        <v>#DIV/0!</v>
      </c>
      <c r="N136" s="130" t="s">
        <v>13</v>
      </c>
      <c r="O136" s="148">
        <f t="shared" si="170"/>
        <v>281.67241854310379</v>
      </c>
      <c r="P136" s="148">
        <f t="shared" si="170"/>
        <v>806.85187098086931</v>
      </c>
      <c r="Q136" s="130">
        <f t="shared" si="170"/>
        <v>2.3374095760971422E-88</v>
      </c>
      <c r="R136" s="130" t="e">
        <f t="shared" si="170"/>
        <v>#DIV/0!</v>
      </c>
      <c r="W136" s="130" t="s">
        <v>13</v>
      </c>
      <c r="X136" s="148">
        <f t="shared" si="171"/>
        <v>253.81188455773096</v>
      </c>
      <c r="Y136" s="148">
        <f t="shared" si="171"/>
        <v>805.82267358481101</v>
      </c>
      <c r="Z136" s="130">
        <f t="shared" si="171"/>
        <v>1.9824593550469516E-88</v>
      </c>
      <c r="AA136" s="130" t="e">
        <f t="shared" si="171"/>
        <v>#DIV/0!</v>
      </c>
      <c r="AG136" s="130" t="s">
        <v>13</v>
      </c>
      <c r="AH136" s="148">
        <f t="shared" si="172"/>
        <v>294.64852643383477</v>
      </c>
      <c r="AI136" s="148">
        <f t="shared" si="172"/>
        <v>947.178535383385</v>
      </c>
      <c r="AJ136" s="130">
        <f t="shared" si="172"/>
        <v>2.2870722766511378E-88</v>
      </c>
      <c r="AK136" s="130" t="e">
        <f t="shared" si="172"/>
        <v>#DIV/0!</v>
      </c>
      <c r="AQ136" s="130" t="s">
        <v>13</v>
      </c>
      <c r="AR136" s="148">
        <f t="shared" si="173"/>
        <v>269.29695664008818</v>
      </c>
      <c r="AS136" s="148">
        <f t="shared" si="173"/>
        <v>1045.6932218413224</v>
      </c>
      <c r="AT136" s="130">
        <f t="shared" si="173"/>
        <v>2.31601052251381E-88</v>
      </c>
      <c r="AU136" s="130" t="e">
        <f t="shared" si="173"/>
        <v>#DIV/0!</v>
      </c>
      <c r="BA136" s="130" t="s">
        <v>13</v>
      </c>
      <c r="BB136" s="148">
        <f t="shared" si="174"/>
        <v>325.60028523631024</v>
      </c>
      <c r="BC136" s="148">
        <f t="shared" si="174"/>
        <v>1067.8478043241712</v>
      </c>
      <c r="BD136" s="130">
        <f t="shared" si="174"/>
        <v>2.4964590450841718E-88</v>
      </c>
      <c r="BE136" s="130" t="e">
        <f t="shared" si="174"/>
        <v>#DIV/0!</v>
      </c>
      <c r="BK136" s="130" t="s">
        <v>13</v>
      </c>
      <c r="BL136" s="148">
        <f t="shared" si="175"/>
        <v>342.82514747589147</v>
      </c>
      <c r="BM136" s="148">
        <f t="shared" si="175"/>
        <v>1135.0384792225084</v>
      </c>
      <c r="BN136" s="130">
        <f t="shared" si="175"/>
        <v>2.6128377131776866E-88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183.06040214800845</v>
      </c>
      <c r="F137" s="148">
        <f t="shared" si="169"/>
        <v>1042.3725920629031</v>
      </c>
      <c r="G137" s="130" t="e">
        <f t="shared" si="169"/>
        <v>#DIV/0!</v>
      </c>
      <c r="H137" s="130">
        <f t="shared" si="169"/>
        <v>9.5642273358000955E-90</v>
      </c>
      <c r="N137" s="130" t="s">
        <v>14</v>
      </c>
      <c r="O137" s="148">
        <f t="shared" si="170"/>
        <v>297.64565561037949</v>
      </c>
      <c r="P137" s="148">
        <f t="shared" si="170"/>
        <v>850.5680533607192</v>
      </c>
      <c r="Q137" s="130" t="e">
        <f t="shared" si="170"/>
        <v>#DIV/0!</v>
      </c>
      <c r="R137" s="130">
        <f t="shared" si="170"/>
        <v>1.3532936597890498E-88</v>
      </c>
      <c r="W137" s="130" t="s">
        <v>14</v>
      </c>
      <c r="X137" s="148">
        <f t="shared" si="171"/>
        <v>268.81764302961034</v>
      </c>
      <c r="Y137" s="148">
        <f t="shared" si="171"/>
        <v>851.42290520892357</v>
      </c>
      <c r="Z137" s="130" t="e">
        <f t="shared" si="171"/>
        <v>#DIV/0!</v>
      </c>
      <c r="AA137" s="130">
        <f t="shared" si="171"/>
        <v>1.1503025236927753E-88</v>
      </c>
      <c r="AG137" s="130" t="s">
        <v>14</v>
      </c>
      <c r="AH137" s="148">
        <f t="shared" si="172"/>
        <v>312.77112554645709</v>
      </c>
      <c r="AI137" s="148">
        <f t="shared" si="172"/>
        <v>1003.0307754564997</v>
      </c>
      <c r="AJ137" s="130" t="e">
        <f t="shared" si="172"/>
        <v>#DIV/0!</v>
      </c>
      <c r="AK137" s="130">
        <f t="shared" si="172"/>
        <v>1.3313530531244508E-88</v>
      </c>
      <c r="AQ137" s="130" t="s">
        <v>14</v>
      </c>
      <c r="AR137" s="148">
        <f t="shared" si="173"/>
        <v>286.5213508673599</v>
      </c>
      <c r="AS137" s="148">
        <f t="shared" si="173"/>
        <v>1109.9153786432314</v>
      </c>
      <c r="AT137" s="130" t="e">
        <f t="shared" si="173"/>
        <v>#DIV/0!</v>
      </c>
      <c r="AU137" s="130">
        <f t="shared" si="173"/>
        <v>1.3516871641510248E-88</v>
      </c>
      <c r="BA137" s="130" t="s">
        <v>14</v>
      </c>
      <c r="BB137" s="148">
        <f t="shared" si="174"/>
        <v>347.18712273670735</v>
      </c>
      <c r="BC137" s="148">
        <f t="shared" si="174"/>
        <v>1135.9212454243541</v>
      </c>
      <c r="BD137" s="130" t="e">
        <f t="shared" si="174"/>
        <v>#DIV/0!</v>
      </c>
      <c r="BE137" s="130">
        <f t="shared" si="174"/>
        <v>1.4613583034657412E-88</v>
      </c>
      <c r="BK137" s="130" t="s">
        <v>14</v>
      </c>
      <c r="BL137" s="148">
        <f t="shared" si="175"/>
        <v>366.36366076645902</v>
      </c>
      <c r="BM137" s="148">
        <f t="shared" si="175"/>
        <v>1210.0695557100144</v>
      </c>
      <c r="BN137" s="130" t="e">
        <f t="shared" si="175"/>
        <v>#DIV/0!</v>
      </c>
      <c r="BO137" s="130">
        <f t="shared" si="175"/>
        <v>1.5337292617298517E-88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1.9017768096620482E-75</v>
      </c>
      <c r="H140" s="130">
        <f>'Mode Choice Q'!O38</f>
        <v>9.3905210670997242E-77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5.7537076361721061E-73</v>
      </c>
      <c r="H141" s="130">
        <f>'Mode Choice Q'!O39</f>
        <v>2.8410438331618178E-74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1.9017768096620482E-75</v>
      </c>
      <c r="F142" s="130">
        <f>'Mode Choice Q'!M40</f>
        <v>5.7537076361721061E-73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9.3905210670997242E-77</v>
      </c>
      <c r="F143" s="130">
        <f>'Mode Choice Q'!M41</f>
        <v>2.8410438331618178E-74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1.1672998107909248E-4</v>
      </c>
      <c r="F145" s="130" t="e">
        <f t="shared" si="176"/>
        <v>#DIV/0!</v>
      </c>
      <c r="G145" s="217">
        <f t="shared" si="176"/>
        <v>3.2611229808086188E-73</v>
      </c>
      <c r="H145" s="130">
        <f t="shared" si="176"/>
        <v>1.6962601315387303E-74</v>
      </c>
      <c r="N145" s="130" t="s">
        <v>11</v>
      </c>
      <c r="O145" s="130">
        <f t="shared" ref="O145:R148" si="177">O140*P122</f>
        <v>5.161649470252855E-5</v>
      </c>
      <c r="P145" s="130" t="e">
        <f t="shared" si="177"/>
        <v>#DIV/0!</v>
      </c>
      <c r="Q145" s="149">
        <f t="shared" si="177"/>
        <v>2.338455260918044E-84</v>
      </c>
      <c r="R145" s="130">
        <f t="shared" si="177"/>
        <v>2.1440579708310464E-84</v>
      </c>
      <c r="W145" s="130" t="s">
        <v>11</v>
      </c>
      <c r="X145" s="130">
        <f t="shared" ref="X145:AA148" si="178">X140*Z122</f>
        <v>5.5524717248257754E-5</v>
      </c>
      <c r="Y145" s="130" t="e">
        <f t="shared" si="178"/>
        <v>#DIV/0!</v>
      </c>
      <c r="Z145" s="149">
        <f t="shared" si="178"/>
        <v>2.3677113452086848E-84</v>
      </c>
      <c r="AA145" s="130">
        <f t="shared" si="178"/>
        <v>2.170681853928448E-84</v>
      </c>
      <c r="AG145" s="130" t="s">
        <v>11</v>
      </c>
      <c r="AH145" s="130">
        <f t="shared" ref="AH145:AK148" si="179">AH140*AJ122</f>
        <v>6.1011759374148783E-5</v>
      </c>
      <c r="AI145" s="130" t="e">
        <f t="shared" si="179"/>
        <v>#DIV/0!</v>
      </c>
      <c r="AJ145" s="149">
        <f t="shared" si="179"/>
        <v>2.5854683515746714E-84</v>
      </c>
      <c r="AK145" s="130">
        <f t="shared" si="179"/>
        <v>2.3726607762135217E-84</v>
      </c>
      <c r="AQ145" s="130" t="s">
        <v>11</v>
      </c>
      <c r="AR145" s="130">
        <f t="shared" ref="AR145:AU148" si="180">AR140*AT122</f>
        <v>6.0937310174143832E-5</v>
      </c>
      <c r="AS145" s="130" t="e">
        <f t="shared" si="180"/>
        <v>#DIV/0!</v>
      </c>
      <c r="AT145" s="149">
        <f t="shared" si="180"/>
        <v>2.8611618403745615E-84</v>
      </c>
      <c r="AU145" s="130">
        <f t="shared" si="180"/>
        <v>2.6263826223039669E-84</v>
      </c>
      <c r="BA145" s="130" t="s">
        <v>11</v>
      </c>
      <c r="BB145" s="130">
        <f t="shared" ref="BB145:BE148" si="181">BB140*BD122</f>
        <v>7.0211268500014725E-5</v>
      </c>
      <c r="BC145" s="130" t="e">
        <f t="shared" si="181"/>
        <v>#DIV/0!</v>
      </c>
      <c r="BD145" s="149">
        <f t="shared" si="181"/>
        <v>2.9389794523701555E-84</v>
      </c>
      <c r="BE145" s="130">
        <f t="shared" si="181"/>
        <v>2.6999482414958375E-84</v>
      </c>
      <c r="BK145" s="130" t="s">
        <v>11</v>
      </c>
      <c r="BL145" s="130">
        <f t="shared" ref="BL145:BO148" si="182">BL140*BN122</f>
        <v>7.5362095741993463E-5</v>
      </c>
      <c r="BM145" s="130" t="e">
        <f t="shared" si="182"/>
        <v>#DIV/0!</v>
      </c>
      <c r="BN145" s="149">
        <f t="shared" si="182"/>
        <v>3.1357598337106015E-84</v>
      </c>
      <c r="BO145" s="130">
        <f t="shared" si="182"/>
        <v>2.8823372685679571E-84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1.0850606718524255E-6</v>
      </c>
      <c r="G146" s="130">
        <f t="shared" si="176"/>
        <v>5.0768145329657226E-70</v>
      </c>
      <c r="H146" s="130">
        <f t="shared" si="176"/>
        <v>2.6343689993734923E-71</v>
      </c>
      <c r="N146" s="130" t="s">
        <v>12</v>
      </c>
      <c r="O146" s="130" t="e">
        <f t="shared" si="177"/>
        <v>#DIV/0!</v>
      </c>
      <c r="P146" s="130">
        <f t="shared" si="177"/>
        <v>7.1415769006056701E-8</v>
      </c>
      <c r="Q146" s="130">
        <f t="shared" si="177"/>
        <v>9.6292447678661822E-85</v>
      </c>
      <c r="R146" s="130">
        <f t="shared" si="177"/>
        <v>8.8076432564003327E-85</v>
      </c>
      <c r="W146" s="130" t="s">
        <v>12</v>
      </c>
      <c r="X146" s="130" t="e">
        <f t="shared" si="178"/>
        <v>#DIV/0!</v>
      </c>
      <c r="Y146" s="130">
        <f t="shared" si="178"/>
        <v>8.3435502129305985E-8</v>
      </c>
      <c r="Z146" s="130">
        <f t="shared" si="178"/>
        <v>9.5537262644914495E-85</v>
      </c>
      <c r="AA146" s="130">
        <f t="shared" si="178"/>
        <v>8.7377626908355318E-85</v>
      </c>
      <c r="AG146" s="130" t="s">
        <v>12</v>
      </c>
      <c r="AH146" s="130" t="e">
        <f t="shared" si="179"/>
        <v>#DIV/0!</v>
      </c>
      <c r="AI146" s="130">
        <f t="shared" si="179"/>
        <v>9.6305250686275432E-8</v>
      </c>
      <c r="AJ146" s="130">
        <f t="shared" si="179"/>
        <v>1.0823185665527592E-84</v>
      </c>
      <c r="AK146" s="130">
        <f t="shared" si="179"/>
        <v>9.9085832969018981E-85</v>
      </c>
      <c r="AQ146" s="130" t="s">
        <v>12</v>
      </c>
      <c r="AR146" s="130" t="e">
        <f t="shared" si="180"/>
        <v>#DIV/0!</v>
      </c>
      <c r="AS146" s="130">
        <f t="shared" si="180"/>
        <v>1.1215772280667962E-7</v>
      </c>
      <c r="AT146" s="130">
        <f t="shared" si="180"/>
        <v>1.1561721903123189E-84</v>
      </c>
      <c r="AU146" s="130">
        <f t="shared" si="180"/>
        <v>1.058761455426082E-84</v>
      </c>
      <c r="BA146" s="130" t="s">
        <v>12</v>
      </c>
      <c r="BB146" s="130" t="e">
        <f t="shared" si="181"/>
        <v>#DIV/0!</v>
      </c>
      <c r="BC146" s="130">
        <f t="shared" si="181"/>
        <v>1.1354175325692707E-7</v>
      </c>
      <c r="BD146" s="130">
        <f t="shared" si="181"/>
        <v>1.2354574242114507E-84</v>
      </c>
      <c r="BE146" s="130">
        <f t="shared" si="181"/>
        <v>1.1322614047176079E-84</v>
      </c>
      <c r="BK146" s="130" t="s">
        <v>12</v>
      </c>
      <c r="BL146" s="130" t="e">
        <f t="shared" si="182"/>
        <v>#DIV/0!</v>
      </c>
      <c r="BM146" s="130">
        <f t="shared" si="182"/>
        <v>1.2328252681575695E-7</v>
      </c>
      <c r="BN146" s="130">
        <f t="shared" si="182"/>
        <v>1.3208712239450694E-84</v>
      </c>
      <c r="BO146" s="130">
        <f t="shared" si="182"/>
        <v>1.2112185527932876E-84</v>
      </c>
    </row>
    <row r="147" spans="4:67" x14ac:dyDescent="0.3">
      <c r="D147" s="130" t="s">
        <v>13</v>
      </c>
      <c r="E147" s="130">
        <f t="shared" si="176"/>
        <v>3.3048666008037398E-73</v>
      </c>
      <c r="F147" s="130">
        <f t="shared" si="176"/>
        <v>5.7070373824579447E-70</v>
      </c>
      <c r="G147" s="130">
        <f t="shared" si="176"/>
        <v>1.1512601006494942E-8</v>
      </c>
      <c r="H147" s="130" t="e">
        <f t="shared" si="176"/>
        <v>#DIV/0!</v>
      </c>
      <c r="N147" s="130" t="s">
        <v>13</v>
      </c>
      <c r="O147" s="130">
        <f t="shared" si="177"/>
        <v>8.6883032221041283E-85</v>
      </c>
      <c r="P147" s="130">
        <f t="shared" si="177"/>
        <v>6.7151958846055874E-85</v>
      </c>
      <c r="Q147" s="130">
        <f t="shared" si="177"/>
        <v>1.8657269541424167E-7</v>
      </c>
      <c r="R147" s="130" t="e">
        <f t="shared" si="177"/>
        <v>#DIV/0!</v>
      </c>
      <c r="W147" s="130" t="s">
        <v>13</v>
      </c>
      <c r="X147" s="130">
        <f t="shared" si="178"/>
        <v>7.8289334320243294E-85</v>
      </c>
      <c r="Y147" s="130">
        <f t="shared" si="178"/>
        <v>6.7066301709138587E-85</v>
      </c>
      <c r="Z147" s="130">
        <f t="shared" si="178"/>
        <v>1.5824046808171244E-7</v>
      </c>
      <c r="AA147" s="130" t="e">
        <f t="shared" si="178"/>
        <v>#DIV/0!</v>
      </c>
      <c r="AG147" s="130" t="s">
        <v>13</v>
      </c>
      <c r="AH147" s="130">
        <f t="shared" si="179"/>
        <v>9.088556681709923E-85</v>
      </c>
      <c r="AI147" s="130">
        <f t="shared" si="179"/>
        <v>7.8830943219614397E-85</v>
      </c>
      <c r="AJ147" s="130">
        <f t="shared" si="179"/>
        <v>1.8255475789334029E-7</v>
      </c>
      <c r="AK147" s="130" t="e">
        <f t="shared" si="179"/>
        <v>#DIV/0!</v>
      </c>
      <c r="AQ147" s="130" t="s">
        <v>13</v>
      </c>
      <c r="AR147" s="130">
        <f t="shared" si="180"/>
        <v>8.306576938490231E-85</v>
      </c>
      <c r="AS147" s="130">
        <f t="shared" si="180"/>
        <v>8.7030037016984246E-85</v>
      </c>
      <c r="AT147" s="130">
        <f t="shared" si="180"/>
        <v>1.8486461688697623E-7</v>
      </c>
      <c r="AU147" s="130" t="e">
        <f t="shared" si="180"/>
        <v>#DIV/0!</v>
      </c>
      <c r="BA147" s="130" t="s">
        <v>13</v>
      </c>
      <c r="BB147" s="130">
        <f t="shared" si="181"/>
        <v>1.0043276590475806E-84</v>
      </c>
      <c r="BC147" s="130">
        <f t="shared" si="181"/>
        <v>8.8873899149114193E-85</v>
      </c>
      <c r="BD147" s="130">
        <f t="shared" si="181"/>
        <v>1.9926806914615823E-7</v>
      </c>
      <c r="BE147" s="130" t="e">
        <f t="shared" si="181"/>
        <v>#DIV/0!</v>
      </c>
      <c r="BK147" s="130" t="s">
        <v>13</v>
      </c>
      <c r="BL147" s="130">
        <f t="shared" si="182"/>
        <v>1.0574584649924843E-84</v>
      </c>
      <c r="BM147" s="130">
        <f t="shared" si="182"/>
        <v>9.4465985624822238E-85</v>
      </c>
      <c r="BN147" s="130">
        <f t="shared" si="182"/>
        <v>2.0855744744637965E-7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1.719032562922621E-74</v>
      </c>
      <c r="F148" s="130">
        <f t="shared" si="176"/>
        <v>2.96142622453721E-71</v>
      </c>
      <c r="G148" s="130" t="e">
        <f t="shared" si="176"/>
        <v>#DIV/0!</v>
      </c>
      <c r="H148" s="130">
        <f t="shared" si="176"/>
        <v>7.6341933901644746E-9</v>
      </c>
      <c r="N148" s="130" t="s">
        <v>14</v>
      </c>
      <c r="O148" s="130">
        <f t="shared" si="177"/>
        <v>9.1810043811201907E-85</v>
      </c>
      <c r="P148" s="130">
        <f t="shared" si="177"/>
        <v>7.0790330876487666E-85</v>
      </c>
      <c r="Q148" s="130" t="e">
        <f t="shared" si="177"/>
        <v>#DIV/0!</v>
      </c>
      <c r="R148" s="130">
        <f t="shared" si="177"/>
        <v>1.0802028381154943E-7</v>
      </c>
      <c r="W148" s="130" t="s">
        <v>14</v>
      </c>
      <c r="X148" s="130">
        <f t="shared" si="178"/>
        <v>8.2917923102761768E-85</v>
      </c>
      <c r="Y148" s="130">
        <f t="shared" si="178"/>
        <v>7.0861477735278872E-85</v>
      </c>
      <c r="Z148" s="130" t="e">
        <f t="shared" si="178"/>
        <v>#DIV/0!</v>
      </c>
      <c r="AA148" s="130">
        <f t="shared" si="178"/>
        <v>9.1817473746092973E-8</v>
      </c>
      <c r="AG148" s="130" t="s">
        <v>14</v>
      </c>
      <c r="AH148" s="130">
        <f t="shared" si="179"/>
        <v>9.6475558094111785E-85</v>
      </c>
      <c r="AI148" s="130">
        <f t="shared" si="179"/>
        <v>8.3479364400432055E-85</v>
      </c>
      <c r="AJ148" s="130" t="e">
        <f t="shared" si="179"/>
        <v>#DIV/0!</v>
      </c>
      <c r="AK148" s="130">
        <f t="shared" si="179"/>
        <v>1.0626897836371559E-7</v>
      </c>
      <c r="AQ148" s="130" t="s">
        <v>14</v>
      </c>
      <c r="AR148" s="130">
        <f t="shared" si="180"/>
        <v>8.8378705619043949E-85</v>
      </c>
      <c r="AS148" s="130">
        <f t="shared" si="180"/>
        <v>9.2375062275863521E-85</v>
      </c>
      <c r="AT148" s="130" t="e">
        <f t="shared" si="180"/>
        <v>#DIV/0!</v>
      </c>
      <c r="AU148" s="130">
        <f t="shared" si="180"/>
        <v>1.0789205287400958E-7</v>
      </c>
      <c r="BA148" s="130" t="s">
        <v>14</v>
      </c>
      <c r="BB148" s="130">
        <f t="shared" si="181"/>
        <v>1.0709131596016711E-84</v>
      </c>
      <c r="BC148" s="130">
        <f t="shared" si="181"/>
        <v>9.453945571492065E-85</v>
      </c>
      <c r="BD148" s="130" t="e">
        <f t="shared" si="181"/>
        <v>#DIV/0!</v>
      </c>
      <c r="BE148" s="130">
        <f t="shared" si="181"/>
        <v>1.1664603432439067E-7</v>
      </c>
      <c r="BK148" s="130" t="s">
        <v>14</v>
      </c>
      <c r="BL148" s="130">
        <f t="shared" si="182"/>
        <v>1.1300639909164515E-84</v>
      </c>
      <c r="BM148" s="130">
        <f t="shared" si="182"/>
        <v>1.0071060615763345E-84</v>
      </c>
      <c r="BN148" s="130" t="e">
        <f t="shared" si="182"/>
        <v>#DIV/0!</v>
      </c>
      <c r="BO148" s="130">
        <f t="shared" si="182"/>
        <v>1.2242270474241479E-7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7.7478318812631596E-51</v>
      </c>
      <c r="H151" s="130">
        <f>'Mode Choice Q'!T38</f>
        <v>3.8256949046653683E-52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3.3522745114794783E-51</v>
      </c>
      <c r="H152" s="130">
        <f>'Mode Choice Q'!T39</f>
        <v>1.6552733350630461E-52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7.7478318812631596E-51</v>
      </c>
      <c r="F153" s="130">
        <f>'Mode Choice Q'!R40</f>
        <v>3.3522745114794783E-51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3.8256949046653683E-52</v>
      </c>
      <c r="F154" s="130">
        <f>'Mode Choice Q'!R41</f>
        <v>1.6552733350630461E-52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1693.1616443110217</v>
      </c>
      <c r="F156" s="130" t="e">
        <f t="shared" si="183"/>
        <v>#DIV/0!</v>
      </c>
      <c r="G156" s="130">
        <f t="shared" si="183"/>
        <v>1.3285803292510924E-48</v>
      </c>
      <c r="H156" s="130">
        <f t="shared" si="183"/>
        <v>6.9105576738980477E-50</v>
      </c>
      <c r="N156" s="130" t="s">
        <v>11</v>
      </c>
      <c r="O156" s="148">
        <f t="shared" ref="O156:R159" si="184">O151*P122</f>
        <v>748.69427919197801</v>
      </c>
      <c r="P156" s="130" t="e">
        <f t="shared" si="184"/>
        <v>#DIV/0!</v>
      </c>
      <c r="Q156" s="130">
        <f t="shared" si="184"/>
        <v>9.5268583208078974E-60</v>
      </c>
      <c r="R156" s="130">
        <f t="shared" si="184"/>
        <v>8.7348844603027571E-60</v>
      </c>
      <c r="W156" s="130" t="s">
        <v>11</v>
      </c>
      <c r="X156" s="148">
        <f t="shared" ref="X156:AA159" si="185">X151*Z122</f>
        <v>805.38282184989748</v>
      </c>
      <c r="Y156" s="130" t="e">
        <f t="shared" si="185"/>
        <v>#DIV/0!</v>
      </c>
      <c r="Z156" s="130">
        <f t="shared" si="185"/>
        <v>9.6460475029644674E-60</v>
      </c>
      <c r="AA156" s="130">
        <f t="shared" si="185"/>
        <v>8.84335006426694E-60</v>
      </c>
      <c r="AG156" s="130" t="s">
        <v>11</v>
      </c>
      <c r="AH156" s="148">
        <f t="shared" ref="AH156:AK159" si="186">AH151*AJ122</f>
        <v>884.97205147534044</v>
      </c>
      <c r="AI156" s="130" t="e">
        <f t="shared" si="186"/>
        <v>#DIV/0!</v>
      </c>
      <c r="AJ156" s="130">
        <f t="shared" si="186"/>
        <v>1.0533188763557831E-59</v>
      </c>
      <c r="AK156" s="130">
        <f t="shared" si="186"/>
        <v>9.6662114670734839E-60</v>
      </c>
      <c r="AQ156" s="130" t="s">
        <v>11</v>
      </c>
      <c r="AR156" s="148">
        <f t="shared" ref="AR156:AU159" si="187">AR151*AT122</f>
        <v>883.89217012238612</v>
      </c>
      <c r="AS156" s="130" t="e">
        <f t="shared" si="187"/>
        <v>#DIV/0!</v>
      </c>
      <c r="AT156" s="130">
        <f t="shared" si="187"/>
        <v>1.1656363045170844E-59</v>
      </c>
      <c r="AU156" s="130">
        <f t="shared" si="187"/>
        <v>1.0699873355327252E-59</v>
      </c>
      <c r="BA156" s="130" t="s">
        <v>11</v>
      </c>
      <c r="BB156" s="148">
        <f t="shared" ref="BB156:BE159" si="188">BB151*BD122</f>
        <v>1018.4104008557919</v>
      </c>
      <c r="BC156" s="130" t="e">
        <f t="shared" si="188"/>
        <v>#DIV/0!</v>
      </c>
      <c r="BD156" s="130">
        <f t="shared" si="188"/>
        <v>1.197339171650603E-59</v>
      </c>
      <c r="BE156" s="130">
        <f t="shared" si="188"/>
        <v>1.099957942327585E-59</v>
      </c>
      <c r="BK156" s="130" t="s">
        <v>11</v>
      </c>
      <c r="BL156" s="148">
        <f t="shared" ref="BL156:BO159" si="189">BL151*BN122</f>
        <v>1093.122852977938</v>
      </c>
      <c r="BM156" s="130" t="e">
        <f t="shared" si="189"/>
        <v>#DIV/0!</v>
      </c>
      <c r="BN156" s="130">
        <f t="shared" si="189"/>
        <v>1.2775074282204979E-59</v>
      </c>
      <c r="BO156" s="130">
        <f t="shared" si="189"/>
        <v>1.1742631663455944E-59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15.73874247513206</v>
      </c>
      <c r="G157" s="130">
        <f t="shared" si="183"/>
        <v>2.9578972437487461E-48</v>
      </c>
      <c r="H157" s="130">
        <f t="shared" si="183"/>
        <v>1.5348586700708228E-49</v>
      </c>
      <c r="N157" s="130" t="s">
        <v>12</v>
      </c>
      <c r="O157" s="130" t="e">
        <f t="shared" si="184"/>
        <v>#DIV/0!</v>
      </c>
      <c r="P157" s="148">
        <f t="shared" si="184"/>
        <v>1.0358816112383382</v>
      </c>
      <c r="Q157" s="130">
        <f t="shared" si="184"/>
        <v>5.6102732083881929E-63</v>
      </c>
      <c r="R157" s="130">
        <f t="shared" si="184"/>
        <v>5.1315846861968996E-63</v>
      </c>
      <c r="W157" s="130" t="s">
        <v>12</v>
      </c>
      <c r="X157" s="130" t="e">
        <f t="shared" si="185"/>
        <v>#DIV/0!</v>
      </c>
      <c r="Y157" s="148">
        <f t="shared" si="185"/>
        <v>1.2102271470724528</v>
      </c>
      <c r="Z157" s="130">
        <f t="shared" si="185"/>
        <v>5.5662739699811793E-63</v>
      </c>
      <c r="AA157" s="130">
        <f t="shared" si="185"/>
        <v>5.0908702714918625E-63</v>
      </c>
      <c r="AG157" s="130" t="s">
        <v>12</v>
      </c>
      <c r="AH157" s="130" t="e">
        <f t="shared" si="186"/>
        <v>#DIV/0!</v>
      </c>
      <c r="AI157" s="148">
        <f t="shared" si="186"/>
        <v>1.396902107756488</v>
      </c>
      <c r="AJ157" s="130">
        <f t="shared" si="186"/>
        <v>6.3058972985454824E-63</v>
      </c>
      <c r="AK157" s="130">
        <f t="shared" si="186"/>
        <v>5.7730238189811899E-63</v>
      </c>
      <c r="AQ157" s="130" t="s">
        <v>12</v>
      </c>
      <c r="AR157" s="130" t="e">
        <f t="shared" si="187"/>
        <v>#DIV/0!</v>
      </c>
      <c r="AS157" s="148">
        <f t="shared" si="187"/>
        <v>1.6268413017292149</v>
      </c>
      <c r="AT157" s="130">
        <f t="shared" si="187"/>
        <v>6.7361896181501655E-63</v>
      </c>
      <c r="AU157" s="130">
        <f t="shared" si="187"/>
        <v>6.168646836430263E-63</v>
      </c>
      <c r="BA157" s="130" t="s">
        <v>12</v>
      </c>
      <c r="BB157" s="130" t="e">
        <f t="shared" si="188"/>
        <v>#DIV/0!</v>
      </c>
      <c r="BC157" s="148">
        <f t="shared" si="188"/>
        <v>1.6469165835998569</v>
      </c>
      <c r="BD157" s="130">
        <f t="shared" si="188"/>
        <v>7.1981280507980462E-63</v>
      </c>
      <c r="BE157" s="130">
        <f t="shared" si="188"/>
        <v>6.596878547502983E-63</v>
      </c>
      <c r="BK157" s="130" t="s">
        <v>12</v>
      </c>
      <c r="BL157" s="130" t="e">
        <f t="shared" si="189"/>
        <v>#DIV/0!</v>
      </c>
      <c r="BM157" s="148">
        <f t="shared" si="189"/>
        <v>1.7882059423684051</v>
      </c>
      <c r="BN157" s="130">
        <f t="shared" si="189"/>
        <v>7.6957732595596707E-63</v>
      </c>
      <c r="BO157" s="130">
        <f t="shared" si="189"/>
        <v>7.0569054583755452E-63</v>
      </c>
    </row>
    <row r="158" spans="4:67" x14ac:dyDescent="0.3">
      <c r="D158" s="130" t="s">
        <v>13</v>
      </c>
      <c r="E158" s="130">
        <f t="shared" si="183"/>
        <v>1.3464014643011244E-48</v>
      </c>
      <c r="F158" s="130">
        <f t="shared" si="183"/>
        <v>3.3250830878161185E-48</v>
      </c>
      <c r="G158" s="148">
        <f t="shared" si="183"/>
        <v>0.16698961372439591</v>
      </c>
      <c r="H158" s="130" t="e">
        <f t="shared" si="183"/>
        <v>#DIV/0!</v>
      </c>
      <c r="N158" s="130" t="s">
        <v>13</v>
      </c>
      <c r="O158" s="130">
        <f t="shared" si="184"/>
        <v>3.5396116072244028E-60</v>
      </c>
      <c r="P158" s="130">
        <f t="shared" si="184"/>
        <v>3.912465044631934E-63</v>
      </c>
      <c r="Q158" s="148">
        <f t="shared" si="184"/>
        <v>2.7062261882581362</v>
      </c>
      <c r="R158" s="130" t="e">
        <f t="shared" si="184"/>
        <v>#DIV/0!</v>
      </c>
      <c r="W158" s="130" t="s">
        <v>13</v>
      </c>
      <c r="X158" s="130">
        <f t="shared" si="185"/>
        <v>3.1895046638887188E-60</v>
      </c>
      <c r="Y158" s="130">
        <f t="shared" si="185"/>
        <v>3.9074744150245325E-63</v>
      </c>
      <c r="Z158" s="148">
        <f t="shared" si="185"/>
        <v>2.2952688645793535</v>
      </c>
      <c r="AA158" s="130" t="e">
        <f t="shared" si="185"/>
        <v>#DIV/0!</v>
      </c>
      <c r="AG158" s="130" t="s">
        <v>13</v>
      </c>
      <c r="AH158" s="130">
        <f t="shared" si="186"/>
        <v>3.702674722683821E-60</v>
      </c>
      <c r="AI158" s="130">
        <f t="shared" si="186"/>
        <v>4.5929160531140799E-63</v>
      </c>
      <c r="AJ158" s="148">
        <f t="shared" si="186"/>
        <v>2.6479462362120652</v>
      </c>
      <c r="AK158" s="130" t="e">
        <f t="shared" si="186"/>
        <v>#DIV/0!</v>
      </c>
      <c r="AQ158" s="130" t="s">
        <v>13</v>
      </c>
      <c r="AR158" s="130">
        <f t="shared" si="187"/>
        <v>3.3840964565992657E-60</v>
      </c>
      <c r="AS158" s="130">
        <f t="shared" si="187"/>
        <v>5.0706186909985173E-63</v>
      </c>
      <c r="AT158" s="148">
        <f t="shared" si="187"/>
        <v>2.6814506077166</v>
      </c>
      <c r="AU158" s="130" t="e">
        <f t="shared" si="187"/>
        <v>#DIV/0!</v>
      </c>
      <c r="BA158" s="130" t="s">
        <v>13</v>
      </c>
      <c r="BB158" s="130">
        <f t="shared" si="188"/>
        <v>4.0916272700717255E-60</v>
      </c>
      <c r="BC158" s="130">
        <f t="shared" si="188"/>
        <v>5.1780473686282629E-63</v>
      </c>
      <c r="BD158" s="148">
        <f t="shared" si="188"/>
        <v>2.8903718521601145</v>
      </c>
      <c r="BE158" s="130" t="e">
        <f t="shared" si="188"/>
        <v>#DIV/0!</v>
      </c>
      <c r="BK158" s="130" t="s">
        <v>13</v>
      </c>
      <c r="BL158" s="130">
        <f t="shared" si="189"/>
        <v>4.3080819823627442E-60</v>
      </c>
      <c r="BM158" s="130">
        <f t="shared" si="189"/>
        <v>5.5038583090495751E-63</v>
      </c>
      <c r="BN158" s="148">
        <f t="shared" si="189"/>
        <v>3.0251137487322808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7.0033324774362913E-50</v>
      </c>
      <c r="F159" s="130">
        <f t="shared" si="183"/>
        <v>1.7254115568422738E-49</v>
      </c>
      <c r="G159" s="130" t="e">
        <f t="shared" si="183"/>
        <v>#DIV/0!</v>
      </c>
      <c r="H159" s="148">
        <f t="shared" si="183"/>
        <v>0.1107335348981255</v>
      </c>
      <c r="N159" s="130" t="s">
        <v>14</v>
      </c>
      <c r="O159" s="130">
        <f t="shared" si="184"/>
        <v>3.7403378821671663E-60</v>
      </c>
      <c r="P159" s="130">
        <f t="shared" si="184"/>
        <v>4.1244469976984745E-63</v>
      </c>
      <c r="Q159" s="130" t="e">
        <f t="shared" si="184"/>
        <v>#DIV/0!</v>
      </c>
      <c r="R159" s="148">
        <f t="shared" si="184"/>
        <v>1.5668279876905142</v>
      </c>
      <c r="W159" s="130" t="s">
        <v>14</v>
      </c>
      <c r="X159" s="130">
        <f t="shared" si="185"/>
        <v>3.3780732043833645E-60</v>
      </c>
      <c r="Y159" s="130">
        <f t="shared" si="185"/>
        <v>4.1285922170314514E-63</v>
      </c>
      <c r="Z159" s="130" t="e">
        <f t="shared" si="185"/>
        <v>#DIV/0!</v>
      </c>
      <c r="AA159" s="148">
        <f t="shared" si="185"/>
        <v>1.3318071620270624</v>
      </c>
      <c r="AG159" s="130" t="s">
        <v>14</v>
      </c>
      <c r="AH159" s="130">
        <f t="shared" si="186"/>
        <v>3.9304107662194298E-60</v>
      </c>
      <c r="AI159" s="130">
        <f t="shared" si="186"/>
        <v>4.8637463564320894E-63</v>
      </c>
      <c r="AJ159" s="130" t="e">
        <f t="shared" si="186"/>
        <v>#DIV/0!</v>
      </c>
      <c r="AK159" s="148">
        <f t="shared" si="186"/>
        <v>1.5414254031588159</v>
      </c>
      <c r="AQ159" s="130" t="s">
        <v>14</v>
      </c>
      <c r="AR159" s="130">
        <f t="shared" si="187"/>
        <v>3.600545287654871E-60</v>
      </c>
      <c r="AS159" s="130">
        <f t="shared" si="187"/>
        <v>5.3820351388192074E-63</v>
      </c>
      <c r="AT159" s="130" t="e">
        <f t="shared" si="187"/>
        <v>#DIV/0!</v>
      </c>
      <c r="AU159" s="148">
        <f t="shared" si="187"/>
        <v>1.5649680053359434</v>
      </c>
      <c r="BA159" s="130" t="s">
        <v>14</v>
      </c>
      <c r="BB159" s="130">
        <f t="shared" si="188"/>
        <v>4.3628963597997275E-60</v>
      </c>
      <c r="BC159" s="130">
        <f t="shared" si="188"/>
        <v>5.5081388864783732E-63</v>
      </c>
      <c r="BD159" s="130" t="e">
        <f t="shared" si="188"/>
        <v>#DIV/0!</v>
      </c>
      <c r="BE159" s="148">
        <f t="shared" si="188"/>
        <v>1.6919440014748663</v>
      </c>
      <c r="BK159" s="130" t="s">
        <v>14</v>
      </c>
      <c r="BL159" s="130">
        <f t="shared" si="189"/>
        <v>4.603876633791666E-60</v>
      </c>
      <c r="BM159" s="130">
        <f t="shared" si="189"/>
        <v>5.867687748599121E-63</v>
      </c>
      <c r="BN159" s="130" t="e">
        <f t="shared" si="189"/>
        <v>#DIV/0!</v>
      </c>
      <c r="BO159" s="148">
        <f t="shared" si="189"/>
        <v>1.7757342727762675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0" zoomScale="62" zoomScaleNormal="62" workbookViewId="0">
      <selection activeCell="J29" sqref="J29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I28" si="7">11.561-21.719*H46</f>
        <v>-2171866.7199999997</v>
      </c>
      <c r="I28" s="206">
        <f t="shared" si="7"/>
        <v>-287.07390663760646</v>
      </c>
      <c r="J28" s="206">
        <f>11.561-21.719*J46</f>
        <v>-284.0656486228429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-239.7986326647364</v>
      </c>
      <c r="J29" s="206">
        <f t="shared" si="10"/>
        <v>-236.79037464997282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-287.07390663760646</v>
      </c>
      <c r="H30" s="206">
        <f t="shared" si="10"/>
        <v>-239.7986326647364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-284.0656486228429</v>
      </c>
      <c r="H31" s="206">
        <f t="shared" si="10"/>
        <v>-236.79037464997282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2.1153705257817157E-125</v>
      </c>
      <c r="J33" s="206">
        <f t="shared" si="13"/>
        <v>4.2840674985214412E-124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7.190797615878219E-105</v>
      </c>
      <c r="J34" s="206">
        <f t="shared" si="16"/>
        <v>1.4562868291476358E-103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2.1153705257817157E-125</v>
      </c>
      <c r="H35" s="206">
        <f t="shared" si="16"/>
        <v>7.190797615878219E-105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4.2840674985214412E-124</v>
      </c>
      <c r="H36" s="206">
        <f t="shared" si="16"/>
        <v>1.4562868291476358E-103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1.9017768096620482E-75</v>
      </c>
      <c r="O38" s="206">
        <f t="shared" si="20"/>
        <v>9.3905210670997242E-77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7.7478318812631596E-51</v>
      </c>
      <c r="T38" s="206">
        <f t="shared" si="21"/>
        <v>3.8256949046653683E-52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5.7537076361721061E-73</v>
      </c>
      <c r="O39" s="206">
        <f t="shared" si="20"/>
        <v>2.8410438331618178E-74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3.3522745114794783E-51</v>
      </c>
      <c r="T39" s="206">
        <f t="shared" si="21"/>
        <v>1.6552733350630461E-52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1.9017768096620482E-75</v>
      </c>
      <c r="M40" s="206">
        <f t="shared" si="20"/>
        <v>5.7537076361721061E-73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7.7478318812631596E-51</v>
      </c>
      <c r="R40" s="206">
        <f t="shared" si="21"/>
        <v>3.3522745114794783E-51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9.3905210670997242E-77</v>
      </c>
      <c r="M41" s="206">
        <f t="shared" si="20"/>
        <v>2.8410438331618178E-74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3.8256949046653683E-52</v>
      </c>
      <c r="R41" s="206">
        <f t="shared" si="21"/>
        <v>1.6552733350630461E-52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13.749938148054994</v>
      </c>
      <c r="J46">
        <f>'Trip Length Frequency'!L28</f>
        <v>13.611430020850078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11.573259941283503</v>
      </c>
      <c r="J47">
        <f>'Trip Length Frequency'!L29</f>
        <v>11.434751814078586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13.749938148054994</v>
      </c>
      <c r="H48">
        <f>'Trip Length Frequency'!J30</f>
        <v>11.573259941283503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13.611430020850078</v>
      </c>
      <c r="H49">
        <f>'Trip Length Frequency'!J31</f>
        <v>11.434751814078586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1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Gravity!E134</f>
        <v>1.4624100004886454E-85</v>
      </c>
      <c r="G25" s="4" t="e">
        <f>Gravity!F134</f>
        <v>#DIV/0!</v>
      </c>
      <c r="H25" s="4">
        <f>Gravity!G134</f>
        <v>171.4776920320177</v>
      </c>
      <c r="I25" s="4">
        <f>Gravity!H134</f>
        <v>180.63535765674212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Gravity!E135</f>
        <v>#DIV/0!</v>
      </c>
      <c r="G26" s="4">
        <f>Gravity!F135</f>
        <v>1.3593796237992604E-87</v>
      </c>
      <c r="H26" s="4">
        <f>Gravity!G135</f>
        <v>882.35531834274525</v>
      </c>
      <c r="I26" s="4">
        <f>Gravity!H135</f>
        <v>927.25390880072564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Gravity!E136</f>
        <v>173.77783681098862</v>
      </c>
      <c r="G27" s="4">
        <f>Gravity!F136</f>
        <v>991.8886643769041</v>
      </c>
      <c r="H27" s="4">
        <f>Gravity!G136</f>
        <v>1.4423152208108571E-89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Gravity!E137</f>
        <v>183.06040214800845</v>
      </c>
      <c r="G28" s="4">
        <f>Gravity!F137</f>
        <v>1042.3725920629031</v>
      </c>
      <c r="H28" s="4" t="e">
        <f>Gravity!G137</f>
        <v>#DIV/0!</v>
      </c>
      <c r="I28" s="4">
        <f>Gravity!H137</f>
        <v>9.5642273358000955E-90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171.4776920320177</v>
      </c>
      <c r="D36" s="31">
        <f>E36-H36</f>
        <v>0</v>
      </c>
      <c r="E36">
        <f>W6*G66+(W6*0.17/X6^3.8)*(G66^4.8/4.8)</f>
        <v>513.28563834927661</v>
      </c>
      <c r="F36" s="258"/>
      <c r="G36" s="32" t="s">
        <v>62</v>
      </c>
      <c r="H36" s="33">
        <f>W6*G66+0.17*W6/X6^3.8*G66^4.8/4.8</f>
        <v>513.28563834927661</v>
      </c>
      <c r="I36" s="32" t="s">
        <v>63</v>
      </c>
      <c r="J36" s="33">
        <f>W6*(1+0.17*(G66/X6)^3.8)</f>
        <v>2.5000159411102718</v>
      </c>
      <c r="K36" s="34">
        <v>1</v>
      </c>
      <c r="L36" s="35" t="s">
        <v>61</v>
      </c>
      <c r="M36" s="36" t="s">
        <v>64</v>
      </c>
      <c r="N36" s="37">
        <f>J36+J54+J51</f>
        <v>15.000032018142765</v>
      </c>
      <c r="O36" s="38" t="s">
        <v>65</v>
      </c>
      <c r="P36" s="39">
        <v>0</v>
      </c>
      <c r="Q36" s="39">
        <f>IF(P36&lt;=0,0,P36)</f>
        <v>0</v>
      </c>
      <c r="R36" s="40">
        <f>G58</f>
        <v>171.47769203201776</v>
      </c>
      <c r="S36" s="40" t="s">
        <v>39</v>
      </c>
      <c r="T36" s="40">
        <f>I58</f>
        <v>171.4776920320177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180.63535765674212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13.750167883020115</v>
      </c>
      <c r="O37" s="48" t="s">
        <v>70</v>
      </c>
      <c r="P37" s="39">
        <v>171.47769203201776</v>
      </c>
      <c r="Q37" s="39">
        <f t="shared" ref="Q37:Q60" si="5">IF(P37&lt;=0,0,P37)</f>
        <v>171.47769203201776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882.35531834274525</v>
      </c>
      <c r="D38" s="31">
        <f t="shared" si="1"/>
        <v>0</v>
      </c>
      <c r="E38">
        <f t="shared" si="2"/>
        <v>0</v>
      </c>
      <c r="F38" s="258"/>
      <c r="G38" s="44" t="s">
        <v>72</v>
      </c>
      <c r="H38" s="33">
        <f t="shared" si="3"/>
        <v>0</v>
      </c>
      <c r="I38" s="44" t="s">
        <v>73</v>
      </c>
      <c r="J38" s="33">
        <f t="shared" si="4"/>
        <v>2.5</v>
      </c>
      <c r="K38" s="34">
        <v>3</v>
      </c>
      <c r="L38" s="45"/>
      <c r="M38" s="46" t="s">
        <v>74</v>
      </c>
      <c r="N38" s="47">
        <f>J36+J47+J39+J49+J43</f>
        <v>14.014254399566267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927.25390880072564</v>
      </c>
      <c r="D39" s="31">
        <f t="shared" si="1"/>
        <v>0</v>
      </c>
      <c r="E39">
        <f t="shared" si="2"/>
        <v>769.92845752391486</v>
      </c>
      <c r="F39" s="258"/>
      <c r="G39" s="44" t="s">
        <v>77</v>
      </c>
      <c r="H39" s="33">
        <f t="shared" si="3"/>
        <v>769.92845752391486</v>
      </c>
      <c r="I39" s="44" t="s">
        <v>78</v>
      </c>
      <c r="J39" s="33">
        <f t="shared" si="4"/>
        <v>3.7500239116654077</v>
      </c>
      <c r="K39" s="34">
        <v>4</v>
      </c>
      <c r="L39" s="45"/>
      <c r="M39" s="46" t="s">
        <v>79</v>
      </c>
      <c r="N39" s="47">
        <f>J36+J47+J48+J42+J43</f>
        <v>14.097959089161739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428.69557108484065</v>
      </c>
      <c r="F40" s="258"/>
      <c r="G40" s="44" t="s">
        <v>81</v>
      </c>
      <c r="H40" s="33">
        <f t="shared" si="3"/>
        <v>428.69557108484065</v>
      </c>
      <c r="I40" s="44" t="s">
        <v>82</v>
      </c>
      <c r="J40" s="33">
        <f t="shared" si="4"/>
        <v>2.5000375373784522</v>
      </c>
      <c r="K40" s="34">
        <v>5</v>
      </c>
      <c r="L40" s="45"/>
      <c r="M40" s="46" t="s">
        <v>83</v>
      </c>
      <c r="N40" s="47">
        <f>J45+J38+J39+J40+J51</f>
        <v>13.750201599682242</v>
      </c>
      <c r="O40" s="48" t="s">
        <v>84</v>
      </c>
      <c r="P40" s="39">
        <v>0</v>
      </c>
      <c r="Q40" s="39">
        <f t="shared" si="5"/>
        <v>0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5366.3630604745413</v>
      </c>
      <c r="F41" s="258"/>
      <c r="G41" s="44" t="s">
        <v>85</v>
      </c>
      <c r="H41" s="33">
        <f t="shared" si="3"/>
        <v>5366.3630604745413</v>
      </c>
      <c r="I41" s="44" t="s">
        <v>86</v>
      </c>
      <c r="J41" s="33">
        <f t="shared" si="4"/>
        <v>3.6662407924541363</v>
      </c>
      <c r="K41" s="34">
        <v>6</v>
      </c>
      <c r="L41" s="45"/>
      <c r="M41" s="46" t="s">
        <v>87</v>
      </c>
      <c r="N41" s="47">
        <f>J45+J38+J39+J49+J43</f>
        <v>14.014288116228395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4925.1472947581024</v>
      </c>
      <c r="F42" s="258"/>
      <c r="G42" s="44" t="s">
        <v>89</v>
      </c>
      <c r="H42" s="33">
        <f t="shared" si="3"/>
        <v>4925.1472947581024</v>
      </c>
      <c r="I42" s="44" t="s">
        <v>90</v>
      </c>
      <c r="J42" s="33">
        <f t="shared" si="4"/>
        <v>2.5837286799889063</v>
      </c>
      <c r="K42" s="34">
        <v>7</v>
      </c>
      <c r="L42" s="45"/>
      <c r="M42" s="46" t="s">
        <v>91</v>
      </c>
      <c r="N42" s="47">
        <f>J45+J38+J48+J42+J43</f>
        <v>14.097992805823864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2254.4435833301241</v>
      </c>
      <c r="F43" s="258"/>
      <c r="G43" s="44" t="s">
        <v>93</v>
      </c>
      <c r="H43" s="33">
        <f t="shared" si="3"/>
        <v>2254.4435833301241</v>
      </c>
      <c r="I43" s="44" t="s">
        <v>94</v>
      </c>
      <c r="J43" s="33">
        <f t="shared" si="4"/>
        <v>2.7641400522290684</v>
      </c>
      <c r="K43" s="34">
        <v>8</v>
      </c>
      <c r="L43" s="53"/>
      <c r="M43" s="54" t="s">
        <v>95</v>
      </c>
      <c r="N43" s="55">
        <f>J45+J46+J41+J42+J43</f>
        <v>14.014254396368806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13.778900359831519</v>
      </c>
      <c r="O44" s="38" t="s">
        <v>100</v>
      </c>
      <c r="P44" s="39">
        <v>33.836290563289779</v>
      </c>
      <c r="Q44" s="39">
        <f t="shared" si="5"/>
        <v>33.836290563289779</v>
      </c>
      <c r="R44" s="40">
        <f>G59</f>
        <v>180.63535765674226</v>
      </c>
      <c r="S44" s="40" t="s">
        <v>39</v>
      </c>
      <c r="T44" s="40">
        <f>I59</f>
        <v>180.63535765674212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367.00146229396364</v>
      </c>
      <c r="F45" s="258"/>
      <c r="G45" s="44" t="s">
        <v>101</v>
      </c>
      <c r="H45" s="33">
        <f t="shared" si="3"/>
        <v>367.00146229396364</v>
      </c>
      <c r="I45" s="44" t="s">
        <v>102</v>
      </c>
      <c r="J45" s="33">
        <f t="shared" si="4"/>
        <v>2.5001240736058898</v>
      </c>
      <c r="K45" s="34">
        <v>10</v>
      </c>
      <c r="L45" s="45"/>
      <c r="M45" s="46" t="s">
        <v>103</v>
      </c>
      <c r="N45" s="47">
        <f>J36+J47+J48+J42+J50</f>
        <v>13.862605049426991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366.99830380453278</v>
      </c>
      <c r="F46" s="258"/>
      <c r="G46" s="44" t="s">
        <v>105</v>
      </c>
      <c r="H46" s="33">
        <f t="shared" si="3"/>
        <v>366.99830380453278</v>
      </c>
      <c r="I46" s="44" t="s">
        <v>106</v>
      </c>
      <c r="J46" s="33">
        <f t="shared" si="4"/>
        <v>2.5000207980908047</v>
      </c>
      <c r="K46" s="34">
        <v>11</v>
      </c>
      <c r="L46" s="45"/>
      <c r="M46" s="46" t="s">
        <v>107</v>
      </c>
      <c r="N46" s="47">
        <f>J45+J38+J39+J49+J50</f>
        <v>13.778934076493647</v>
      </c>
      <c r="O46" s="48" t="s">
        <v>108</v>
      </c>
      <c r="P46" s="39">
        <v>0</v>
      </c>
      <c r="Q46" s="39">
        <f t="shared" si="5"/>
        <v>0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513.28813953225688</v>
      </c>
      <c r="F47" s="258"/>
      <c r="G47" s="44" t="s">
        <v>109</v>
      </c>
      <c r="H47" s="33">
        <f t="shared" si="3"/>
        <v>513.28813953225688</v>
      </c>
      <c r="I47" s="44" t="s">
        <v>110</v>
      </c>
      <c r="J47" s="33">
        <f t="shared" si="4"/>
        <v>2.5000744158334918</v>
      </c>
      <c r="K47" s="34">
        <v>12</v>
      </c>
      <c r="L47" s="45"/>
      <c r="M47" s="46" t="s">
        <v>111</v>
      </c>
      <c r="N47" s="47">
        <f>J45+J38+J48+J42+J50</f>
        <v>13.862638766089116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13.778900356634058</v>
      </c>
      <c r="O48" s="48" t="s">
        <v>116</v>
      </c>
      <c r="P48" s="39">
        <v>146.79906709345249</v>
      </c>
      <c r="Q48" s="39">
        <f t="shared" si="5"/>
        <v>146.79906709345249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84.590726963196204</v>
      </c>
      <c r="F49" s="258"/>
      <c r="G49" s="44" t="s">
        <v>117</v>
      </c>
      <c r="H49" s="33">
        <f t="shared" si="3"/>
        <v>84.590726963196204</v>
      </c>
      <c r="I49" s="44" t="s">
        <v>118</v>
      </c>
      <c r="J49" s="33">
        <f t="shared" si="4"/>
        <v>2.500000078728029</v>
      </c>
      <c r="K49" s="34">
        <v>14</v>
      </c>
      <c r="L49" s="53"/>
      <c r="M49" s="54" t="s">
        <v>119</v>
      </c>
      <c r="N49" s="55">
        <f>J45+J46+J53+J44</f>
        <v>15.000144871696694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2776.3672732825394</v>
      </c>
      <c r="F50" s="258"/>
      <c r="G50" s="44" t="s">
        <v>121</v>
      </c>
      <c r="H50" s="33">
        <f t="shared" si="3"/>
        <v>2776.3672732825394</v>
      </c>
      <c r="I50" s="44" t="s">
        <v>122</v>
      </c>
      <c r="J50" s="33">
        <f t="shared" si="4"/>
        <v>2.5287860124943204</v>
      </c>
      <c r="K50" s="34">
        <v>15</v>
      </c>
      <c r="L50" s="35" t="s">
        <v>71</v>
      </c>
      <c r="M50" s="36" t="s">
        <v>123</v>
      </c>
      <c r="N50" s="37">
        <f>J37+J46+J41+J42+J43</f>
        <v>14.014130322762917</v>
      </c>
      <c r="O50" s="38" t="s">
        <v>124</v>
      </c>
      <c r="P50" s="39">
        <v>0</v>
      </c>
      <c r="Q50" s="39">
        <f t="shared" si="5"/>
        <v>0</v>
      </c>
      <c r="R50" s="40">
        <f>G60</f>
        <v>882.35531834274548</v>
      </c>
      <c r="S50" s="40" t="s">
        <v>39</v>
      </c>
      <c r="T50" s="40">
        <f>I60</f>
        <v>882.35531834274525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428.69480442429995</v>
      </c>
      <c r="F51" s="258"/>
      <c r="G51" s="44" t="s">
        <v>125</v>
      </c>
      <c r="H51" s="33">
        <f t="shared" si="3"/>
        <v>428.69480442429995</v>
      </c>
      <c r="I51" s="44" t="s">
        <v>126</v>
      </c>
      <c r="J51" s="33">
        <f t="shared" si="4"/>
        <v>2.5000160770324928</v>
      </c>
      <c r="K51" s="34">
        <v>16</v>
      </c>
      <c r="L51" s="45"/>
      <c r="M51" s="46" t="s">
        <v>127</v>
      </c>
      <c r="N51" s="47">
        <f>J37+J38+J39+J40+J51</f>
        <v>13.750077526076353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4850.9178271089486</v>
      </c>
      <c r="F52" s="258"/>
      <c r="G52" s="44" t="s">
        <v>129</v>
      </c>
      <c r="H52" s="33">
        <f t="shared" si="3"/>
        <v>4850.9178271089486</v>
      </c>
      <c r="I52" s="44" t="s">
        <v>130</v>
      </c>
      <c r="J52" s="33">
        <f t="shared" si="4"/>
        <v>3.3670904308319423</v>
      </c>
      <c r="K52" s="34">
        <v>17</v>
      </c>
      <c r="L52" s="45"/>
      <c r="M52" s="46" t="s">
        <v>131</v>
      </c>
      <c r="N52" s="47">
        <f>J37+J38+J39+J49+J43</f>
        <v>14.014164042622506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14.097868732217975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12.381199955504053</v>
      </c>
      <c r="O54" s="56" t="s">
        <v>140</v>
      </c>
      <c r="P54" s="39">
        <v>882.35531834274548</v>
      </c>
      <c r="Q54" s="39">
        <f t="shared" si="5"/>
        <v>882.35531834274548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23645.722142930535</v>
      </c>
      <c r="K55" s="34">
        <v>20</v>
      </c>
      <c r="L55" s="35" t="s">
        <v>76</v>
      </c>
      <c r="M55" s="36" t="s">
        <v>142</v>
      </c>
      <c r="N55" s="37">
        <f>J37+J38+J39+J49+J50</f>
        <v>13.778810002887758</v>
      </c>
      <c r="O55" s="38" t="s">
        <v>143</v>
      </c>
      <c r="P55" s="39">
        <v>0</v>
      </c>
      <c r="Q55" s="39">
        <f t="shared" si="5"/>
        <v>0</v>
      </c>
      <c r="R55" s="40">
        <f>G61</f>
        <v>927.25390880072587</v>
      </c>
      <c r="S55" s="40" t="s">
        <v>39</v>
      </c>
      <c r="T55" s="40">
        <f>I61</f>
        <v>927.25390880072564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13.862514692483227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13.778776283028169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171.47769203201776</v>
      </c>
      <c r="H58" s="68" t="s">
        <v>39</v>
      </c>
      <c r="I58" s="69">
        <f>C36</f>
        <v>171.4776920320177</v>
      </c>
      <c r="K58" s="34">
        <v>23</v>
      </c>
      <c r="L58" s="45"/>
      <c r="M58" s="46" t="s">
        <v>149</v>
      </c>
      <c r="N58" s="47">
        <f>J37+J46+J53+J44</f>
        <v>15.000020798090805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180.63535765674226</v>
      </c>
      <c r="H59" s="68" t="s">
        <v>39</v>
      </c>
      <c r="I59" s="69">
        <f t="shared" ref="I59:I60" si="6">C37</f>
        <v>180.63535765674212</v>
      </c>
      <c r="K59" s="34">
        <v>24</v>
      </c>
      <c r="L59" s="45"/>
      <c r="M59" s="46" t="s">
        <v>151</v>
      </c>
      <c r="N59" s="47">
        <f>J52+J53+J44</f>
        <v>13.367090430831942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882.35531834274548</v>
      </c>
      <c r="H60" s="68" t="s">
        <v>39</v>
      </c>
      <c r="I60" s="69">
        <f t="shared" si="6"/>
        <v>882.35531834274525</v>
      </c>
      <c r="K60" s="34">
        <v>25</v>
      </c>
      <c r="L60" s="53"/>
      <c r="M60" s="54" t="s">
        <v>153</v>
      </c>
      <c r="N60" s="55">
        <f>J52+J41+J42+J50</f>
        <v>12.145845915769305</v>
      </c>
      <c r="O60" s="56" t="s">
        <v>154</v>
      </c>
      <c r="P60" s="39">
        <v>927.25390880072587</v>
      </c>
      <c r="Q60" s="71">
        <f t="shared" si="5"/>
        <v>927.25390880072587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927.25390880072587</v>
      </c>
      <c r="H61" s="74" t="s">
        <v>39</v>
      </c>
      <c r="I61" s="69">
        <f>C39</f>
        <v>927.25390880072564</v>
      </c>
      <c r="K61" s="264" t="s">
        <v>155</v>
      </c>
      <c r="L61" s="264"/>
      <c r="M61" s="264"/>
      <c r="N61" s="76">
        <f>SUM(N36:N60)</f>
        <v>346.99177249044124</v>
      </c>
      <c r="U61" s="77" t="s">
        <v>156</v>
      </c>
      <c r="V61" s="78">
        <f>SUMPRODUCT($Q$36:$Q$60,V36:V60)</f>
        <v>205.31398259530755</v>
      </c>
      <c r="W61" s="78">
        <f>SUMPRODUCT($Q$36:$Q$60,W36:W60)</f>
        <v>0</v>
      </c>
      <c r="X61" s="78">
        <f t="shared" ref="X61:AN61" si="7">SUMPRODUCT($Q$36:$Q$60,X36:X60)</f>
        <v>0</v>
      </c>
      <c r="Y61" s="78">
        <f t="shared" si="7"/>
        <v>205.31398259530755</v>
      </c>
      <c r="Z61" s="78">
        <f t="shared" si="7"/>
        <v>171.47769203201776</v>
      </c>
      <c r="AA61" s="78">
        <f t="shared" si="7"/>
        <v>1956.4082942369239</v>
      </c>
      <c r="AB61" s="78">
        <f t="shared" si="7"/>
        <v>1956.4082942369239</v>
      </c>
      <c r="AC61" s="78">
        <f t="shared" si="7"/>
        <v>882.35531834274548</v>
      </c>
      <c r="AD61" s="78">
        <f t="shared" si="7"/>
        <v>0</v>
      </c>
      <c r="AE61" s="78">
        <f t="shared" si="7"/>
        <v>146.79906709345249</v>
      </c>
      <c r="AF61" s="78">
        <f t="shared" si="7"/>
        <v>146.79906709345249</v>
      </c>
      <c r="AG61" s="78">
        <f t="shared" si="7"/>
        <v>205.31398259530755</v>
      </c>
      <c r="AH61" s="78">
        <f t="shared" si="7"/>
        <v>0</v>
      </c>
      <c r="AI61" s="78">
        <f t="shared" si="7"/>
        <v>33.836290563289779</v>
      </c>
      <c r="AJ61" s="78">
        <f t="shared" si="7"/>
        <v>1107.8892664574682</v>
      </c>
      <c r="AK61" s="78">
        <f t="shared" si="7"/>
        <v>171.47769203201776</v>
      </c>
      <c r="AL61" s="78">
        <f t="shared" si="7"/>
        <v>1809.6092271434713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6.8437994198435853E-2</v>
      </c>
      <c r="W64">
        <f t="shared" ref="W64:AN64" si="8">W61/W63</f>
        <v>0</v>
      </c>
      <c r="X64">
        <f t="shared" si="8"/>
        <v>0</v>
      </c>
      <c r="Y64">
        <f t="shared" si="8"/>
        <v>6.8437994198435853E-2</v>
      </c>
      <c r="Z64">
        <f t="shared" si="8"/>
        <v>8.5738846016008882E-2</v>
      </c>
      <c r="AA64">
        <f t="shared" si="8"/>
        <v>1.3042721961579493</v>
      </c>
      <c r="AB64">
        <f t="shared" si="8"/>
        <v>0.65213609807897466</v>
      </c>
      <c r="AC64">
        <f t="shared" si="8"/>
        <v>0.8823553183427455</v>
      </c>
      <c r="AD64">
        <f t="shared" si="8"/>
        <v>0</v>
      </c>
      <c r="AE64">
        <f t="shared" si="8"/>
        <v>0.11743925367476199</v>
      </c>
      <c r="AF64">
        <f t="shared" si="8"/>
        <v>7.3399533546726251E-2</v>
      </c>
      <c r="AG64">
        <f t="shared" si="8"/>
        <v>0.10265699129765378</v>
      </c>
      <c r="AH64">
        <f t="shared" si="8"/>
        <v>0</v>
      </c>
      <c r="AI64">
        <f t="shared" si="8"/>
        <v>1.691814528164489E-2</v>
      </c>
      <c r="AJ64">
        <f t="shared" si="8"/>
        <v>0.49239522953665255</v>
      </c>
      <c r="AK64">
        <f t="shared" si="8"/>
        <v>6.85910768128071E-2</v>
      </c>
      <c r="AL64">
        <f t="shared" si="8"/>
        <v>1.206406151428981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205.31398259530755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2.5000159411102718</v>
      </c>
      <c r="W67" s="82">
        <f t="shared" ref="W67:AN67" si="9">AB15*(1+0.17*(W61/AB16)^3.8)</f>
        <v>2.5</v>
      </c>
      <c r="X67" s="82">
        <f t="shared" si="9"/>
        <v>2.5</v>
      </c>
      <c r="Y67" s="82">
        <f t="shared" si="9"/>
        <v>3.7500239116654077</v>
      </c>
      <c r="Z67" s="82">
        <f t="shared" si="9"/>
        <v>2.5000375373784522</v>
      </c>
      <c r="AA67" s="82">
        <f t="shared" si="9"/>
        <v>3.6662407924541363</v>
      </c>
      <c r="AB67" s="82">
        <f t="shared" si="9"/>
        <v>2.5837286799889063</v>
      </c>
      <c r="AC67" s="82">
        <f t="shared" si="9"/>
        <v>2.7641400522290684</v>
      </c>
      <c r="AD67" s="82">
        <f t="shared" si="9"/>
        <v>2.5</v>
      </c>
      <c r="AE67" s="82">
        <f t="shared" si="9"/>
        <v>2.5001240736058898</v>
      </c>
      <c r="AF67" s="82">
        <f t="shared" si="9"/>
        <v>2.5000207980908047</v>
      </c>
      <c r="AG67" s="82">
        <f t="shared" si="9"/>
        <v>2.5000744158334918</v>
      </c>
      <c r="AH67" s="82">
        <f t="shared" si="9"/>
        <v>3.75</v>
      </c>
      <c r="AI67" s="82">
        <f t="shared" si="9"/>
        <v>2.500000078728029</v>
      </c>
      <c r="AJ67" s="82">
        <f t="shared" si="9"/>
        <v>2.5287860124943204</v>
      </c>
      <c r="AK67" s="82">
        <f t="shared" si="9"/>
        <v>2.5000160770324928</v>
      </c>
      <c r="AL67" s="82">
        <f t="shared" si="9"/>
        <v>3.3670904308319423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0</v>
      </c>
      <c r="H68" s="6"/>
    </row>
    <row r="69" spans="6:40" x14ac:dyDescent="0.3">
      <c r="F69" s="4" t="s">
        <v>45</v>
      </c>
      <c r="G69" s="4">
        <f>Y61</f>
        <v>205.31398259530755</v>
      </c>
      <c r="H69" s="6"/>
    </row>
    <row r="70" spans="6:40" x14ac:dyDescent="0.3">
      <c r="F70" s="4" t="s">
        <v>46</v>
      </c>
      <c r="G70" s="4">
        <f>Z61</f>
        <v>171.47769203201776</v>
      </c>
      <c r="U70" s="41" t="s">
        <v>65</v>
      </c>
      <c r="V70">
        <f t="shared" ref="V70:V94" si="10">SUMPRODUCT($V$67:$AN$67,V36:AN36)</f>
        <v>15.000032018142765</v>
      </c>
      <c r="X70">
        <v>15.000195603366421</v>
      </c>
    </row>
    <row r="71" spans="6:40" x14ac:dyDescent="0.3">
      <c r="F71" s="4" t="s">
        <v>47</v>
      </c>
      <c r="G71" s="4">
        <f>AA61</f>
        <v>1956.4082942369239</v>
      </c>
      <c r="U71" s="41" t="s">
        <v>70</v>
      </c>
      <c r="V71">
        <f t="shared" si="10"/>
        <v>13.750167883020117</v>
      </c>
      <c r="X71">
        <v>13.75090229828113</v>
      </c>
    </row>
    <row r="72" spans="6:40" x14ac:dyDescent="0.3">
      <c r="F72" s="4" t="s">
        <v>48</v>
      </c>
      <c r="G72" s="4">
        <f>AB61</f>
        <v>1956.4082942369239</v>
      </c>
      <c r="U72" s="41" t="s">
        <v>75</v>
      </c>
      <c r="V72">
        <f t="shared" si="10"/>
        <v>14.014254399566269</v>
      </c>
      <c r="X72">
        <v>14.225219683523857</v>
      </c>
    </row>
    <row r="73" spans="6:40" x14ac:dyDescent="0.3">
      <c r="F73" s="4" t="s">
        <v>49</v>
      </c>
      <c r="G73" s="4">
        <f>AC61</f>
        <v>882.35531834274548</v>
      </c>
      <c r="U73" s="41" t="s">
        <v>80</v>
      </c>
      <c r="V73">
        <f t="shared" si="10"/>
        <v>14.097959089161739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13.750201599682244</v>
      </c>
      <c r="X74">
        <v>13.805151472614</v>
      </c>
    </row>
    <row r="75" spans="6:40" x14ac:dyDescent="0.3">
      <c r="F75" s="4" t="s">
        <v>51</v>
      </c>
      <c r="G75" s="4">
        <f>AE61</f>
        <v>146.79906709345249</v>
      </c>
      <c r="U75" s="41" t="s">
        <v>88</v>
      </c>
      <c r="V75">
        <f t="shared" si="10"/>
        <v>14.014288116228393</v>
      </c>
      <c r="X75">
        <v>14.279468857856727</v>
      </c>
    </row>
    <row r="76" spans="6:40" x14ac:dyDescent="0.3">
      <c r="F76" s="4" t="s">
        <v>52</v>
      </c>
      <c r="G76" s="4">
        <f>AF61</f>
        <v>146.79906709345249</v>
      </c>
      <c r="U76" s="41" t="s">
        <v>92</v>
      </c>
      <c r="V76">
        <f t="shared" si="10"/>
        <v>14.097992805823864</v>
      </c>
      <c r="X76">
        <v>14.326575531725375</v>
      </c>
    </row>
    <row r="77" spans="6:40" x14ac:dyDescent="0.3">
      <c r="F77" s="4" t="s">
        <v>53</v>
      </c>
      <c r="G77" s="4">
        <f>AG61</f>
        <v>205.31398259530755</v>
      </c>
      <c r="U77" s="41" t="s">
        <v>96</v>
      </c>
      <c r="V77">
        <f t="shared" si="10"/>
        <v>14.014254396368806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13.778900359831519</v>
      </c>
      <c r="X78">
        <v>13.750771910176033</v>
      </c>
    </row>
    <row r="79" spans="6:40" x14ac:dyDescent="0.3">
      <c r="F79" s="4" t="s">
        <v>55</v>
      </c>
      <c r="G79" s="4">
        <f>AI61</f>
        <v>33.836290563289779</v>
      </c>
      <c r="U79" s="41" t="s">
        <v>104</v>
      </c>
      <c r="V79">
        <f t="shared" si="10"/>
        <v>13.862605049426991</v>
      </c>
      <c r="X79">
        <v>13.801434953032715</v>
      </c>
    </row>
    <row r="80" spans="6:40" x14ac:dyDescent="0.3">
      <c r="F80" s="4" t="s">
        <v>56</v>
      </c>
      <c r="G80" s="4">
        <f>AJ61</f>
        <v>1107.8892664574682</v>
      </c>
      <c r="U80" s="41" t="s">
        <v>108</v>
      </c>
      <c r="V80">
        <f t="shared" si="10"/>
        <v>13.778934076493647</v>
      </c>
      <c r="X80">
        <v>13.808577453496937</v>
      </c>
    </row>
    <row r="81" spans="6:24" x14ac:dyDescent="0.3">
      <c r="F81" s="4" t="s">
        <v>57</v>
      </c>
      <c r="G81" s="4">
        <f>AK61</f>
        <v>171.47769203201776</v>
      </c>
      <c r="U81" s="41" t="s">
        <v>112</v>
      </c>
      <c r="V81">
        <f t="shared" si="10"/>
        <v>13.862638766089118</v>
      </c>
      <c r="X81">
        <v>13.855684127365585</v>
      </c>
    </row>
    <row r="82" spans="6:24" x14ac:dyDescent="0.3">
      <c r="F82" s="4" t="s">
        <v>58</v>
      </c>
      <c r="G82" s="4">
        <f>AL61</f>
        <v>1809.6092271434713</v>
      </c>
      <c r="U82" s="41" t="s">
        <v>116</v>
      </c>
      <c r="V82">
        <f t="shared" si="10"/>
        <v>13.778900356634059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15.000144871696694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14.014130322762917</v>
      </c>
      <c r="X84">
        <v>13.696318465991869</v>
      </c>
    </row>
    <row r="85" spans="6:24" x14ac:dyDescent="0.3">
      <c r="U85" s="41" t="s">
        <v>128</v>
      </c>
      <c r="V85">
        <f t="shared" si="10"/>
        <v>13.750077526076353</v>
      </c>
      <c r="X85">
        <v>13.75056790087643</v>
      </c>
    </row>
    <row r="86" spans="6:24" x14ac:dyDescent="0.3">
      <c r="U86" s="41" t="s">
        <v>132</v>
      </c>
      <c r="V86">
        <f t="shared" si="10"/>
        <v>14.014164042622506</v>
      </c>
      <c r="X86">
        <v>14.224885286119157</v>
      </c>
    </row>
    <row r="87" spans="6:24" x14ac:dyDescent="0.3">
      <c r="U87" s="41" t="s">
        <v>136</v>
      </c>
      <c r="V87">
        <f t="shared" si="10"/>
        <v>14.097868732217975</v>
      </c>
      <c r="X87">
        <v>14.271991959987805</v>
      </c>
    </row>
    <row r="88" spans="6:24" x14ac:dyDescent="0.3">
      <c r="U88" s="41" t="s">
        <v>140</v>
      </c>
      <c r="V88">
        <f t="shared" si="10"/>
        <v>12.381199955504053</v>
      </c>
      <c r="X88">
        <v>11.68222407686552</v>
      </c>
    </row>
    <row r="89" spans="6:24" x14ac:dyDescent="0.3">
      <c r="U89" s="41" t="s">
        <v>143</v>
      </c>
      <c r="V89">
        <f t="shared" si="10"/>
        <v>13.778810002887758</v>
      </c>
      <c r="X89">
        <v>13.753993881759367</v>
      </c>
    </row>
    <row r="90" spans="6:24" x14ac:dyDescent="0.3">
      <c r="U90" s="41" t="s">
        <v>145</v>
      </c>
      <c r="V90">
        <f t="shared" si="10"/>
        <v>13.862514692483227</v>
      </c>
      <c r="X90">
        <v>13.801100555628015</v>
      </c>
    </row>
    <row r="91" spans="6:24" x14ac:dyDescent="0.3">
      <c r="U91" s="41" t="s">
        <v>148</v>
      </c>
      <c r="V91">
        <f t="shared" si="10"/>
        <v>13.778776283028169</v>
      </c>
      <c r="X91">
        <v>13.225427061632079</v>
      </c>
    </row>
    <row r="92" spans="6:24" x14ac:dyDescent="0.3">
      <c r="U92" s="41" t="s">
        <v>150</v>
      </c>
      <c r="V92">
        <f t="shared" si="10"/>
        <v>15.000020798090805</v>
      </c>
      <c r="X92">
        <v>15.239521451121469</v>
      </c>
    </row>
    <row r="93" spans="6:24" x14ac:dyDescent="0.3">
      <c r="U93" s="41" t="s">
        <v>152</v>
      </c>
      <c r="V93">
        <f t="shared" si="10"/>
        <v>13.367090430831942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12.145845915769305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2.5000159411102718</v>
      </c>
      <c r="K97" s="4" t="s">
        <v>61</v>
      </c>
      <c r="L97" s="76">
        <f>MIN(N36:N43)</f>
        <v>13.750167883020115</v>
      </c>
      <c r="M97" s="135" t="s">
        <v>11</v>
      </c>
      <c r="N97" s="4">
        <v>15</v>
      </c>
      <c r="O97" s="4">
        <v>99999</v>
      </c>
      <c r="P97" s="76">
        <f>L97</f>
        <v>13.750167883020115</v>
      </c>
      <c r="Q97" s="76">
        <f>L98</f>
        <v>13.778900356634058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13.778900356634058</v>
      </c>
      <c r="M98" s="135" t="s">
        <v>12</v>
      </c>
      <c r="N98" s="4">
        <v>99999</v>
      </c>
      <c r="O98" s="4">
        <v>15</v>
      </c>
      <c r="P98" s="76">
        <f>L99</f>
        <v>12.381199955504053</v>
      </c>
      <c r="Q98" s="76">
        <f>L100</f>
        <v>12.145845915769305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</v>
      </c>
      <c r="K99" s="4" t="s">
        <v>71</v>
      </c>
      <c r="L99" s="76">
        <f>MIN(N50:N54)</f>
        <v>12.381199955504053</v>
      </c>
      <c r="M99" s="135" t="s">
        <v>13</v>
      </c>
      <c r="N99" s="76">
        <f>L101</f>
        <v>14.014254396368806</v>
      </c>
      <c r="O99" s="76">
        <f>L102</f>
        <v>12.381199955504053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3.7500239116654077</v>
      </c>
      <c r="K100" s="4" t="s">
        <v>76</v>
      </c>
      <c r="L100" s="76">
        <f>MIN(N55:N60)</f>
        <v>12.145845915769305</v>
      </c>
      <c r="M100" s="135" t="s">
        <v>14</v>
      </c>
      <c r="N100" s="76">
        <f>L104</f>
        <v>13.778900356634058</v>
      </c>
      <c r="O100" s="76">
        <f>L105</f>
        <v>12.145845915769305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2.5000375373784522</v>
      </c>
      <c r="K101" s="4" t="s">
        <v>252</v>
      </c>
      <c r="L101" s="76">
        <f>J104+J103+J102+J107+J106</f>
        <v>14.014254396368806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3.6662407924541363</v>
      </c>
      <c r="K102" s="4" t="s">
        <v>253</v>
      </c>
      <c r="L102" s="76">
        <f>J104+J103+J102+J113</f>
        <v>12.381199955504053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2.5837286799889063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2.7641400522290684</v>
      </c>
      <c r="K104" s="4" t="s">
        <v>255</v>
      </c>
      <c r="L104" s="76">
        <f>J111+J103+J102+J107+J106</f>
        <v>13.778900356634058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12.145845915769305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2.5001240736058898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2.5000207980908047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2.5000744158334918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2.500000078728029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2.5287860124943204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2.5000160770324928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3.3670904308319423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2024-01-07T12:08:34Z</dcterms:modified>
</cp:coreProperties>
</file>