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53901163-1623-4CAD-9633-0F63E317C80F}" xr6:coauthVersionLast="47" xr6:coauthVersionMax="47" xr10:uidLastSave="{00000000-0000-0000-0000-000000000000}"/>
  <bookViews>
    <workbookView xWindow="-1020" yWindow="120" windowWidth="15684" windowHeight="11424" firstSheet="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59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<sst xmlns="http://schemas.openxmlformats.org/spreadsheetml/2006/main" count="2044" uniqueCount="259">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</sst>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18" zoomScale="70" zoomScaleNormal="70" workbookViewId="0">
      <selection activeCell="N28" sqref="N28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13.750167883020115</v>
      </c>
      <c r="L28" s="147">
        <v>13.778900356634058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12.381199955504053</v>
      </c>
      <c r="L29" s="147">
        <v>12.145845915769305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14.014254396368806</v>
      </c>
      <c r="J30" s="4">
        <v>12.381199955504053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13.778900356634058</v>
      </c>
      <c r="J31" s="4">
        <v>12.145845915769305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13.182760327186166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6.0009779234309497E-11</v>
      </c>
      <c r="V44" s="215">
        <f t="shared" si="1"/>
        <v>5.6888231874259226E-11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7.5968599966276659E-10</v>
      </c>
      <c r="V45" s="215">
        <f t="shared" si="1"/>
        <v>1.1736285981468788E-9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3.6719897395532704E-11</v>
      </c>
      <c r="T46" s="215">
        <f t="shared" si="1"/>
        <v>7.5968599966276659E-10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5.6888231874259226E-11</v>
      </c>
      <c r="T47" s="215">
        <f t="shared" si="1"/>
        <v>1.1736285981468788E-9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6.0009779234309497E-11</v>
      </c>
      <c r="V53" s="216">
        <f t="shared" si="2"/>
        <v>5.6888231874259226E-11</v>
      </c>
      <c r="W53" s="165">
        <f>N40</f>
        <v>2050</v>
      </c>
      <c r="X53" s="165">
        <f>SUM(S53:V53)</f>
        <v>1.2274591838843822E-10</v>
      </c>
      <c r="Y53" s="129">
        <f>W53/X53</f>
        <v>16701166335426.557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7.5968599966276659E-10</v>
      </c>
      <c r="V54" s="216">
        <f t="shared" si="2"/>
        <v>1.1736285981468788E-9</v>
      </c>
      <c r="W54" s="165">
        <f>N41</f>
        <v>2050</v>
      </c>
      <c r="X54" s="165">
        <f>SUM(S54:V54)</f>
        <v>1.939162505089515E-9</v>
      </c>
      <c r="Y54" s="129">
        <f>W54/X54</f>
        <v>1057157404095.6245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3.6719897395532704E-11</v>
      </c>
      <c r="T55" s="216">
        <f t="shared" si="2"/>
        <v>7.5968599966276659E-10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8.0225380433816885E-10</v>
      </c>
      <c r="Y55" s="129">
        <f>W55/X55</f>
        <v>1313798693506.3684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5.6888231874259226E-11</v>
      </c>
      <c r="T56" s="216">
        <f t="shared" si="2"/>
        <v>1.1736285981468788E-9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1.2363647373010076E-9</v>
      </c>
      <c r="Y56" s="129">
        <f>W56/X56</f>
        <v>896175672576.01611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9.9456036549661437E-11</v>
      </c>
      <c r="T58" s="165">
        <f>SUM(T53:T56)</f>
        <v>1.939162505089515E-9</v>
      </c>
      <c r="U58" s="165">
        <f>SUM(U53:U56)</f>
        <v>8.2554368617694556E-10</v>
      </c>
      <c r="V58" s="165">
        <f>SUM(V53:V56)</f>
        <v>1.2363647373010076E-9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20612122412261.746</v>
      </c>
      <c r="T59" s="120">
        <f>T57/T58</f>
        <v>1057157404095.6245</v>
      </c>
      <c r="U59" s="120">
        <f>U57/U58</f>
        <v>1276734372327.4355</v>
      </c>
      <c r="V59" s="120">
        <f>V57/V58</f>
        <v>896175672576.01611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120.53778070822688</v>
      </c>
      <c r="T64" s="216">
        <f t="shared" si="3"/>
        <v>0</v>
      </c>
      <c r="U64" s="216">
        <f t="shared" si="3"/>
        <v>76.616547824224114</v>
      </c>
      <c r="V64" s="216">
        <f t="shared" si="3"/>
        <v>50.981849461574619</v>
      </c>
      <c r="W64" s="165">
        <f>W53</f>
        <v>2050</v>
      </c>
      <c r="X64" s="165">
        <f>SUM(S64:V64)</f>
        <v>248.13617799402562</v>
      </c>
      <c r="Y64" s="129">
        <f>W64/X64</f>
        <v>8.2615925520113311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6.1821584793787521</v>
      </c>
      <c r="U65" s="216">
        <f t="shared" si="3"/>
        <v>969.91722794538271</v>
      </c>
      <c r="V65" s="216">
        <f t="shared" si="3"/>
        <v>1051.777398298726</v>
      </c>
      <c r="W65" s="165">
        <f>W54</f>
        <v>2050</v>
      </c>
      <c r="X65" s="165">
        <f>SUM(S65:V65)</f>
        <v>2027.8767847234874</v>
      </c>
      <c r="Y65" s="129">
        <f>W65/X65</f>
        <v>1.0109095461041679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756.87502008241131</v>
      </c>
      <c r="T66" s="216">
        <f t="shared" si="3"/>
        <v>803.10767933127977</v>
      </c>
      <c r="U66" s="216">
        <f t="shared" si="3"/>
        <v>7.4662242303932356</v>
      </c>
      <c r="V66" s="216">
        <f t="shared" si="3"/>
        <v>0</v>
      </c>
      <c r="W66" s="165">
        <f>W55</f>
        <v>1054</v>
      </c>
      <c r="X66" s="165">
        <f>SUM(S66:V66)</f>
        <v>1567.4489236440843</v>
      </c>
      <c r="Y66" s="129">
        <f>W66/X66</f>
        <v>0.67243020432819445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1172.5871992093616</v>
      </c>
      <c r="T67" s="216">
        <f t="shared" si="3"/>
        <v>1240.7101621893412</v>
      </c>
      <c r="U67" s="216">
        <f t="shared" si="3"/>
        <v>0</v>
      </c>
      <c r="V67" s="216">
        <f t="shared" si="3"/>
        <v>5.2407522396992361</v>
      </c>
      <c r="W67" s="165">
        <f>W56</f>
        <v>1108</v>
      </c>
      <c r="X67" s="165">
        <f>SUM(S67:V67)</f>
        <v>2418.5381136384021</v>
      </c>
      <c r="Y67" s="129">
        <f>W67/X67</f>
        <v>0.45812798804032329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2049.9999999999995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1.0000000000000002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995.83403133506226</v>
      </c>
      <c r="T75" s="216">
        <f t="shared" si="4"/>
        <v>0</v>
      </c>
      <c r="U75" s="216">
        <f t="shared" si="4"/>
        <v>632.9747008654299</v>
      </c>
      <c r="V75" s="216">
        <f t="shared" si="4"/>
        <v>421.19126779950778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6.2496030223328072</v>
      </c>
      <c r="U76" s="216">
        <f t="shared" si="4"/>
        <v>980.4985846608796</v>
      </c>
      <c r="V76" s="216">
        <f t="shared" si="4"/>
        <v>1063.2518123167877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508.94562440492211</v>
      </c>
      <c r="T77" s="216">
        <f t="shared" si="4"/>
        <v>540.03386091027448</v>
      </c>
      <c r="U77" s="216">
        <f t="shared" si="4"/>
        <v>5.0205146848034401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537.19501437562258</v>
      </c>
      <c r="T78" s="216">
        <f t="shared" si="4"/>
        <v>568.4040503449861</v>
      </c>
      <c r="U78" s="216">
        <f t="shared" si="4"/>
        <v>0</v>
      </c>
      <c r="V78" s="216">
        <f t="shared" si="4"/>
        <v>2.4009352793912293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2041.9746701156068</v>
      </c>
      <c r="T80" s="165">
        <f>SUM(T75:T78)</f>
        <v>1114.6875142775934</v>
      </c>
      <c r="U80" s="165">
        <f>SUM(U75:U78)</f>
        <v>1618.493800211113</v>
      </c>
      <c r="V80" s="165">
        <f>SUM(V75:V78)</f>
        <v>1486.8440153956867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1.0039301809184238</v>
      </c>
      <c r="T81" s="120">
        <f>T79/T80</f>
        <v>1.8390804362140576</v>
      </c>
      <c r="U81" s="120">
        <f>U79/U80</f>
        <v>0.6512227602370293</v>
      </c>
      <c r="V81" s="120">
        <f>V79/V80</f>
        <v>0.74520258246802928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999.7478392429324</v>
      </c>
      <c r="T86" s="131">
        <f t="shared" si="5"/>
        <v>0</v>
      </c>
      <c r="U86" s="131">
        <f t="shared" si="5"/>
        <v>412.20753185779319</v>
      </c>
      <c r="V86" s="131">
        <f t="shared" si="5"/>
        <v>313.8728204771765</v>
      </c>
      <c r="W86" s="165">
        <f>W75</f>
        <v>2050</v>
      </c>
      <c r="X86" s="165">
        <f>SUM(S86:V86)</f>
        <v>1725.8281915779021</v>
      </c>
      <c r="Y86" s="129">
        <f>W86/X86</f>
        <v>1.1878355041388633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11.493522652476512</v>
      </c>
      <c r="U87" s="131">
        <f t="shared" si="5"/>
        <v>638.52299471135859</v>
      </c>
      <c r="V87" s="131">
        <f t="shared" si="5"/>
        <v>792.33799635228252</v>
      </c>
      <c r="W87" s="165">
        <f>W76</f>
        <v>2050</v>
      </c>
      <c r="X87" s="165">
        <f>SUM(S87:V87)</f>
        <v>1442.3545137161177</v>
      </c>
      <c r="Y87" s="129">
        <f>W87/X87</f>
        <v>1.4212871943100378</v>
      </c>
    </row>
    <row r="88" spans="17:25" ht="15.6" x14ac:dyDescent="0.3">
      <c r="Q88" s="128"/>
      <c r="R88" s="131">
        <v>3</v>
      </c>
      <c r="S88" s="131">
        <f t="shared" si="5"/>
        <v>510.94587278647361</v>
      </c>
      <c r="T88" s="131">
        <f t="shared" si="5"/>
        <v>993.16570849322932</v>
      </c>
      <c r="U88" s="131">
        <f t="shared" si="5"/>
        <v>3.2694734308482354</v>
      </c>
      <c r="V88" s="131">
        <f t="shared" si="5"/>
        <v>0</v>
      </c>
      <c r="W88" s="165">
        <f>W77</f>
        <v>1054</v>
      </c>
      <c r="X88" s="165">
        <f>SUM(S88:V88)</f>
        <v>1507.3810547105511</v>
      </c>
      <c r="Y88" s="129">
        <f>W88/X88</f>
        <v>0.69922598317542883</v>
      </c>
    </row>
    <row r="89" spans="17:25" ht="15.6" x14ac:dyDescent="0.3">
      <c r="Q89" s="128"/>
      <c r="R89" s="131">
        <v>4</v>
      </c>
      <c r="S89" s="131">
        <f t="shared" si="5"/>
        <v>539.30628797059398</v>
      </c>
      <c r="T89" s="131">
        <f t="shared" si="5"/>
        <v>1045.3407688542941</v>
      </c>
      <c r="U89" s="131">
        <f t="shared" si="5"/>
        <v>0</v>
      </c>
      <c r="V89" s="131">
        <f t="shared" si="5"/>
        <v>1.7891831705409436</v>
      </c>
      <c r="W89" s="165">
        <f>W78</f>
        <v>1108</v>
      </c>
      <c r="X89" s="165">
        <f>SUM(S89:V89)</f>
        <v>1586.4362399954291</v>
      </c>
      <c r="Y89" s="129">
        <f>W89/X89</f>
        <v>0.69842075720811347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1187.5359786388678</v>
      </c>
      <c r="T97" s="131">
        <f t="shared" si="6"/>
        <v>0</v>
      </c>
      <c r="U97" s="131">
        <f t="shared" si="6"/>
        <v>489.63474141413832</v>
      </c>
      <c r="V97" s="131">
        <f t="shared" si="6"/>
        <v>372.82927994699389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16.335596563477207</v>
      </c>
      <c r="U98" s="131">
        <f t="shared" si="6"/>
        <v>907.52455565574996</v>
      </c>
      <c r="V98" s="131">
        <f t="shared" si="6"/>
        <v>1126.1398477807727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357.26663024854957</v>
      </c>
      <c r="T99" s="131">
        <f t="shared" si="6"/>
        <v>694.44726897729959</v>
      </c>
      <c r="U99" s="131">
        <f t="shared" si="6"/>
        <v>2.2861007741507997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376.66270601151916</v>
      </c>
      <c r="T100" s="131">
        <f t="shared" si="6"/>
        <v>730.08769132372754</v>
      </c>
      <c r="U100" s="131">
        <f t="shared" si="6"/>
        <v>0</v>
      </c>
      <c r="V100" s="131">
        <f t="shared" si="6"/>
        <v>1.249602664753219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1921.4653148989364</v>
      </c>
      <c r="T102" s="165">
        <f>SUM(T97:T100)</f>
        <v>1440.8705568645044</v>
      </c>
      <c r="U102" s="165">
        <f>SUM(U97:U100)</f>
        <v>1399.445397844039</v>
      </c>
      <c r="V102" s="165">
        <f>SUM(V97:V100)</f>
        <v>1500.2187303925198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1.0668940959300242</v>
      </c>
      <c r="T103" s="120">
        <f>T101/T102</f>
        <v>1.422750982198588</v>
      </c>
      <c r="U103" s="120">
        <f>U101/U102</f>
        <v>0.75315550118909524</v>
      </c>
      <c r="V103" s="120">
        <f>V101/V102</f>
        <v>0.73855896980442381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1266.9751243142914</v>
      </c>
      <c r="T108" s="131">
        <f t="shared" ref="T108:V108" si="7">T97*T$103</f>
        <v>0</v>
      </c>
      <c r="U108" s="131">
        <f t="shared" si="7"/>
        <v>368.7710990693584</v>
      </c>
      <c r="V108" s="131">
        <f t="shared" si="7"/>
        <v>275.35640891057693</v>
      </c>
      <c r="W108" s="165">
        <f>W97</f>
        <v>2050</v>
      </c>
      <c r="X108" s="165">
        <f>SUM(S108:V108)</f>
        <v>1911.1026322942266</v>
      </c>
      <c r="Y108" s="129">
        <f>W108/X108</f>
        <v>1.0726791776426108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23.241486055487073</v>
      </c>
      <c r="U109" s="131">
        <f t="shared" si="8"/>
        <v>683.50711155631734</v>
      </c>
      <c r="V109" s="131">
        <f t="shared" si="8"/>
        <v>831.7206858326781</v>
      </c>
      <c r="W109" s="165">
        <f>W98</f>
        <v>2050</v>
      </c>
      <c r="X109" s="165">
        <f>SUM(S109:V109)</f>
        <v>1538.4692834444825</v>
      </c>
      <c r="Y109" s="129">
        <f>W109/X109</f>
        <v>1.3324932919104178</v>
      </c>
    </row>
    <row r="110" spans="17:25" ht="15.6" x14ac:dyDescent="0.3">
      <c r="Q110" s="70"/>
      <c r="R110" s="131">
        <v>3</v>
      </c>
      <c r="S110" s="131">
        <f t="shared" ref="S110:V110" si="9">S99*S$103</f>
        <v>381.16565848499255</v>
      </c>
      <c r="T110" s="131">
        <f t="shared" si="9"/>
        <v>988.02553402258002</v>
      </c>
      <c r="U110" s="131">
        <f t="shared" si="9"/>
        <v>1.7217893743243242</v>
      </c>
      <c r="V110" s="131">
        <f t="shared" si="9"/>
        <v>0</v>
      </c>
      <c r="W110" s="165">
        <f>W99</f>
        <v>1054</v>
      </c>
      <c r="X110" s="165">
        <f>SUM(S110:V110)</f>
        <v>1370.9129818818969</v>
      </c>
      <c r="Y110" s="129">
        <f>W110/X110</f>
        <v>0.76883070911848816</v>
      </c>
    </row>
    <row r="111" spans="17:25" ht="15.6" x14ac:dyDescent="0.3">
      <c r="Q111" s="70"/>
      <c r="R111" s="131">
        <v>4</v>
      </c>
      <c r="S111" s="131">
        <f t="shared" ref="S111:V111" si="10">S100*S$103</f>
        <v>401.85921720071622</v>
      </c>
      <c r="T111" s="131">
        <f t="shared" si="10"/>
        <v>1038.7329799219328</v>
      </c>
      <c r="U111" s="131">
        <f t="shared" si="10"/>
        <v>0</v>
      </c>
      <c r="V111" s="131">
        <f t="shared" si="10"/>
        <v>0.92290525674500024</v>
      </c>
      <c r="W111" s="165">
        <f>W100</f>
        <v>1108</v>
      </c>
      <c r="X111" s="165">
        <f>SUM(S111:V111)</f>
        <v>1441.515102379394</v>
      </c>
      <c r="Y111" s="129">
        <f>W111/X111</f>
        <v>0.76863572096547084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13.182760327186166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6.0009779234309497E-11</v>
      </c>
      <c r="H7" s="132">
        <f>'Trip Length Frequency'!V44</f>
        <v>5.6888231874259226E-11</v>
      </c>
      <c r="I7" s="120">
        <f>SUMPRODUCT(E18:H18,E7:H7)</f>
        <v>1.3827067815337393E-7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6.0009779234309497E-11</v>
      </c>
      <c r="R7" s="132">
        <f t="shared" si="0"/>
        <v>5.6888231874259226E-11</v>
      </c>
      <c r="S7" s="120">
        <f>SUMPRODUCT(O18:R18,O7:R7)</f>
        <v>2.2268840679442689E-7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6.0009779234309497E-11</v>
      </c>
      <c r="AB7" s="132">
        <f t="shared" si="1"/>
        <v>5.6888231874259226E-11</v>
      </c>
      <c r="AC7" s="120">
        <f>SUMPRODUCT(Y18:AB18,Y7:AB7)</f>
        <v>2.2268840679442689E-7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6.0009779234309497E-11</v>
      </c>
      <c r="AL7" s="132">
        <f t="shared" si="2"/>
        <v>5.6888231874259226E-11</v>
      </c>
      <c r="AM7" s="120">
        <f>SUMPRODUCT(AI18:AL18,AI7:AL7)</f>
        <v>2.5231945248141165E-7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6.0009779234309497E-11</v>
      </c>
      <c r="AV7" s="132">
        <f t="shared" si="3"/>
        <v>5.6888231874259226E-11</v>
      </c>
      <c r="AW7" s="120">
        <f>SUMPRODUCT(AS18:AV18,AS7:AV7)</f>
        <v>2.6883054213928537E-7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6.0009779234309497E-11</v>
      </c>
      <c r="BF7" s="132">
        <f t="shared" si="4"/>
        <v>5.6888231874259226E-11</v>
      </c>
      <c r="BG7" s="120">
        <f>SUMPRODUCT(BC18:BF18,BC7:BF7)</f>
        <v>2.8658690466674275E-7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6.0009779234309497E-11</v>
      </c>
      <c r="BP7" s="132">
        <f t="shared" si="5"/>
        <v>5.6888231874259226E-11</v>
      </c>
      <c r="BQ7" s="120">
        <f>SUMPRODUCT(BM18:BP18,BM7:BP7)</f>
        <v>3.2418364941607368E-7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7.5968599966276659E-10</v>
      </c>
      <c r="H8" s="132">
        <f>'Trip Length Frequency'!V45</f>
        <v>1.1736285981468788E-9</v>
      </c>
      <c r="I8" s="120">
        <f>SUMPRODUCT(E18:H18,E8:H8)</f>
        <v>2.1130777403150301E-6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7.5968599966276659E-10</v>
      </c>
      <c r="R8" s="132">
        <f t="shared" si="0"/>
        <v>1.1736285981468788E-9</v>
      </c>
      <c r="S8" s="120">
        <f>SUMPRODUCT(O18:R18,O8:R8)</f>
        <v>3.5262693821174912E-6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7.5968599966276659E-10</v>
      </c>
      <c r="AB8" s="132">
        <f t="shared" si="1"/>
        <v>1.1736285981468788E-9</v>
      </c>
      <c r="AC8" s="120">
        <f>SUMPRODUCT(Y18:AB18,Y8:AB8)</f>
        <v>3.5262693821174912E-6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7.5968599966276659E-10</v>
      </c>
      <c r="AL8" s="132">
        <f t="shared" si="2"/>
        <v>1.1736285981468788E-9</v>
      </c>
      <c r="AM8" s="120">
        <f>SUMPRODUCT(AI18:AL18,AI8:AL8)</f>
        <v>3.9961188416021614E-6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7.5968599966276659E-10</v>
      </c>
      <c r="AV8" s="132">
        <f t="shared" si="3"/>
        <v>1.1736285981468788E-9</v>
      </c>
      <c r="AW8" s="120">
        <f>SUMPRODUCT(AS18:AV18,AS8:AV8)</f>
        <v>4.2579414928271062E-6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7.5968599966276659E-10</v>
      </c>
      <c r="BF8" s="132">
        <f t="shared" si="4"/>
        <v>1.1736285981468788E-9</v>
      </c>
      <c r="BG8" s="120">
        <f>SUMPRODUCT(BC18:BF18,BC8:BF8)</f>
        <v>4.5395191282895627E-6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7.5968599966276659E-10</v>
      </c>
      <c r="BP8" s="132">
        <f t="shared" si="5"/>
        <v>1.1736285981468788E-9</v>
      </c>
      <c r="BQ8" s="120">
        <f>SUMPRODUCT(BM18:BP18,BM8:BP8)</f>
        <v>5.1354208954161406E-6</v>
      </c>
      <c r="BS8" s="129"/>
    </row>
    <row r="9" spans="2:71" x14ac:dyDescent="0.3">
      <c r="C9" s="128"/>
      <c r="D9" s="4" t="s">
        <v>13</v>
      </c>
      <c r="E9" s="132">
        <f>'Trip Length Frequency'!S46</f>
        <v>3.6719897395532704E-11</v>
      </c>
      <c r="F9" s="132">
        <f>'Trip Length Frequency'!T46</f>
        <v>7.5968599966276659E-10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1.6387957832424961E-6</v>
      </c>
      <c r="K9" s="129"/>
      <c r="M9" s="128"/>
      <c r="N9" s="4" t="s">
        <v>13</v>
      </c>
      <c r="O9" s="132">
        <f t="shared" si="0"/>
        <v>3.6719897395532704E-11</v>
      </c>
      <c r="P9" s="132">
        <f t="shared" si="0"/>
        <v>7.5968599966276659E-10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1.3198853172431752E-6</v>
      </c>
      <c r="U9" s="129"/>
      <c r="W9" s="128"/>
      <c r="X9" s="4" t="s">
        <v>13</v>
      </c>
      <c r="Y9" s="132">
        <f t="shared" si="1"/>
        <v>3.6719897395532704E-11</v>
      </c>
      <c r="Z9" s="132">
        <f t="shared" si="1"/>
        <v>7.5968599966276659E-10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1.3198853172431752E-6</v>
      </c>
      <c r="AE9" s="129"/>
      <c r="AG9" s="128"/>
      <c r="AH9" s="4" t="s">
        <v>13</v>
      </c>
      <c r="AI9" s="132">
        <f t="shared" si="2"/>
        <v>3.6719897395532704E-11</v>
      </c>
      <c r="AJ9" s="132">
        <f t="shared" si="2"/>
        <v>7.5968599966276659E-10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1.497432035779213E-6</v>
      </c>
      <c r="AO9" s="129"/>
      <c r="AQ9" s="128"/>
      <c r="AR9" s="4" t="s">
        <v>13</v>
      </c>
      <c r="AS9" s="132">
        <f t="shared" si="3"/>
        <v>3.6719897395532704E-11</v>
      </c>
      <c r="AT9" s="132">
        <f t="shared" si="3"/>
        <v>7.5968599966276659E-10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1.5965645987224907E-6</v>
      </c>
      <c r="AY9" s="129"/>
      <c r="BA9" s="128"/>
      <c r="BB9" s="4" t="s">
        <v>13</v>
      </c>
      <c r="BC9" s="132">
        <f t="shared" si="4"/>
        <v>3.6719897395532704E-11</v>
      </c>
      <c r="BD9" s="132">
        <f t="shared" si="4"/>
        <v>7.5968599966276659E-10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1.7033192485975669E-6</v>
      </c>
      <c r="BI9" s="129"/>
      <c r="BK9" s="128"/>
      <c r="BL9" s="4" t="s">
        <v>13</v>
      </c>
      <c r="BM9" s="132">
        <f t="shared" si="5"/>
        <v>3.6719897395532704E-11</v>
      </c>
      <c r="BN9" s="132">
        <f t="shared" si="5"/>
        <v>7.5968599966276659E-10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1.9283326390199334E-6</v>
      </c>
      <c r="BS9" s="129"/>
    </row>
    <row r="10" spans="2:71" x14ac:dyDescent="0.3">
      <c r="C10" s="128"/>
      <c r="D10" s="4" t="s">
        <v>14</v>
      </c>
      <c r="E10" s="132">
        <f>'Trip Length Frequency'!S47</f>
        <v>5.6888231874259226E-11</v>
      </c>
      <c r="F10" s="132">
        <f>'Trip Length Frequency'!T47</f>
        <v>1.1736285981468788E-9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2.5290389828094281E-6</v>
      </c>
      <c r="K10" s="129"/>
      <c r="M10" s="128"/>
      <c r="N10" s="4" t="s">
        <v>14</v>
      </c>
      <c r="O10" s="132">
        <f t="shared" si="0"/>
        <v>5.6888231874259226E-11</v>
      </c>
      <c r="P10" s="132">
        <f t="shared" si="0"/>
        <v>1.1736285981468788E-9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2.032222111546385E-6</v>
      </c>
      <c r="U10" s="129"/>
      <c r="W10" s="128"/>
      <c r="X10" s="4" t="s">
        <v>14</v>
      </c>
      <c r="Y10" s="132">
        <f t="shared" si="1"/>
        <v>5.6888231874259226E-11</v>
      </c>
      <c r="Z10" s="132">
        <f t="shared" si="1"/>
        <v>1.1736285981468788E-9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2.032222111546385E-6</v>
      </c>
      <c r="AE10" s="129"/>
      <c r="AG10" s="128"/>
      <c r="AH10" s="4" t="s">
        <v>14</v>
      </c>
      <c r="AI10" s="132">
        <f t="shared" si="2"/>
        <v>5.6888231874259226E-11</v>
      </c>
      <c r="AJ10" s="132">
        <f t="shared" si="2"/>
        <v>1.1736285981468788E-9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2.3056148214590295E-6</v>
      </c>
      <c r="AO10" s="129"/>
      <c r="AQ10" s="128"/>
      <c r="AR10" s="4" t="s">
        <v>14</v>
      </c>
      <c r="AS10" s="132">
        <f t="shared" si="3"/>
        <v>5.6888231874259226E-11</v>
      </c>
      <c r="AT10" s="132">
        <f t="shared" si="3"/>
        <v>1.1736285981468788E-9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2.4582649054166291E-6</v>
      </c>
      <c r="AY10" s="129"/>
      <c r="BA10" s="128"/>
      <c r="BB10" s="4" t="s">
        <v>14</v>
      </c>
      <c r="BC10" s="132">
        <f t="shared" si="4"/>
        <v>5.6888231874259226E-11</v>
      </c>
      <c r="BD10" s="132">
        <f t="shared" si="4"/>
        <v>1.1736285981468788E-9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2.6226535472973328E-6</v>
      </c>
      <c r="BI10" s="129"/>
      <c r="BK10" s="128"/>
      <c r="BL10" s="4" t="s">
        <v>14</v>
      </c>
      <c r="BM10" s="132">
        <f t="shared" si="5"/>
        <v>5.6888231874259226E-11</v>
      </c>
      <c r="BN10" s="132">
        <f t="shared" si="5"/>
        <v>1.1736285981468788E-9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2.9691328458514999E-6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177.73710718617698</v>
      </c>
      <c r="F14" s="139">
        <f t="shared" si="6"/>
        <v>0</v>
      </c>
      <c r="G14" s="139">
        <f t="shared" si="6"/>
        <v>937.74856479510686</v>
      </c>
      <c r="H14" s="139">
        <f t="shared" si="6"/>
        <v>934.51432801871613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76.261167908568211</v>
      </c>
      <c r="P14" s="139">
        <f t="shared" si="7"/>
        <v>0</v>
      </c>
      <c r="Q14" s="139">
        <f t="shared" si="7"/>
        <v>1130.1307287702546</v>
      </c>
      <c r="R14" s="139">
        <f t="shared" si="7"/>
        <v>980.35465447245724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81.394458494686717</v>
      </c>
      <c r="Z14" s="139">
        <f t="shared" ref="Z14:AB14" si="8">$AC14*(Z$18*Z7*1)/$AC7</f>
        <v>0</v>
      </c>
      <c r="AA14" s="139">
        <f t="shared" si="8"/>
        <v>1206.2020713706581</v>
      </c>
      <c r="AB14" s="139">
        <f t="shared" si="8"/>
        <v>1046.3442722146674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86.83228808618648</v>
      </c>
      <c r="AJ14" s="139">
        <f t="shared" ref="AJ14:AL14" si="9">$AM14*(AJ$18*AJ7*1)/$AM7</f>
        <v>0</v>
      </c>
      <c r="AK14" s="139">
        <f t="shared" si="9"/>
        <v>1287.5374047027026</v>
      </c>
      <c r="AL14" s="139">
        <f t="shared" si="9"/>
        <v>1118.0143471733777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92.74672349349872</v>
      </c>
      <c r="AT14" s="139">
        <f t="shared" ref="AT14:AV14" si="10">$AW14*(AT$18*AT7*1)/$AW7</f>
        <v>0</v>
      </c>
      <c r="AU14" s="139">
        <f t="shared" si="10"/>
        <v>1375.3195204144224</v>
      </c>
      <c r="AV14" s="139">
        <f t="shared" si="10"/>
        <v>1194.8729208879854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99.124677542229648</v>
      </c>
      <c r="BD14" s="139">
        <f t="shared" ref="BD14:BF14" si="11">$BG14*(BD$18*BD7*1)/$BG7</f>
        <v>0</v>
      </c>
      <c r="BE14" s="139">
        <f t="shared" si="11"/>
        <v>1469.7737826087391</v>
      </c>
      <c r="BF14" s="139">
        <f t="shared" si="11"/>
        <v>1277.636974925186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106.00265420785264</v>
      </c>
      <c r="BN14" s="139">
        <f t="shared" ref="BN14:BP14" si="12">$BQ14*(BN$18*BN7*1)/$BQ7</f>
        <v>0</v>
      </c>
      <c r="BO14" s="139">
        <f t="shared" si="12"/>
        <v>1571.4095235094007</v>
      </c>
      <c r="BP14" s="139">
        <f t="shared" si="12"/>
        <v>1366.7614017020603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11.630348413015648</v>
      </c>
      <c r="G15" s="139">
        <f t="shared" si="6"/>
        <v>776.80698071554252</v>
      </c>
      <c r="H15" s="139">
        <f t="shared" si="6"/>
        <v>1261.5626708714419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6.0143312671639269</v>
      </c>
      <c r="Q15" s="139">
        <f t="shared" si="7"/>
        <v>903.48906241313273</v>
      </c>
      <c r="R15" s="139">
        <f t="shared" si="7"/>
        <v>1277.2431574709835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6.419167842871051</v>
      </c>
      <c r="AA15" s="139">
        <f t="shared" si="13"/>
        <v>964.30470457988849</v>
      </c>
      <c r="AB15" s="139">
        <f t="shared" si="13"/>
        <v>1363.2169296572526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6.8633635316857129</v>
      </c>
      <c r="AK15" s="139">
        <f t="shared" si="14"/>
        <v>1029.1632902244551</v>
      </c>
      <c r="AL15" s="139">
        <f t="shared" si="14"/>
        <v>1456.357386206126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7.3380732380357454</v>
      </c>
      <c r="AU15" s="139">
        <f t="shared" si="15"/>
        <v>1099.2453043554249</v>
      </c>
      <c r="AV15" s="139">
        <f t="shared" si="15"/>
        <v>1556.3557872024453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7.8497580248615302</v>
      </c>
      <c r="BE15" s="139">
        <f t="shared" si="16"/>
        <v>1174.6516184984744</v>
      </c>
      <c r="BF15" s="139">
        <f t="shared" si="16"/>
        <v>1664.034058552819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8.4013122412603245</v>
      </c>
      <c r="BO15" s="139">
        <f t="shared" si="17"/>
        <v>1255.7886041050883</v>
      </c>
      <c r="BP15" s="139">
        <f t="shared" si="17"/>
        <v>1779.9836630729649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48.414014188848626</v>
      </c>
      <c r="F16" s="139">
        <f t="shared" si="6"/>
        <v>1001.6217739000922</v>
      </c>
      <c r="G16" s="139">
        <f t="shared" si="6"/>
        <v>3.9642119110592113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41.120283981961151</v>
      </c>
      <c r="P16" s="139">
        <f t="shared" si="7"/>
        <v>1062.4060627456561</v>
      </c>
      <c r="Q16" s="139">
        <f t="shared" si="7"/>
        <v>9.4571179412947703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43.461962468833612</v>
      </c>
      <c r="Z16" s="139">
        <f t="shared" si="18"/>
        <v>1122.906944075798</v>
      </c>
      <c r="AA16" s="139">
        <f t="shared" si="18"/>
        <v>9.9956728219142814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45.872990947937907</v>
      </c>
      <c r="AJ16" s="139">
        <f t="shared" si="19"/>
        <v>1188.045682985819</v>
      </c>
      <c r="AK16" s="139">
        <f t="shared" si="19"/>
        <v>10.556334302229912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48.521880033051346</v>
      </c>
      <c r="AT16" s="139">
        <f t="shared" si="20"/>
        <v>1257.9831708507111</v>
      </c>
      <c r="AU16" s="139">
        <f t="shared" si="20"/>
        <v>11.16657839022934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51.370898539836816</v>
      </c>
      <c r="BD16" s="139">
        <f t="shared" si="21"/>
        <v>1333.1463147852996</v>
      </c>
      <c r="BE16" s="139">
        <f t="shared" si="21"/>
        <v>11.821248286773235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54.435208922768382</v>
      </c>
      <c r="BN16" s="139">
        <f t="shared" si="22"/>
        <v>1413.9299082167165</v>
      </c>
      <c r="BO16" s="139">
        <f t="shared" si="22"/>
        <v>12.523623516204498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51.092897641162729</v>
      </c>
      <c r="F17" s="139">
        <f t="shared" si="6"/>
        <v>1054.0683698238179</v>
      </c>
      <c r="G17" s="139">
        <f t="shared" si="6"/>
        <v>0</v>
      </c>
      <c r="H17" s="139">
        <f t="shared" si="6"/>
        <v>2.838732535019489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43.596600858501567</v>
      </c>
      <c r="P17" s="139">
        <f t="shared" si="7"/>
        <v>1123.2143635108769</v>
      </c>
      <c r="Q17" s="139">
        <f t="shared" si="7"/>
        <v>0</v>
      </c>
      <c r="R17" s="139">
        <f t="shared" si="7"/>
        <v>5.9222737363522509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46.1860647258641</v>
      </c>
      <c r="Z17" s="139">
        <f t="shared" si="23"/>
        <v>1189.9288080395688</v>
      </c>
      <c r="AA17" s="139">
        <f t="shared" si="23"/>
        <v>0</v>
      </c>
      <c r="AB17" s="139">
        <f t="shared" si="23"/>
        <v>6.2740331293078553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48.859744901681928</v>
      </c>
      <c r="AJ17" s="139">
        <f t="shared" si="24"/>
        <v>1261.8358510072364</v>
      </c>
      <c r="AK17" s="139">
        <f t="shared" si="24"/>
        <v>0</v>
      </c>
      <c r="AL17" s="139">
        <f t="shared" si="24"/>
        <v>6.6477306034664965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51.798467880195766</v>
      </c>
      <c r="AT17" s="139">
        <f t="shared" si="25"/>
        <v>1339.1514921725047</v>
      </c>
      <c r="AU17" s="139">
        <f t="shared" si="25"/>
        <v>0</v>
      </c>
      <c r="AV17" s="139">
        <f t="shared" si="25"/>
        <v>7.0517375711189016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54.963023950989076</v>
      </c>
      <c r="BD17" s="139">
        <f t="shared" si="26"/>
        <v>1422.3512441167259</v>
      </c>
      <c r="BE17" s="139">
        <f t="shared" si="26"/>
        <v>0</v>
      </c>
      <c r="BF17" s="139">
        <f t="shared" si="26"/>
        <v>7.4860442114675525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58.370748814421226</v>
      </c>
      <c r="BN17" s="139">
        <f t="shared" si="27"/>
        <v>1511.8852692131456</v>
      </c>
      <c r="BO17" s="139">
        <f t="shared" si="27"/>
        <v>0</v>
      </c>
      <c r="BP17" s="139">
        <f t="shared" si="27"/>
        <v>7.9529328441052449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277.24401901618836</v>
      </c>
      <c r="F19" s="165">
        <f>SUM(F14:F17)</f>
        <v>2067.3204921369256</v>
      </c>
      <c r="G19" s="165">
        <f>SUM(G14:G17)</f>
        <v>1718.5197574217086</v>
      </c>
      <c r="H19" s="165">
        <f>SUM(H14:H17)</f>
        <v>2198.9157314251775</v>
      </c>
      <c r="K19" s="129"/>
      <c r="M19" s="128"/>
      <c r="N19" s="120" t="s">
        <v>195</v>
      </c>
      <c r="O19" s="165">
        <f>SUM(O14:O17)</f>
        <v>160.97805274903092</v>
      </c>
      <c r="P19" s="165">
        <f>SUM(P14:P17)</f>
        <v>2191.6347575236969</v>
      </c>
      <c r="Q19" s="165">
        <f>SUM(Q14:Q17)</f>
        <v>2043.0769091246823</v>
      </c>
      <c r="R19" s="165">
        <f>SUM(R14:R17)</f>
        <v>2263.5200856797928</v>
      </c>
      <c r="U19" s="129"/>
      <c r="W19" s="128"/>
      <c r="X19" s="120" t="s">
        <v>195</v>
      </c>
      <c r="Y19" s="165">
        <f>SUM(Y14:Y17)</f>
        <v>171.04248568938442</v>
      </c>
      <c r="Z19" s="165">
        <f>SUM(Z14:Z17)</f>
        <v>2319.2549199582381</v>
      </c>
      <c r="AA19" s="165">
        <f>SUM(AA14:AA17)</f>
        <v>2180.5024487724609</v>
      </c>
      <c r="AB19" s="165">
        <f>SUM(AB14:AB17)</f>
        <v>2415.8352350012283</v>
      </c>
      <c r="AE19" s="129"/>
      <c r="AG19" s="128"/>
      <c r="AH19" s="120" t="s">
        <v>195</v>
      </c>
      <c r="AI19" s="165">
        <f>SUM(AI14:AI17)</f>
        <v>181.56502393580629</v>
      </c>
      <c r="AJ19" s="165">
        <f>SUM(AJ14:AJ17)</f>
        <v>2456.7448975247412</v>
      </c>
      <c r="AK19" s="165">
        <f>SUM(AK14:AK17)</f>
        <v>2327.2570292293876</v>
      </c>
      <c r="AL19" s="165">
        <f>SUM(AL14:AL17)</f>
        <v>2581.0194639829706</v>
      </c>
      <c r="AO19" s="129"/>
      <c r="AQ19" s="128"/>
      <c r="AR19" s="120" t="s">
        <v>195</v>
      </c>
      <c r="AS19" s="165">
        <f>SUM(AS14:AS17)</f>
        <v>193.06707140674584</v>
      </c>
      <c r="AT19" s="165">
        <f>SUM(AT14:AT17)</f>
        <v>2604.4727362612516</v>
      </c>
      <c r="AU19" s="165">
        <f>SUM(AU14:AU17)</f>
        <v>2485.7314031600768</v>
      </c>
      <c r="AV19" s="165">
        <f>SUM(AV14:AV17)</f>
        <v>2758.2804456615495</v>
      </c>
      <c r="AY19" s="129"/>
      <c r="BA19" s="128"/>
      <c r="BB19" s="120" t="s">
        <v>195</v>
      </c>
      <c r="BC19" s="165">
        <f>SUM(BC14:BC17)</f>
        <v>205.45860003305555</v>
      </c>
      <c r="BD19" s="165">
        <f>SUM(BD14:BD17)</f>
        <v>2763.3473169268873</v>
      </c>
      <c r="BE19" s="165">
        <f>SUM(BE14:BE17)</f>
        <v>2656.2466493939869</v>
      </c>
      <c r="BF19" s="165">
        <f>SUM(BF14:BF17)</f>
        <v>2949.1570776894728</v>
      </c>
      <c r="BI19" s="129"/>
      <c r="BK19" s="128"/>
      <c r="BL19" s="120" t="s">
        <v>195</v>
      </c>
      <c r="BM19" s="165">
        <f>SUM(BM14:BM17)</f>
        <v>218.80861194504226</v>
      </c>
      <c r="BN19" s="165">
        <f>SUM(BN14:BN17)</f>
        <v>2934.2164896711224</v>
      </c>
      <c r="BO19" s="165">
        <f>SUM(BO14:BO17)</f>
        <v>2839.7217511306935</v>
      </c>
      <c r="BP19" s="165">
        <f>SUM(BP14:BP17)</f>
        <v>3154.6979976191305</v>
      </c>
      <c r="BS19" s="129"/>
    </row>
    <row r="20" spans="3:71" x14ac:dyDescent="0.3">
      <c r="C20" s="128"/>
      <c r="D20" s="120" t="s">
        <v>194</v>
      </c>
      <c r="E20" s="120">
        <f>E18/E19</f>
        <v>7.394208204290603</v>
      </c>
      <c r="F20" s="120">
        <f>F18/F19</f>
        <v>0.99162176730564788</v>
      </c>
      <c r="G20" s="120">
        <f>G18/G19</f>
        <v>0.61331852336764159</v>
      </c>
      <c r="H20" s="120">
        <f>H18/H19</f>
        <v>0.50388470288576037</v>
      </c>
      <c r="K20" s="129"/>
      <c r="M20" s="128"/>
      <c r="N20" s="120" t="s">
        <v>194</v>
      </c>
      <c r="O20" s="120">
        <f>O18/O19</f>
        <v>8.2496488327658106</v>
      </c>
      <c r="P20" s="120">
        <f>P18/P19</f>
        <v>0.75672089080121763</v>
      </c>
      <c r="Q20" s="120">
        <f>Q18/Q19</f>
        <v>0.93868763514903897</v>
      </c>
      <c r="R20" s="120">
        <f>R18/R19</f>
        <v>0.77531035529119163</v>
      </c>
      <c r="U20" s="129"/>
      <c r="W20" s="128"/>
      <c r="X20" s="120" t="s">
        <v>194</v>
      </c>
      <c r="Y20" s="120">
        <f>Y18/Y19</f>
        <v>7.7642253596199797</v>
      </c>
      <c r="Z20" s="120">
        <f>Z18/Z19</f>
        <v>0.71508129259637643</v>
      </c>
      <c r="AA20" s="120">
        <f>AA18/AA19</f>
        <v>0.87952711694201946</v>
      </c>
      <c r="AB20" s="120">
        <f>AB18/AB19</f>
        <v>0.72642808433757133</v>
      </c>
      <c r="AE20" s="129"/>
      <c r="AG20" s="128"/>
      <c r="AH20" s="120" t="s">
        <v>194</v>
      </c>
      <c r="AI20" s="120">
        <f>AI18/AI19</f>
        <v>8.2791232465729543</v>
      </c>
      <c r="AJ20" s="120">
        <f>AJ18/AJ19</f>
        <v>0.76594907434603043</v>
      </c>
      <c r="AK20" s="120">
        <f>AK18/AK19</f>
        <v>0.93331715163450724</v>
      </c>
      <c r="AL20" s="120">
        <f>AL18/AL19</f>
        <v>0.7708492129563258</v>
      </c>
      <c r="AO20" s="129"/>
      <c r="AQ20" s="128"/>
      <c r="AR20" s="120" t="s">
        <v>194</v>
      </c>
      <c r="AS20" s="120">
        <f>AS18/AS19</f>
        <v>8.2929157216795453</v>
      </c>
      <c r="AT20" s="120">
        <f>AT18/AT19</f>
        <v>0.77037147369934633</v>
      </c>
      <c r="AU20" s="120">
        <f>AU18/AU19</f>
        <v>0.93077506864794746</v>
      </c>
      <c r="AV20" s="120">
        <f>AV18/AV19</f>
        <v>0.76873778029246265</v>
      </c>
      <c r="AY20" s="129"/>
      <c r="BA20" s="128"/>
      <c r="BB20" s="120" t="s">
        <v>194</v>
      </c>
      <c r="BC20" s="120">
        <f>BC18/BC19</f>
        <v>8.306091904697972</v>
      </c>
      <c r="BD20" s="120">
        <f>BD18/BD19</f>
        <v>0.77466435626085106</v>
      </c>
      <c r="BE20" s="120">
        <f>BE18/BE19</f>
        <v>0.92832450561260627</v>
      </c>
      <c r="BF20" s="120">
        <f>BF18/BF19</f>
        <v>0.76670249905902532</v>
      </c>
      <c r="BI20" s="129"/>
      <c r="BK20" s="128"/>
      <c r="BL20" s="120" t="s">
        <v>194</v>
      </c>
      <c r="BM20" s="120">
        <f>BM18/BM19</f>
        <v>8.8221318669338693</v>
      </c>
      <c r="BN20" s="120">
        <f>BN18/BN19</f>
        <v>0.8259640133363606</v>
      </c>
      <c r="BO20" s="120">
        <f>BO18/BO19</f>
        <v>0.98200400348046102</v>
      </c>
      <c r="BP20" s="120">
        <f>BP18/BP19</f>
        <v>0.81102487395818335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1314.2251761629082</v>
      </c>
      <c r="F25" s="139">
        <f t="shared" si="28"/>
        <v>0</v>
      </c>
      <c r="G25" s="139">
        <f t="shared" si="28"/>
        <v>575.13856505026013</v>
      </c>
      <c r="H25" s="139">
        <f t="shared" si="28"/>
        <v>470.88747451619679</v>
      </c>
      <c r="I25" s="120">
        <f>I14</f>
        <v>2050</v>
      </c>
      <c r="J25" s="165">
        <f>SUM(E25:H25)</f>
        <v>2360.251215729365</v>
      </c>
      <c r="K25" s="129">
        <f>I25/J25</f>
        <v>0.8685516127852132</v>
      </c>
      <c r="M25" s="128"/>
      <c r="N25" s="4" t="s">
        <v>11</v>
      </c>
      <c r="O25" s="139">
        <f t="shared" ref="O25:R28" si="29">O14*O$20</f>
        <v>629.12785482227719</v>
      </c>
      <c r="P25" s="139">
        <f t="shared" si="29"/>
        <v>0</v>
      </c>
      <c r="Q25" s="139">
        <f t="shared" si="29"/>
        <v>1060.8397411986102</v>
      </c>
      <c r="R25" s="139">
        <f t="shared" si="29"/>
        <v>760.07911547041419</v>
      </c>
      <c r="S25" s="120">
        <f>S14</f>
        <v>2186.7465511512801</v>
      </c>
      <c r="T25" s="165">
        <f>SUM(O25:R25)</f>
        <v>2450.0467114913017</v>
      </c>
      <c r="U25" s="129">
        <f>S25/T25</f>
        <v>0.89253259576436594</v>
      </c>
      <c r="W25" s="128"/>
      <c r="X25" s="4" t="s">
        <v>11</v>
      </c>
      <c r="Y25" s="139">
        <f>Y14*Y$20</f>
        <v>631.96491877698247</v>
      </c>
      <c r="Z25" s="139">
        <f t="shared" ref="Z25:AB25" si="30">Z14*Z$20</f>
        <v>0</v>
      </c>
      <c r="AA25" s="139">
        <f t="shared" si="30"/>
        <v>1060.8874302821268</v>
      </c>
      <c r="AB25" s="139">
        <f t="shared" si="30"/>
        <v>760.0938652224911</v>
      </c>
      <c r="AC25" s="120">
        <f>AC14</f>
        <v>2333.9408020800124</v>
      </c>
      <c r="AD25" s="165">
        <f>SUM(Y25:AB25)</f>
        <v>2452.9462142816001</v>
      </c>
      <c r="AE25" s="129">
        <f>AC25/AD25</f>
        <v>0.95148470377837413</v>
      </c>
      <c r="AG25" s="128"/>
      <c r="AH25" s="4" t="s">
        <v>11</v>
      </c>
      <c r="AI25" s="139">
        <f t="shared" ref="AI25:AL28" si="31">AI14*AI$20</f>
        <v>718.89521484746626</v>
      </c>
      <c r="AJ25" s="139">
        <f t="shared" si="31"/>
        <v>0</v>
      </c>
      <c r="AK25" s="139">
        <f t="shared" si="31"/>
        <v>1201.6807431800121</v>
      </c>
      <c r="AL25" s="139">
        <f t="shared" si="31"/>
        <v>861.82047959247859</v>
      </c>
      <c r="AM25" s="120">
        <f>AM14</f>
        <v>2492.3840399622668</v>
      </c>
      <c r="AN25" s="165">
        <f>SUM(AI25:AL25)</f>
        <v>2782.3964376199569</v>
      </c>
      <c r="AO25" s="129">
        <f>AM25/AN25</f>
        <v>0.89576884381516653</v>
      </c>
      <c r="AQ25" s="128"/>
      <c r="AR25" s="4" t="s">
        <v>11</v>
      </c>
      <c r="AS25" s="139">
        <f t="shared" ref="AS25:AV28" si="32">AS14*AS$20</f>
        <v>769.14076139350118</v>
      </c>
      <c r="AT25" s="139">
        <f t="shared" si="32"/>
        <v>0</v>
      </c>
      <c r="AU25" s="139">
        <f t="shared" si="32"/>
        <v>1280.1131210265962</v>
      </c>
      <c r="AV25" s="139">
        <f t="shared" si="32"/>
        <v>918.54395693500123</v>
      </c>
      <c r="AW25" s="120">
        <f>AW14</f>
        <v>2662.939164795906</v>
      </c>
      <c r="AX25" s="165">
        <f>SUM(AS25:AV25)</f>
        <v>2967.7978393550984</v>
      </c>
      <c r="AY25" s="129">
        <f>AW25/AX25</f>
        <v>0.89727781639417925</v>
      </c>
      <c r="BA25" s="128"/>
      <c r="BB25" s="4" t="s">
        <v>11</v>
      </c>
      <c r="BC25" s="139">
        <f t="shared" ref="BC25:BF28" si="33">BC14*BC$20</f>
        <v>823.33868168931053</v>
      </c>
      <c r="BD25" s="139">
        <f t="shared" si="33"/>
        <v>0</v>
      </c>
      <c r="BE25" s="139">
        <f t="shared" si="33"/>
        <v>1364.4270201026279</v>
      </c>
      <c r="BF25" s="139">
        <f t="shared" si="33"/>
        <v>979.56746156535337</v>
      </c>
      <c r="BG25" s="120">
        <f>BG14</f>
        <v>2846.535435076155</v>
      </c>
      <c r="BH25" s="165">
        <f>SUM(BC25:BF25)</f>
        <v>3167.3331633572916</v>
      </c>
      <c r="BI25" s="129">
        <f>BG25/BH25</f>
        <v>0.89871677157539709</v>
      </c>
      <c r="BK25" s="128"/>
      <c r="BL25" s="4" t="s">
        <v>11</v>
      </c>
      <c r="BM25" s="139">
        <f t="shared" ref="BM25:BP28" si="34">BM14*BM$20</f>
        <v>935.16939366666838</v>
      </c>
      <c r="BN25" s="139">
        <f t="shared" si="34"/>
        <v>0</v>
      </c>
      <c r="BO25" s="139">
        <f t="shared" si="34"/>
        <v>1543.1304431935553</v>
      </c>
      <c r="BP25" s="139">
        <f t="shared" si="34"/>
        <v>1108.4774935463236</v>
      </c>
      <c r="BQ25" s="120">
        <f>BQ14</f>
        <v>3044.1735794193137</v>
      </c>
      <c r="BR25" s="165">
        <f>SUM(BM25:BP25)</f>
        <v>3586.7773304065477</v>
      </c>
      <c r="BS25" s="129">
        <f>BQ25/BR25</f>
        <v>0.84872109389468797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11.532906647695015</v>
      </c>
      <c r="G26" s="139">
        <f t="shared" si="28"/>
        <v>476.43011035413258</v>
      </c>
      <c r="H26" s="139">
        <f t="shared" si="28"/>
        <v>635.68213158382287</v>
      </c>
      <c r="I26" s="120">
        <f>I15</f>
        <v>2050</v>
      </c>
      <c r="J26" s="165">
        <f>SUM(E26:H26)</f>
        <v>1123.6451485856505</v>
      </c>
      <c r="K26" s="129">
        <f>I26/J26</f>
        <v>1.824419393062273</v>
      </c>
      <c r="M26" s="128"/>
      <c r="N26" s="4" t="s">
        <v>12</v>
      </c>
      <c r="O26" s="139">
        <f t="shared" si="29"/>
        <v>0</v>
      </c>
      <c r="P26" s="139">
        <f t="shared" si="29"/>
        <v>4.551170114061903</v>
      </c>
      <c r="Q26" s="139">
        <f t="shared" si="29"/>
        <v>848.09401137960606</v>
      </c>
      <c r="R26" s="139">
        <f t="shared" si="29"/>
        <v>990.25984621207169</v>
      </c>
      <c r="S26" s="120">
        <f>S15</f>
        <v>2186.7465511512801</v>
      </c>
      <c r="T26" s="165">
        <f>SUM(O26:R26)</f>
        <v>1842.9050277057395</v>
      </c>
      <c r="U26" s="129">
        <f>S26/T26</f>
        <v>1.1865758236459933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4.5902268384733249</v>
      </c>
      <c r="AA26" s="139">
        <f t="shared" si="35"/>
        <v>848.13213667277512</v>
      </c>
      <c r="AB26" s="139">
        <f t="shared" si="35"/>
        <v>990.27906274746374</v>
      </c>
      <c r="AC26" s="120">
        <f>AC15</f>
        <v>2333.9408020800124</v>
      </c>
      <c r="AD26" s="165">
        <f>SUM(Y26:AB26)</f>
        <v>1843.0014262587122</v>
      </c>
      <c r="AE26" s="129">
        <f>AC26/AD26</f>
        <v>1.2663803558838833</v>
      </c>
      <c r="AG26" s="128"/>
      <c r="AH26" s="4" t="s">
        <v>12</v>
      </c>
      <c r="AI26" s="139">
        <f t="shared" si="31"/>
        <v>0</v>
      </c>
      <c r="AJ26" s="139">
        <f t="shared" si="31"/>
        <v>5.2569869439949741</v>
      </c>
      <c r="AK26" s="139">
        <f t="shared" si="31"/>
        <v>960.5357505990861</v>
      </c>
      <c r="AL26" s="139">
        <f t="shared" si="31"/>
        <v>1122.631944940124</v>
      </c>
      <c r="AM26" s="120">
        <f>AM15</f>
        <v>2492.3840399622668</v>
      </c>
      <c r="AN26" s="165">
        <f>SUM(AI26:AL26)</f>
        <v>2088.4246824832053</v>
      </c>
      <c r="AO26" s="129">
        <f>AM26/AN26</f>
        <v>1.1934277835668656</v>
      </c>
      <c r="AQ26" s="128"/>
      <c r="AR26" s="4" t="s">
        <v>12</v>
      </c>
      <c r="AS26" s="139">
        <f t="shared" si="32"/>
        <v>0</v>
      </c>
      <c r="AT26" s="139">
        <f t="shared" si="32"/>
        <v>5.6530422944993317</v>
      </c>
      <c r="AU26" s="139">
        <f t="shared" si="32"/>
        <v>1023.1501236223545</v>
      </c>
      <c r="AV26" s="139">
        <f t="shared" si="32"/>
        <v>1196.4294931993361</v>
      </c>
      <c r="AW26" s="120">
        <f>AW15</f>
        <v>2662.939164795906</v>
      </c>
      <c r="AX26" s="165">
        <f>SUM(AS26:AV26)</f>
        <v>2225.23265911619</v>
      </c>
      <c r="AY26" s="129">
        <f>AW26/AX26</f>
        <v>1.1967014567607339</v>
      </c>
      <c r="BA26" s="128"/>
      <c r="BB26" s="4" t="s">
        <v>12</v>
      </c>
      <c r="BC26" s="139">
        <f t="shared" si="33"/>
        <v>0</v>
      </c>
      <c r="BD26" s="139">
        <f t="shared" si="33"/>
        <v>6.0809277471328071</v>
      </c>
      <c r="BE26" s="139">
        <f t="shared" si="33"/>
        <v>1090.4578830096441</v>
      </c>
      <c r="BF26" s="139">
        <f t="shared" si="33"/>
        <v>1275.8190712117789</v>
      </c>
      <c r="BG26" s="120">
        <f>BG15</f>
        <v>2846.535435076155</v>
      </c>
      <c r="BH26" s="165">
        <f>SUM(BC26:BF26)</f>
        <v>2372.3578819685558</v>
      </c>
      <c r="BI26" s="129">
        <f>BG26/BH26</f>
        <v>1.1998760628451774</v>
      </c>
      <c r="BK26" s="128"/>
      <c r="BL26" s="4" t="s">
        <v>12</v>
      </c>
      <c r="BM26" s="139">
        <f t="shared" si="34"/>
        <v>0</v>
      </c>
      <c r="BN26" s="139">
        <f t="shared" si="34"/>
        <v>6.9391815760832722</v>
      </c>
      <c r="BO26" s="139">
        <f t="shared" si="34"/>
        <v>1233.1894367563364</v>
      </c>
      <c r="BP26" s="139">
        <f t="shared" si="34"/>
        <v>1443.6110259913769</v>
      </c>
      <c r="BQ26" s="120">
        <f>BQ15</f>
        <v>3044.1735794193137</v>
      </c>
      <c r="BR26" s="165">
        <f>SUM(BM26:BP26)</f>
        <v>2683.7396443237967</v>
      </c>
      <c r="BS26" s="129">
        <f>BQ26/BR26</f>
        <v>1.1343028694522761</v>
      </c>
    </row>
    <row r="27" spans="3:71" x14ac:dyDescent="0.3">
      <c r="C27" s="128"/>
      <c r="D27" s="4" t="s">
        <v>13</v>
      </c>
      <c r="E27" s="139">
        <f t="shared" si="28"/>
        <v>357.98330091782617</v>
      </c>
      <c r="F27" s="139">
        <f t="shared" si="28"/>
        <v>993.22995360662753</v>
      </c>
      <c r="G27" s="139">
        <f t="shared" si="28"/>
        <v>2.431324595607252</v>
      </c>
      <c r="H27" s="139">
        <f t="shared" si="28"/>
        <v>0</v>
      </c>
      <c r="I27" s="120">
        <f>I16</f>
        <v>1054</v>
      </c>
      <c r="J27" s="165">
        <f>SUM(E27:H27)</f>
        <v>1353.6445791200611</v>
      </c>
      <c r="K27" s="129">
        <f>I27/J27</f>
        <v>0.77863865911179908</v>
      </c>
      <c r="M27" s="128"/>
      <c r="N27" s="4" t="s">
        <v>13</v>
      </c>
      <c r="O27" s="139">
        <f t="shared" si="29"/>
        <v>339.22790275478445</v>
      </c>
      <c r="P27" s="139">
        <f t="shared" si="29"/>
        <v>803.94486219350722</v>
      </c>
      <c r="Q27" s="139">
        <f t="shared" si="29"/>
        <v>8.8772796756395351</v>
      </c>
      <c r="R27" s="139">
        <f t="shared" si="29"/>
        <v>0</v>
      </c>
      <c r="S27" s="120">
        <f>S16</f>
        <v>1112.9834646689119</v>
      </c>
      <c r="T27" s="165">
        <f>SUM(O27:R27)</f>
        <v>1152.0500446239312</v>
      </c>
      <c r="U27" s="129">
        <f>S27/T27</f>
        <v>0.9660895113564516</v>
      </c>
      <c r="W27" s="128"/>
      <c r="X27" s="4" t="s">
        <v>13</v>
      </c>
      <c r="Y27" s="139">
        <f t="shared" ref="Y27:AB27" si="36">Y16*Y$20</f>
        <v>337.44847117936973</v>
      </c>
      <c r="Z27" s="139">
        <f t="shared" si="36"/>
        <v>802.96974903516866</v>
      </c>
      <c r="AA27" s="139">
        <f t="shared" si="36"/>
        <v>8.7914652989539679</v>
      </c>
      <c r="AB27" s="139">
        <f t="shared" si="36"/>
        <v>0</v>
      </c>
      <c r="AC27" s="120">
        <f>AC16</f>
        <v>1176.364579366546</v>
      </c>
      <c r="AD27" s="165">
        <f>SUM(Y27:AB27)</f>
        <v>1149.2096855134923</v>
      </c>
      <c r="AE27" s="129">
        <f>AC27/AD27</f>
        <v>1.0236291898644416</v>
      </c>
      <c r="AG27" s="128"/>
      <c r="AH27" s="4" t="s">
        <v>13</v>
      </c>
      <c r="AI27" s="139">
        <f t="shared" si="31"/>
        <v>379.78814574690341</v>
      </c>
      <c r="AJ27" s="139">
        <f t="shared" si="31"/>
        <v>909.98249116378554</v>
      </c>
      <c r="AK27" s="139">
        <f t="shared" si="31"/>
        <v>9.8524078626588647</v>
      </c>
      <c r="AL27" s="139">
        <f t="shared" si="31"/>
        <v>0</v>
      </c>
      <c r="AM27" s="120">
        <f>AM16</f>
        <v>1244.4750082359867</v>
      </c>
      <c r="AN27" s="165">
        <f>SUM(AI27:AL27)</f>
        <v>1299.6230447733478</v>
      </c>
      <c r="AO27" s="129">
        <f>AM27/AN27</f>
        <v>0.95756612907169647</v>
      </c>
      <c r="AQ27" s="128"/>
      <c r="AR27" s="4" t="s">
        <v>13</v>
      </c>
      <c r="AS27" s="139">
        <f t="shared" si="32"/>
        <v>402.38786177154032</v>
      </c>
      <c r="AT27" s="139">
        <f t="shared" si="32"/>
        <v>969.1143492172389</v>
      </c>
      <c r="AU27" s="139">
        <f t="shared" si="32"/>
        <v>10.393572767728401</v>
      </c>
      <c r="AV27" s="139">
        <f t="shared" si="32"/>
        <v>0</v>
      </c>
      <c r="AW27" s="120">
        <f>AW16</f>
        <v>1317.6716292739918</v>
      </c>
      <c r="AX27" s="165">
        <f>SUM(AS27:AV27)</f>
        <v>1381.8957837565074</v>
      </c>
      <c r="AY27" s="129">
        <f>AW27/AX27</f>
        <v>0.95352460349221824</v>
      </c>
      <c r="BA27" s="128"/>
      <c r="BB27" s="4" t="s">
        <v>13</v>
      </c>
      <c r="BC27" s="139">
        <f t="shared" si="33"/>
        <v>426.69140449879944</v>
      </c>
      <c r="BD27" s="139">
        <f t="shared" si="33"/>
        <v>1032.74093174468</v>
      </c>
      <c r="BE27" s="139">
        <f t="shared" si="33"/>
        <v>10.973954471542632</v>
      </c>
      <c r="BF27" s="139">
        <f t="shared" si="33"/>
        <v>0</v>
      </c>
      <c r="BG27" s="120">
        <f>BG16</f>
        <v>1396.3384616119097</v>
      </c>
      <c r="BH27" s="165">
        <f>SUM(BC27:BF27)</f>
        <v>1470.4062907150219</v>
      </c>
      <c r="BI27" s="129">
        <f>BG27/BH27</f>
        <v>0.94962764402545174</v>
      </c>
      <c r="BK27" s="128"/>
      <c r="BL27" s="4" t="s">
        <v>13</v>
      </c>
      <c r="BM27" s="139">
        <f t="shared" si="34"/>
        <v>480.23459132075783</v>
      </c>
      <c r="BN27" s="139">
        <f t="shared" si="34"/>
        <v>1167.8552215669911</v>
      </c>
      <c r="BO27" s="139">
        <f t="shared" si="34"/>
        <v>12.298248430994866</v>
      </c>
      <c r="BP27" s="139">
        <f t="shared" si="34"/>
        <v>0</v>
      </c>
      <c r="BQ27" s="120">
        <f>BQ16</f>
        <v>1480.8887406556896</v>
      </c>
      <c r="BR27" s="165">
        <f>SUM(BM27:BP27)</f>
        <v>1660.3880613187437</v>
      </c>
      <c r="BS27" s="129">
        <f>BQ27/BR27</f>
        <v>0.89189315145973236</v>
      </c>
    </row>
    <row r="28" spans="3:71" x14ac:dyDescent="0.3">
      <c r="C28" s="128"/>
      <c r="D28" s="4" t="s">
        <v>14</v>
      </c>
      <c r="E28" s="139">
        <f t="shared" si="28"/>
        <v>377.79152291926545</v>
      </c>
      <c r="F28" s="139">
        <f t="shared" si="28"/>
        <v>1045.2371397456775</v>
      </c>
      <c r="G28" s="139">
        <f t="shared" si="28"/>
        <v>0</v>
      </c>
      <c r="H28" s="139">
        <f t="shared" si="28"/>
        <v>1.4303938999804366</v>
      </c>
      <c r="I28" s="120">
        <f>I17</f>
        <v>1108</v>
      </c>
      <c r="J28" s="165">
        <f>SUM(E28:H28)</f>
        <v>1424.4590565649232</v>
      </c>
      <c r="K28" s="129">
        <f>I28/J28</f>
        <v>0.77783913471822574</v>
      </c>
      <c r="M28" s="128"/>
      <c r="N28" s="4" t="s">
        <v>14</v>
      </c>
      <c r="O28" s="139">
        <f t="shared" si="29"/>
        <v>359.65664738489437</v>
      </c>
      <c r="P28" s="139">
        <f t="shared" si="29"/>
        <v>849.95977371667345</v>
      </c>
      <c r="Q28" s="139">
        <f t="shared" si="29"/>
        <v>0</v>
      </c>
      <c r="R28" s="139">
        <f t="shared" si="29"/>
        <v>4.5916001546629568</v>
      </c>
      <c r="S28" s="120">
        <f>S17</f>
        <v>1172.7332381057306</v>
      </c>
      <c r="T28" s="165">
        <f>SUM(O28:R28)</f>
        <v>1214.2080212562307</v>
      </c>
      <c r="U28" s="129">
        <f>S28/T28</f>
        <v>0.96584211072202442</v>
      </c>
      <c r="W28" s="128"/>
      <c r="X28" s="4" t="s">
        <v>14</v>
      </c>
      <c r="Y28" s="139">
        <f t="shared" ref="Y28:AB28" si="37">Y17*Y$20</f>
        <v>358.59901500560386</v>
      </c>
      <c r="Z28" s="139">
        <f t="shared" si="37"/>
        <v>850.89583015060032</v>
      </c>
      <c r="AA28" s="139">
        <f t="shared" si="37"/>
        <v>0</v>
      </c>
      <c r="AB28" s="139">
        <f t="shared" si="37"/>
        <v>4.5576338671935632</v>
      </c>
      <c r="AC28" s="120">
        <f>AC17</f>
        <v>1242.3889058947407</v>
      </c>
      <c r="AD28" s="165">
        <f>SUM(Y28:AB28)</f>
        <v>1214.0524790233976</v>
      </c>
      <c r="AE28" s="129">
        <f>AC28/AD28</f>
        <v>1.0233403640789378</v>
      </c>
      <c r="AG28" s="128"/>
      <c r="AH28" s="4" t="s">
        <v>14</v>
      </c>
      <c r="AI28" s="139">
        <f t="shared" si="31"/>
        <v>404.51584983713923</v>
      </c>
      <c r="AJ28" s="139">
        <f t="shared" si="31"/>
        <v>966.50200205562828</v>
      </c>
      <c r="AK28" s="139">
        <f t="shared" si="31"/>
        <v>0</v>
      </c>
      <c r="AL28" s="139">
        <f t="shared" si="31"/>
        <v>5.1243979036278295</v>
      </c>
      <c r="AM28" s="120">
        <f>AM17</f>
        <v>1317.3433265123847</v>
      </c>
      <c r="AN28" s="165">
        <f>SUM(AI28:AL28)</f>
        <v>1376.1422497963954</v>
      </c>
      <c r="AO28" s="129">
        <f>AM28/AN28</f>
        <v>0.95727264147822644</v>
      </c>
      <c r="AQ28" s="128"/>
      <c r="AR28" s="4" t="s">
        <v>14</v>
      </c>
      <c r="AS28" s="139">
        <f t="shared" si="32"/>
        <v>429.56032864258839</v>
      </c>
      <c r="AT28" s="139">
        <f t="shared" si="32"/>
        <v>1031.6441085316112</v>
      </c>
      <c r="AU28" s="139">
        <f t="shared" si="32"/>
        <v>0</v>
      </c>
      <c r="AV28" s="139">
        <f t="shared" si="32"/>
        <v>5.4209370876269061</v>
      </c>
      <c r="AW28" s="120">
        <f>AW17</f>
        <v>1398.0016976238194</v>
      </c>
      <c r="AX28" s="165">
        <f>SUM(AS28:AV28)</f>
        <v>1466.6253742618264</v>
      </c>
      <c r="AY28" s="129">
        <f>AW28/AX28</f>
        <v>0.95320981223814816</v>
      </c>
      <c r="BA28" s="128"/>
      <c r="BB28" s="4" t="s">
        <v>14</v>
      </c>
      <c r="BC28" s="139">
        <f t="shared" si="33"/>
        <v>456.52792829703111</v>
      </c>
      <c r="BD28" s="139">
        <f t="shared" si="33"/>
        <v>1101.8448109005042</v>
      </c>
      <c r="BE28" s="139">
        <f t="shared" si="33"/>
        <v>0</v>
      </c>
      <c r="BF28" s="139">
        <f t="shared" si="33"/>
        <v>5.7395688049985232</v>
      </c>
      <c r="BG28" s="120">
        <f>BG17</f>
        <v>1484.8003122791824</v>
      </c>
      <c r="BH28" s="165">
        <f>SUM(BC28:BF28)</f>
        <v>1564.1123080025338</v>
      </c>
      <c r="BI28" s="129">
        <f>BG28/BH28</f>
        <v>0.94929264649503486</v>
      </c>
      <c r="BK28" s="128"/>
      <c r="BL28" s="4" t="s">
        <v>14</v>
      </c>
      <c r="BM28" s="139">
        <f t="shared" si="34"/>
        <v>514.95444321249784</v>
      </c>
      <c r="BN28" s="139">
        <f t="shared" si="34"/>
        <v>1248.7628246634138</v>
      </c>
      <c r="BO28" s="139">
        <f t="shared" si="34"/>
        <v>0</v>
      </c>
      <c r="BP28" s="139">
        <f t="shared" si="34"/>
        <v>6.450026357488353</v>
      </c>
      <c r="BQ28" s="120">
        <f>BQ17</f>
        <v>1578.2089508716722</v>
      </c>
      <c r="BR28" s="165">
        <f>SUM(BM28:BP28)</f>
        <v>1770.1672942333998</v>
      </c>
      <c r="BS28" s="129">
        <f>BQ28/BR28</f>
        <v>0.89155920799855337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1658.4558060242423</v>
      </c>
      <c r="AA30" s="165">
        <f>SUM(AA25:AA28)</f>
        <v>1917.811032253856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1503.1992104315091</v>
      </c>
      <c r="AJ30" s="165">
        <f>SUM(AJ25:AJ28)</f>
        <v>1881.7414801634088</v>
      </c>
      <c r="AK30" s="165">
        <f>SUM(AK25:AK28)</f>
        <v>2172.0689016417568</v>
      </c>
      <c r="AL30" s="165">
        <f>SUM(AL25:AL28)</f>
        <v>1989.5768224362303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1.0000000000000002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0.99999999999999967</v>
      </c>
      <c r="AJ31" s="120">
        <f>AJ29/AJ30</f>
        <v>1</v>
      </c>
      <c r="AK31" s="120">
        <f>AK29/AK30</f>
        <v>1.0000000000000002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1141.4723963192248</v>
      </c>
      <c r="F36" s="139">
        <f t="shared" si="38"/>
        <v>0</v>
      </c>
      <c r="G36" s="139">
        <f t="shared" si="38"/>
        <v>499.53752824937669</v>
      </c>
      <c r="H36" s="139">
        <f t="shared" si="38"/>
        <v>408.99007543139868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561.51711733219418</v>
      </c>
      <c r="P36" s="139">
        <f t="shared" ref="P36:R36" si="39">P25*$U25</f>
        <v>0</v>
      </c>
      <c r="Q36" s="139">
        <f t="shared" si="39"/>
        <v>946.83404790199381</v>
      </c>
      <c r="R36" s="139">
        <f t="shared" si="39"/>
        <v>678.39538591709197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601.30495354084144</v>
      </c>
      <c r="Z36" s="139">
        <f t="shared" ref="Z36:AB36" si="40">Z25*$AE25</f>
        <v>0</v>
      </c>
      <c r="AA36" s="139">
        <f t="shared" si="40"/>
        <v>1009.41816234419</v>
      </c>
      <c r="AB36" s="139">
        <f t="shared" si="40"/>
        <v>723.21768619498141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643.96393542817054</v>
      </c>
      <c r="AJ36" s="139">
        <f t="shared" ref="AJ36:AL36" si="41">AJ25*$AO25</f>
        <v>0</v>
      </c>
      <c r="AK36" s="139">
        <f t="shared" si="41"/>
        <v>1076.4281699533094</v>
      </c>
      <c r="AL36" s="139">
        <f t="shared" si="41"/>
        <v>771.99193458078685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690.13294288291718</v>
      </c>
      <c r="AT36" s="139">
        <f t="shared" ref="AT36:AV36" si="42">AT25*$AY25</f>
        <v>0</v>
      </c>
      <c r="AU36" s="139">
        <f t="shared" si="42"/>
        <v>1148.6171059722819</v>
      </c>
      <c r="AV36" s="139">
        <f t="shared" si="42"/>
        <v>824.18911594070698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739.94828192096065</v>
      </c>
      <c r="BD36" s="139">
        <f t="shared" ref="BD36:BF36" si="43">BD25*$BI25</f>
        <v>0</v>
      </c>
      <c r="BE36" s="139">
        <f t="shared" si="43"/>
        <v>1226.2334465568731</v>
      </c>
      <c r="BF36" s="139">
        <f t="shared" si="43"/>
        <v>880.3537065983212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793.69799076960692</v>
      </c>
      <c r="BN36" s="139">
        <f t="shared" ref="BN36:BP36" si="44">BN25*$BS25</f>
        <v>0</v>
      </c>
      <c r="BO36" s="139">
        <f t="shared" si="44"/>
        <v>1309.6873577694289</v>
      </c>
      <c r="BP36" s="139">
        <f t="shared" si="44"/>
        <v>940.78823088027764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21.040858546431593</v>
      </c>
      <c r="G37" s="139">
        <f t="shared" si="38"/>
        <v>869.20833276887834</v>
      </c>
      <c r="H37" s="139">
        <f t="shared" si="38"/>
        <v>1159.7508086846901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5.4003084266460322</v>
      </c>
      <c r="Q37" s="139">
        <f t="shared" si="45"/>
        <v>1006.3278500819905</v>
      </c>
      <c r="R37" s="139">
        <f t="shared" si="45"/>
        <v>1175.0183926426437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5.812973097293602</v>
      </c>
      <c r="AA37" s="139">
        <f t="shared" si="46"/>
        <v>1074.0578770762272</v>
      </c>
      <c r="AB37" s="139">
        <f t="shared" si="46"/>
        <v>1254.0699519064915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6.273834276811872</v>
      </c>
      <c r="AK37" s="139">
        <f t="shared" si="47"/>
        <v>1146.330051874203</v>
      </c>
      <c r="AL37" s="139">
        <f t="shared" si="47"/>
        <v>1339.7801538112517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6.7650039489573919</v>
      </c>
      <c r="AU37" s="139">
        <f t="shared" si="48"/>
        <v>1224.4052434237967</v>
      </c>
      <c r="AV37" s="139">
        <f t="shared" si="48"/>
        <v>1431.7689174231521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7.2963596436757072</v>
      </c>
      <c r="BE37" s="139">
        <f t="shared" si="49"/>
        <v>1308.4143113640989</v>
      </c>
      <c r="BF37" s="139">
        <f t="shared" si="49"/>
        <v>1530.8247640683803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7.8711335734016235</v>
      </c>
      <c r="BO37" s="139">
        <f t="shared" si="50"/>
        <v>1398.8103166909484</v>
      </c>
      <c r="BP37" s="139">
        <f t="shared" si="50"/>
        <v>1637.4921291549631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278.73963741107184</v>
      </c>
      <c r="F38" s="139">
        <f t="shared" si="38"/>
        <v>773.36723926593891</v>
      </c>
      <c r="G38" s="139">
        <f t="shared" si="38"/>
        <v>1.8931233229891677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327.72451881084362</v>
      </c>
      <c r="P38" s="139">
        <f t="shared" si="51"/>
        <v>776.68269907405522</v>
      </c>
      <c r="Q38" s="139">
        <f t="shared" si="51"/>
        <v>8.5762467840131578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345.42210517433261</v>
      </c>
      <c r="Z38" s="139">
        <f t="shared" si="52"/>
        <v>821.94327369052371</v>
      </c>
      <c r="AA38" s="139">
        <f t="shared" si="52"/>
        <v>8.9992005016896019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363.67226459017957</v>
      </c>
      <c r="AJ38" s="139">
        <f t="shared" si="53"/>
        <v>871.3684115867253</v>
      </c>
      <c r="AK38" s="139">
        <f t="shared" si="53"/>
        <v>9.434332059081795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383.68672634578951</v>
      </c>
      <c r="AT38" s="139">
        <f t="shared" si="54"/>
        <v>924.07437557598689</v>
      </c>
      <c r="AU38" s="139">
        <f t="shared" si="54"/>
        <v>9.9105273522157411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405.19795318010597</v>
      </c>
      <c r="BD38" s="139">
        <f t="shared" si="55"/>
        <v>980.71933790135029</v>
      </c>
      <c r="BE38" s="139">
        <f t="shared" si="55"/>
        <v>10.421170530453601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428.31794309304735</v>
      </c>
      <c r="BN38" s="139">
        <f t="shared" si="56"/>
        <v>1041.6020740120878</v>
      </c>
      <c r="BO38" s="139">
        <f t="shared" si="56"/>
        <v>10.968723550554719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293.86103129140218</v>
      </c>
      <c r="F39" s="139">
        <f t="shared" si="38"/>
        <v>813.02635235513094</v>
      </c>
      <c r="G39" s="139">
        <f t="shared" si="38"/>
        <v>0</v>
      </c>
      <c r="H39" s="139">
        <f t="shared" si="38"/>
        <v>1.1126163534670113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347.37153544543327</v>
      </c>
      <c r="P39" s="139">
        <f t="shared" si="57"/>
        <v>820.92694187532618</v>
      </c>
      <c r="Q39" s="139">
        <f t="shared" si="57"/>
        <v>0</v>
      </c>
      <c r="R39" s="139">
        <f t="shared" si="57"/>
        <v>4.4347607849712443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366.96884657418315</v>
      </c>
      <c r="Z39" s="139">
        <f t="shared" si="58"/>
        <v>870.75604861956538</v>
      </c>
      <c r="AA39" s="139">
        <f t="shared" si="58"/>
        <v>0</v>
      </c>
      <c r="AB39" s="139">
        <f t="shared" si="58"/>
        <v>4.6640107009923586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387.23195609340786</v>
      </c>
      <c r="AJ39" s="139">
        <f t="shared" si="59"/>
        <v>925.20592450178549</v>
      </c>
      <c r="AK39" s="139">
        <f t="shared" si="59"/>
        <v>0</v>
      </c>
      <c r="AL39" s="139">
        <f t="shared" si="59"/>
        <v>4.9054459171912983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409.4611202103589</v>
      </c>
      <c r="AT39" s="139">
        <f t="shared" si="60"/>
        <v>983.37328699000886</v>
      </c>
      <c r="AU39" s="139">
        <f t="shared" si="60"/>
        <v>0</v>
      </c>
      <c r="AV39" s="139">
        <f t="shared" si="60"/>
        <v>5.1672904234516572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433.3786052519842</v>
      </c>
      <c r="BD39" s="139">
        <f t="shared" si="61"/>
        <v>1045.9731765665608</v>
      </c>
      <c r="BE39" s="139">
        <f t="shared" si="61"/>
        <v>0</v>
      </c>
      <c r="BF39" s="139">
        <f t="shared" si="61"/>
        <v>5.448530460637393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459.11237554587058</v>
      </c>
      <c r="BN39" s="139">
        <f t="shared" si="62"/>
        <v>1113.3459949349497</v>
      </c>
      <c r="BO39" s="139">
        <f t="shared" si="62"/>
        <v>0</v>
      </c>
      <c r="BP39" s="139">
        <f t="shared" si="62"/>
        <v>5.75058039085211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1714.073065021699</v>
      </c>
      <c r="F41" s="165">
        <f>SUM(F36:F39)</f>
        <v>1607.4344501675014</v>
      </c>
      <c r="G41" s="165">
        <f>SUM(G36:G39)</f>
        <v>1370.6389843412442</v>
      </c>
      <c r="H41" s="165">
        <f>SUM(H36:H39)</f>
        <v>1569.8535004695559</v>
      </c>
      <c r="K41" s="129"/>
      <c r="M41" s="128"/>
      <c r="N41" s="120" t="s">
        <v>195</v>
      </c>
      <c r="O41" s="165">
        <f>SUM(O36:O39)</f>
        <v>1236.613171588471</v>
      </c>
      <c r="P41" s="165">
        <f>SUM(P36:P39)</f>
        <v>1603.0099493760274</v>
      </c>
      <c r="Q41" s="165">
        <f>SUM(Q36:Q39)</f>
        <v>1961.7381447679975</v>
      </c>
      <c r="R41" s="165">
        <f>SUM(R36:R39)</f>
        <v>1857.848539344707</v>
      </c>
      <c r="U41" s="129"/>
      <c r="W41" s="128"/>
      <c r="X41" s="120" t="s">
        <v>195</v>
      </c>
      <c r="Y41" s="165">
        <f>SUM(Y36:Y39)</f>
        <v>1313.6959052893571</v>
      </c>
      <c r="Z41" s="165">
        <f>SUM(Z36:Z39)</f>
        <v>1698.5122954073827</v>
      </c>
      <c r="AA41" s="165">
        <f>SUM(AA36:AA39)</f>
        <v>2092.475239922107</v>
      </c>
      <c r="AB41" s="165">
        <f>SUM(AB36:AB39)</f>
        <v>1981.9516488024653</v>
      </c>
      <c r="AE41" s="129"/>
      <c r="AG41" s="128"/>
      <c r="AH41" s="120" t="s">
        <v>195</v>
      </c>
      <c r="AI41" s="165">
        <f>SUM(AI36:AI39)</f>
        <v>1394.868156111758</v>
      </c>
      <c r="AJ41" s="165">
        <f>SUM(AJ36:AJ39)</f>
        <v>1802.8481703653226</v>
      </c>
      <c r="AK41" s="165">
        <f>SUM(AK36:AK39)</f>
        <v>2232.1925538865944</v>
      </c>
      <c r="AL41" s="165">
        <f>SUM(AL36:AL39)</f>
        <v>2116.6775343092295</v>
      </c>
      <c r="AO41" s="129"/>
      <c r="AQ41" s="128"/>
      <c r="AR41" s="120" t="s">
        <v>195</v>
      </c>
      <c r="AS41" s="165">
        <f>SUM(AS36:AS39)</f>
        <v>1483.2807894390658</v>
      </c>
      <c r="AT41" s="165">
        <f>SUM(AT36:AT39)</f>
        <v>1914.2126665149531</v>
      </c>
      <c r="AU41" s="165">
        <f>SUM(AU36:AU39)</f>
        <v>2382.9328767482943</v>
      </c>
      <c r="AV41" s="165">
        <f>SUM(AV36:AV39)</f>
        <v>2261.1253237873107</v>
      </c>
      <c r="AY41" s="129"/>
      <c r="BA41" s="128"/>
      <c r="BB41" s="120" t="s">
        <v>195</v>
      </c>
      <c r="BC41" s="165">
        <f>SUM(BC36:BC39)</f>
        <v>1578.5248403530509</v>
      </c>
      <c r="BD41" s="165">
        <f>SUM(BD36:BD39)</f>
        <v>2033.9888741115869</v>
      </c>
      <c r="BE41" s="165">
        <f>SUM(BE36:BE39)</f>
        <v>2545.068928451426</v>
      </c>
      <c r="BF41" s="165">
        <f>SUM(BF36:BF39)</f>
        <v>2416.6270011273386</v>
      </c>
      <c r="BI41" s="129"/>
      <c r="BK41" s="128"/>
      <c r="BL41" s="120" t="s">
        <v>195</v>
      </c>
      <c r="BM41" s="165">
        <f>SUM(BM36:BM39)</f>
        <v>1681.1283094085247</v>
      </c>
      <c r="BN41" s="165">
        <f>SUM(BN36:BN39)</f>
        <v>2162.8192025204389</v>
      </c>
      <c r="BO41" s="165">
        <f>SUM(BO36:BO39)</f>
        <v>2719.4663980109322</v>
      </c>
      <c r="BP41" s="165">
        <f>SUM(BP36:BP39)</f>
        <v>2584.0309404260929</v>
      </c>
      <c r="BS41" s="129"/>
    </row>
    <row r="42" spans="3:71" x14ac:dyDescent="0.3">
      <c r="C42" s="128"/>
      <c r="D42" s="120" t="s">
        <v>194</v>
      </c>
      <c r="E42" s="120">
        <f>E40/E41</f>
        <v>1.195981689365178</v>
      </c>
      <c r="F42" s="120">
        <f>F40/F41</f>
        <v>1.275324166274016</v>
      </c>
      <c r="G42" s="120">
        <f>G40/G41</f>
        <v>0.76898440219586561</v>
      </c>
      <c r="H42" s="120">
        <f>H40/H41</f>
        <v>0.70579834339228997</v>
      </c>
      <c r="K42" s="129"/>
      <c r="M42" s="128"/>
      <c r="N42" s="120" t="s">
        <v>194</v>
      </c>
      <c r="O42" s="120">
        <f>O40/O41</f>
        <v>1.0739109330819108</v>
      </c>
      <c r="P42" s="120">
        <f>P40/P41</f>
        <v>1.03458859171136</v>
      </c>
      <c r="Q42" s="120">
        <f>Q40/Q41</f>
        <v>0.97760806526024069</v>
      </c>
      <c r="R42" s="120">
        <f>R40/R41</f>
        <v>0.94460367714159343</v>
      </c>
      <c r="U42" s="129"/>
      <c r="W42" s="128"/>
      <c r="X42" s="120" t="s">
        <v>194</v>
      </c>
      <c r="Y42" s="120">
        <f>Y40/Y41</f>
        <v>1.0108978794978016</v>
      </c>
      <c r="Z42" s="120">
        <f>Z40/Z41</f>
        <v>0.97641672097903021</v>
      </c>
      <c r="AA42" s="120">
        <f>AA40/AA41</f>
        <v>0.91652746740518043</v>
      </c>
      <c r="AB42" s="120">
        <f>AB40/AB41</f>
        <v>0.88545578944749359</v>
      </c>
      <c r="AE42" s="129"/>
      <c r="AG42" s="128"/>
      <c r="AH42" s="120" t="s">
        <v>194</v>
      </c>
      <c r="AI42" s="120">
        <f>AI40/AI41</f>
        <v>1.0776640099245847</v>
      </c>
      <c r="AJ42" s="120">
        <f>AJ40/AJ41</f>
        <v>1.0437603737768442</v>
      </c>
      <c r="AK42" s="120">
        <f>AK40/AK41</f>
        <v>0.97306520347442582</v>
      </c>
      <c r="AL42" s="120">
        <f>AL40/AL41</f>
        <v>0.93995272788942896</v>
      </c>
      <c r="AO42" s="129"/>
      <c r="AQ42" s="128"/>
      <c r="AR42" s="120" t="s">
        <v>194</v>
      </c>
      <c r="AS42" s="120">
        <f>AS40/AS41</f>
        <v>1.0794240464835494</v>
      </c>
      <c r="AT42" s="120">
        <f>AT40/AT41</f>
        <v>1.0481654077110747</v>
      </c>
      <c r="AU42" s="120">
        <f>AU40/AU41</f>
        <v>0.97092823721239352</v>
      </c>
      <c r="AV42" s="120">
        <f>AV40/AV41</f>
        <v>0.93776066497294952</v>
      </c>
      <c r="AY42" s="129"/>
      <c r="BA42" s="128"/>
      <c r="BB42" s="120" t="s">
        <v>194</v>
      </c>
      <c r="BC42" s="120">
        <f>BC40/BC41</f>
        <v>1.081109381910933</v>
      </c>
      <c r="BD42" s="120">
        <f>BD40/BD41</f>
        <v>1.052447581025892</v>
      </c>
      <c r="BE42" s="120">
        <f>BE40/BE41</f>
        <v>0.96887704298216892</v>
      </c>
      <c r="BF42" s="120">
        <f>BF40/BF41</f>
        <v>0.93565374405207435</v>
      </c>
      <c r="BI42" s="129"/>
      <c r="BK42" s="128"/>
      <c r="BL42" s="120" t="s">
        <v>194</v>
      </c>
      <c r="BM42" s="120">
        <f>BM40/BM41</f>
        <v>1.1482516934588334</v>
      </c>
      <c r="BN42" s="120">
        <f>BN40/BN41</f>
        <v>1.1205547023913043</v>
      </c>
      <c r="BO42" s="120">
        <f>BO40/BO41</f>
        <v>1.0254284187591114</v>
      </c>
      <c r="BP42" s="120">
        <f>BP40/BP41</f>
        <v>0.99013464036668974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1365.1800849135846</v>
      </c>
      <c r="F47" s="139">
        <f t="shared" ref="F47:H47" si="63">F36*F$42</f>
        <v>0</v>
      </c>
      <c r="G47" s="139">
        <f t="shared" si="63"/>
        <v>384.13656753524725</v>
      </c>
      <c r="H47" s="139">
        <f t="shared" si="63"/>
        <v>288.66451770336892</v>
      </c>
      <c r="I47" s="120">
        <f>I36</f>
        <v>2050</v>
      </c>
      <c r="J47" s="165">
        <f>SUM(E47:H47)</f>
        <v>2037.9811701522008</v>
      </c>
      <c r="K47" s="129">
        <f>I47/J47</f>
        <v>1.0058974194775812</v>
      </c>
      <c r="L47" s="150"/>
      <c r="M47" s="128"/>
      <c r="N47" s="4" t="s">
        <v>11</v>
      </c>
      <c r="O47" s="139">
        <f>O36*O$42</f>
        <v>603.01937141568146</v>
      </c>
      <c r="P47" s="139">
        <f t="shared" ref="P47:R47" si="64">P36*P$42</f>
        <v>0</v>
      </c>
      <c r="Q47" s="139">
        <f t="shared" si="64"/>
        <v>925.6326016919902</v>
      </c>
      <c r="R47" s="139">
        <f t="shared" si="64"/>
        <v>640.8147760931754</v>
      </c>
      <c r="S47" s="120">
        <f>S36</f>
        <v>2186.7465511512801</v>
      </c>
      <c r="T47" s="165">
        <f>SUM(O47:R47)</f>
        <v>2169.4667492008471</v>
      </c>
      <c r="U47" s="129">
        <f>S47/T47</f>
        <v>1.0079649996741358</v>
      </c>
      <c r="W47" s="128"/>
      <c r="X47" s="4" t="s">
        <v>11</v>
      </c>
      <c r="Y47" s="139">
        <f>Y36*Y$42</f>
        <v>607.85790246596071</v>
      </c>
      <c r="Z47" s="139">
        <f t="shared" ref="Z47:AB47" si="65">Z36*Z$42</f>
        <v>0</v>
      </c>
      <c r="AA47" s="139">
        <f t="shared" si="65"/>
        <v>925.15947188611176</v>
      </c>
      <c r="AB47" s="139">
        <f t="shared" si="65"/>
        <v>640.377287272167</v>
      </c>
      <c r="AC47" s="120">
        <f>AC36</f>
        <v>2333.9408020800124</v>
      </c>
      <c r="AD47" s="165">
        <f>SUM(Y47:AB47)</f>
        <v>2173.3946616242392</v>
      </c>
      <c r="AE47" s="129">
        <f>AC47/AD47</f>
        <v>1.0738688390518971</v>
      </c>
      <c r="AG47" s="128"/>
      <c r="AH47" s="4" t="s">
        <v>11</v>
      </c>
      <c r="AI47" s="139">
        <f>AI36*AI$42</f>
        <v>693.97675690033861</v>
      </c>
      <c r="AJ47" s="139">
        <f t="shared" ref="AJ47:AL47" si="66">AJ36*AJ$42</f>
        <v>0</v>
      </c>
      <c r="AK47" s="139">
        <f t="shared" si="66"/>
        <v>1047.4347962212209</v>
      </c>
      <c r="AL47" s="139">
        <f t="shared" si="66"/>
        <v>725.63592481784815</v>
      </c>
      <c r="AM47" s="120">
        <f>AM36</f>
        <v>2492.3840399622668</v>
      </c>
      <c r="AN47" s="165">
        <f>SUM(AI47:AL47)</f>
        <v>2467.0474779394076</v>
      </c>
      <c r="AO47" s="129">
        <f>AM47/AN47</f>
        <v>1.0102699936865509</v>
      </c>
      <c r="BA47" s="128"/>
      <c r="BB47" s="4" t="s">
        <v>11</v>
      </c>
      <c r="BC47" s="139">
        <f>BC36*BC$42</f>
        <v>799.96502971362656</v>
      </c>
      <c r="BD47" s="139">
        <f t="shared" ref="BD47:BF47" si="67">BD36*BD$42</f>
        <v>0</v>
      </c>
      <c r="BE47" s="139">
        <f t="shared" si="67"/>
        <v>1188.0694357058567</v>
      </c>
      <c r="BF47" s="139">
        <f t="shared" si="67"/>
        <v>823.70624166884056</v>
      </c>
      <c r="BG47" s="120">
        <f>BG36</f>
        <v>2846.535435076155</v>
      </c>
      <c r="BH47" s="165">
        <f>SUM(BC47:BF47)</f>
        <v>2811.7407070883237</v>
      </c>
      <c r="BI47" s="129">
        <f>BG47/BH47</f>
        <v>1.0123747996748471</v>
      </c>
      <c r="BK47" s="128"/>
      <c r="BL47" s="4" t="s">
        <v>11</v>
      </c>
      <c r="BM47" s="139">
        <f>BM36*BM$42</f>
        <v>911.3650619960747</v>
      </c>
      <c r="BN47" s="139">
        <f t="shared" ref="BN47:BP47" si="68">BN36*BN$42</f>
        <v>0</v>
      </c>
      <c r="BO47" s="139">
        <f t="shared" si="68"/>
        <v>1342.990636346304</v>
      </c>
      <c r="BP47" s="139">
        <f t="shared" si="68"/>
        <v>931.50701664385792</v>
      </c>
      <c r="BQ47" s="120">
        <f>BQ36</f>
        <v>3044.1735794193137</v>
      </c>
      <c r="BR47" s="165">
        <f>SUM(BM47:BP47)</f>
        <v>3185.8627149862368</v>
      </c>
      <c r="BS47" s="129">
        <f>BQ47/BR47</f>
        <v>0.95552566188730603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26.833915383417377</v>
      </c>
      <c r="G48" s="139">
        <f t="shared" si="69"/>
        <v>668.40765015794091</v>
      </c>
      <c r="H48" s="139">
        <f t="shared" si="69"/>
        <v>818.55019951752297</v>
      </c>
      <c r="I48" s="120">
        <f>I37</f>
        <v>2050</v>
      </c>
      <c r="J48" s="165">
        <f>SUM(E48:H48)</f>
        <v>1513.7917650588813</v>
      </c>
      <c r="K48" s="129">
        <f>I48/J48</f>
        <v>1.3542153203087757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5.5870974899307084</v>
      </c>
      <c r="Q48" s="139">
        <f t="shared" si="70"/>
        <v>983.79422253615223</v>
      </c>
      <c r="R48" s="139">
        <f t="shared" si="70"/>
        <v>1109.9266943992459</v>
      </c>
      <c r="S48" s="120">
        <f>S37</f>
        <v>2186.7465511512801</v>
      </c>
      <c r="T48" s="165">
        <f>SUM(O48:R48)</f>
        <v>2099.308014425329</v>
      </c>
      <c r="U48" s="129">
        <f>S48/T48</f>
        <v>1.0416511231916041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5.6758841307987362</v>
      </c>
      <c r="AA48" s="139">
        <f t="shared" si="71"/>
        <v>984.40354592325912</v>
      </c>
      <c r="AB48" s="139">
        <f t="shared" si="71"/>
        <v>1110.4234992877427</v>
      </c>
      <c r="AC48" s="120">
        <f>AC37</f>
        <v>2333.9408020800124</v>
      </c>
      <c r="AD48" s="165">
        <f>SUM(Y48:AB48)</f>
        <v>2100.5029293418006</v>
      </c>
      <c r="AE48" s="129">
        <f>AC48/AD48</f>
        <v>1.1111342762142018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6.5483796097791362</v>
      </c>
      <c r="AK48" s="139">
        <f t="shared" si="72"/>
        <v>1115.4538851758205</v>
      </c>
      <c r="AL48" s="139">
        <f t="shared" si="72"/>
        <v>1259.3300103470046</v>
      </c>
      <c r="AM48" s="120">
        <f>AM37</f>
        <v>2492.3840399622668</v>
      </c>
      <c r="AN48" s="165">
        <f>SUM(AI48:AL48)</f>
        <v>2381.3322751326041</v>
      </c>
      <c r="AO48" s="129">
        <f>AM48/AN48</f>
        <v>1.0466343004667329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7.6790360572814373</v>
      </c>
      <c r="BE48" s="139">
        <f t="shared" si="73"/>
        <v>1267.692588989999</v>
      </c>
      <c r="BF48" s="139">
        <f t="shared" si="73"/>
        <v>1432.3219219882135</v>
      </c>
      <c r="BG48" s="120">
        <f>BG37</f>
        <v>2846.535435076155</v>
      </c>
      <c r="BH48" s="165">
        <f>SUM(BC48:BF48)</f>
        <v>2707.6935470354938</v>
      </c>
      <c r="BI48" s="129">
        <f>BG48/BH48</f>
        <v>1.0512768101813705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8.8200357388252595</v>
      </c>
      <c r="BO48" s="139">
        <f t="shared" si="74"/>
        <v>1434.379851188331</v>
      </c>
      <c r="BP48" s="139">
        <f t="shared" si="74"/>
        <v>1621.3376804041345</v>
      </c>
      <c r="BQ48" s="120">
        <f>BQ37</f>
        <v>3044.1735794193137</v>
      </c>
      <c r="BR48" s="165">
        <f>SUM(BM48:BP48)</f>
        <v>3064.537567331291</v>
      </c>
      <c r="BS48" s="129">
        <f>BQ48/BR48</f>
        <v>0.99335495569411114</v>
      </c>
    </row>
    <row r="49" spans="3:71" x14ac:dyDescent="0.3">
      <c r="C49" s="128"/>
      <c r="D49" s="4" t="s">
        <v>13</v>
      </c>
      <c r="E49" s="139">
        <f t="shared" ref="E49:H49" si="75">E38*E$42</f>
        <v>333.36750244393085</v>
      </c>
      <c r="F49" s="139">
        <f t="shared" si="75"/>
        <v>986.29392964047099</v>
      </c>
      <c r="G49" s="139">
        <f t="shared" si="75"/>
        <v>1.4557823068118758</v>
      </c>
      <c r="H49" s="139">
        <f t="shared" si="75"/>
        <v>0</v>
      </c>
      <c r="I49" s="120">
        <f>I38</f>
        <v>1054</v>
      </c>
      <c r="J49" s="165">
        <f>SUM(E49:H49)</f>
        <v>1321.1172143912138</v>
      </c>
      <c r="K49" s="129">
        <f>I49/J49</f>
        <v>0.7978096027502718</v>
      </c>
      <c r="L49" s="150"/>
      <c r="M49" s="128"/>
      <c r="N49" s="4" t="s">
        <v>13</v>
      </c>
      <c r="O49" s="139">
        <f t="shared" ref="O49:R49" si="76">O38*O$42</f>
        <v>351.94694378997326</v>
      </c>
      <c r="P49" s="139">
        <f t="shared" si="76"/>
        <v>803.54705984160478</v>
      </c>
      <c r="Q49" s="139">
        <f t="shared" si="76"/>
        <v>8.3842080257134644</v>
      </c>
      <c r="R49" s="139">
        <f t="shared" si="76"/>
        <v>0</v>
      </c>
      <c r="S49" s="120">
        <f>S38</f>
        <v>1112.9834646689119</v>
      </c>
      <c r="T49" s="165">
        <f>SUM(O49:R49)</f>
        <v>1163.8782116572913</v>
      </c>
      <c r="U49" s="129">
        <f>S49/T49</f>
        <v>0.95627141527470605</v>
      </c>
      <c r="W49" s="128"/>
      <c r="X49" s="4" t="s">
        <v>13</v>
      </c>
      <c r="Y49" s="139">
        <f t="shared" ref="Y49:AB49" si="77">Y38*Y$42</f>
        <v>349.18647365239946</v>
      </c>
      <c r="Z49" s="139">
        <f t="shared" si="77"/>
        <v>802.5591561276708</v>
      </c>
      <c r="AA49" s="139">
        <f t="shared" si="77"/>
        <v>8.2480144444849994</v>
      </c>
      <c r="AB49" s="139">
        <f t="shared" si="77"/>
        <v>0</v>
      </c>
      <c r="AC49" s="120">
        <f>AC38</f>
        <v>1176.364579366546</v>
      </c>
      <c r="AD49" s="165">
        <f>SUM(Y49:AB49)</f>
        <v>1159.9936442245553</v>
      </c>
      <c r="AE49" s="129">
        <f>AC49/AD49</f>
        <v>1.0141129524489201</v>
      </c>
      <c r="AG49" s="128"/>
      <c r="AH49" s="4" t="s">
        <v>13</v>
      </c>
      <c r="AI49" s="139">
        <f t="shared" ref="AI49:AL49" si="78">AI38*AI$42</f>
        <v>391.91651095660745</v>
      </c>
      <c r="AJ49" s="139">
        <f t="shared" si="78"/>
        <v>909.49981897509542</v>
      </c>
      <c r="AK49" s="139">
        <f t="shared" si="78"/>
        <v>9.1802202447157253</v>
      </c>
      <c r="AL49" s="139">
        <f t="shared" si="78"/>
        <v>0</v>
      </c>
      <c r="AM49" s="120">
        <f>AM38</f>
        <v>1244.4750082359867</v>
      </c>
      <c r="AN49" s="165">
        <f>SUM(AI49:AL49)</f>
        <v>1310.5965501764185</v>
      </c>
      <c r="AO49" s="129">
        <f>AM49/AN49</f>
        <v>0.94954851519216099</v>
      </c>
      <c r="BA49" s="128"/>
      <c r="BB49" s="4" t="s">
        <v>13</v>
      </c>
      <c r="BC49" s="139">
        <f t="shared" ref="BC49:BF49" si="79">BC38*BC$42</f>
        <v>438.0633087141195</v>
      </c>
      <c r="BD49" s="139">
        <f t="shared" si="79"/>
        <v>1032.1556948395905</v>
      </c>
      <c r="BE49" s="139">
        <f t="shared" si="79"/>
        <v>10.096832887958806</v>
      </c>
      <c r="BF49" s="139">
        <f t="shared" si="79"/>
        <v>0</v>
      </c>
      <c r="BG49" s="120">
        <f>BG38</f>
        <v>1396.3384616119097</v>
      </c>
      <c r="BH49" s="165">
        <f>SUM(BC49:BF49)</f>
        <v>1480.3158364416688</v>
      </c>
      <c r="BI49" s="129">
        <f>BG49/BH49</f>
        <v>0.94327063673680545</v>
      </c>
      <c r="BK49" s="128"/>
      <c r="BL49" s="4" t="s">
        <v>13</v>
      </c>
      <c r="BM49" s="139">
        <f t="shared" ref="BM49:BP49" si="80">BM38*BM$42</f>
        <v>491.81680349539585</v>
      </c>
      <c r="BN49" s="139">
        <f t="shared" si="80"/>
        <v>1167.1721020547802</v>
      </c>
      <c r="BO49" s="139">
        <f t="shared" si="80"/>
        <v>11.247640846251151</v>
      </c>
      <c r="BP49" s="139">
        <f t="shared" si="80"/>
        <v>0</v>
      </c>
      <c r="BQ49" s="120">
        <f>BQ38</f>
        <v>1480.8887406556896</v>
      </c>
      <c r="BR49" s="165">
        <f>SUM(BM49:BP49)</f>
        <v>1670.2365463964272</v>
      </c>
      <c r="BS49" s="129">
        <f>BQ49/BR49</f>
        <v>0.88663413805112834</v>
      </c>
    </row>
    <row r="50" spans="3:71" x14ac:dyDescent="0.3">
      <c r="C50" s="128"/>
      <c r="D50" s="4" t="s">
        <v>14</v>
      </c>
      <c r="E50" s="139">
        <f t="shared" ref="E50:H50" si="81">E39*E$42</f>
        <v>351.4524126424846</v>
      </c>
      <c r="F50" s="139">
        <f t="shared" si="81"/>
        <v>1036.8721549761117</v>
      </c>
      <c r="G50" s="139">
        <f t="shared" si="81"/>
        <v>0</v>
      </c>
      <c r="H50" s="139">
        <f t="shared" si="81"/>
        <v>0.78528277910818711</v>
      </c>
      <c r="I50" s="120">
        <f>I39</f>
        <v>1108</v>
      </c>
      <c r="J50" s="165">
        <f>SUM(E50:H50)</f>
        <v>1389.1098503977046</v>
      </c>
      <c r="K50" s="129">
        <f>I50/J50</f>
        <v>0.79763310272602106</v>
      </c>
      <c r="L50" s="150"/>
      <c r="M50" s="128"/>
      <c r="N50" s="4" t="s">
        <v>14</v>
      </c>
      <c r="O50" s="139">
        <f t="shared" ref="O50:R50" si="82">O39*O$42</f>
        <v>373.04608975630128</v>
      </c>
      <c r="P50" s="139">
        <f t="shared" si="82"/>
        <v>849.32164869270719</v>
      </c>
      <c r="Q50" s="139">
        <f t="shared" si="82"/>
        <v>0</v>
      </c>
      <c r="R50" s="139">
        <f t="shared" si="82"/>
        <v>4.1890913447271769</v>
      </c>
      <c r="S50" s="120">
        <f>S39</f>
        <v>1172.7332381057306</v>
      </c>
      <c r="T50" s="165">
        <f>SUM(O50:R50)</f>
        <v>1226.5568297937355</v>
      </c>
      <c r="U50" s="129">
        <f>S50/T50</f>
        <v>0.95611814277121088</v>
      </c>
      <c r="W50" s="128"/>
      <c r="X50" s="4" t="s">
        <v>14</v>
      </c>
      <c r="Y50" s="139">
        <f t="shared" ref="Y50:AB50" si="83">Y39*Y$42</f>
        <v>370.96802884359585</v>
      </c>
      <c r="Z50" s="139">
        <f t="shared" si="83"/>
        <v>850.22076576577308</v>
      </c>
      <c r="AA50" s="139">
        <f t="shared" si="83"/>
        <v>0</v>
      </c>
      <c r="AB50" s="139">
        <f t="shared" si="83"/>
        <v>4.129775277238747</v>
      </c>
      <c r="AC50" s="120">
        <f>AC39</f>
        <v>1242.3889058947407</v>
      </c>
      <c r="AD50" s="165">
        <f>SUM(Y50:AB50)</f>
        <v>1225.3185698866075</v>
      </c>
      <c r="AE50" s="129">
        <f>AC50/AD50</f>
        <v>1.0139313452253587</v>
      </c>
      <c r="AG50" s="128"/>
      <c r="AH50" s="4" t="s">
        <v>14</v>
      </c>
      <c r="AI50" s="139">
        <f t="shared" ref="AI50:AL50" si="84">AI39*AI$42</f>
        <v>417.30594257456261</v>
      </c>
      <c r="AJ50" s="139">
        <f t="shared" si="84"/>
        <v>965.69328157853431</v>
      </c>
      <c r="AK50" s="139">
        <f t="shared" si="84"/>
        <v>0</v>
      </c>
      <c r="AL50" s="139">
        <f t="shared" si="84"/>
        <v>4.6108872713780231</v>
      </c>
      <c r="AM50" s="120">
        <f>AM39</f>
        <v>1317.3433265123847</v>
      </c>
      <c r="AN50" s="165">
        <f>SUM(AI50:AL50)</f>
        <v>1387.610111424475</v>
      </c>
      <c r="AO50" s="129">
        <f>AM50/AN50</f>
        <v>0.94936129080238774</v>
      </c>
      <c r="BA50" s="128"/>
      <c r="BB50" s="4" t="s">
        <v>14</v>
      </c>
      <c r="BC50" s="139">
        <f t="shared" ref="BC50:BF50" si="85">BC39*BC$42</f>
        <v>468.52967605739485</v>
      </c>
      <c r="BD50" s="139">
        <f t="shared" si="85"/>
        <v>1100.8319394954451</v>
      </c>
      <c r="BE50" s="139">
        <f t="shared" si="85"/>
        <v>0</v>
      </c>
      <c r="BF50" s="139">
        <f t="shared" si="85"/>
        <v>5.0979379250771499</v>
      </c>
      <c r="BG50" s="120">
        <f>BG39</f>
        <v>1484.8003122791824</v>
      </c>
      <c r="BH50" s="165">
        <f>SUM(BC50:BF50)</f>
        <v>1574.4595534779171</v>
      </c>
      <c r="BI50" s="129">
        <f>BG50/BH50</f>
        <v>0.94305395714949869</v>
      </c>
      <c r="BK50" s="128"/>
      <c r="BL50" s="4" t="s">
        <v>14</v>
      </c>
      <c r="BM50" s="139">
        <f t="shared" ref="BM50:BP50" si="86">BM39*BM$42</f>
        <v>527.17656270845373</v>
      </c>
      <c r="BN50" s="139">
        <f t="shared" si="86"/>
        <v>1247.565090012883</v>
      </c>
      <c r="BO50" s="139">
        <f t="shared" si="86"/>
        <v>0</v>
      </c>
      <c r="BP50" s="139">
        <f t="shared" si="86"/>
        <v>5.693848847196092</v>
      </c>
      <c r="BQ50" s="120">
        <f>BQ39</f>
        <v>1578.2089508716722</v>
      </c>
      <c r="BR50" s="165">
        <f>SUM(BM50:BP50)</f>
        <v>1780.4355015685328</v>
      </c>
      <c r="BS50" s="129">
        <f>BQ50/BR50</f>
        <v>0.88641736781888336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2172.0689016417568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1.0000000000000002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1373.2311245367598</v>
      </c>
      <c r="F58" s="139">
        <f t="shared" ref="F58:H58" si="87">F47*$K47</f>
        <v>0</v>
      </c>
      <c r="G58" s="139">
        <f t="shared" si="87"/>
        <v>386.4019820106808</v>
      </c>
      <c r="H58" s="139">
        <f t="shared" si="87"/>
        <v>290.36689345255934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607.82242051250489</v>
      </c>
      <c r="P58" s="139">
        <f t="shared" ref="P58:R58" si="88">P47*$U47</f>
        <v>0</v>
      </c>
      <c r="Q58" s="139">
        <f t="shared" si="88"/>
        <v>933.00526506283632</v>
      </c>
      <c r="R58" s="139">
        <f t="shared" si="88"/>
        <v>645.91886557593898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701.10389381231812</v>
      </c>
      <c r="AJ58" s="139">
        <f t="shared" ref="AJ58:AL58" si="89">AJ47*$AO47</f>
        <v>0</v>
      </c>
      <c r="AK58" s="139">
        <f t="shared" si="89"/>
        <v>1058.1919449654865</v>
      </c>
      <c r="AL58" s="139">
        <f t="shared" si="89"/>
        <v>733.08820118446192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809.8644367032158</v>
      </c>
      <c r="BD58" s="139">
        <f t="shared" ref="BD58:BF58" si="90">BD47*$BI47</f>
        <v>0</v>
      </c>
      <c r="BE58" s="139">
        <f t="shared" si="90"/>
        <v>1202.7715569725253</v>
      </c>
      <c r="BF58" s="139">
        <f t="shared" si="90"/>
        <v>833.89944140041371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870.83270408476494</v>
      </c>
      <c r="BN58" s="139">
        <f t="shared" ref="BN58:BP58" si="91">BN47*$BS47</f>
        <v>0</v>
      </c>
      <c r="BO58" s="139">
        <f t="shared" si="91"/>
        <v>1283.2620167032564</v>
      </c>
      <c r="BP58" s="139">
        <f t="shared" si="91"/>
        <v>890.07885863129218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36.338899316093148</v>
      </c>
      <c r="G59" s="139">
        <f t="shared" si="92"/>
        <v>905.16788005547198</v>
      </c>
      <c r="H59" s="139">
        <f t="shared" si="92"/>
        <v>1108.4932206284345</v>
      </c>
      <c r="I59" s="120">
        <f>I48</f>
        <v>2050</v>
      </c>
      <c r="J59" s="165">
        <f>SUM(E59:H59)</f>
        <v>2049.9999999999995</v>
      </c>
      <c r="K59" s="129">
        <f>I59/J59</f>
        <v>1.0000000000000002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5.8198063757673149</v>
      </c>
      <c r="Q59" s="139">
        <f t="shared" si="93"/>
        <v>1024.7703568941938</v>
      </c>
      <c r="R59" s="139">
        <f t="shared" si="93"/>
        <v>1156.1563878813188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6.8537587120718033</v>
      </c>
      <c r="AK59" s="139">
        <f t="shared" si="94"/>
        <v>1167.4722968138942</v>
      </c>
      <c r="AL59" s="139">
        <f t="shared" si="94"/>
        <v>1318.0579844363008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8.0727925315665576</v>
      </c>
      <c r="BE59" s="139">
        <f t="shared" si="95"/>
        <v>1332.6958212439692</v>
      </c>
      <c r="BF59" s="139">
        <f t="shared" si="95"/>
        <v>1505.7668213006189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8.7614262105612433</v>
      </c>
      <c r="BO59" s="139">
        <f t="shared" si="96"/>
        <v>1424.8483335257104</v>
      </c>
      <c r="BP59" s="139">
        <f t="shared" si="96"/>
        <v>1610.5638196830421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265.96379469464273</v>
      </c>
      <c r="F60" s="139">
        <f t="shared" si="97"/>
        <v>786.87476820146867</v>
      </c>
      <c r="G60" s="139">
        <f t="shared" si="97"/>
        <v>1.161437103888457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336.55680203964516</v>
      </c>
      <c r="P60" s="139">
        <f t="shared" si="98"/>
        <v>768.40908415456033</v>
      </c>
      <c r="Q60" s="139">
        <f t="shared" si="98"/>
        <v>8.0175784747065642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372.14374105813891</v>
      </c>
      <c r="AJ60" s="139">
        <f t="shared" si="99"/>
        <v>863.61420267534106</v>
      </c>
      <c r="AK60" s="139">
        <f t="shared" si="99"/>
        <v>8.7170645025068332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413.21225614179929</v>
      </c>
      <c r="BD60" s="139">
        <f t="shared" si="100"/>
        <v>973.60215948286043</v>
      </c>
      <c r="BE60" s="139">
        <f t="shared" si="100"/>
        <v>9.5240459872500214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436.06156764620147</v>
      </c>
      <c r="BN60" s="139">
        <f t="shared" si="101"/>
        <v>1034.8546306626636</v>
      </c>
      <c r="BO60" s="139">
        <f t="shared" si="101"/>
        <v>9.9725423468245538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280.33007835657088</v>
      </c>
      <c r="F61" s="139">
        <f t="shared" si="102"/>
        <v>827.04355410381174</v>
      </c>
      <c r="G61" s="139">
        <f t="shared" si="102"/>
        <v>0</v>
      </c>
      <c r="H61" s="139">
        <f t="shared" si="102"/>
        <v>0.6263675396173759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356.67613450585719</v>
      </c>
      <c r="P61" s="139">
        <f t="shared" si="103"/>
        <v>812.05183736345407</v>
      </c>
      <c r="Q61" s="139">
        <f t="shared" si="103"/>
        <v>0</v>
      </c>
      <c r="R61" s="139">
        <f t="shared" si="103"/>
        <v>4.0052662364195024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396.17410830209383</v>
      </c>
      <c r="AJ61" s="139">
        <f t="shared" si="104"/>
        <v>916.79182031859102</v>
      </c>
      <c r="AK61" s="139">
        <f t="shared" si="104"/>
        <v>0</v>
      </c>
      <c r="AL61" s="139">
        <f t="shared" si="104"/>
        <v>4.3773978916997391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441.84876504789895</v>
      </c>
      <c r="BD61" s="139">
        <f t="shared" si="105"/>
        <v>1038.143916697737</v>
      </c>
      <c r="BE61" s="139">
        <f t="shared" si="105"/>
        <v>0</v>
      </c>
      <c r="BF61" s="139">
        <f t="shared" si="105"/>
        <v>4.8076305335465106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467.29846109183404</v>
      </c>
      <c r="BN61" s="139">
        <f t="shared" si="106"/>
        <v>1105.8633632719482</v>
      </c>
      <c r="BO61" s="139">
        <f t="shared" si="106"/>
        <v>0</v>
      </c>
      <c r="BP61" s="139">
        <f t="shared" si="106"/>
        <v>5.0471265078901428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1919.5249975879733</v>
      </c>
      <c r="F63" s="165">
        <f>SUM(F58:F61)</f>
        <v>1650.2572216213734</v>
      </c>
      <c r="G63" s="165">
        <f>SUM(G58:G61)</f>
        <v>1292.7312991700412</v>
      </c>
      <c r="H63" s="165">
        <f>SUM(H58:H61)</f>
        <v>1399.4864816206111</v>
      </c>
      <c r="K63" s="129"/>
      <c r="M63" s="128"/>
      <c r="N63" s="120" t="s">
        <v>195</v>
      </c>
      <c r="O63" s="165">
        <f>SUM(O58:O61)</f>
        <v>1301.0553570580073</v>
      </c>
      <c r="P63" s="165">
        <f>SUM(P58:P61)</f>
        <v>1586.2807278937817</v>
      </c>
      <c r="Q63" s="165">
        <f>SUM(Q58:Q61)</f>
        <v>1965.7932004317368</v>
      </c>
      <c r="R63" s="165">
        <f>SUM(R58:R61)</f>
        <v>1806.0805196936772</v>
      </c>
      <c r="U63" s="129"/>
      <c r="AG63" s="128"/>
      <c r="AH63" s="120" t="s">
        <v>195</v>
      </c>
      <c r="AI63" s="165">
        <f>SUM(AI58:AI61)</f>
        <v>1469.4217431725508</v>
      </c>
      <c r="AJ63" s="165">
        <f>SUM(AJ58:AJ61)</f>
        <v>1787.2597817060039</v>
      </c>
      <c r="AK63" s="165">
        <f>SUM(AK58:AK61)</f>
        <v>2234.3813062818876</v>
      </c>
      <c r="AL63" s="165">
        <f>SUM(AL58:AL61)</f>
        <v>2055.5235835124622</v>
      </c>
      <c r="AO63" s="129"/>
      <c r="BA63" s="128"/>
      <c r="BB63" s="120" t="s">
        <v>195</v>
      </c>
      <c r="BC63" s="165">
        <f>SUM(BC58:BC61)</f>
        <v>1664.925457892914</v>
      </c>
      <c r="BD63" s="165">
        <f>SUM(BD58:BD61)</f>
        <v>2019.818868712164</v>
      </c>
      <c r="BE63" s="165">
        <f>SUM(BE58:BE61)</f>
        <v>2544.9914242037448</v>
      </c>
      <c r="BF63" s="165">
        <f>SUM(BF58:BF61)</f>
        <v>2344.4738932345795</v>
      </c>
      <c r="BI63" s="129"/>
      <c r="BK63" s="128"/>
      <c r="BL63" s="120" t="s">
        <v>195</v>
      </c>
      <c r="BM63" s="165">
        <f>SUM(BM58:BM61)</f>
        <v>1774.1927328228005</v>
      </c>
      <c r="BN63" s="165">
        <f>SUM(BN58:BN61)</f>
        <v>2149.4794201451732</v>
      </c>
      <c r="BO63" s="165">
        <f>SUM(BO58:BO61)</f>
        <v>2718.0828925757914</v>
      </c>
      <c r="BP63" s="165">
        <f>SUM(BP58:BP61)</f>
        <v>2505.6898048222242</v>
      </c>
      <c r="BS63" s="129"/>
    </row>
    <row r="64" spans="3:71" x14ac:dyDescent="0.3">
      <c r="C64" s="128"/>
      <c r="D64" s="120" t="s">
        <v>194</v>
      </c>
      <c r="E64" s="120">
        <f>E62/E63</f>
        <v>1.0679725466331402</v>
      </c>
      <c r="F64" s="120">
        <f>F62/F63</f>
        <v>1.2422305887477834</v>
      </c>
      <c r="G64" s="120">
        <f>G62/G63</f>
        <v>0.81532798090112668</v>
      </c>
      <c r="H64" s="120">
        <f>H62/H63</f>
        <v>0.79171897303140182</v>
      </c>
      <c r="K64" s="129"/>
      <c r="M64" s="128"/>
      <c r="N64" s="120" t="s">
        <v>194</v>
      </c>
      <c r="O64" s="120">
        <f>O62/O63</f>
        <v>1.0207193704385531</v>
      </c>
      <c r="P64" s="120">
        <f>P62/P63</f>
        <v>1.0454995618753389</v>
      </c>
      <c r="Q64" s="120">
        <f>Q62/Q63</f>
        <v>0.97559144666522257</v>
      </c>
      <c r="R64" s="120">
        <f>R62/R63</f>
        <v>0.97167902687682839</v>
      </c>
      <c r="U64" s="129"/>
      <c r="AG64" s="128"/>
      <c r="AH64" s="120" t="s">
        <v>194</v>
      </c>
      <c r="AI64" s="120">
        <f>AI62/AI63</f>
        <v>1.0229869112907168</v>
      </c>
      <c r="AJ64" s="120">
        <f>AJ62/AJ63</f>
        <v>1.052863998521367</v>
      </c>
      <c r="AK64" s="120">
        <f>AK62/AK63</f>
        <v>0.97211200950126953</v>
      </c>
      <c r="AL64" s="120">
        <f>AL62/AL63</f>
        <v>0.96791729289549566</v>
      </c>
      <c r="AO64" s="129"/>
      <c r="BA64" s="128"/>
      <c r="BB64" s="120" t="s">
        <v>194</v>
      </c>
      <c r="BC64" s="120">
        <f>BC62/BC63</f>
        <v>1.025005657997996</v>
      </c>
      <c r="BD64" s="120">
        <f>BD62/BD63</f>
        <v>1.0598310093801657</v>
      </c>
      <c r="BE64" s="120">
        <f>BE62/BE63</f>
        <v>0.9689065488129539</v>
      </c>
      <c r="BF64" s="120">
        <f>BF62/BF63</f>
        <v>0.96444925580405727</v>
      </c>
      <c r="BI64" s="129"/>
      <c r="BK64" s="128"/>
      <c r="BL64" s="120" t="s">
        <v>194</v>
      </c>
      <c r="BM64" s="120">
        <f>BM62/BM63</f>
        <v>1.088020705128613</v>
      </c>
      <c r="BN64" s="120">
        <f>BN62/BN63</f>
        <v>1.1275089238318012</v>
      </c>
      <c r="BO64" s="120">
        <f>BO62/BO63</f>
        <v>1.0259503622931279</v>
      </c>
      <c r="BP64" s="120">
        <f>BP62/BP63</f>
        <v>1.0210914938358517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1466.5731411874144</v>
      </c>
      <c r="F69" s="139">
        <f t="shared" ref="F69:H69" si="107">F58*F$64</f>
        <v>0</v>
      </c>
      <c r="G69" s="139">
        <f t="shared" si="107"/>
        <v>315.04434780896185</v>
      </c>
      <c r="H69" s="139">
        <f t="shared" si="107"/>
        <v>229.88897868657875</v>
      </c>
      <c r="I69" s="120">
        <f>I58</f>
        <v>2050</v>
      </c>
      <c r="J69" s="165">
        <f>SUM(E69:H69)</f>
        <v>2011.5064676829552</v>
      </c>
      <c r="K69" s="129">
        <f>I69/J69</f>
        <v>1.0191366684300973</v>
      </c>
      <c r="M69" s="128"/>
      <c r="N69" s="4" t="s">
        <v>11</v>
      </c>
      <c r="O69" s="139">
        <f>O58*O$64</f>
        <v>620.41611840396149</v>
      </c>
      <c r="P69" s="139">
        <f t="shared" ref="P69:R69" si="108">P58*P$64</f>
        <v>0</v>
      </c>
      <c r="Q69" s="139">
        <f t="shared" si="108"/>
        <v>910.23195628892188</v>
      </c>
      <c r="R69" s="139">
        <f t="shared" si="108"/>
        <v>627.62581474421336</v>
      </c>
      <c r="S69" s="120">
        <f>S58</f>
        <v>2186.7465511512801</v>
      </c>
      <c r="T69" s="165">
        <f>SUM(O69:R69)</f>
        <v>2158.2738894370968</v>
      </c>
      <c r="U69" s="129">
        <f>S69/T69</f>
        <v>1.0131923301549135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45.141292291876816</v>
      </c>
      <c r="G70" s="139">
        <f t="shared" si="109"/>
        <v>738.00870002218119</v>
      </c>
      <c r="H70" s="139">
        <f t="shared" si="109"/>
        <v>877.61511424821526</v>
      </c>
      <c r="I70" s="120">
        <f>I59</f>
        <v>2050</v>
      </c>
      <c r="J70" s="165">
        <f>SUM(E70:H70)</f>
        <v>1660.7651065622731</v>
      </c>
      <c r="K70" s="129">
        <f>I70/J70</f>
        <v>1.2343708281801693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6.0846050160640317</v>
      </c>
      <c r="Q70" s="139">
        <f t="shared" si="110"/>
        <v>999.75719498204296</v>
      </c>
      <c r="R70" s="139">
        <f t="shared" si="110"/>
        <v>1123.4129138939488</v>
      </c>
      <c r="S70" s="120">
        <f>S59</f>
        <v>2186.7465511512801</v>
      </c>
      <c r="T70" s="165">
        <f>SUM(O70:R70)</f>
        <v>2129.2547138920559</v>
      </c>
      <c r="U70" s="129">
        <f>S70/T70</f>
        <v>1.0270009205024302</v>
      </c>
    </row>
    <row r="71" spans="3:21" x14ac:dyDescent="0.3">
      <c r="C71" s="128"/>
      <c r="D71" s="4" t="s">
        <v>13</v>
      </c>
      <c r="E71" s="139">
        <f t="shared" ref="E71:H71" si="111">E60*E$64</f>
        <v>284.04203113225128</v>
      </c>
      <c r="F71" s="139">
        <f t="shared" si="111"/>
        <v>977.47990657368598</v>
      </c>
      <c r="G71" s="139">
        <f t="shared" si="111"/>
        <v>0.94695216885702771</v>
      </c>
      <c r="H71" s="139">
        <f t="shared" si="111"/>
        <v>0</v>
      </c>
      <c r="I71" s="120">
        <f>I60</f>
        <v>1054</v>
      </c>
      <c r="J71" s="165">
        <f>SUM(E71:H71)</f>
        <v>1262.4688898747943</v>
      </c>
      <c r="K71" s="129">
        <f>I71/J71</f>
        <v>0.83487205780138529</v>
      </c>
      <c r="M71" s="128"/>
      <c r="N71" s="4" t="s">
        <v>13</v>
      </c>
      <c r="O71" s="139">
        <f t="shared" ref="O71:R71" si="112">O60*O$64</f>
        <v>343.53004709471935</v>
      </c>
      <c r="P71" s="139">
        <f t="shared" si="112"/>
        <v>803.37136082462325</v>
      </c>
      <c r="Q71" s="139">
        <f t="shared" si="112"/>
        <v>7.8218809828909253</v>
      </c>
      <c r="R71" s="139">
        <f t="shared" si="112"/>
        <v>0</v>
      </c>
      <c r="S71" s="120">
        <f>S60</f>
        <v>1112.9834646689119</v>
      </c>
      <c r="T71" s="165">
        <f>SUM(O71:R71)</f>
        <v>1154.7232889022334</v>
      </c>
      <c r="U71" s="129">
        <f>S71/T71</f>
        <v>0.96385296405253718</v>
      </c>
    </row>
    <row r="72" spans="3:21" x14ac:dyDescent="0.3">
      <c r="C72" s="128"/>
      <c r="D72" s="4" t="s">
        <v>14</v>
      </c>
      <c r="E72" s="139">
        <f t="shared" ref="E72:H72" si="113">E61*E$64</f>
        <v>299.38482768033475</v>
      </c>
      <c r="F72" s="139">
        <f t="shared" si="113"/>
        <v>1027.3788011344373</v>
      </c>
      <c r="G72" s="139">
        <f t="shared" si="113"/>
        <v>0</v>
      </c>
      <c r="H72" s="139">
        <f t="shared" si="113"/>
        <v>0.49590706520607475</v>
      </c>
      <c r="I72" s="120">
        <f>I61</f>
        <v>1108</v>
      </c>
      <c r="J72" s="165">
        <f>SUM(E72:H72)</f>
        <v>1327.2595358799779</v>
      </c>
      <c r="K72" s="129">
        <f>I72/J72</f>
        <v>0.83480281741987405</v>
      </c>
      <c r="M72" s="128"/>
      <c r="N72" s="4" t="s">
        <v>14</v>
      </c>
      <c r="O72" s="139">
        <f t="shared" ref="O72:R72" si="114">O61*O$64</f>
        <v>364.06623946327522</v>
      </c>
      <c r="P72" s="139">
        <f t="shared" si="114"/>
        <v>848.99984018355519</v>
      </c>
      <c r="Q72" s="139">
        <f t="shared" si="114"/>
        <v>0</v>
      </c>
      <c r="R72" s="139">
        <f t="shared" si="114"/>
        <v>3.8918331989867188</v>
      </c>
      <c r="S72" s="120">
        <f>S61</f>
        <v>1172.7332381057306</v>
      </c>
      <c r="T72" s="165">
        <f>SUM(O72:R72)</f>
        <v>1216.9579128458172</v>
      </c>
      <c r="U72" s="129">
        <f>S72/T72</f>
        <v>0.96365965143636845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2050.0000000000005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0.99999999999999978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1494.6384651188043</v>
      </c>
      <c r="F80" s="139">
        <f t="shared" ref="F80:H80" si="115">F69*$K69</f>
        <v>0</v>
      </c>
      <c r="G80" s="139">
        <f t="shared" si="115"/>
        <v>321.07324703375821</v>
      </c>
      <c r="H80" s="139">
        <f t="shared" si="115"/>
        <v>234.28828784743752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628.6008526713764</v>
      </c>
      <c r="P80" s="139">
        <f t="shared" ref="P80:R80" si="116">P69*$U69</f>
        <v>0</v>
      </c>
      <c r="Q80" s="139">
        <f t="shared" si="116"/>
        <v>922.24003677383814</v>
      </c>
      <c r="R80" s="139">
        <f t="shared" si="116"/>
        <v>635.90566170606564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55.721094351447078</v>
      </c>
      <c r="G81" s="139">
        <f t="shared" si="117"/>
        <v>910.97641025054997</v>
      </c>
      <c r="H81" s="139">
        <f t="shared" si="117"/>
        <v>1083.3024953980034</v>
      </c>
      <c r="I81" s="120">
        <f>I70</f>
        <v>2050</v>
      </c>
      <c r="J81" s="165">
        <f>SUM(E81:H81)</f>
        <v>2050.0000000000005</v>
      </c>
      <c r="K81" s="129">
        <f>I81/J81</f>
        <v>0.99999999999999978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6.2488949523914643</v>
      </c>
      <c r="Q81" s="139">
        <f t="shared" si="118"/>
        <v>1026.7515595254856</v>
      </c>
      <c r="R81" s="139">
        <f t="shared" si="118"/>
        <v>1153.7460966734027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237.13875503346776</v>
      </c>
      <c r="F82" s="139">
        <f t="shared" si="119"/>
        <v>816.07066106067907</v>
      </c>
      <c r="G82" s="139">
        <f t="shared" si="119"/>
        <v>0.79058390585315164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331.11245413335291</v>
      </c>
      <c r="P82" s="139">
        <f t="shared" si="120"/>
        <v>774.3318673657335</v>
      </c>
      <c r="Q82" s="139">
        <f t="shared" si="120"/>
        <v>7.5391431698255911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249.92729764030696</v>
      </c>
      <c r="F83" s="139">
        <f t="shared" si="121"/>
        <v>857.65871774448067</v>
      </c>
      <c r="G83" s="139">
        <f t="shared" si="121"/>
        <v>0</v>
      </c>
      <c r="H83" s="139">
        <f t="shared" si="121"/>
        <v>0.41398461521245239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350.83594542092925</v>
      </c>
      <c r="P83" s="139">
        <f t="shared" si="122"/>
        <v>818.14689006081733</v>
      </c>
      <c r="Q83" s="139">
        <f t="shared" si="122"/>
        <v>0</v>
      </c>
      <c r="R83" s="139">
        <f t="shared" si="122"/>
        <v>3.7504026239840282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1981.7045177925791</v>
      </c>
      <c r="F85" s="165">
        <f>SUM(F80:F83)</f>
        <v>1729.4504731566067</v>
      </c>
      <c r="G85" s="165">
        <f>SUM(G80:G83)</f>
        <v>1232.8402411901611</v>
      </c>
      <c r="H85" s="165">
        <f>SUM(H80:H83)</f>
        <v>1318.0047678606534</v>
      </c>
      <c r="K85" s="129"/>
      <c r="M85" s="128"/>
      <c r="N85" s="120" t="s">
        <v>195</v>
      </c>
      <c r="O85" s="165">
        <f>SUM(O80:O83)</f>
        <v>1310.5492522256586</v>
      </c>
      <c r="P85" s="165">
        <f>SUM(P80:P83)</f>
        <v>1598.7276523789424</v>
      </c>
      <c r="Q85" s="165">
        <f>SUM(Q80:Q83)</f>
        <v>1956.5307394691492</v>
      </c>
      <c r="R85" s="165">
        <f>SUM(R80:R83)</f>
        <v>1793.4021610034524</v>
      </c>
      <c r="U85" s="129"/>
    </row>
    <row r="86" spans="3:21" x14ac:dyDescent="0.3">
      <c r="C86" s="128"/>
      <c r="D86" s="120" t="s">
        <v>194</v>
      </c>
      <c r="E86" s="120">
        <f>E84/E85</f>
        <v>1.0344629997026475</v>
      </c>
      <c r="F86" s="120">
        <f>F84/F85</f>
        <v>1.1853476186908802</v>
      </c>
      <c r="G86" s="120">
        <f>G84/G85</f>
        <v>0.85493640196436804</v>
      </c>
      <c r="H86" s="120">
        <f>H84/H85</f>
        <v>0.84066463719890261</v>
      </c>
      <c r="K86" s="129"/>
      <c r="M86" s="128"/>
      <c r="N86" s="120" t="s">
        <v>194</v>
      </c>
      <c r="O86" s="120">
        <f>O84/O85</f>
        <v>1.0133250640574099</v>
      </c>
      <c r="P86" s="120">
        <f>P84/P85</f>
        <v>1.0373598051903483</v>
      </c>
      <c r="Q86" s="120">
        <f>Q84/Q85</f>
        <v>0.98021001846063571</v>
      </c>
      <c r="R86" s="120">
        <f>R84/R85</f>
        <v>0.9785482587214136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1546.1481900977592</v>
      </c>
      <c r="F91" s="139">
        <f t="shared" ref="F91:H91" si="123">F80*F$86</f>
        <v>0</v>
      </c>
      <c r="G91" s="139">
        <f t="shared" si="123"/>
        <v>274.49720658605793</v>
      </c>
      <c r="H91" s="139">
        <f t="shared" si="123"/>
        <v>196.95787850321813</v>
      </c>
      <c r="I91" s="120">
        <f>I80</f>
        <v>2050</v>
      </c>
      <c r="J91" s="165">
        <f>SUM(E91:H91)</f>
        <v>2017.6032751870353</v>
      </c>
      <c r="K91" s="129">
        <f>I91/J91</f>
        <v>1.0160570342105346</v>
      </c>
      <c r="M91" s="128"/>
      <c r="N91" s="4" t="s">
        <v>11</v>
      </c>
      <c r="O91" s="139">
        <f>O80*O$86</f>
        <v>636.976999299765</v>
      </c>
      <c r="P91" s="139">
        <f t="shared" ref="P91:R91" si="124">P80*P$86</f>
        <v>0</v>
      </c>
      <c r="Q91" s="139">
        <f t="shared" si="124"/>
        <v>903.98892347122126</v>
      </c>
      <c r="R91" s="139">
        <f t="shared" si="124"/>
        <v>622.26437797355879</v>
      </c>
      <c r="S91" s="120">
        <f>S80</f>
        <v>2186.7465511512801</v>
      </c>
      <c r="T91" s="165">
        <f>SUM(O91:R91)</f>
        <v>2163.2303007445453</v>
      </c>
      <c r="U91" s="129">
        <f>S91/T91</f>
        <v>1.0108708954375505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66.048866500337652</v>
      </c>
      <c r="G92" s="139">
        <f t="shared" si="125"/>
        <v>778.82689445402127</v>
      </c>
      <c r="H92" s="139">
        <f t="shared" si="125"/>
        <v>910.69409927042841</v>
      </c>
      <c r="I92" s="120">
        <f>I81</f>
        <v>2050</v>
      </c>
      <c r="J92" s="165">
        <f>SUM(E92:H92)</f>
        <v>1755.5698602247874</v>
      </c>
      <c r="K92" s="129">
        <f>I92/J92</f>
        <v>1.1677120042021643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6.4823524504677605</v>
      </c>
      <c r="Q92" s="139">
        <f t="shared" si="126"/>
        <v>1006.4321651169628</v>
      </c>
      <c r="R92" s="139">
        <f t="shared" si="126"/>
        <v>1128.9962339063859</v>
      </c>
      <c r="S92" s="120">
        <f>S81</f>
        <v>2186.7465511512801</v>
      </c>
      <c r="T92" s="165">
        <f>SUM(O92:R92)</f>
        <v>2141.9107514738162</v>
      </c>
      <c r="U92" s="129">
        <f>S92/T92</f>
        <v>1.0209326180591853</v>
      </c>
    </row>
    <row r="93" spans="3:21" x14ac:dyDescent="0.3">
      <c r="C93" s="128"/>
      <c r="D93" s="4" t="s">
        <v>13</v>
      </c>
      <c r="E93" s="139">
        <f t="shared" ref="E93:H93" si="127">E82*E$86</f>
        <v>245.31126787767238</v>
      </c>
      <c r="F93" s="139">
        <f t="shared" si="127"/>
        <v>967.32741477176842</v>
      </c>
      <c r="G93" s="139">
        <f t="shared" si="127"/>
        <v>0.67589895992103011</v>
      </c>
      <c r="H93" s="139">
        <f t="shared" si="127"/>
        <v>0</v>
      </c>
      <c r="I93" s="120">
        <f>I82</f>
        <v>1054</v>
      </c>
      <c r="J93" s="165">
        <f>SUM(E93:H93)</f>
        <v>1213.314581609362</v>
      </c>
      <c r="K93" s="129">
        <f>I93/J93</f>
        <v>0.86869474411323377</v>
      </c>
      <c r="M93" s="128"/>
      <c r="N93" s="4" t="s">
        <v>13</v>
      </c>
      <c r="O93" s="139">
        <f t="shared" ref="O93:R93" si="128">O82*O$86</f>
        <v>335.52454879488602</v>
      </c>
      <c r="P93" s="139">
        <f t="shared" si="128"/>
        <v>803.26075508319593</v>
      </c>
      <c r="Q93" s="139">
        <f t="shared" si="128"/>
        <v>7.389943665672118</v>
      </c>
      <c r="R93" s="139">
        <f t="shared" si="128"/>
        <v>0</v>
      </c>
      <c r="S93" s="120">
        <f>S82</f>
        <v>1112.9834646689119</v>
      </c>
      <c r="T93" s="165">
        <f>SUM(O93:R93)</f>
        <v>1146.175247543754</v>
      </c>
      <c r="U93" s="129">
        <f>S93/T93</f>
        <v>0.97104126707851013</v>
      </c>
    </row>
    <row r="94" spans="3:21" x14ac:dyDescent="0.3">
      <c r="C94" s="128"/>
      <c r="D94" s="4" t="s">
        <v>14</v>
      </c>
      <c r="E94" s="139">
        <f t="shared" ref="E94:H94" si="129">E83*E$86</f>
        <v>258.54054202456837</v>
      </c>
      <c r="F94" s="139">
        <f t="shared" si="129"/>
        <v>1016.6237187278939</v>
      </c>
      <c r="G94" s="139">
        <f t="shared" si="129"/>
        <v>0</v>
      </c>
      <c r="H94" s="139">
        <f t="shared" si="129"/>
        <v>0.34802222635350361</v>
      </c>
      <c r="I94" s="120">
        <f>I83</f>
        <v>1108</v>
      </c>
      <c r="J94" s="165">
        <f>SUM(E94:H94)</f>
        <v>1275.5122829788158</v>
      </c>
      <c r="K94" s="129">
        <f>I94/J94</f>
        <v>0.86867058419256482</v>
      </c>
      <c r="M94" s="128"/>
      <c r="N94" s="4" t="s">
        <v>14</v>
      </c>
      <c r="O94" s="139">
        <f t="shared" ref="O94:R94" si="130">O83*O$86</f>
        <v>355.51085686730505</v>
      </c>
      <c r="P94" s="139">
        <f t="shared" si="130"/>
        <v>848.71269849057876</v>
      </c>
      <c r="Q94" s="139">
        <f t="shared" si="130"/>
        <v>0</v>
      </c>
      <c r="R94" s="139">
        <f t="shared" si="130"/>
        <v>3.6699499572037912</v>
      </c>
      <c r="S94" s="120">
        <f>S83</f>
        <v>1172.7332381057306</v>
      </c>
      <c r="T94" s="165">
        <f>SUM(O94:R94)</f>
        <v>1207.8935053150876</v>
      </c>
      <c r="U94" s="129">
        <f>S94/T94</f>
        <v>0.97089125237064233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1054.0000000000005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0.99999999999999956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1570.9747444807151</v>
      </c>
      <c r="F102" s="139">
        <f t="shared" ref="F102:H102" si="131">F91*$K91</f>
        <v>0</v>
      </c>
      <c r="G102" s="139">
        <f t="shared" si="131"/>
        <v>278.90481762290642</v>
      </c>
      <c r="H102" s="139">
        <f t="shared" si="131"/>
        <v>200.12043789637863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643.90150965527744</v>
      </c>
      <c r="P102" s="139">
        <f t="shared" ref="P102:R102" si="132">P91*$U91</f>
        <v>0</v>
      </c>
      <c r="Q102" s="139">
        <f t="shared" si="132"/>
        <v>913.81609253498073</v>
      </c>
      <c r="R102" s="139">
        <f t="shared" si="132"/>
        <v>629.0289489610218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77.126054276390462</v>
      </c>
      <c r="G103" s="139">
        <f t="shared" si="133"/>
        <v>909.4455138494526</v>
      </c>
      <c r="H103" s="139">
        <f t="shared" si="133"/>
        <v>1063.4284318741568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6.6180450584384261</v>
      </c>
      <c r="Q103" s="139">
        <f t="shared" si="134"/>
        <v>1027.4994252318352</v>
      </c>
      <c r="R103" s="139">
        <f t="shared" si="134"/>
        <v>1152.629080861007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213.10060907708754</v>
      </c>
      <c r="F104" s="139">
        <f t="shared" si="135"/>
        <v>840.31224104887735</v>
      </c>
      <c r="G104" s="139">
        <f t="shared" si="135"/>
        <v>0.58714987403500007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325.80818299773154</v>
      </c>
      <c r="P104" s="139">
        <f t="shared" si="136"/>
        <v>779.99934141042741</v>
      </c>
      <c r="Q104" s="139">
        <f t="shared" si="136"/>
        <v>7.1759402607530633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224.58656367794416</v>
      </c>
      <c r="F105" s="139">
        <f t="shared" si="137"/>
        <v>883.11111965137729</v>
      </c>
      <c r="G105" s="139">
        <f t="shared" si="137"/>
        <v>0</v>
      </c>
      <c r="H105" s="139">
        <f t="shared" si="137"/>
        <v>0.30231667067849499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345.16238105525798</v>
      </c>
      <c r="P105" s="139">
        <f t="shared" si="138"/>
        <v>824.00773474038533</v>
      </c>
      <c r="Q105" s="139">
        <f t="shared" si="138"/>
        <v>0</v>
      </c>
      <c r="R105" s="139">
        <f t="shared" si="138"/>
        <v>3.5631223100871741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2008.6619172357468</v>
      </c>
      <c r="F107" s="165">
        <f>SUM(F102:F105)</f>
        <v>1800.549414976645</v>
      </c>
      <c r="G107" s="165">
        <f>SUM(G102:G105)</f>
        <v>1188.937481346394</v>
      </c>
      <c r="H107" s="165">
        <f>SUM(H102:H105)</f>
        <v>1263.8511864412139</v>
      </c>
      <c r="K107" s="129"/>
      <c r="M107" s="128"/>
      <c r="N107" s="120" t="s">
        <v>195</v>
      </c>
      <c r="O107" s="165">
        <f>SUM(O102:O105)</f>
        <v>1314.872073708267</v>
      </c>
      <c r="P107" s="165">
        <f>SUM(P102:P105)</f>
        <v>1610.6251212092511</v>
      </c>
      <c r="Q107" s="165">
        <f>SUM(Q102:Q105)</f>
        <v>1948.491458027569</v>
      </c>
      <c r="R107" s="165">
        <f>SUM(R102:R105)</f>
        <v>1785.221152132116</v>
      </c>
      <c r="U107" s="129"/>
    </row>
    <row r="108" spans="3:21" x14ac:dyDescent="0.3">
      <c r="C108" s="128"/>
      <c r="D108" s="120" t="s">
        <v>194</v>
      </c>
      <c r="E108" s="120">
        <f>E106/E107</f>
        <v>1.0205799106407818</v>
      </c>
      <c r="F108" s="120">
        <f>F106/F107</f>
        <v>1.1385413712883801</v>
      </c>
      <c r="G108" s="120">
        <f>G106/G107</f>
        <v>0.88650582266648192</v>
      </c>
      <c r="H108" s="120">
        <f>H106/H107</f>
        <v>0.87668549263298645</v>
      </c>
      <c r="K108" s="129"/>
      <c r="M108" s="128"/>
      <c r="N108" s="120" t="s">
        <v>194</v>
      </c>
      <c r="O108" s="120">
        <f>O106/O107</f>
        <v>1.009993619544014</v>
      </c>
      <c r="P108" s="120">
        <f>P106/P107</f>
        <v>1.0296969693227436</v>
      </c>
      <c r="Q108" s="120">
        <f>Q106/Q107</f>
        <v>0.98425426724489185</v>
      </c>
      <c r="R108" s="120">
        <f>R106/R107</f>
        <v>0.98303258380128933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1603.3052643410533</v>
      </c>
      <c r="F113" s="139">
        <f t="shared" ref="F113:H113" si="139">F102*F$108</f>
        <v>0</v>
      </c>
      <c r="G113" s="139">
        <f t="shared" si="139"/>
        <v>247.25074479243978</v>
      </c>
      <c r="H113" s="139">
        <f t="shared" si="139"/>
        <v>175.44268468311569</v>
      </c>
      <c r="I113" s="120">
        <f>I102</f>
        <v>2050</v>
      </c>
      <c r="J113" s="165">
        <f>SUM(E113:H113)</f>
        <v>2025.9986938166087</v>
      </c>
      <c r="K113" s="129">
        <f>I113/J113</f>
        <v>1.0118466543224554</v>
      </c>
      <c r="M113" s="128"/>
      <c r="N113" s="4" t="s">
        <v>11</v>
      </c>
      <c r="O113" s="139">
        <f>O102*O$108</f>
        <v>650.33641636658854</v>
      </c>
      <c r="P113" s="139">
        <f t="shared" ref="P113:R113" si="140">P102*P$108</f>
        <v>0</v>
      </c>
      <c r="Q113" s="139">
        <f t="shared" si="140"/>
        <v>899.42738855460777</v>
      </c>
      <c r="R113" s="139">
        <f t="shared" si="140"/>
        <v>618.35595298296266</v>
      </c>
      <c r="S113" s="120">
        <f>S102</f>
        <v>2186.7465511512801</v>
      </c>
      <c r="T113" s="165">
        <f>SUM(O113:R113)</f>
        <v>2168.1197579041591</v>
      </c>
      <c r="U113" s="129">
        <f>S113/T113</f>
        <v>1.0085912197327729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87.811203597903628</v>
      </c>
      <c r="G114" s="139">
        <f t="shared" si="141"/>
        <v>806.22874342545038</v>
      </c>
      <c r="H114" s="139">
        <f t="shared" si="141"/>
        <v>932.29227867751945</v>
      </c>
      <c r="I114" s="120">
        <f>I103</f>
        <v>2050</v>
      </c>
      <c r="J114" s="165">
        <f>SUM(E114:H114)</f>
        <v>1826.3322257008736</v>
      </c>
      <c r="K114" s="129">
        <f>I114/J114</f>
        <v>1.1224682843305203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6.8145809395154071</v>
      </c>
      <c r="Q114" s="139">
        <f t="shared" si="142"/>
        <v>1011.3206938761075</v>
      </c>
      <c r="R114" s="139">
        <f t="shared" si="142"/>
        <v>1133.0719435233009</v>
      </c>
      <c r="S114" s="120">
        <f>S103</f>
        <v>2186.7465511512801</v>
      </c>
      <c r="T114" s="165">
        <f>SUM(O114:R114)</f>
        <v>2151.2072183389237</v>
      </c>
      <c r="U114" s="129">
        <f>S114/T114</f>
        <v>1.0165206459467899</v>
      </c>
    </row>
    <row r="115" spans="3:71" x14ac:dyDescent="0.3">
      <c r="C115" s="128"/>
      <c r="D115" s="4" t="s">
        <v>13</v>
      </c>
      <c r="E115" s="139">
        <f t="shared" ref="E115:H115" si="143">E104*E$108</f>
        <v>217.48620056939018</v>
      </c>
      <c r="F115" s="139">
        <f t="shared" si="143"/>
        <v>956.73025123420064</v>
      </c>
      <c r="G115" s="139">
        <f t="shared" si="143"/>
        <v>0.520511782109919</v>
      </c>
      <c r="H115" s="139">
        <f t="shared" si="143"/>
        <v>0</v>
      </c>
      <c r="I115" s="120">
        <f>I104</f>
        <v>1054</v>
      </c>
      <c r="J115" s="165">
        <f>SUM(E115:H115)</f>
        <v>1174.7369635857008</v>
      </c>
      <c r="K115" s="129">
        <f>I115/J115</f>
        <v>0.89722212943979385</v>
      </c>
      <c r="M115" s="128"/>
      <c r="N115" s="4" t="s">
        <v>13</v>
      </c>
      <c r="O115" s="139">
        <f t="shared" ref="O115:R115" si="144">O104*O$108</f>
        <v>329.06418602293735</v>
      </c>
      <c r="P115" s="139">
        <f t="shared" si="144"/>
        <v>803.1629579240531</v>
      </c>
      <c r="Q115" s="139">
        <f t="shared" si="144"/>
        <v>7.0629498231406247</v>
      </c>
      <c r="R115" s="139">
        <f t="shared" si="144"/>
        <v>0</v>
      </c>
      <c r="S115" s="120">
        <f>S104</f>
        <v>1112.9834646689119</v>
      </c>
      <c r="T115" s="165">
        <f>SUM(O115:R115)</f>
        <v>1139.2900937701311</v>
      </c>
      <c r="U115" s="129">
        <f>S115/T115</f>
        <v>0.97690963061553049</v>
      </c>
    </row>
    <row r="116" spans="3:71" x14ac:dyDescent="0.3">
      <c r="C116" s="128"/>
      <c r="D116" s="4" t="s">
        <v>14</v>
      </c>
      <c r="E116" s="139">
        <f t="shared" ref="E116:H116" si="145">E105*E$108</f>
        <v>229.20853508955651</v>
      </c>
      <c r="F116" s="139">
        <f t="shared" si="145"/>
        <v>1005.4585451678957</v>
      </c>
      <c r="G116" s="139">
        <f t="shared" si="145"/>
        <v>0</v>
      </c>
      <c r="H116" s="139">
        <f t="shared" si="145"/>
        <v>0.26503663936494071</v>
      </c>
      <c r="I116" s="120">
        <f>I105</f>
        <v>1108</v>
      </c>
      <c r="J116" s="165">
        <f>SUM(E116:H116)</f>
        <v>1234.9321168968172</v>
      </c>
      <c r="K116" s="129">
        <f>I116/J116</f>
        <v>0.89721530830716678</v>
      </c>
      <c r="M116" s="128"/>
      <c r="N116" s="4" t="s">
        <v>14</v>
      </c>
      <c r="O116" s="139">
        <f t="shared" ref="O116:R116" si="146">O105*O$108</f>
        <v>348.61180257243024</v>
      </c>
      <c r="P116" s="139">
        <f t="shared" si="146"/>
        <v>848.47826716067402</v>
      </c>
      <c r="Q116" s="139">
        <f t="shared" si="146"/>
        <v>0</v>
      </c>
      <c r="R116" s="139">
        <f t="shared" si="146"/>
        <v>3.5026653308850135</v>
      </c>
      <c r="S116" s="120">
        <f>S105</f>
        <v>1172.7332381057306</v>
      </c>
      <c r="T116" s="165">
        <f>SUM(O116:R116)</f>
        <v>1200.5927350639893</v>
      </c>
      <c r="U116" s="129">
        <f>S116/T116</f>
        <v>0.97679521444316098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1603.3052643410533</v>
      </c>
      <c r="F122" s="159">
        <f t="shared" ref="E122:H125" si="148">F113</f>
        <v>0</v>
      </c>
      <c r="G122" s="159">
        <f>G113</f>
        <v>247.25074479243978</v>
      </c>
      <c r="H122" s="158">
        <f t="shared" si="148"/>
        <v>175.44268468311569</v>
      </c>
      <c r="N122" s="150"/>
      <c r="O122" s="160" t="str">
        <f>N36</f>
        <v>A</v>
      </c>
      <c r="P122" s="159">
        <f>O113</f>
        <v>650.33641636658854</v>
      </c>
      <c r="Q122" s="159">
        <f t="shared" ref="Q122:S122" si="149">P113</f>
        <v>0</v>
      </c>
      <c r="R122" s="159">
        <f t="shared" si="149"/>
        <v>899.42738855460777</v>
      </c>
      <c r="S122" s="159">
        <f t="shared" si="149"/>
        <v>618.35595298296266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607.85790246596071</v>
      </c>
      <c r="AA122" s="159">
        <f t="shared" ref="AA122:AC122" si="150">Z47</f>
        <v>0</v>
      </c>
      <c r="AB122" s="159">
        <f t="shared" si="150"/>
        <v>925.15947188611176</v>
      </c>
      <c r="AC122" s="159">
        <f t="shared" si="150"/>
        <v>640.377287272167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701.10389381231812</v>
      </c>
      <c r="AK122" s="159">
        <f t="shared" ref="AK122:AM122" si="151">AJ58</f>
        <v>0</v>
      </c>
      <c r="AL122" s="159">
        <f t="shared" si="151"/>
        <v>1058.1919449654865</v>
      </c>
      <c r="AM122" s="159">
        <f t="shared" si="151"/>
        <v>733.08820118446192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690.13294288291718</v>
      </c>
      <c r="AU122" s="159">
        <f t="shared" si="147"/>
        <v>0</v>
      </c>
      <c r="AV122" s="159">
        <f t="shared" si="147"/>
        <v>1148.6171059722819</v>
      </c>
      <c r="AW122" s="158">
        <f t="shared" si="147"/>
        <v>824.18911594070698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809.8644367032158</v>
      </c>
      <c r="BE122" s="159">
        <f t="shared" ref="BE122:BG122" si="152">BD58</f>
        <v>0</v>
      </c>
      <c r="BF122" s="159">
        <f t="shared" si="152"/>
        <v>1202.7715569725253</v>
      </c>
      <c r="BG122" s="159">
        <f t="shared" si="152"/>
        <v>833.89944140041371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870.83270408476494</v>
      </c>
      <c r="BO122" s="159">
        <f t="shared" ref="BO122:BQ122" si="153">BN58</f>
        <v>0</v>
      </c>
      <c r="BP122" s="159">
        <f t="shared" si="153"/>
        <v>1283.2620167032564</v>
      </c>
      <c r="BQ122" s="159">
        <f t="shared" si="153"/>
        <v>890.07885863129218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87.811203597903628</v>
      </c>
      <c r="G123" s="159">
        <f t="shared" si="148"/>
        <v>806.22874342545038</v>
      </c>
      <c r="H123" s="158">
        <f t="shared" si="148"/>
        <v>932.29227867751945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6.8145809395154071</v>
      </c>
      <c r="R123" s="159">
        <f t="shared" si="154"/>
        <v>1011.3206938761075</v>
      </c>
      <c r="S123" s="159">
        <f t="shared" si="154"/>
        <v>1133.0719435233009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5.6758841307987362</v>
      </c>
      <c r="AB123" s="159">
        <f t="shared" si="155"/>
        <v>984.40354592325912</v>
      </c>
      <c r="AC123" s="159">
        <f t="shared" si="155"/>
        <v>1110.4234992877427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6.8537587120718033</v>
      </c>
      <c r="AL123" s="159">
        <f t="shared" si="156"/>
        <v>1167.4722968138942</v>
      </c>
      <c r="AM123" s="159">
        <f t="shared" si="156"/>
        <v>1318.0579844363008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6.7650039489573919</v>
      </c>
      <c r="AV123" s="159">
        <f t="shared" si="147"/>
        <v>1224.4052434237967</v>
      </c>
      <c r="AW123" s="158">
        <f t="shared" si="147"/>
        <v>1431.7689174231521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8.0727925315665576</v>
      </c>
      <c r="BF123" s="159">
        <f t="shared" si="157"/>
        <v>1332.6958212439692</v>
      </c>
      <c r="BG123" s="159">
        <f t="shared" si="157"/>
        <v>1505.7668213006189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8.7614262105612433</v>
      </c>
      <c r="BP123" s="159">
        <f t="shared" si="158"/>
        <v>1424.8483335257104</v>
      </c>
      <c r="BQ123" s="159">
        <f t="shared" si="158"/>
        <v>1610.5638196830421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217.48620056939018</v>
      </c>
      <c r="F124" s="159">
        <f t="shared" si="148"/>
        <v>956.73025123420064</v>
      </c>
      <c r="G124" s="159">
        <f t="shared" si="148"/>
        <v>0.520511782109919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329.06418602293735</v>
      </c>
      <c r="Q124" s="159">
        <f t="shared" si="159"/>
        <v>803.1629579240531</v>
      </c>
      <c r="R124" s="159">
        <f t="shared" si="159"/>
        <v>7.0629498231406247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349.18647365239946</v>
      </c>
      <c r="AA124" s="159">
        <f t="shared" si="160"/>
        <v>802.5591561276708</v>
      </c>
      <c r="AB124" s="159">
        <f t="shared" si="160"/>
        <v>8.2480144444849994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372.14374105813891</v>
      </c>
      <c r="AK124" s="159">
        <f t="shared" si="161"/>
        <v>863.61420267534106</v>
      </c>
      <c r="AL124" s="159">
        <f t="shared" si="161"/>
        <v>8.7170645025068332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383.68672634578951</v>
      </c>
      <c r="AU124" s="159">
        <f t="shared" si="147"/>
        <v>924.07437557598689</v>
      </c>
      <c r="AV124" s="159">
        <f t="shared" si="147"/>
        <v>9.9105273522157411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413.21225614179929</v>
      </c>
      <c r="BE124" s="159">
        <f t="shared" si="162"/>
        <v>973.60215948286043</v>
      </c>
      <c r="BF124" s="159">
        <f t="shared" si="162"/>
        <v>9.5240459872500214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436.06156764620147</v>
      </c>
      <c r="BO124" s="159">
        <f t="shared" si="163"/>
        <v>1034.8546306626636</v>
      </c>
      <c r="BP124" s="159">
        <f t="shared" si="163"/>
        <v>9.9725423468245538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229.20853508955651</v>
      </c>
      <c r="F125" s="154">
        <f t="shared" si="148"/>
        <v>1005.4585451678957</v>
      </c>
      <c r="G125" s="154">
        <f t="shared" si="148"/>
        <v>0</v>
      </c>
      <c r="H125" s="153">
        <f t="shared" si="148"/>
        <v>0.26503663936494071</v>
      </c>
      <c r="N125" s="152"/>
      <c r="O125" s="155" t="str">
        <f>N39</f>
        <v>D</v>
      </c>
      <c r="P125" s="159">
        <f t="shared" ref="P125:S125" si="164">O116</f>
        <v>348.61180257243024</v>
      </c>
      <c r="Q125" s="159">
        <f t="shared" si="164"/>
        <v>848.47826716067402</v>
      </c>
      <c r="R125" s="159">
        <f t="shared" si="164"/>
        <v>0</v>
      </c>
      <c r="S125" s="159">
        <f t="shared" si="164"/>
        <v>3.5026653308850135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370.96802884359585</v>
      </c>
      <c r="AA125" s="159">
        <f t="shared" si="165"/>
        <v>850.22076576577308</v>
      </c>
      <c r="AB125" s="159">
        <f t="shared" si="165"/>
        <v>0</v>
      </c>
      <c r="AC125" s="159">
        <f t="shared" si="165"/>
        <v>4.129775277238747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396.17410830209383</v>
      </c>
      <c r="AK125" s="159">
        <f t="shared" si="166"/>
        <v>916.79182031859102</v>
      </c>
      <c r="AL125" s="159">
        <f t="shared" si="166"/>
        <v>0</v>
      </c>
      <c r="AM125" s="159">
        <f t="shared" si="166"/>
        <v>4.3773978916997391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409.4611202103589</v>
      </c>
      <c r="AU125" s="154">
        <f t="shared" si="147"/>
        <v>983.37328699000886</v>
      </c>
      <c r="AV125" s="154">
        <f t="shared" si="147"/>
        <v>0</v>
      </c>
      <c r="AW125" s="153">
        <f t="shared" si="147"/>
        <v>5.1672904234516572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441.84876504789895</v>
      </c>
      <c r="BE125" s="159">
        <f t="shared" si="167"/>
        <v>1038.143916697737</v>
      </c>
      <c r="BF125" s="159">
        <f t="shared" si="167"/>
        <v>0</v>
      </c>
      <c r="BG125" s="159">
        <f t="shared" si="167"/>
        <v>4.8076305335465106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467.29846109183404</v>
      </c>
      <c r="BO125" s="159">
        <f t="shared" si="168"/>
        <v>1105.8633632719482</v>
      </c>
      <c r="BP125" s="159">
        <f t="shared" si="168"/>
        <v>0</v>
      </c>
      <c r="BQ125" s="159">
        <f t="shared" si="168"/>
        <v>5.0471265078901428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1.384799554513248E-85</v>
      </c>
      <c r="F134" s="130" t="e">
        <f t="shared" si="169"/>
        <v>#DIV/0!</v>
      </c>
      <c r="G134" s="148">
        <f>G129*G122</f>
        <v>247.25074479243978</v>
      </c>
      <c r="H134" s="148">
        <f t="shared" si="169"/>
        <v>175.44268468311569</v>
      </c>
      <c r="N134" s="130" t="s">
        <v>11</v>
      </c>
      <c r="O134" s="130">
        <f t="shared" ref="O134:R137" si="170">O129*P122</f>
        <v>5.6170562131742771E-86</v>
      </c>
      <c r="P134" s="130" t="e">
        <f t="shared" si="170"/>
        <v>#DIV/0!</v>
      </c>
      <c r="Q134" s="148">
        <f t="shared" si="170"/>
        <v>899.42738855460777</v>
      </c>
      <c r="R134" s="148">
        <f t="shared" si="170"/>
        <v>618.35595298296266</v>
      </c>
      <c r="W134" s="130" t="s">
        <v>11</v>
      </c>
      <c r="X134" s="130">
        <f t="shared" ref="X134:AA137" si="171">X129*Z122</f>
        <v>5.2501627186272446E-86</v>
      </c>
      <c r="Y134" s="130" t="e">
        <f t="shared" si="171"/>
        <v>#DIV/0!</v>
      </c>
      <c r="Z134" s="148">
        <f t="shared" si="171"/>
        <v>925.15947188611176</v>
      </c>
      <c r="AA134" s="148">
        <f t="shared" si="171"/>
        <v>640.377287272167</v>
      </c>
      <c r="AG134" s="130" t="s">
        <v>11</v>
      </c>
      <c r="AH134" s="130">
        <f t="shared" ref="AH134:AK137" si="172">AH129*AJ122</f>
        <v>6.0555427678822574E-86</v>
      </c>
      <c r="AI134" s="130" t="e">
        <f t="shared" si="172"/>
        <v>#DIV/0!</v>
      </c>
      <c r="AJ134" s="148">
        <f t="shared" si="172"/>
        <v>1058.1919449654865</v>
      </c>
      <c r="AK134" s="148">
        <f t="shared" si="172"/>
        <v>733.08820118446192</v>
      </c>
      <c r="AQ134" s="130" t="s">
        <v>11</v>
      </c>
      <c r="AR134" s="130">
        <f t="shared" ref="AR134:AU137" si="173">AR129*AT122</f>
        <v>5.9607849678705104E-86</v>
      </c>
      <c r="AS134" s="130" t="e">
        <f t="shared" si="173"/>
        <v>#DIV/0!</v>
      </c>
      <c r="AT134" s="148">
        <f t="shared" si="173"/>
        <v>1148.6171059722819</v>
      </c>
      <c r="AU134" s="148">
        <f t="shared" si="173"/>
        <v>824.18911594070698</v>
      </c>
      <c r="BA134" s="130" t="s">
        <v>11</v>
      </c>
      <c r="BB134" s="130">
        <f t="shared" ref="BB134:BE137" si="174">BB129*BD122</f>
        <v>6.9949243984030953E-86</v>
      </c>
      <c r="BC134" s="130" t="e">
        <f t="shared" si="174"/>
        <v>#DIV/0!</v>
      </c>
      <c r="BD134" s="148">
        <f t="shared" si="174"/>
        <v>1202.7715569725253</v>
      </c>
      <c r="BE134" s="148">
        <f t="shared" si="174"/>
        <v>833.89944140041371</v>
      </c>
      <c r="BK134" s="130" t="s">
        <v>11</v>
      </c>
      <c r="BL134" s="130">
        <f t="shared" ref="BL134:BO137" si="175">BL129*BN122</f>
        <v>7.5215167535034413E-86</v>
      </c>
      <c r="BM134" s="130" t="e">
        <f t="shared" si="175"/>
        <v>#DIV/0!</v>
      </c>
      <c r="BN134" s="148">
        <f t="shared" si="175"/>
        <v>1283.2620167032564</v>
      </c>
      <c r="BO134" s="148">
        <f t="shared" si="175"/>
        <v>890.07885863129218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7.5843894689403484E-87</v>
      </c>
      <c r="G135" s="148">
        <f t="shared" si="169"/>
        <v>806.22874342545038</v>
      </c>
      <c r="H135" s="148">
        <f t="shared" si="169"/>
        <v>932.29227867751945</v>
      </c>
      <c r="N135" s="130" t="s">
        <v>12</v>
      </c>
      <c r="O135" s="130" t="e">
        <f t="shared" si="170"/>
        <v>#DIV/0!</v>
      </c>
      <c r="P135" s="130">
        <f t="shared" si="170"/>
        <v>5.8858589559449078E-88</v>
      </c>
      <c r="Q135" s="148">
        <f t="shared" si="170"/>
        <v>1011.3206938761075</v>
      </c>
      <c r="R135" s="148">
        <f t="shared" si="170"/>
        <v>1133.0719435233009</v>
      </c>
      <c r="W135" s="130" t="s">
        <v>12</v>
      </c>
      <c r="X135" s="130" t="e">
        <f t="shared" si="171"/>
        <v>#DIV/0!</v>
      </c>
      <c r="Y135" s="130">
        <f t="shared" si="171"/>
        <v>4.9023489104735715E-88</v>
      </c>
      <c r="Z135" s="148">
        <f t="shared" si="171"/>
        <v>984.40354592325912</v>
      </c>
      <c r="AA135" s="148">
        <f t="shared" si="171"/>
        <v>1110.4234992877427</v>
      </c>
      <c r="AG135" s="130" t="s">
        <v>12</v>
      </c>
      <c r="AH135" s="130" t="e">
        <f t="shared" si="172"/>
        <v>#DIV/0!</v>
      </c>
      <c r="AI135" s="130">
        <f t="shared" si="172"/>
        <v>5.9196974040493095E-88</v>
      </c>
      <c r="AJ135" s="148">
        <f t="shared" si="172"/>
        <v>1167.4722968138942</v>
      </c>
      <c r="AK135" s="148">
        <f t="shared" si="172"/>
        <v>1318.0579844363008</v>
      </c>
      <c r="AQ135" s="130" t="s">
        <v>12</v>
      </c>
      <c r="AR135" s="130" t="e">
        <f t="shared" si="173"/>
        <v>#DIV/0!</v>
      </c>
      <c r="AS135" s="130">
        <f t="shared" si="173"/>
        <v>5.8430385424118291E-88</v>
      </c>
      <c r="AT135" s="148">
        <f t="shared" si="173"/>
        <v>1224.4052434237967</v>
      </c>
      <c r="AU135" s="148">
        <f t="shared" si="173"/>
        <v>1431.7689174231521</v>
      </c>
      <c r="BA135" s="130" t="s">
        <v>12</v>
      </c>
      <c r="BB135" s="130" t="e">
        <f t="shared" si="174"/>
        <v>#DIV/0!</v>
      </c>
      <c r="BC135" s="130">
        <f t="shared" si="174"/>
        <v>6.9725957682711241E-88</v>
      </c>
      <c r="BD135" s="148">
        <f t="shared" si="174"/>
        <v>1332.6958212439692</v>
      </c>
      <c r="BE135" s="148">
        <f t="shared" si="174"/>
        <v>1505.7668213006189</v>
      </c>
      <c r="BK135" s="130" t="s">
        <v>12</v>
      </c>
      <c r="BL135" s="130" t="e">
        <f t="shared" si="175"/>
        <v>#DIV/0!</v>
      </c>
      <c r="BM135" s="130">
        <f t="shared" si="175"/>
        <v>7.5673793276493762E-88</v>
      </c>
      <c r="BN135" s="148">
        <f t="shared" si="175"/>
        <v>1424.8483335257104</v>
      </c>
      <c r="BO135" s="148">
        <f t="shared" si="175"/>
        <v>1610.5638196830421</v>
      </c>
    </row>
    <row r="136" spans="4:67" x14ac:dyDescent="0.3">
      <c r="D136" s="130" t="s">
        <v>13</v>
      </c>
      <c r="E136" s="148">
        <f t="shared" si="169"/>
        <v>217.48620056939018</v>
      </c>
      <c r="F136" s="148">
        <f t="shared" si="169"/>
        <v>956.73025123420064</v>
      </c>
      <c r="G136" s="130">
        <f t="shared" si="169"/>
        <v>4.4957407676257956E-89</v>
      </c>
      <c r="H136" s="130" t="e">
        <f t="shared" si="169"/>
        <v>#DIV/0!</v>
      </c>
      <c r="N136" s="130" t="s">
        <v>13</v>
      </c>
      <c r="O136" s="148">
        <f t="shared" si="170"/>
        <v>329.06418602293735</v>
      </c>
      <c r="P136" s="148">
        <f t="shared" si="170"/>
        <v>803.1629579240531</v>
      </c>
      <c r="Q136" s="130">
        <f t="shared" si="170"/>
        <v>6.1003790021573871E-88</v>
      </c>
      <c r="R136" s="130" t="e">
        <f t="shared" si="170"/>
        <v>#DIV/0!</v>
      </c>
      <c r="W136" s="130" t="s">
        <v>13</v>
      </c>
      <c r="X136" s="148">
        <f t="shared" si="171"/>
        <v>349.18647365239946</v>
      </c>
      <c r="Y136" s="148">
        <f t="shared" si="171"/>
        <v>802.5591561276708</v>
      </c>
      <c r="Z136" s="130">
        <f t="shared" si="171"/>
        <v>7.1239376445482806E-88</v>
      </c>
      <c r="AA136" s="130" t="e">
        <f t="shared" si="171"/>
        <v>#DIV/0!</v>
      </c>
      <c r="AG136" s="130" t="s">
        <v>13</v>
      </c>
      <c r="AH136" s="148">
        <f t="shared" si="172"/>
        <v>372.14374105813891</v>
      </c>
      <c r="AI136" s="148">
        <f t="shared" si="172"/>
        <v>863.61420267534106</v>
      </c>
      <c r="AJ136" s="130">
        <f t="shared" si="172"/>
        <v>7.5290634342774152E-88</v>
      </c>
      <c r="AK136" s="130" t="e">
        <f t="shared" si="172"/>
        <v>#DIV/0!</v>
      </c>
      <c r="AQ136" s="130" t="s">
        <v>13</v>
      </c>
      <c r="AR136" s="148">
        <f t="shared" si="173"/>
        <v>383.68672634578951</v>
      </c>
      <c r="AS136" s="148">
        <f t="shared" si="173"/>
        <v>924.07437557598689</v>
      </c>
      <c r="AT136" s="130">
        <f t="shared" si="173"/>
        <v>8.559875756398904E-88</v>
      </c>
      <c r="AU136" s="130" t="e">
        <f t="shared" si="173"/>
        <v>#DIV/0!</v>
      </c>
      <c r="BA136" s="130" t="s">
        <v>13</v>
      </c>
      <c r="BB136" s="148">
        <f t="shared" si="174"/>
        <v>413.21225614179929</v>
      </c>
      <c r="BC136" s="148">
        <f t="shared" si="174"/>
        <v>973.60215948286043</v>
      </c>
      <c r="BD136" s="130">
        <f t="shared" si="174"/>
        <v>8.2260658239203474E-88</v>
      </c>
      <c r="BE136" s="130" t="e">
        <f t="shared" si="174"/>
        <v>#DIV/0!</v>
      </c>
      <c r="BK136" s="130" t="s">
        <v>13</v>
      </c>
      <c r="BL136" s="148">
        <f t="shared" si="175"/>
        <v>436.06156764620147</v>
      </c>
      <c r="BM136" s="148">
        <f t="shared" si="175"/>
        <v>1034.8546306626636</v>
      </c>
      <c r="BN136" s="130">
        <f t="shared" si="175"/>
        <v>8.6134390664044505E-88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229.20853508955651</v>
      </c>
      <c r="F137" s="148">
        <f t="shared" si="169"/>
        <v>1005.4585451678957</v>
      </c>
      <c r="G137" s="130" t="e">
        <f t="shared" si="169"/>
        <v>#DIV/0!</v>
      </c>
      <c r="H137" s="130">
        <f t="shared" si="169"/>
        <v>2.2891624463860403E-89</v>
      </c>
      <c r="N137" s="130" t="s">
        <v>14</v>
      </c>
      <c r="O137" s="148">
        <f t="shared" si="170"/>
        <v>348.61180257243024</v>
      </c>
      <c r="P137" s="148">
        <f t="shared" si="170"/>
        <v>848.47826716067402</v>
      </c>
      <c r="Q137" s="130" t="e">
        <f t="shared" si="170"/>
        <v>#DIV/0!</v>
      </c>
      <c r="R137" s="130">
        <f t="shared" si="170"/>
        <v>3.0253062206541689E-88</v>
      </c>
      <c r="W137" s="130" t="s">
        <v>14</v>
      </c>
      <c r="X137" s="148">
        <f t="shared" si="171"/>
        <v>370.96802884359585</v>
      </c>
      <c r="Y137" s="148">
        <f t="shared" si="171"/>
        <v>850.22076576577308</v>
      </c>
      <c r="Z137" s="130" t="e">
        <f t="shared" si="171"/>
        <v>#DIV/0!</v>
      </c>
      <c r="AA137" s="130">
        <f t="shared" si="171"/>
        <v>3.5669507805866728E-88</v>
      </c>
      <c r="AG137" s="130" t="s">
        <v>14</v>
      </c>
      <c r="AH137" s="148">
        <f t="shared" si="172"/>
        <v>396.17410830209383</v>
      </c>
      <c r="AI137" s="148">
        <f t="shared" si="172"/>
        <v>916.79182031859102</v>
      </c>
      <c r="AJ137" s="130" t="e">
        <f t="shared" si="172"/>
        <v>#DIV/0!</v>
      </c>
      <c r="AK137" s="130">
        <f t="shared" si="172"/>
        <v>3.7808262625797547E-88</v>
      </c>
      <c r="AQ137" s="130" t="s">
        <v>14</v>
      </c>
      <c r="AR137" s="148">
        <f t="shared" si="173"/>
        <v>409.4611202103589</v>
      </c>
      <c r="AS137" s="148">
        <f t="shared" si="173"/>
        <v>983.37328699000886</v>
      </c>
      <c r="AT137" s="130" t="e">
        <f t="shared" si="173"/>
        <v>#DIV/0!</v>
      </c>
      <c r="AU137" s="130">
        <f t="shared" si="173"/>
        <v>4.4630686592159053E-88</v>
      </c>
      <c r="BA137" s="130" t="s">
        <v>14</v>
      </c>
      <c r="BB137" s="148">
        <f t="shared" si="174"/>
        <v>441.84876504789895</v>
      </c>
      <c r="BC137" s="148">
        <f t="shared" si="174"/>
        <v>1038.143916697737</v>
      </c>
      <c r="BD137" s="130" t="e">
        <f t="shared" si="174"/>
        <v>#DIV/0!</v>
      </c>
      <c r="BE137" s="130">
        <f t="shared" si="174"/>
        <v>4.1524248495845381E-88</v>
      </c>
      <c r="BK137" s="130" t="s">
        <v>14</v>
      </c>
      <c r="BL137" s="148">
        <f t="shared" si="175"/>
        <v>467.29846109183404</v>
      </c>
      <c r="BM137" s="148">
        <f t="shared" si="175"/>
        <v>1105.8633632719482</v>
      </c>
      <c r="BN137" s="130" t="e">
        <f t="shared" si="175"/>
        <v>#DIV/0!</v>
      </c>
      <c r="BO137" s="130">
        <f t="shared" si="175"/>
        <v>4.359281226816659E-88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1.9112896542737919E-75</v>
      </c>
      <c r="H140" s="130">
        <f>'Mode Choice Q'!O38</f>
        <v>3.5673350066541741E-75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2.4032281070733727E-65</v>
      </c>
      <c r="H141" s="130">
        <f>'Mode Choice Q'!O39</f>
        <v>1.4482105273256902E-67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5.9198021237763181E-73</v>
      </c>
      <c r="F142" s="130">
        <f>'Mode Choice Q'!M40</f>
        <v>2.4032281070733727E-65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3.5673350066541741E-75</v>
      </c>
      <c r="F143" s="130">
        <f>'Mode Choice Q'!M41</f>
        <v>1.4482105273256902E-67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1.1053509326567426E-4</v>
      </c>
      <c r="F145" s="130" t="e">
        <f t="shared" si="176"/>
        <v>#DIV/0!</v>
      </c>
      <c r="G145" s="217">
        <f t="shared" si="176"/>
        <v>4.7256779053327974E-73</v>
      </c>
      <c r="H145" s="130">
        <f t="shared" si="176"/>
        <v>6.2586283073146872E-73</v>
      </c>
      <c r="N145" s="130" t="s">
        <v>11</v>
      </c>
      <c r="O145" s="130">
        <f t="shared" ref="O145:R148" si="177">O140*P122</f>
        <v>4.4835502031916202E-5</v>
      </c>
      <c r="P145" s="130" t="e">
        <f t="shared" si="177"/>
        <v>#DIV/0!</v>
      </c>
      <c r="Q145" s="149">
        <f t="shared" si="177"/>
        <v>2.7743212908266567E-84</v>
      </c>
      <c r="R145" s="130">
        <f t="shared" si="177"/>
        <v>1.9073447256558439E-84</v>
      </c>
      <c r="W145" s="130" t="s">
        <v>11</v>
      </c>
      <c r="X145" s="130">
        <f t="shared" ref="X145:AA148" si="178">X140*Z122</f>
        <v>4.1906947750818081E-5</v>
      </c>
      <c r="Y145" s="130" t="e">
        <f t="shared" si="178"/>
        <v>#DIV/0!</v>
      </c>
      <c r="Z145" s="149">
        <f t="shared" si="178"/>
        <v>2.8536929750252451E-84</v>
      </c>
      <c r="AA145" s="130">
        <f t="shared" si="178"/>
        <v>1.9752704496758007E-84</v>
      </c>
      <c r="AG145" s="130" t="s">
        <v>11</v>
      </c>
      <c r="AH145" s="130">
        <f t="shared" ref="AH145:AK148" si="179">AH140*AJ122</f>
        <v>4.8335514150090745E-5</v>
      </c>
      <c r="AI145" s="130" t="e">
        <f t="shared" si="179"/>
        <v>#DIV/0!</v>
      </c>
      <c r="AJ145" s="149">
        <f t="shared" si="179"/>
        <v>3.2640371863890351E-84</v>
      </c>
      <c r="AK145" s="130">
        <f t="shared" si="179"/>
        <v>2.2612411301686606E-84</v>
      </c>
      <c r="AQ145" s="130" t="s">
        <v>11</v>
      </c>
      <c r="AR145" s="130">
        <f t="shared" ref="AR145:AU148" si="180">AR140*AT122</f>
        <v>4.7579154702413843E-5</v>
      </c>
      <c r="AS145" s="130" t="e">
        <f t="shared" si="180"/>
        <v>#DIV/0!</v>
      </c>
      <c r="AT145" s="149">
        <f t="shared" si="180"/>
        <v>3.5429573667170212E-84</v>
      </c>
      <c r="AU145" s="130">
        <f t="shared" si="180"/>
        <v>2.5422457011192926E-84</v>
      </c>
      <c r="BA145" s="130" t="s">
        <v>11</v>
      </c>
      <c r="BB145" s="130">
        <f t="shared" ref="BB145:BE148" si="181">BB140*BD122</f>
        <v>5.5833684972233988E-5</v>
      </c>
      <c r="BC145" s="130" t="e">
        <f t="shared" si="181"/>
        <v>#DIV/0!</v>
      </c>
      <c r="BD145" s="149">
        <f t="shared" si="181"/>
        <v>3.709999029351339E-84</v>
      </c>
      <c r="BE145" s="130">
        <f t="shared" si="181"/>
        <v>2.5721976049711563E-84</v>
      </c>
      <c r="BK145" s="130" t="s">
        <v>11</v>
      </c>
      <c r="BL145" s="130">
        <f t="shared" ref="BL145:BO148" si="182">BL140*BN122</f>
        <v>6.0036960088427053E-5</v>
      </c>
      <c r="BM145" s="130" t="e">
        <f t="shared" si="182"/>
        <v>#DIV/0!</v>
      </c>
      <c r="BN145" s="149">
        <f t="shared" si="182"/>
        <v>3.9582752092642605E-84</v>
      </c>
      <c r="BO145" s="130">
        <f t="shared" si="182"/>
        <v>2.7454853603955589E-84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6.0538811886547223E-6</v>
      </c>
      <c r="G146" s="130">
        <f t="shared" si="176"/>
        <v>1.937551576930489E-62</v>
      </c>
      <c r="H146" s="130">
        <f t="shared" si="176"/>
        <v>1.3501554925252397E-64</v>
      </c>
      <c r="N146" s="130" t="s">
        <v>12</v>
      </c>
      <c r="O146" s="130" t="e">
        <f t="shared" si="177"/>
        <v>#DIV/0!</v>
      </c>
      <c r="P146" s="130">
        <f t="shared" si="177"/>
        <v>4.6981093149806505E-7</v>
      </c>
      <c r="Q146" s="130">
        <f t="shared" si="177"/>
        <v>8.4169310449480586E-85</v>
      </c>
      <c r="R146" s="130">
        <f t="shared" si="177"/>
        <v>9.430231651889088E-85</v>
      </c>
      <c r="W146" s="130" t="s">
        <v>12</v>
      </c>
      <c r="X146" s="130" t="e">
        <f t="shared" si="178"/>
        <v>#DIV/0!</v>
      </c>
      <c r="Y146" s="130">
        <f t="shared" si="178"/>
        <v>3.913068806774293E-7</v>
      </c>
      <c r="Z146" s="130">
        <f t="shared" si="178"/>
        <v>8.1929073701457069E-85</v>
      </c>
      <c r="AA146" s="130">
        <f t="shared" si="178"/>
        <v>9.2417351694573761E-85</v>
      </c>
      <c r="AG146" s="130" t="s">
        <v>12</v>
      </c>
      <c r="AH146" s="130" t="e">
        <f t="shared" si="179"/>
        <v>#DIV/0!</v>
      </c>
      <c r="AI146" s="130">
        <f t="shared" si="179"/>
        <v>4.7251192602467035E-7</v>
      </c>
      <c r="AJ146" s="130">
        <f t="shared" si="179"/>
        <v>9.716535890813568E-85</v>
      </c>
      <c r="AK146" s="130">
        <f t="shared" si="179"/>
        <v>1.0969817225556192E-84</v>
      </c>
      <c r="AQ146" s="130" t="s">
        <v>12</v>
      </c>
      <c r="AR146" s="130" t="e">
        <f t="shared" si="180"/>
        <v>#DIV/0!</v>
      </c>
      <c r="AS146" s="130">
        <f t="shared" si="180"/>
        <v>4.6639299394303935E-7</v>
      </c>
      <c r="AT146" s="130">
        <f t="shared" si="180"/>
        <v>1.019037241833939E-84</v>
      </c>
      <c r="AU146" s="130">
        <f t="shared" si="180"/>
        <v>1.1916200591191432E-84</v>
      </c>
      <c r="BA146" s="130" t="s">
        <v>12</v>
      </c>
      <c r="BB146" s="130" t="e">
        <f t="shared" si="181"/>
        <v>#DIV/0!</v>
      </c>
      <c r="BC146" s="130">
        <f t="shared" si="181"/>
        <v>5.5655457213127026E-7</v>
      </c>
      <c r="BD146" s="130">
        <f t="shared" si="181"/>
        <v>1.1091643728072555E-84</v>
      </c>
      <c r="BE146" s="130">
        <f t="shared" si="181"/>
        <v>1.2532063846219054E-84</v>
      </c>
      <c r="BK146" s="130" t="s">
        <v>12</v>
      </c>
      <c r="BL146" s="130" t="e">
        <f t="shared" si="182"/>
        <v>#DIV/0!</v>
      </c>
      <c r="BM146" s="130">
        <f t="shared" si="182"/>
        <v>6.0403036456238042E-7</v>
      </c>
      <c r="BN146" s="130">
        <f t="shared" si="182"/>
        <v>1.1858602563376645E-84</v>
      </c>
      <c r="BO146" s="130">
        <f t="shared" si="182"/>
        <v>1.3404259099854839E-84</v>
      </c>
    </row>
    <row r="147" spans="4:67" x14ac:dyDescent="0.3">
      <c r="D147" s="130" t="s">
        <v>13</v>
      </c>
      <c r="E147" s="130">
        <f t="shared" si="176"/>
        <v>1.2874752720227182E-70</v>
      </c>
      <c r="F147" s="130">
        <f t="shared" si="176"/>
        <v>2.2992410306534004E-62</v>
      </c>
      <c r="G147" s="130">
        <f t="shared" si="176"/>
        <v>3.5885130337327624E-8</v>
      </c>
      <c r="H147" s="130" t="e">
        <f t="shared" si="176"/>
        <v>#DIV/0!</v>
      </c>
      <c r="N147" s="130" t="s">
        <v>13</v>
      </c>
      <c r="O147" s="130">
        <f t="shared" si="177"/>
        <v>1.0150122054867257E-84</v>
      </c>
      <c r="P147" s="130">
        <f t="shared" si="177"/>
        <v>6.6844941230199252E-85</v>
      </c>
      <c r="Q147" s="130">
        <f t="shared" si="177"/>
        <v>4.869339824393891E-7</v>
      </c>
      <c r="R147" s="130" t="e">
        <f t="shared" si="177"/>
        <v>#DIV/0!</v>
      </c>
      <c r="W147" s="130" t="s">
        <v>13</v>
      </c>
      <c r="X147" s="130">
        <f t="shared" si="178"/>
        <v>1.0770802408845216E-84</v>
      </c>
      <c r="Y147" s="130">
        <f t="shared" si="178"/>
        <v>6.6794688544619502E-85</v>
      </c>
      <c r="Z147" s="130">
        <f t="shared" si="178"/>
        <v>5.6863472362668125E-7</v>
      </c>
      <c r="AA147" s="130" t="e">
        <f t="shared" si="178"/>
        <v>#DIV/0!</v>
      </c>
      <c r="AG147" s="130" t="s">
        <v>13</v>
      </c>
      <c r="AH147" s="130">
        <f t="shared" si="179"/>
        <v>1.147892889635741E-84</v>
      </c>
      <c r="AI147" s="130">
        <f t="shared" si="179"/>
        <v>7.1876124332986648E-85</v>
      </c>
      <c r="AJ147" s="130">
        <f t="shared" si="179"/>
        <v>6.0097197908440709E-7</v>
      </c>
      <c r="AK147" s="130" t="e">
        <f t="shared" si="179"/>
        <v>#DIV/0!</v>
      </c>
      <c r="AQ147" s="130" t="s">
        <v>13</v>
      </c>
      <c r="AR147" s="130">
        <f t="shared" si="180"/>
        <v>1.1834977091584052E-84</v>
      </c>
      <c r="AS147" s="130">
        <f t="shared" si="180"/>
        <v>7.6908050499947042E-85</v>
      </c>
      <c r="AT147" s="130">
        <f t="shared" si="180"/>
        <v>6.8325171104543786E-7</v>
      </c>
      <c r="AU147" s="130" t="e">
        <f t="shared" si="180"/>
        <v>#DIV/0!</v>
      </c>
      <c r="BA147" s="130" t="s">
        <v>13</v>
      </c>
      <c r="BB147" s="130">
        <f t="shared" si="181"/>
        <v>1.2745704371833351E-84</v>
      </c>
      <c r="BC147" s="130">
        <f t="shared" si="181"/>
        <v>8.1030105397839915E-85</v>
      </c>
      <c r="BD147" s="130">
        <f t="shared" si="181"/>
        <v>6.5660690754353676E-7</v>
      </c>
      <c r="BE147" s="130" t="e">
        <f t="shared" si="181"/>
        <v>#DIV/0!</v>
      </c>
      <c r="BK147" s="130" t="s">
        <v>13</v>
      </c>
      <c r="BL147" s="130">
        <f t="shared" si="182"/>
        <v>1.3450500914545532E-84</v>
      </c>
      <c r="BM147" s="130">
        <f t="shared" si="182"/>
        <v>8.6127972270088752E-85</v>
      </c>
      <c r="BN147" s="130">
        <f t="shared" si="182"/>
        <v>6.8752714964432049E-7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8.1766363104889654E-73</v>
      </c>
      <c r="F148" s="130">
        <f t="shared" si="176"/>
        <v>1.4561156499017196E-64</v>
      </c>
      <c r="G148" s="130" t="e">
        <f t="shared" si="176"/>
        <v>#DIV/0!</v>
      </c>
      <c r="H148" s="130">
        <f t="shared" si="176"/>
        <v>1.8272159583449616E-8</v>
      </c>
      <c r="N148" s="130" t="s">
        <v>14</v>
      </c>
      <c r="O148" s="130">
        <f t="shared" si="177"/>
        <v>1.0753076439715645E-84</v>
      </c>
      <c r="P148" s="130">
        <f t="shared" si="177"/>
        <v>7.0616403986125638E-85</v>
      </c>
      <c r="Q148" s="130" t="e">
        <f t="shared" si="177"/>
        <v>#DIV/0!</v>
      </c>
      <c r="R148" s="130">
        <f t="shared" si="177"/>
        <v>2.414808007175987E-7</v>
      </c>
      <c r="W148" s="130" t="s">
        <v>14</v>
      </c>
      <c r="X148" s="130">
        <f t="shared" si="178"/>
        <v>1.1442663562766295E-84</v>
      </c>
      <c r="Y148" s="130">
        <f t="shared" si="178"/>
        <v>7.0761427129564187E-85</v>
      </c>
      <c r="Z148" s="130" t="e">
        <f t="shared" si="178"/>
        <v>#DIV/0!</v>
      </c>
      <c r="AA148" s="130">
        <f t="shared" si="178"/>
        <v>2.8471502313907309E-7</v>
      </c>
      <c r="AG148" s="130" t="s">
        <v>14</v>
      </c>
      <c r="AH148" s="130">
        <f t="shared" si="179"/>
        <v>1.222015559591816E-84</v>
      </c>
      <c r="AI148" s="130">
        <f t="shared" si="179"/>
        <v>7.6301944387378618E-85</v>
      </c>
      <c r="AJ148" s="130" t="e">
        <f t="shared" si="179"/>
        <v>#DIV/0!</v>
      </c>
      <c r="AK148" s="130">
        <f t="shared" si="179"/>
        <v>3.01786624781562E-7</v>
      </c>
      <c r="AQ148" s="130" t="s">
        <v>14</v>
      </c>
      <c r="AR148" s="130">
        <f t="shared" si="180"/>
        <v>1.2629999019608042E-84</v>
      </c>
      <c r="AS148" s="130">
        <f t="shared" si="180"/>
        <v>8.1843328215854735E-85</v>
      </c>
      <c r="AT148" s="130" t="e">
        <f t="shared" si="180"/>
        <v>#DIV/0!</v>
      </c>
      <c r="AU148" s="130">
        <f t="shared" si="180"/>
        <v>3.5624340641194101E-7</v>
      </c>
      <c r="BA148" s="130" t="s">
        <v>14</v>
      </c>
      <c r="BB148" s="130">
        <f t="shared" si="181"/>
        <v>1.3629009431965127E-84</v>
      </c>
      <c r="BC148" s="130">
        <f t="shared" si="181"/>
        <v>8.6401730079179078E-85</v>
      </c>
      <c r="BD148" s="130" t="e">
        <f t="shared" si="181"/>
        <v>#DIV/0!</v>
      </c>
      <c r="BE148" s="130">
        <f t="shared" si="181"/>
        <v>3.3144772940720885E-7</v>
      </c>
      <c r="BK148" s="130" t="s">
        <v>14</v>
      </c>
      <c r="BL148" s="130">
        <f t="shared" si="182"/>
        <v>1.4414015920295667E-84</v>
      </c>
      <c r="BM148" s="130">
        <f t="shared" si="182"/>
        <v>9.2037824699497476E-85</v>
      </c>
      <c r="BN148" s="130" t="e">
        <f t="shared" si="182"/>
        <v>#DIV/0!</v>
      </c>
      <c r="BO148" s="130">
        <f t="shared" si="182"/>
        <v>3.4795906411657687E-7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7.7865871759906549E-51</v>
      </c>
      <c r="H151" s="130">
        <f>'Mode Choice Q'!T38</f>
        <v>1.4533309984263028E-50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1.4001893801425263E-43</v>
      </c>
      <c r="H152" s="130">
        <f>'Mode Choice Q'!T39</f>
        <v>8.4376884350001896E-46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2.4117252556841298E-48</v>
      </c>
      <c r="F153" s="130">
        <f>'Mode Choice Q'!R40</f>
        <v>1.4001893801425263E-43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1.4533309984263028E-50</v>
      </c>
      <c r="F154" s="130">
        <f>'Mode Choice Q'!R41</f>
        <v>8.4376884350001896E-46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1603.3051538059601</v>
      </c>
      <c r="F156" s="130" t="e">
        <f t="shared" si="183"/>
        <v>#DIV/0!</v>
      </c>
      <c r="G156" s="130">
        <f t="shared" si="183"/>
        <v>1.9252394786549497E-48</v>
      </c>
      <c r="H156" s="130">
        <f t="shared" si="183"/>
        <v>2.5497629209710355E-48</v>
      </c>
      <c r="N156" s="130" t="s">
        <v>11</v>
      </c>
      <c r="O156" s="148">
        <f t="shared" ref="O156:R159" si="184">O151*P122</f>
        <v>650.33637153108646</v>
      </c>
      <c r="P156" s="130" t="e">
        <f t="shared" si="184"/>
        <v>#DIV/0!</v>
      </c>
      <c r="Q156" s="130">
        <f t="shared" si="184"/>
        <v>1.1302574958705937E-59</v>
      </c>
      <c r="R156" s="130">
        <f t="shared" si="184"/>
        <v>7.7705155509923067E-60</v>
      </c>
      <c r="W156" s="130" t="s">
        <v>11</v>
      </c>
      <c r="X156" s="148">
        <f t="shared" ref="X156:AA159" si="185">X151*Z122</f>
        <v>607.85786055901292</v>
      </c>
      <c r="Y156" s="130" t="e">
        <f t="shared" si="185"/>
        <v>#DIV/0!</v>
      </c>
      <c r="Z156" s="130">
        <f t="shared" si="185"/>
        <v>1.1625934914605627E-59</v>
      </c>
      <c r="AA156" s="130">
        <f t="shared" si="185"/>
        <v>8.0472447062990352E-60</v>
      </c>
      <c r="AG156" s="130" t="s">
        <v>11</v>
      </c>
      <c r="AH156" s="148">
        <f t="shared" ref="AH156:AK159" si="186">AH151*AJ122</f>
        <v>701.10384547680394</v>
      </c>
      <c r="AI156" s="130" t="e">
        <f t="shared" si="186"/>
        <v>#DIV/0!</v>
      </c>
      <c r="AJ156" s="130">
        <f t="shared" si="186"/>
        <v>1.3297675755562211E-59</v>
      </c>
      <c r="AK156" s="130">
        <f t="shared" si="186"/>
        <v>9.2122882298988573E-60</v>
      </c>
      <c r="AQ156" s="130" t="s">
        <v>11</v>
      </c>
      <c r="AR156" s="148">
        <f t="shared" ref="AR156:AU159" si="187">AR151*AT122</f>
        <v>690.13289530376244</v>
      </c>
      <c r="AS156" s="130" t="e">
        <f t="shared" si="187"/>
        <v>#DIV/0!</v>
      </c>
      <c r="AT156" s="130">
        <f t="shared" si="187"/>
        <v>1.4433995566853243E-59</v>
      </c>
      <c r="AU156" s="130">
        <f t="shared" si="187"/>
        <v>1.035709984108833E-59</v>
      </c>
      <c r="BA156" s="130" t="s">
        <v>11</v>
      </c>
      <c r="BB156" s="148">
        <f t="shared" ref="BB156:BE159" si="188">BB151*BD122</f>
        <v>809.86438086953081</v>
      </c>
      <c r="BC156" s="130" t="e">
        <f t="shared" si="188"/>
        <v>#DIV/0!</v>
      </c>
      <c r="BD156" s="130">
        <f t="shared" si="188"/>
        <v>1.5114522699523116E-59</v>
      </c>
      <c r="BE156" s="130">
        <f t="shared" si="188"/>
        <v>1.0479123789634236E-59</v>
      </c>
      <c r="BK156" s="130" t="s">
        <v>11</v>
      </c>
      <c r="BL156" s="148">
        <f t="shared" ref="BL156:BO159" si="189">BL151*BN122</f>
        <v>870.83264404780482</v>
      </c>
      <c r="BM156" s="130" t="e">
        <f t="shared" si="189"/>
        <v>#DIV/0!</v>
      </c>
      <c r="BN156" s="130">
        <f t="shared" si="189"/>
        <v>1.6125998963359455E-59</v>
      </c>
      <c r="BO156" s="130">
        <f t="shared" si="189"/>
        <v>1.1185097481861719E-59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87.811197544022434</v>
      </c>
      <c r="G157" s="130">
        <f t="shared" si="183"/>
        <v>1.1288729245099693E-40</v>
      </c>
      <c r="H157" s="130">
        <f t="shared" si="183"/>
        <v>7.8663917778372804E-43</v>
      </c>
      <c r="N157" s="130" t="s">
        <v>12</v>
      </c>
      <c r="O157" s="130" t="e">
        <f t="shared" si="184"/>
        <v>#DIV/0!</v>
      </c>
      <c r="P157" s="148">
        <f t="shared" si="184"/>
        <v>6.8145804697044756</v>
      </c>
      <c r="Q157" s="130">
        <f t="shared" si="184"/>
        <v>4.9039445851356264E-63</v>
      </c>
      <c r="R157" s="130">
        <f t="shared" si="184"/>
        <v>5.4943224791669267E-63</v>
      </c>
      <c r="W157" s="130" t="s">
        <v>12</v>
      </c>
      <c r="X157" s="130" t="e">
        <f t="shared" si="185"/>
        <v>#DIV/0!</v>
      </c>
      <c r="Y157" s="148">
        <f t="shared" si="185"/>
        <v>5.675883739491856</v>
      </c>
      <c r="Z157" s="130">
        <f t="shared" si="185"/>
        <v>4.7734219895336856E-63</v>
      </c>
      <c r="AA157" s="130">
        <f t="shared" si="185"/>
        <v>5.3844990412176608E-63</v>
      </c>
      <c r="AG157" s="130" t="s">
        <v>12</v>
      </c>
      <c r="AH157" s="130" t="e">
        <f t="shared" si="186"/>
        <v>#DIV/0!</v>
      </c>
      <c r="AI157" s="148">
        <f t="shared" si="186"/>
        <v>6.8537582395598777</v>
      </c>
      <c r="AJ157" s="130">
        <f t="shared" si="186"/>
        <v>5.6611315114231427E-63</v>
      </c>
      <c r="AK157" s="130">
        <f t="shared" si="186"/>
        <v>6.3913290361909805E-63</v>
      </c>
      <c r="AQ157" s="130" t="s">
        <v>12</v>
      </c>
      <c r="AR157" s="130" t="e">
        <f t="shared" si="187"/>
        <v>#DIV/0!</v>
      </c>
      <c r="AS157" s="148">
        <f t="shared" si="187"/>
        <v>6.7650034825643983</v>
      </c>
      <c r="AT157" s="130">
        <f t="shared" si="187"/>
        <v>5.9372022147461085E-63</v>
      </c>
      <c r="AU157" s="130">
        <f t="shared" si="187"/>
        <v>6.942719032923216E-63</v>
      </c>
      <c r="BA157" s="130" t="s">
        <v>12</v>
      </c>
      <c r="BB157" s="130" t="e">
        <f t="shared" si="188"/>
        <v>#DIV/0!</v>
      </c>
      <c r="BC157" s="148">
        <f t="shared" si="188"/>
        <v>8.0727919750119863</v>
      </c>
      <c r="BD157" s="130">
        <f t="shared" si="188"/>
        <v>6.4623086383940562E-63</v>
      </c>
      <c r="BE157" s="130">
        <f t="shared" si="188"/>
        <v>7.3015385668541065E-63</v>
      </c>
      <c r="BK157" s="130" t="s">
        <v>12</v>
      </c>
      <c r="BL157" s="130" t="e">
        <f t="shared" si="189"/>
        <v>#DIV/0!</v>
      </c>
      <c r="BM157" s="148">
        <f t="shared" si="189"/>
        <v>8.761425606530878</v>
      </c>
      <c r="BN157" s="130">
        <f t="shared" si="189"/>
        <v>6.909160775749855E-63</v>
      </c>
      <c r="BO157" s="130">
        <f t="shared" si="189"/>
        <v>7.8097044492175392E-63</v>
      </c>
    </row>
    <row r="158" spans="4:67" x14ac:dyDescent="0.3">
      <c r="D158" s="130" t="s">
        <v>13</v>
      </c>
      <c r="E158" s="130">
        <f t="shared" si="183"/>
        <v>5.245169626759825E-46</v>
      </c>
      <c r="F158" s="130">
        <f t="shared" si="183"/>
        <v>1.3396035374392189E-40</v>
      </c>
      <c r="G158" s="148">
        <f t="shared" si="183"/>
        <v>0.52051174622478869</v>
      </c>
      <c r="H158" s="130" t="e">
        <f t="shared" si="183"/>
        <v>#DIV/0!</v>
      </c>
      <c r="N158" s="130" t="s">
        <v>13</v>
      </c>
      <c r="O158" s="130">
        <f t="shared" si="184"/>
        <v>4.1351560738290684E-60</v>
      </c>
      <c r="P158" s="130">
        <f t="shared" si="184"/>
        <v>3.8945773208668095E-63</v>
      </c>
      <c r="Q158" s="148">
        <f t="shared" si="184"/>
        <v>7.0629493362066427</v>
      </c>
      <c r="R158" s="130" t="e">
        <f t="shared" si="184"/>
        <v>#DIV/0!</v>
      </c>
      <c r="W158" s="130" t="s">
        <v>13</v>
      </c>
      <c r="X158" s="130">
        <f t="shared" si="185"/>
        <v>4.3880210267610955E-60</v>
      </c>
      <c r="Y158" s="130">
        <f t="shared" si="185"/>
        <v>3.8916494557812888E-63</v>
      </c>
      <c r="Z158" s="148">
        <f t="shared" si="185"/>
        <v>8.2480138758502761</v>
      </c>
      <c r="AA158" s="130" t="e">
        <f t="shared" si="185"/>
        <v>#DIV/0!</v>
      </c>
      <c r="AG158" s="130" t="s">
        <v>13</v>
      </c>
      <c r="AH158" s="130">
        <f t="shared" si="186"/>
        <v>4.6765115030377951E-60</v>
      </c>
      <c r="AI158" s="130">
        <f t="shared" si="186"/>
        <v>4.1877084277035333E-63</v>
      </c>
      <c r="AJ158" s="148">
        <f t="shared" si="186"/>
        <v>8.7170639015348534</v>
      </c>
      <c r="AK158" s="130" t="e">
        <f t="shared" si="186"/>
        <v>#DIV/0!</v>
      </c>
      <c r="AQ158" s="130" t="s">
        <v>13</v>
      </c>
      <c r="AR158" s="130">
        <f t="shared" si="187"/>
        <v>4.8215654096911939E-60</v>
      </c>
      <c r="AS158" s="130">
        <f t="shared" si="187"/>
        <v>4.480882827582676E-63</v>
      </c>
      <c r="AT158" s="148">
        <f t="shared" si="187"/>
        <v>9.9105266689640299</v>
      </c>
      <c r="AU158" s="130" t="e">
        <f t="shared" si="187"/>
        <v>#DIV/0!</v>
      </c>
      <c r="BA158" s="130" t="s">
        <v>13</v>
      </c>
      <c r="BB158" s="130">
        <f t="shared" si="188"/>
        <v>5.1925953760470002E-60</v>
      </c>
      <c r="BC158" s="130">
        <f t="shared" si="188"/>
        <v>4.7210455268872686E-63</v>
      </c>
      <c r="BD158" s="148">
        <f t="shared" si="188"/>
        <v>9.5240453306431139</v>
      </c>
      <c r="BE158" s="130" t="e">
        <f t="shared" si="188"/>
        <v>#DIV/0!</v>
      </c>
      <c r="BK158" s="130" t="s">
        <v>13</v>
      </c>
      <c r="BL158" s="130">
        <f t="shared" si="189"/>
        <v>5.4797292340100631E-60</v>
      </c>
      <c r="BM158" s="130">
        <f t="shared" si="189"/>
        <v>5.0180618207169784E-63</v>
      </c>
      <c r="BN158" s="148">
        <f t="shared" si="189"/>
        <v>9.9725416592974039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3.3311586914953543E-48</v>
      </c>
      <c r="F159" s="130">
        <f t="shared" si="183"/>
        <v>8.4837459384352703E-43</v>
      </c>
      <c r="G159" s="130" t="e">
        <f t="shared" si="183"/>
        <v>#DIV/0!</v>
      </c>
      <c r="H159" s="148">
        <f t="shared" si="183"/>
        <v>0.26503662109278114</v>
      </c>
      <c r="N159" s="130" t="s">
        <v>14</v>
      </c>
      <c r="O159" s="130">
        <f t="shared" si="184"/>
        <v>4.3807994733143069E-60</v>
      </c>
      <c r="P159" s="130">
        <f t="shared" si="184"/>
        <v>4.1143135199778476E-63</v>
      </c>
      <c r="Q159" s="130" t="e">
        <f t="shared" si="184"/>
        <v>#DIV/0!</v>
      </c>
      <c r="R159" s="148">
        <f t="shared" si="184"/>
        <v>3.5026650894042128</v>
      </c>
      <c r="W159" s="130" t="s">
        <v>14</v>
      </c>
      <c r="X159" s="130">
        <f t="shared" si="185"/>
        <v>4.6617370191785763E-60</v>
      </c>
      <c r="Y159" s="130">
        <f t="shared" si="185"/>
        <v>4.1227629827949592E-63</v>
      </c>
      <c r="Z159" s="130" t="e">
        <f t="shared" si="185"/>
        <v>#DIV/0!</v>
      </c>
      <c r="AA159" s="148">
        <f t="shared" si="185"/>
        <v>4.1297749925237239</v>
      </c>
      <c r="AG159" s="130" t="s">
        <v>14</v>
      </c>
      <c r="AH159" s="130">
        <f t="shared" si="186"/>
        <v>4.9784869937958713E-60</v>
      </c>
      <c r="AI159" s="130">
        <f t="shared" si="186"/>
        <v>4.4455693531954579E-63</v>
      </c>
      <c r="AJ159" s="130" t="e">
        <f t="shared" si="186"/>
        <v>#DIV/0!</v>
      </c>
      <c r="AK159" s="148">
        <f t="shared" si="186"/>
        <v>4.3773975899131141</v>
      </c>
      <c r="AQ159" s="130" t="s">
        <v>14</v>
      </c>
      <c r="AR159" s="130">
        <f t="shared" si="187"/>
        <v>5.1454570571733292E-60</v>
      </c>
      <c r="AS159" s="130">
        <f t="shared" si="187"/>
        <v>4.7684262124793904E-63</v>
      </c>
      <c r="AT159" s="130" t="e">
        <f t="shared" si="187"/>
        <v>#DIV/0!</v>
      </c>
      <c r="AU159" s="148">
        <f t="shared" si="187"/>
        <v>5.1672900672082509</v>
      </c>
      <c r="BA159" s="130" t="s">
        <v>14</v>
      </c>
      <c r="BB159" s="130">
        <f t="shared" si="188"/>
        <v>5.5524535397915769E-60</v>
      </c>
      <c r="BC159" s="130">
        <f t="shared" si="188"/>
        <v>5.0340117330823999E-63</v>
      </c>
      <c r="BD159" s="130" t="e">
        <f t="shared" si="188"/>
        <v>#DIV/0!</v>
      </c>
      <c r="BE159" s="148">
        <f t="shared" si="188"/>
        <v>4.8076302020987809</v>
      </c>
      <c r="BK159" s="130" t="s">
        <v>14</v>
      </c>
      <c r="BL159" s="130">
        <f t="shared" si="189"/>
        <v>5.8722649007454742E-60</v>
      </c>
      <c r="BM159" s="130">
        <f t="shared" si="189"/>
        <v>5.3623867137852735E-63</v>
      </c>
      <c r="BN159" s="130" t="e">
        <f t="shared" si="189"/>
        <v>#DIV/0!</v>
      </c>
      <c r="BO159" s="148">
        <f t="shared" si="189"/>
        <v>5.0471261599310786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-287.07889625131389</v>
      </c>
      <c r="J28" s="206">
        <f>11.561-21.719*J46</f>
        <v>-287.70293684573511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-257.34628183359257</v>
      </c>
      <c r="J29" s="206">
        <f t="shared" si="10"/>
        <v>-252.23462744459354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-292.81459123473411</v>
      </c>
      <c r="H30" s="206">
        <f t="shared" si="10"/>
        <v>-257.34628183359257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-287.70293684573511</v>
      </c>
      <c r="H31" s="206">
        <f t="shared" si="10"/>
        <v>-252.23462744459354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2.1048419326597748E-125</v>
      </c>
      <c r="J33" s="206">
        <f t="shared" si="13"/>
        <v>1.1277221237338858E-125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1.7215905153103101E-112</v>
      </c>
      <c r="J34" s="206">
        <f t="shared" si="16"/>
        <v>2.8568876121242338E-110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6.7957720978821852E-128</v>
      </c>
      <c r="H35" s="206">
        <f t="shared" si="16"/>
        <v>1.7215905153103101E-112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1.1277221237338858E-125</v>
      </c>
      <c r="H36" s="206">
        <f t="shared" si="16"/>
        <v>2.8568876121242338E-110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1.9112896542737919E-75</v>
      </c>
      <c r="O38" s="206">
        <f t="shared" si="20"/>
        <v>3.5673350066541741E-75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7.7865871759906549E-51</v>
      </c>
      <c r="T38" s="206">
        <f t="shared" si="21"/>
        <v>1.4533309984263028E-50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2.4032281070733727E-65</v>
      </c>
      <c r="O39" s="206">
        <f t="shared" si="20"/>
        <v>1.4482105273256902E-67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1.4001893801425263E-43</v>
      </c>
      <c r="T39" s="206">
        <f t="shared" si="21"/>
        <v>8.4376884350001896E-46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5.9198021237763181E-73</v>
      </c>
      <c r="M40" s="206">
        <f t="shared" si="20"/>
        <v>2.4032281070733727E-65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2.4117252556841298E-48</v>
      </c>
      <c r="R40" s="206">
        <f t="shared" si="21"/>
        <v>1.4001893801425263E-43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3.5673350066541741E-75</v>
      </c>
      <c r="M41" s="206">
        <f t="shared" si="20"/>
        <v>1.4482105273256902E-67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1.4533309984263028E-50</v>
      </c>
      <c r="R41" s="206">
        <f t="shared" si="21"/>
        <v>8.4376884350001896E-46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13.750167883020115</v>
      </c>
      <c r="J46">
        <f>'Trip Length Frequency'!L28</f>
        <v>13.778900356634058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12.381199955504053</v>
      </c>
      <c r="J47">
        <f>'Trip Length Frequency'!L29</f>
        <v>12.145845915769305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14.014254396368806</v>
      </c>
      <c r="H48">
        <f>'Trip Length Frequency'!J30</f>
        <v>12.381199955504053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13.778900356634058</v>
      </c>
      <c r="H49">
        <f>'Trip Length Frequency'!J31</f>
        <v>12.145845915769305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K78" zoomScale="76" zoomScaleNormal="76" workbookViewId="0">
      <selection activeCell="S64" sqref="S64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1.384799554513248E-85</v>
      </c>
      <c r="G25" s="4" t="e">
        <f>Gravity!F134</f>
        <v>#DIV/0!</v>
      </c>
      <c r="H25" s="4">
        <f>Gravity!G134</f>
        <v>247.25074479243978</v>
      </c>
      <c r="I25" s="4">
        <f>Gravity!H134</f>
        <v>175.44268468311569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7.5843894689403484E-87</v>
      </c>
      <c r="H26" s="4">
        <f>Gravity!G135</f>
        <v>806.22874342545038</v>
      </c>
      <c r="I26" s="4">
        <f>Gravity!H135</f>
        <v>932.29227867751945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217.48620056939018</v>
      </c>
      <c r="G27" s="4">
        <f>Gravity!F136</f>
        <v>956.73025123420064</v>
      </c>
      <c r="H27" s="4">
        <f>Gravity!G136</f>
        <v>4.4957407676257956E-89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229.20853508955651</v>
      </c>
      <c r="G28" s="4">
        <f>Gravity!F137</f>
        <v>1005.4585451678957</v>
      </c>
      <c r="H28" s="4" t="e">
        <f>Gravity!G137</f>
        <v>#DIV/0!</v>
      </c>
      <c r="I28" s="4">
        <f>Gravity!H137</f>
        <v>2.2891624463860403E-89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247.25074479243978</v>
      </c>
      <c r="D36" s="31">
        <f>E36-H36</f>
        <v>0</v>
      </c>
      <c r="E36">
        <f>W6*G66+(W6*0.17/X6^3.8)*(G66^4.8/4.8)</f>
        <v>618.12852595858396</v>
      </c>
      <c r="F36" s="258"/>
      <c r="G36" s="32" t="s">
        <v>62</v>
      </c>
      <c r="H36" s="33">
        <f>W6*G66+0.17*W6/X6^3.8*G66^4.8/4.8</f>
        <v>618.12852595858396</v>
      </c>
      <c r="I36" s="32" t="s">
        <v>63</v>
      </c>
      <c r="J36" s="33">
        <f>W6*(1+0.17*(G66/X6)^3.8)</f>
        <v>2.5000323036111887</v>
      </c>
      <c r="K36" s="34">
        <v>1</v>
      </c>
      <c r="L36" s="35" t="s">
        <v>61</v>
      </c>
      <c r="M36" s="36" t="s">
        <v>64</v>
      </c>
      <c r="N36" s="37">
        <f>J36+J54+J51</f>
        <v>15.000096889822531</v>
      </c>
      <c r="O36" s="38" t="s">
        <v>65</v>
      </c>
      <c r="P36" s="39">
        <v>0</v>
      </c>
      <c r="Q36" s="39">
        <f>IF(P36&lt;=0,0,P36)</f>
        <v>0</v>
      </c>
      <c r="R36" s="40">
        <f>G58</f>
        <v>247.25074479243978</v>
      </c>
      <c r="S36" s="40" t="s">
        <v>39</v>
      </c>
      <c r="T36" s="40">
        <f>I58</f>
        <v>247.25074479243978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175.44268468311569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13.750446942820712</v>
      </c>
      <c r="O37" s="48" t="s">
        <v>70</v>
      </c>
      <c r="P37" s="39">
        <v>247.25074479243978</v>
      </c>
      <c r="Q37" s="39">
        <f t="shared" ref="Q37:Q60" si="5">IF(P37&lt;=0,0,P37)</f>
        <v>247.25074479243978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806.22874342545038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13.937700955601251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932.29227867751945</v>
      </c>
      <c r="D39" s="31">
        <f t="shared" si="1"/>
        <v>0</v>
      </c>
      <c r="E39">
        <f t="shared" si="2"/>
        <v>927.192788937876</v>
      </c>
      <c r="F39" s="258"/>
      <c r="G39" s="44" t="s">
        <v>77</v>
      </c>
      <c r="H39" s="33">
        <f t="shared" si="3"/>
        <v>927.192788937876</v>
      </c>
      <c r="I39" s="44" t="s">
        <v>78</v>
      </c>
      <c r="J39" s="33">
        <f t="shared" si="4"/>
        <v>3.750048455416783</v>
      </c>
      <c r="K39" s="34">
        <v>4</v>
      </c>
      <c r="L39" s="45"/>
      <c r="M39" s="46" t="s">
        <v>79</v>
      </c>
      <c r="N39" s="47">
        <f>J36+J47+J48+J42+J43</f>
        <v>14.014685394484093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618.13462971303977</v>
      </c>
      <c r="F40" s="258"/>
      <c r="G40" s="44" t="s">
        <v>81</v>
      </c>
      <c r="H40" s="33">
        <f t="shared" si="3"/>
        <v>618.13462971303977</v>
      </c>
      <c r="I40" s="44" t="s">
        <v>82</v>
      </c>
      <c r="J40" s="33">
        <f t="shared" si="4"/>
        <v>2.5001507987906986</v>
      </c>
      <c r="K40" s="34">
        <v>5</v>
      </c>
      <c r="L40" s="45"/>
      <c r="M40" s="46" t="s">
        <v>83</v>
      </c>
      <c r="N40" s="47">
        <f>J45+J38+J39+J40+J51</f>
        <v>13.750508096219049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5212.7505224662409</v>
      </c>
      <c r="F41" s="258"/>
      <c r="G41" s="44" t="s">
        <v>85</v>
      </c>
      <c r="H41" s="33">
        <f t="shared" si="3"/>
        <v>5212.7505224662409</v>
      </c>
      <c r="I41" s="44" t="s">
        <v>86</v>
      </c>
      <c r="J41" s="33">
        <f t="shared" si="4"/>
        <v>3.5729764723978907</v>
      </c>
      <c r="K41" s="34">
        <v>6</v>
      </c>
      <c r="L41" s="45"/>
      <c r="M41" s="46" t="s">
        <v>87</v>
      </c>
      <c r="N41" s="47">
        <f>J45+J38+J39+J49+J43</f>
        <v>13.937762108999589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4815.625551114832</v>
      </c>
      <c r="F42" s="258"/>
      <c r="G42" s="44" t="s">
        <v>89</v>
      </c>
      <c r="H42" s="33">
        <f t="shared" si="3"/>
        <v>4815.625551114832</v>
      </c>
      <c r="I42" s="44" t="s">
        <v>90</v>
      </c>
      <c r="J42" s="33">
        <f t="shared" si="4"/>
        <v>2.5770328942996237</v>
      </c>
      <c r="K42" s="34">
        <v>7</v>
      </c>
      <c r="L42" s="45"/>
      <c r="M42" s="46" t="s">
        <v>91</v>
      </c>
      <c r="N42" s="47">
        <f>J45+J38+J48+J42+J43</f>
        <v>14.014746547882432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2047.0600287729962</v>
      </c>
      <c r="F43" s="258"/>
      <c r="G43" s="44" t="s">
        <v>93</v>
      </c>
      <c r="H43" s="33">
        <f t="shared" si="3"/>
        <v>2047.0600287729962</v>
      </c>
      <c r="I43" s="44" t="s">
        <v>94</v>
      </c>
      <c r="J43" s="33">
        <f t="shared" si="4"/>
        <v>2.6874693977825812</v>
      </c>
      <c r="K43" s="34">
        <v>8</v>
      </c>
      <c r="L43" s="53"/>
      <c r="M43" s="54" t="s">
        <v>95</v>
      </c>
      <c r="N43" s="55">
        <f>J45+J46+J41+J42+J43</f>
        <v>13.837763964156146</v>
      </c>
      <c r="O43" s="56" t="s">
        <v>96</v>
      </c>
      <c r="P43" s="39">
        <v>-1.4210854715202004E-14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13.779002338250576</v>
      </c>
      <c r="O44" s="38" t="s">
        <v>100</v>
      </c>
      <c r="P44" s="39">
        <v>0</v>
      </c>
      <c r="Q44" s="39">
        <f t="shared" si="5"/>
        <v>0</v>
      </c>
      <c r="R44" s="40">
        <f>G59</f>
        <v>175.44268468311566</v>
      </c>
      <c r="S44" s="40" t="s">
        <v>39</v>
      </c>
      <c r="T44" s="40">
        <f>I59</f>
        <v>175.44268468311569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438.6156393939018</v>
      </c>
      <c r="F45" s="258"/>
      <c r="G45" s="44" t="s">
        <v>101</v>
      </c>
      <c r="H45" s="33">
        <f t="shared" si="3"/>
        <v>438.6156393939018</v>
      </c>
      <c r="I45" s="44" t="s">
        <v>102</v>
      </c>
      <c r="J45" s="33">
        <f t="shared" si="4"/>
        <v>2.5002442558002249</v>
      </c>
      <c r="K45" s="34">
        <v>10</v>
      </c>
      <c r="L45" s="45"/>
      <c r="M45" s="46" t="s">
        <v>103</v>
      </c>
      <c r="N45" s="47">
        <f>J36+J47+J48+J42+J50</f>
        <v>13.855986777133417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438.60820822935079</v>
      </c>
      <c r="F46" s="258"/>
      <c r="G46" s="44" t="s">
        <v>105</v>
      </c>
      <c r="H46" s="33">
        <f t="shared" si="3"/>
        <v>438.60820822935079</v>
      </c>
      <c r="I46" s="44" t="s">
        <v>106</v>
      </c>
      <c r="J46" s="33">
        <f t="shared" si="4"/>
        <v>2.500040943875824</v>
      </c>
      <c r="K46" s="34">
        <v>11</v>
      </c>
      <c r="L46" s="45"/>
      <c r="M46" s="46" t="s">
        <v>107</v>
      </c>
      <c r="N46" s="47">
        <f>J45+J38+J39+J49+J50</f>
        <v>13.779063491648913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618.13462971303977</v>
      </c>
      <c r="F47" s="258"/>
      <c r="G47" s="44" t="s">
        <v>109</v>
      </c>
      <c r="H47" s="33">
        <f t="shared" si="3"/>
        <v>618.13462971303977</v>
      </c>
      <c r="I47" s="44" t="s">
        <v>110</v>
      </c>
      <c r="J47" s="33">
        <f t="shared" si="4"/>
        <v>2.5001507987906986</v>
      </c>
      <c r="K47" s="34">
        <v>12</v>
      </c>
      <c r="L47" s="45"/>
      <c r="M47" s="46" t="s">
        <v>111</v>
      </c>
      <c r="N47" s="47">
        <f>J45+J38+J48+J42+J50</f>
        <v>13.856047930531755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13.679065346805469</v>
      </c>
      <c r="O48" s="48" t="s">
        <v>116</v>
      </c>
      <c r="P48" s="39">
        <v>175.44268468311566</v>
      </c>
      <c r="Q48" s="39">
        <f t="shared" si="5"/>
        <v>175.44268468311566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15.00028519967605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2775.9770749448362</v>
      </c>
      <c r="F50" s="258"/>
      <c r="G50" s="44" t="s">
        <v>121</v>
      </c>
      <c r="H50" s="33">
        <f t="shared" si="3"/>
        <v>2775.9770749448362</v>
      </c>
      <c r="I50" s="44" t="s">
        <v>122</v>
      </c>
      <c r="J50" s="33">
        <f t="shared" si="4"/>
        <v>2.5287707804319055</v>
      </c>
      <c r="K50" s="34">
        <v>15</v>
      </c>
      <c r="L50" s="35" t="s">
        <v>71</v>
      </c>
      <c r="M50" s="36" t="s">
        <v>123</v>
      </c>
      <c r="N50" s="37">
        <f>J37+J46+J41+J42+J43</f>
        <v>13.83751970835592</v>
      </c>
      <c r="O50" s="38" t="s">
        <v>124</v>
      </c>
      <c r="P50" s="39">
        <v>0</v>
      </c>
      <c r="Q50" s="39">
        <f t="shared" si="5"/>
        <v>0</v>
      </c>
      <c r="R50" s="40">
        <f>G60</f>
        <v>806.22874342545049</v>
      </c>
      <c r="S50" s="40" t="s">
        <v>39</v>
      </c>
      <c r="T50" s="40">
        <f>I60</f>
        <v>806.22874342545038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618.13018885377812</v>
      </c>
      <c r="F51" s="258"/>
      <c r="G51" s="44" t="s">
        <v>125</v>
      </c>
      <c r="H51" s="33">
        <f t="shared" si="3"/>
        <v>618.13018885377812</v>
      </c>
      <c r="I51" s="44" t="s">
        <v>126</v>
      </c>
      <c r="J51" s="33">
        <f t="shared" si="4"/>
        <v>2.5000645862113431</v>
      </c>
      <c r="K51" s="34">
        <v>16</v>
      </c>
      <c r="L51" s="45"/>
      <c r="M51" s="46" t="s">
        <v>127</v>
      </c>
      <c r="N51" s="47">
        <f>J37+J38+J39+J40+J51</f>
        <v>13.750263840418825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4615.9924361908279</v>
      </c>
      <c r="F52" s="258"/>
      <c r="G52" s="44" t="s">
        <v>129</v>
      </c>
      <c r="H52" s="33">
        <f t="shared" si="3"/>
        <v>4615.9924361908279</v>
      </c>
      <c r="I52" s="44" t="s">
        <v>130</v>
      </c>
      <c r="J52" s="33">
        <f t="shared" si="4"/>
        <v>3.2446049901165166</v>
      </c>
      <c r="K52" s="34">
        <v>17</v>
      </c>
      <c r="L52" s="45"/>
      <c r="M52" s="46" t="s">
        <v>131</v>
      </c>
      <c r="N52" s="47">
        <f>J37+J38+J39+J49+J43</f>
        <v>13.937517853199363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14.014502292082206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12.082083754596614</v>
      </c>
      <c r="O54" s="56" t="s">
        <v>140</v>
      </c>
      <c r="P54" s="39">
        <v>806.22874342545049</v>
      </c>
      <c r="Q54" s="39">
        <f t="shared" si="5"/>
        <v>806.22874342545049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23744.350224289301</v>
      </c>
      <c r="K55" s="34">
        <v>20</v>
      </c>
      <c r="L55" s="35" t="s">
        <v>76</v>
      </c>
      <c r="M55" s="36" t="s">
        <v>142</v>
      </c>
      <c r="N55" s="37">
        <f>J37+J38+J39+J49+J50</f>
        <v>13.778819235848689</v>
      </c>
      <c r="O55" s="38" t="s">
        <v>143</v>
      </c>
      <c r="P55" s="39">
        <v>0</v>
      </c>
      <c r="Q55" s="39">
        <f t="shared" si="5"/>
        <v>0</v>
      </c>
      <c r="R55" s="40">
        <f>G61</f>
        <v>932.29227867751945</v>
      </c>
      <c r="S55" s="40" t="s">
        <v>39</v>
      </c>
      <c r="T55" s="40">
        <f>I61</f>
        <v>932.29227867751945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13.855803674731529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13.678821091005243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247.25074479243978</v>
      </c>
      <c r="H58" s="68" t="s">
        <v>39</v>
      </c>
      <c r="I58" s="69">
        <f>C36</f>
        <v>247.25074479243978</v>
      </c>
      <c r="K58" s="34">
        <v>23</v>
      </c>
      <c r="L58" s="45"/>
      <c r="M58" s="46" t="s">
        <v>149</v>
      </c>
      <c r="N58" s="47">
        <f>J37+J46+J53+J44</f>
        <v>15.000040943875824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175.44268468311566</v>
      </c>
      <c r="H59" s="68" t="s">
        <v>39</v>
      </c>
      <c r="I59" s="69">
        <f t="shared" ref="I59:I60" si="6">C37</f>
        <v>175.44268468311569</v>
      </c>
      <c r="K59" s="34">
        <v>24</v>
      </c>
      <c r="L59" s="45"/>
      <c r="M59" s="46" t="s">
        <v>151</v>
      </c>
      <c r="N59" s="47">
        <f>J52+J53+J44</f>
        <v>13.244604990116517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806.22874342545049</v>
      </c>
      <c r="H60" s="68" t="s">
        <v>39</v>
      </c>
      <c r="I60" s="69">
        <f t="shared" si="6"/>
        <v>806.22874342545038</v>
      </c>
      <c r="K60" s="34">
        <v>25</v>
      </c>
      <c r="L60" s="53"/>
      <c r="M60" s="54" t="s">
        <v>153</v>
      </c>
      <c r="N60" s="55">
        <f>J52+J41+J42+J50</f>
        <v>11.923385137245937</v>
      </c>
      <c r="O60" s="56" t="s">
        <v>154</v>
      </c>
      <c r="P60" s="39">
        <v>932.29227867751945</v>
      </c>
      <c r="Q60" s="71">
        <f t="shared" si="5"/>
        <v>932.29227867751945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932.29227867751945</v>
      </c>
      <c r="H61" s="74" t="s">
        <v>39</v>
      </c>
      <c r="I61" s="69">
        <f>C39</f>
        <v>932.29227867751945</v>
      </c>
      <c r="K61" s="264" t="s">
        <v>155</v>
      </c>
      <c r="L61" s="264"/>
      <c r="M61" s="264"/>
      <c r="N61" s="76">
        <f>SUM(N36:N60)</f>
        <v>345.29652450550867</v>
      </c>
      <c r="U61" s="77" t="s">
        <v>156</v>
      </c>
      <c r="V61" s="78">
        <f>SUMPRODUCT($Q$36:$Q$60,V36:V60)</f>
        <v>247.25074479243978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247.25074479243978</v>
      </c>
      <c r="Z61" s="78">
        <f t="shared" si="7"/>
        <v>247.25074479243978</v>
      </c>
      <c r="AA61" s="78">
        <f t="shared" si="7"/>
        <v>1913.9637067860856</v>
      </c>
      <c r="AB61" s="78">
        <f t="shared" si="7"/>
        <v>1913.9637067860856</v>
      </c>
      <c r="AC61" s="78">
        <f t="shared" si="7"/>
        <v>806.22874342545049</v>
      </c>
      <c r="AD61" s="78">
        <f t="shared" si="7"/>
        <v>0</v>
      </c>
      <c r="AE61" s="78">
        <f t="shared" si="7"/>
        <v>175.44268468311566</v>
      </c>
      <c r="AF61" s="78">
        <f t="shared" si="7"/>
        <v>175.44268468311566</v>
      </c>
      <c r="AG61" s="78">
        <f t="shared" si="7"/>
        <v>247.25074479243978</v>
      </c>
      <c r="AH61" s="78">
        <f t="shared" si="7"/>
        <v>0</v>
      </c>
      <c r="AI61" s="78">
        <f t="shared" si="7"/>
        <v>0</v>
      </c>
      <c r="AJ61" s="78">
        <f t="shared" si="7"/>
        <v>1107.734963360635</v>
      </c>
      <c r="AK61" s="78">
        <f t="shared" si="7"/>
        <v>247.25074479243978</v>
      </c>
      <c r="AL61" s="78">
        <f t="shared" si="7"/>
        <v>1738.5210221029699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8.2416914930813254E-2</v>
      </c>
      <c r="W64">
        <f t="shared" ref="W64:AN64" si="8">W61/W63</f>
        <v>0</v>
      </c>
      <c r="X64">
        <f t="shared" si="8"/>
        <v>0</v>
      </c>
      <c r="Y64">
        <f t="shared" si="8"/>
        <v>8.2416914930813254E-2</v>
      </c>
      <c r="Z64">
        <f t="shared" si="8"/>
        <v>0.12362537239621989</v>
      </c>
      <c r="AA64">
        <f t="shared" si="8"/>
        <v>1.275975804524057</v>
      </c>
      <c r="AB64">
        <f t="shared" si="8"/>
        <v>0.63798790226202851</v>
      </c>
      <c r="AC64">
        <f t="shared" si="8"/>
        <v>0.80622874342545048</v>
      </c>
      <c r="AD64">
        <f t="shared" si="8"/>
        <v>0</v>
      </c>
      <c r="AE64">
        <f t="shared" si="8"/>
        <v>0.14035414774649252</v>
      </c>
      <c r="AF64">
        <f t="shared" si="8"/>
        <v>8.7721342341557831E-2</v>
      </c>
      <c r="AG64">
        <f t="shared" si="8"/>
        <v>0.12362537239621989</v>
      </c>
      <c r="AH64">
        <f t="shared" si="8"/>
        <v>0</v>
      </c>
      <c r="AI64">
        <f t="shared" si="8"/>
        <v>0</v>
      </c>
      <c r="AJ64">
        <f t="shared" si="8"/>
        <v>0.49232665038250445</v>
      </c>
      <c r="AK64">
        <f t="shared" si="8"/>
        <v>9.890029791697591E-2</v>
      </c>
      <c r="AL64">
        <f t="shared" si="8"/>
        <v>1.1590140147353132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247.25074479243978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2.5000323036111887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3.750048455416783</v>
      </c>
      <c r="Z67" s="82">
        <f t="shared" si="9"/>
        <v>2.5001507987906986</v>
      </c>
      <c r="AA67" s="82">
        <f t="shared" si="9"/>
        <v>3.5729764723978907</v>
      </c>
      <c r="AB67" s="82">
        <f t="shared" si="9"/>
        <v>2.5770328942996237</v>
      </c>
      <c r="AC67" s="82">
        <f t="shared" si="9"/>
        <v>2.6874693977825812</v>
      </c>
      <c r="AD67" s="82">
        <f t="shared" si="9"/>
        <v>2.5</v>
      </c>
      <c r="AE67" s="82">
        <f t="shared" si="9"/>
        <v>2.5002442558002249</v>
      </c>
      <c r="AF67" s="82">
        <f t="shared" si="9"/>
        <v>2.500040943875824</v>
      </c>
      <c r="AG67" s="82">
        <f t="shared" si="9"/>
        <v>2.5001507987906986</v>
      </c>
      <c r="AH67" s="82">
        <f t="shared" si="9"/>
        <v>3.75</v>
      </c>
      <c r="AI67" s="82">
        <f t="shared" si="9"/>
        <v>2.5</v>
      </c>
      <c r="AJ67" s="82">
        <f t="shared" si="9"/>
        <v>2.5287707804319055</v>
      </c>
      <c r="AK67" s="82">
        <f t="shared" si="9"/>
        <v>2.5000645862113431</v>
      </c>
      <c r="AL67" s="82">
        <f t="shared" si="9"/>
        <v>3.2446049901165166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247.25074479243978</v>
      </c>
      <c r="H69" s="6"/>
    </row>
    <row r="70" spans="6:40" x14ac:dyDescent="0.3">
      <c r="F70" s="4" t="s">
        <v>46</v>
      </c>
      <c r="G70" s="4">
        <f>Z61</f>
        <v>247.25074479243978</v>
      </c>
      <c r="U70" s="41" t="s">
        <v>65</v>
      </c>
      <c r="V70">
        <f t="shared" ref="V70:V94" si="10">SUMPRODUCT($V$67:$AN$67,V36:AN36)</f>
        <v>15.000096889822531</v>
      </c>
      <c r="X70">
        <v>15.000195603366421</v>
      </c>
    </row>
    <row r="71" spans="6:40" x14ac:dyDescent="0.3">
      <c r="F71" s="4" t="s">
        <v>47</v>
      </c>
      <c r="G71" s="4">
        <f>AA61</f>
        <v>1913.9637067860856</v>
      </c>
      <c r="U71" s="41" t="s">
        <v>70</v>
      </c>
      <c r="V71">
        <f t="shared" si="10"/>
        <v>13.750446942820712</v>
      </c>
      <c r="X71">
        <v>13.75090229828113</v>
      </c>
    </row>
    <row r="72" spans="6:40" x14ac:dyDescent="0.3">
      <c r="F72" s="4" t="s">
        <v>48</v>
      </c>
      <c r="G72" s="4">
        <f>AB61</f>
        <v>1913.9637067860856</v>
      </c>
      <c r="U72" s="41" t="s">
        <v>75</v>
      </c>
      <c r="V72">
        <f t="shared" si="10"/>
        <v>13.937700955601251</v>
      </c>
      <c r="X72">
        <v>14.225219683523857</v>
      </c>
    </row>
    <row r="73" spans="6:40" x14ac:dyDescent="0.3">
      <c r="F73" s="4" t="s">
        <v>49</v>
      </c>
      <c r="G73" s="4">
        <f>AC61</f>
        <v>806.22874342545049</v>
      </c>
      <c r="U73" s="41" t="s">
        <v>80</v>
      </c>
      <c r="V73">
        <f t="shared" si="10"/>
        <v>14.014685394484092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13.750508096219049</v>
      </c>
      <c r="X74">
        <v>13.805151472614</v>
      </c>
    </row>
    <row r="75" spans="6:40" x14ac:dyDescent="0.3">
      <c r="F75" s="4" t="s">
        <v>51</v>
      </c>
      <c r="G75" s="4">
        <f>AE61</f>
        <v>175.44268468311566</v>
      </c>
      <c r="U75" s="41" t="s">
        <v>88</v>
      </c>
      <c r="V75">
        <f t="shared" si="10"/>
        <v>13.937762108999589</v>
      </c>
      <c r="X75">
        <v>14.279468857856727</v>
      </c>
    </row>
    <row r="76" spans="6:40" x14ac:dyDescent="0.3">
      <c r="F76" s="4" t="s">
        <v>52</v>
      </c>
      <c r="G76" s="4">
        <f>AF61</f>
        <v>175.44268468311566</v>
      </c>
      <c r="U76" s="41" t="s">
        <v>92</v>
      </c>
      <c r="V76">
        <f t="shared" si="10"/>
        <v>14.01474654788243</v>
      </c>
      <c r="X76">
        <v>14.326575531725375</v>
      </c>
    </row>
    <row r="77" spans="6:40" x14ac:dyDescent="0.3">
      <c r="F77" s="4" t="s">
        <v>53</v>
      </c>
      <c r="G77" s="4">
        <f>AG61</f>
        <v>247.25074479243978</v>
      </c>
      <c r="U77" s="41" t="s">
        <v>96</v>
      </c>
      <c r="V77">
        <f t="shared" si="10"/>
        <v>13.837763964156146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13.779002338250576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13.855986777133417</v>
      </c>
      <c r="X79">
        <v>13.801434953032715</v>
      </c>
    </row>
    <row r="80" spans="6:40" x14ac:dyDescent="0.3">
      <c r="F80" s="4" t="s">
        <v>56</v>
      </c>
      <c r="G80" s="4">
        <f>AJ61</f>
        <v>1107.734963360635</v>
      </c>
      <c r="U80" s="41" t="s">
        <v>108</v>
      </c>
      <c r="V80">
        <f t="shared" si="10"/>
        <v>13.779063491648913</v>
      </c>
      <c r="X80">
        <v>13.808577453496937</v>
      </c>
    </row>
    <row r="81" spans="6:24" x14ac:dyDescent="0.3">
      <c r="F81" s="4" t="s">
        <v>57</v>
      </c>
      <c r="G81" s="4">
        <f>AK61</f>
        <v>247.25074479243978</v>
      </c>
      <c r="U81" s="41" t="s">
        <v>112</v>
      </c>
      <c r="V81">
        <f t="shared" si="10"/>
        <v>13.856047930531755</v>
      </c>
      <c r="X81">
        <v>13.855684127365585</v>
      </c>
    </row>
    <row r="82" spans="6:24" x14ac:dyDescent="0.3">
      <c r="F82" s="4" t="s">
        <v>58</v>
      </c>
      <c r="G82" s="4">
        <f>AL61</f>
        <v>1738.5210221029699</v>
      </c>
      <c r="U82" s="41" t="s">
        <v>116</v>
      </c>
      <c r="V82">
        <f t="shared" si="10"/>
        <v>13.679065346805469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15.00028519967605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13.83751970835592</v>
      </c>
      <c r="X84">
        <v>13.696318465991869</v>
      </c>
    </row>
    <row r="85" spans="6:24" x14ac:dyDescent="0.3">
      <c r="U85" s="41" t="s">
        <v>128</v>
      </c>
      <c r="V85">
        <f t="shared" si="10"/>
        <v>13.750263840418825</v>
      </c>
      <c r="X85">
        <v>13.75056790087643</v>
      </c>
    </row>
    <row r="86" spans="6:24" x14ac:dyDescent="0.3">
      <c r="U86" s="41" t="s">
        <v>132</v>
      </c>
      <c r="V86">
        <f t="shared" si="10"/>
        <v>13.937517853199363</v>
      </c>
      <c r="X86">
        <v>14.224885286119157</v>
      </c>
    </row>
    <row r="87" spans="6:24" x14ac:dyDescent="0.3">
      <c r="U87" s="41" t="s">
        <v>136</v>
      </c>
      <c r="V87">
        <f t="shared" si="10"/>
        <v>14.014502292082206</v>
      </c>
      <c r="X87">
        <v>14.271991959987805</v>
      </c>
    </row>
    <row r="88" spans="6:24" x14ac:dyDescent="0.3">
      <c r="U88" s="41" t="s">
        <v>140</v>
      </c>
      <c r="V88">
        <f t="shared" si="10"/>
        <v>12.082083754596614</v>
      </c>
      <c r="X88">
        <v>11.68222407686552</v>
      </c>
    </row>
    <row r="89" spans="6:24" x14ac:dyDescent="0.3">
      <c r="U89" s="41" t="s">
        <v>143</v>
      </c>
      <c r="V89">
        <f t="shared" si="10"/>
        <v>13.778819235848689</v>
      </c>
      <c r="X89">
        <v>13.753993881759367</v>
      </c>
    </row>
    <row r="90" spans="6:24" x14ac:dyDescent="0.3">
      <c r="U90" s="41" t="s">
        <v>145</v>
      </c>
      <c r="V90">
        <f t="shared" si="10"/>
        <v>13.855803674731529</v>
      </c>
      <c r="X90">
        <v>13.801100555628015</v>
      </c>
    </row>
    <row r="91" spans="6:24" x14ac:dyDescent="0.3">
      <c r="U91" s="41" t="s">
        <v>148</v>
      </c>
      <c r="V91">
        <f t="shared" si="10"/>
        <v>13.678821091005243</v>
      </c>
      <c r="X91">
        <v>13.225427061632079</v>
      </c>
    </row>
    <row r="92" spans="6:24" x14ac:dyDescent="0.3">
      <c r="U92" s="41" t="s">
        <v>150</v>
      </c>
      <c r="V92">
        <f t="shared" si="10"/>
        <v>15.000040943875824</v>
      </c>
      <c r="X92">
        <v>15.239521451121469</v>
      </c>
    </row>
    <row r="93" spans="6:24" x14ac:dyDescent="0.3">
      <c r="U93" s="41" t="s">
        <v>152</v>
      </c>
      <c r="V93">
        <f t="shared" si="10"/>
        <v>13.244604990116517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11.923385137245937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2.5000323036111887</v>
      </c>
      <c r="K97" s="4" t="s">
        <v>61</v>
      </c>
      <c r="L97" s="76">
        <f>MIN(N36:N43)</f>
        <v>13.750446942820712</v>
      </c>
      <c r="M97" s="135" t="s">
        <v>11</v>
      </c>
      <c r="N97" s="4">
        <v>15</v>
      </c>
      <c r="O97" s="4">
        <v>99999</v>
      </c>
      <c r="P97" s="76">
        <f>L97</f>
        <v>13.750446942820712</v>
      </c>
      <c r="Q97" s="76">
        <f>L98</f>
        <v>13.679065346805469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13.679065346805469</v>
      </c>
      <c r="M98" s="135" t="s">
        <v>12</v>
      </c>
      <c r="N98" s="4">
        <v>99999</v>
      </c>
      <c r="O98" s="4">
        <v>15</v>
      </c>
      <c r="P98" s="76">
        <f>L99</f>
        <v>12.082083754596614</v>
      </c>
      <c r="Q98" s="76">
        <f>L100</f>
        <v>11.923385137245937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12.082083754596614</v>
      </c>
      <c r="M99" s="135" t="s">
        <v>13</v>
      </c>
      <c r="N99" s="76">
        <f>L101</f>
        <v>13.837763964156146</v>
      </c>
      <c r="O99" s="76">
        <f>L102</f>
        <v>12.082083754596614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3.750048455416783</v>
      </c>
      <c r="K100" s="4" t="s">
        <v>76</v>
      </c>
      <c r="L100" s="76">
        <f>MIN(N55:N60)</f>
        <v>11.923385137245937</v>
      </c>
      <c r="M100" s="135" t="s">
        <v>14</v>
      </c>
      <c r="N100" s="76">
        <f>L104</f>
        <v>13.679065346805469</v>
      </c>
      <c r="O100" s="76">
        <f>L105</f>
        <v>11.923385137245937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2.5001507987906986</v>
      </c>
      <c r="K101" s="4" t="s">
        <v>252</v>
      </c>
      <c r="L101" s="76">
        <f>J104+J103+J102+J107+J106</f>
        <v>13.837763964156146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3.5729764723978907</v>
      </c>
      <c r="K102" s="4" t="s">
        <v>253</v>
      </c>
      <c r="L102" s="76">
        <f>J104+J103+J102+J113</f>
        <v>12.082083754596614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2.5770328942996237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2.6874693977825812</v>
      </c>
      <c r="K104" s="4" t="s">
        <v>255</v>
      </c>
      <c r="L104" s="76">
        <f>J111+J103+J102+J107+J106</f>
        <v>13.679065346805469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11.923385137245937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2.5002442558002249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2.500040943875824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2.5001507987906986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2.5287707804319055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2.5000645862113431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3.2446049901165166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2024-01-07T12:09:37Z</dcterms:modified>
</cp:coreProperties>
</file>