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061F0622-0209-48F8-963F-90C87868D275}" xr6:coauthVersionLast="47" xr6:coauthVersionMax="47" xr10:uidLastSave="{00000000-0000-0000-0000-000000000000}"/>
  <bookViews>
    <workbookView xWindow="-108" yWindow="60" windowWidth="15684" windowHeight="11424" firstSheet="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22" i="5" s="1"/>
  <c r="G134" i="5" s="1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59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<sst xmlns="http://schemas.openxmlformats.org/spreadsheetml/2006/main" count="2044" uniqueCount="259">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</sst>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15" zoomScale="70" zoomScaleNormal="70" workbookViewId="0">
      <selection activeCell="N34" sqref="N34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13.750446942820712</v>
      </c>
      <c r="L28" s="147">
        <v>13.679065346805469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12.082083754596614</v>
      </c>
      <c r="L29" s="147">
        <v>11.923385137245937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13.837763964156146</v>
      </c>
      <c r="J30" s="4">
        <v>12.082083754596614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13.679065346805469</v>
      </c>
      <c r="J31" s="4">
        <v>11.923385137245937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13.009714023364891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5.9978654348992006E-11</v>
      </c>
      <c r="V44" s="215">
        <f t="shared" si="1"/>
        <v>6.8489258566958767E-11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1.3202975235425834E-9</v>
      </c>
      <c r="V45" s="215">
        <f t="shared" si="1"/>
        <v>1.7696677745910591E-9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5.0990181936395761E-11</v>
      </c>
      <c r="T46" s="215">
        <f t="shared" si="1"/>
        <v>1.3202975235425834E-9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6.8489258566958767E-11</v>
      </c>
      <c r="T47" s="215">
        <f t="shared" si="1"/>
        <v>1.7696677745910591E-9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5.9978654348992006E-11</v>
      </c>
      <c r="V53" s="216">
        <f t="shared" si="2"/>
        <v>6.8489258566958767E-11</v>
      </c>
      <c r="W53" s="165">
        <f>N40</f>
        <v>2050</v>
      </c>
      <c r="X53" s="165">
        <f>SUM(S53:V53)</f>
        <v>1.3431582019582027E-10</v>
      </c>
      <c r="Y53" s="129">
        <f>W53/X53</f>
        <v>15262535693943.469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1.3202975235425834E-9</v>
      </c>
      <c r="V54" s="216">
        <f t="shared" si="2"/>
        <v>1.7696677745910591E-9</v>
      </c>
      <c r="W54" s="165">
        <f>N41</f>
        <v>2050</v>
      </c>
      <c r="X54" s="165">
        <f>SUM(S54:V54)</f>
        <v>3.0958132054135117E-9</v>
      </c>
      <c r="Y54" s="129">
        <f>W54/X54</f>
        <v>662184655203.11609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5.0990181936395761E-11</v>
      </c>
      <c r="T55" s="216">
        <f t="shared" si="2"/>
        <v>1.3202975235425834E-9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1.3771356127588485E-9</v>
      </c>
      <c r="Y55" s="129">
        <f>W55/X55</f>
        <v>765356723212.24536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6.8489258566958767E-11</v>
      </c>
      <c r="T56" s="216">
        <f t="shared" si="2"/>
        <v>1.7696677745910591E-9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1.8440049404378874E-9</v>
      </c>
      <c r="Y56" s="129">
        <f>W56/X56</f>
        <v>600866069120.66528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1.2532734778322405E-10</v>
      </c>
      <c r="T58" s="165">
        <f>SUM(T53:T56)</f>
        <v>3.0958132054135117E-9</v>
      </c>
      <c r="U58" s="165">
        <f>SUM(U53:U56)</f>
        <v>1.3861240851714448E-9</v>
      </c>
      <c r="V58" s="165">
        <f>SUM(V53:V56)</f>
        <v>1.8440049404378874E-9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16357164148608.967</v>
      </c>
      <c r="T59" s="120">
        <f>T57/T58</f>
        <v>662184655203.11609</v>
      </c>
      <c r="U59" s="120">
        <f>U57/U58</f>
        <v>760393684285.22363</v>
      </c>
      <c r="V59" s="120">
        <f>V57/V58</f>
        <v>600866069120.66528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95.655179302670874</v>
      </c>
      <c r="T64" s="216">
        <f t="shared" si="3"/>
        <v>0</v>
      </c>
      <c r="U64" s="216">
        <f t="shared" si="3"/>
        <v>45.607389958899979</v>
      </c>
      <c r="V64" s="216">
        <f t="shared" si="3"/>
        <v>41.152871572117363</v>
      </c>
      <c r="W64" s="165">
        <f>W53</f>
        <v>2050</v>
      </c>
      <c r="X64" s="165">
        <f>SUM(S64:V64)</f>
        <v>182.41544083368822</v>
      </c>
      <c r="Y64" s="129">
        <f>W64/X64</f>
        <v>11.23808374242302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3.8723944657801814</v>
      </c>
      <c r="U65" s="216">
        <f t="shared" si="3"/>
        <v>1003.9458982792017</v>
      </c>
      <c r="V65" s="216">
        <f t="shared" si="3"/>
        <v>1063.3333193680453</v>
      </c>
      <c r="W65" s="165">
        <f>W54</f>
        <v>2050</v>
      </c>
      <c r="X65" s="165">
        <f>SUM(S65:V65)</f>
        <v>2071.1516121130271</v>
      </c>
      <c r="Y65" s="129">
        <f>W65/X65</f>
        <v>0.98978751145530686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834.05477590106125</v>
      </c>
      <c r="T66" s="216">
        <f t="shared" si="3"/>
        <v>874.2807603925736</v>
      </c>
      <c r="U66" s="216">
        <f t="shared" si="3"/>
        <v>4.4467117618983547</v>
      </c>
      <c r="V66" s="216">
        <f t="shared" si="3"/>
        <v>0</v>
      </c>
      <c r="W66" s="165">
        <f>W55</f>
        <v>1054</v>
      </c>
      <c r="X66" s="165">
        <f>SUM(S66:V66)</f>
        <v>1712.7822480555333</v>
      </c>
      <c r="Y66" s="129">
        <f>W66/X66</f>
        <v>0.61537302899803659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1120.2900447962675</v>
      </c>
      <c r="T67" s="216">
        <f t="shared" si="3"/>
        <v>1171.8468451416463</v>
      </c>
      <c r="U67" s="216">
        <f t="shared" si="3"/>
        <v>0</v>
      </c>
      <c r="V67" s="216">
        <f t="shared" si="3"/>
        <v>3.5138090598373126</v>
      </c>
      <c r="W67" s="165">
        <f>W56</f>
        <v>1108</v>
      </c>
      <c r="X67" s="165">
        <f>SUM(S67:V67)</f>
        <v>2295.6506989977515</v>
      </c>
      <c r="Y67" s="129">
        <f>W67/X67</f>
        <v>0.48265182524664446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2049.9999999999995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1.0000000000000002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1074.9809153999045</v>
      </c>
      <c r="T75" s="216">
        <f t="shared" si="4"/>
        <v>0</v>
      </c>
      <c r="U75" s="216">
        <f t="shared" si="4"/>
        <v>512.53966763146082</v>
      </c>
      <c r="V75" s="216">
        <f t="shared" si="4"/>
        <v>462.47941696863461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3.832847681657868</v>
      </c>
      <c r="U76" s="216">
        <f t="shared" si="4"/>
        <v>993.69311229353377</v>
      </c>
      <c r="V76" s="216">
        <f t="shared" si="4"/>
        <v>1052.4740400248086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513.25481379651467</v>
      </c>
      <c r="T77" s="216">
        <f t="shared" si="4"/>
        <v>538.00879971748464</v>
      </c>
      <c r="U77" s="216">
        <f t="shared" si="4"/>
        <v>2.7363864860005864</v>
      </c>
      <c r="V77" s="216">
        <f t="shared" si="4"/>
        <v>0</v>
      </c>
      <c r="W77" s="165">
        <f>W66</f>
        <v>1054</v>
      </c>
      <c r="X77" s="165">
        <f>SUM(S77:V77)</f>
        <v>1053.9999999999998</v>
      </c>
      <c r="Y77" s="129">
        <f>W77/X77</f>
        <v>1.0000000000000002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540.71003492656359</v>
      </c>
      <c r="T78" s="216">
        <f t="shared" si="4"/>
        <v>565.59401871713749</v>
      </c>
      <c r="U78" s="216">
        <f t="shared" si="4"/>
        <v>0</v>
      </c>
      <c r="V78" s="216">
        <f t="shared" si="4"/>
        <v>1.6959463562986747</v>
      </c>
      <c r="W78" s="165">
        <f>W67</f>
        <v>1108</v>
      </c>
      <c r="X78" s="165">
        <f>SUM(S78:V78)</f>
        <v>1107.9999999999998</v>
      </c>
      <c r="Y78" s="129">
        <f>W78/X78</f>
        <v>1.0000000000000002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2128.9457641229828</v>
      </c>
      <c r="T80" s="165">
        <f>SUM(T75:T78)</f>
        <v>1107.4356661162801</v>
      </c>
      <c r="U80" s="165">
        <f>SUM(U75:U78)</f>
        <v>1508.9691664109953</v>
      </c>
      <c r="V80" s="165">
        <f>SUM(V75:V78)</f>
        <v>1516.6494033497418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0.9629179073260683</v>
      </c>
      <c r="T81" s="120">
        <f>T79/T80</f>
        <v>1.8511233317861655</v>
      </c>
      <c r="U81" s="120">
        <f>U79/U80</f>
        <v>0.69849008413265612</v>
      </c>
      <c r="V81" s="120">
        <f>V79/V80</f>
        <v>0.73055776605510814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1035.1183734723372</v>
      </c>
      <c r="T86" s="131">
        <f t="shared" si="5"/>
        <v>0</v>
      </c>
      <c r="U86" s="131">
        <f t="shared" si="5"/>
        <v>358.00387556522264</v>
      </c>
      <c r="V86" s="131">
        <f t="shared" si="5"/>
        <v>337.86792970707455</v>
      </c>
      <c r="W86" s="165">
        <f>W75</f>
        <v>2050</v>
      </c>
      <c r="X86" s="165">
        <f>SUM(S86:V86)</f>
        <v>1730.9901787446345</v>
      </c>
      <c r="Y86" s="129">
        <f>W86/X86</f>
        <v>1.1842932589523534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7.0950737706993925</v>
      </c>
      <c r="U87" s="131">
        <f t="shared" si="5"/>
        <v>694.08478560795129</v>
      </c>
      <c r="V87" s="131">
        <f t="shared" si="5"/>
        <v>768.89308351151863</v>
      </c>
      <c r="W87" s="165">
        <f>W76</f>
        <v>2050</v>
      </c>
      <c r="X87" s="165">
        <f>SUM(S87:V87)</f>
        <v>1470.0729428901693</v>
      </c>
      <c r="Y87" s="129">
        <f>W87/X87</f>
        <v>1.3944886271899486</v>
      </c>
    </row>
    <row r="88" spans="17:25" ht="15.6" x14ac:dyDescent="0.3">
      <c r="Q88" s="128"/>
      <c r="R88" s="131">
        <v>3</v>
      </c>
      <c r="S88" s="131">
        <f t="shared" si="5"/>
        <v>494.22225122597075</v>
      </c>
      <c r="T88" s="131">
        <f t="shared" si="5"/>
        <v>995.92064186330595</v>
      </c>
      <c r="U88" s="131">
        <f t="shared" si="5"/>
        <v>1.9113388268260127</v>
      </c>
      <c r="V88" s="131">
        <f t="shared" si="5"/>
        <v>0</v>
      </c>
      <c r="W88" s="165">
        <f>W77</f>
        <v>1054</v>
      </c>
      <c r="X88" s="165">
        <f>SUM(S88:V88)</f>
        <v>1492.0542319161027</v>
      </c>
      <c r="Y88" s="129">
        <f>W88/X88</f>
        <v>0.70640863948118593</v>
      </c>
    </row>
    <row r="89" spans="17:25" ht="15.6" x14ac:dyDescent="0.3">
      <c r="Q89" s="128"/>
      <c r="R89" s="131">
        <v>4</v>
      </c>
      <c r="S89" s="131">
        <f t="shared" si="5"/>
        <v>520.65937530169197</v>
      </c>
      <c r="T89" s="131">
        <f t="shared" si="5"/>
        <v>1046.9842843659944</v>
      </c>
      <c r="U89" s="131">
        <f t="shared" si="5"/>
        <v>0</v>
      </c>
      <c r="V89" s="131">
        <f t="shared" si="5"/>
        <v>1.2389867814068602</v>
      </c>
      <c r="W89" s="165">
        <f>W78</f>
        <v>1108</v>
      </c>
      <c r="X89" s="165">
        <f>SUM(S89:V89)</f>
        <v>1568.882646449093</v>
      </c>
      <c r="Y89" s="129">
        <f>W89/X89</f>
        <v>0.70623510465092798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1225.8837119210134</v>
      </c>
      <c r="T97" s="131">
        <f t="shared" si="6"/>
        <v>0</v>
      </c>
      <c r="U97" s="131">
        <f t="shared" si="6"/>
        <v>423.98157651071034</v>
      </c>
      <c r="V97" s="131">
        <f t="shared" si="6"/>
        <v>400.13471156827597</v>
      </c>
      <c r="W97" s="165">
        <f>W86</f>
        <v>2050</v>
      </c>
      <c r="X97" s="165">
        <f>SUM(S97:V97)</f>
        <v>2049.9999999999995</v>
      </c>
      <c r="Y97" s="129">
        <f>W97/X97</f>
        <v>1.0000000000000002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9.8939996823140071</v>
      </c>
      <c r="U98" s="131">
        <f t="shared" si="6"/>
        <v>967.89333983586175</v>
      </c>
      <c r="V98" s="131">
        <f t="shared" si="6"/>
        <v>1072.2126604818241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349.12286808986687</v>
      </c>
      <c r="T99" s="131">
        <f t="shared" si="6"/>
        <v>703.52694564988735</v>
      </c>
      <c r="U99" s="131">
        <f t="shared" si="6"/>
        <v>1.3501862602457297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367.70792840367722</v>
      </c>
      <c r="T100" s="131">
        <f t="shared" si="6"/>
        <v>739.41705563709502</v>
      </c>
      <c r="U100" s="131">
        <f t="shared" si="6"/>
        <v>0</v>
      </c>
      <c r="V100" s="131">
        <f t="shared" si="6"/>
        <v>0.87501595922799036</v>
      </c>
      <c r="W100" s="165">
        <f>W89</f>
        <v>1108</v>
      </c>
      <c r="X100" s="165">
        <f>SUM(S100:V100)</f>
        <v>1108.0000000000002</v>
      </c>
      <c r="Y100" s="129">
        <f>W100/X100</f>
        <v>0.99999999999999978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1942.7145084145575</v>
      </c>
      <c r="T102" s="165">
        <f>SUM(T97:T100)</f>
        <v>1452.8380009692964</v>
      </c>
      <c r="U102" s="165">
        <f>SUM(U97:U100)</f>
        <v>1393.2251026068177</v>
      </c>
      <c r="V102" s="165">
        <f>SUM(V97:V100)</f>
        <v>1473.2223880093281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1.0552245279070871</v>
      </c>
      <c r="T103" s="120">
        <f>T101/T102</f>
        <v>1.4110313735132838</v>
      </c>
      <c r="U103" s="120">
        <f>U101/U102</f>
        <v>0.75651809461938002</v>
      </c>
      <c r="V103" s="120">
        <f>V101/V102</f>
        <v>0.75209283338218202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1293.5825611808389</v>
      </c>
      <c r="T108" s="131">
        <f t="shared" ref="T108:V108" si="7">T97*T$103</f>
        <v>0</v>
      </c>
      <c r="U108" s="131">
        <f t="shared" si="7"/>
        <v>320.74973441560348</v>
      </c>
      <c r="V108" s="131">
        <f t="shared" si="7"/>
        <v>300.93844895794683</v>
      </c>
      <c r="W108" s="165">
        <f>W97</f>
        <v>2050</v>
      </c>
      <c r="X108" s="165">
        <f>SUM(S108:V108)</f>
        <v>1915.270744554389</v>
      </c>
      <c r="Y108" s="129">
        <f>W108/X108</f>
        <v>1.0703447571726772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13.960743961275528</v>
      </c>
      <c r="U109" s="131">
        <f t="shared" si="8"/>
        <v>732.22882524741419</v>
      </c>
      <c r="V109" s="131">
        <f t="shared" si="8"/>
        <v>806.40345781002259</v>
      </c>
      <c r="W109" s="165">
        <f>W98</f>
        <v>2050</v>
      </c>
      <c r="X109" s="165">
        <f>SUM(S109:V109)</f>
        <v>1552.5930270187123</v>
      </c>
      <c r="Y109" s="129">
        <f>W109/X109</f>
        <v>1.3203717679554494</v>
      </c>
    </row>
    <row r="110" spans="17:25" ht="15.6" x14ac:dyDescent="0.3">
      <c r="Q110" s="70"/>
      <c r="R110" s="131">
        <v>3</v>
      </c>
      <c r="S110" s="131">
        <f t="shared" ref="S110:V110" si="9">S99*S$103</f>
        <v>368.40301366169803</v>
      </c>
      <c r="T110" s="131">
        <f t="shared" si="9"/>
        <v>992.69859242396592</v>
      </c>
      <c r="U110" s="131">
        <f t="shared" si="9"/>
        <v>1.0214403369823659</v>
      </c>
      <c r="V110" s="131">
        <f t="shared" si="9"/>
        <v>0</v>
      </c>
      <c r="W110" s="165">
        <f>W99</f>
        <v>1054</v>
      </c>
      <c r="X110" s="165">
        <f>SUM(S110:V110)</f>
        <v>1362.1230464226462</v>
      </c>
      <c r="Y110" s="129">
        <f>W110/X110</f>
        <v>0.77379206142068291</v>
      </c>
    </row>
    <row r="111" spans="17:25" ht="15.6" x14ac:dyDescent="0.3">
      <c r="Q111" s="70"/>
      <c r="R111" s="131">
        <v>4</v>
      </c>
      <c r="S111" s="131">
        <f t="shared" ref="S111:V111" si="10">S100*S$103</f>
        <v>388.01442515746328</v>
      </c>
      <c r="T111" s="131">
        <f t="shared" si="10"/>
        <v>1043.3406636147583</v>
      </c>
      <c r="U111" s="131">
        <f t="shared" si="10"/>
        <v>0</v>
      </c>
      <c r="V111" s="131">
        <f t="shared" si="10"/>
        <v>0.65809323203040715</v>
      </c>
      <c r="W111" s="165">
        <f>W100</f>
        <v>1108</v>
      </c>
      <c r="X111" s="165">
        <f>SUM(S111:V111)</f>
        <v>1432.013182004252</v>
      </c>
      <c r="Y111" s="129">
        <f>W111/X111</f>
        <v>0.77373589428083211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13.009714023364891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5.9978654348992006E-11</v>
      </c>
      <c r="H7" s="132">
        <f>'Trip Length Frequency'!V44</f>
        <v>6.8489258566958767E-11</v>
      </c>
      <c r="I7" s="120">
        <f>SUMPRODUCT(E18:H18,E7:H7)</f>
        <v>1.5109181009976038E-7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5.9978654348992006E-11</v>
      </c>
      <c r="R7" s="132">
        <f t="shared" si="0"/>
        <v>6.8489258566958767E-11</v>
      </c>
      <c r="S7" s="120">
        <f>SUMPRODUCT(O18:R18,O7:R7)</f>
        <v>2.4298771143769431E-7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5.9978654348992006E-11</v>
      </c>
      <c r="AB7" s="132">
        <f t="shared" si="1"/>
        <v>6.8489258566958767E-11</v>
      </c>
      <c r="AC7" s="120">
        <f>SUMPRODUCT(Y18:AB18,Y7:AB7)</f>
        <v>2.4298771143769431E-7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5.9978654348992006E-11</v>
      </c>
      <c r="AL7" s="132">
        <f t="shared" si="2"/>
        <v>6.8489258566958767E-11</v>
      </c>
      <c r="AM7" s="120">
        <f>SUMPRODUCT(AI18:AL18,AI7:AL7)</f>
        <v>2.7533298091020543E-7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5.9978654348992006E-11</v>
      </c>
      <c r="AV7" s="132">
        <f t="shared" si="3"/>
        <v>6.8489258566958767E-11</v>
      </c>
      <c r="AW7" s="120">
        <f>SUMPRODUCT(AS18:AV18,AS7:AV7)</f>
        <v>2.9335728172139156E-7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5.9978654348992006E-11</v>
      </c>
      <c r="BF7" s="132">
        <f t="shared" si="4"/>
        <v>6.8489258566958767E-11</v>
      </c>
      <c r="BG7" s="120">
        <f>SUMPRODUCT(BC18:BF18,BC7:BF7)</f>
        <v>3.1274153935260531E-7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5.9978654348992006E-11</v>
      </c>
      <c r="BP7" s="132">
        <f t="shared" si="5"/>
        <v>6.8489258566958767E-11</v>
      </c>
      <c r="BQ7" s="120">
        <f>SUMPRODUCT(BM18:BP18,BM7:BP7)</f>
        <v>3.5377852796186429E-7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1.3202975235425834E-9</v>
      </c>
      <c r="H8" s="132">
        <f>'Trip Length Frequency'!V45</f>
        <v>1.7696677745910591E-9</v>
      </c>
      <c r="I8" s="120">
        <f>SUMPRODUCT(E18:H18,E8:H8)</f>
        <v>3.364373693984509E-6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1.3202975235425834E-9</v>
      </c>
      <c r="R8" s="132">
        <f t="shared" si="0"/>
        <v>1.7696677745910591E-9</v>
      </c>
      <c r="S8" s="120">
        <f>SUMPRODUCT(O18:R18,O8:R8)</f>
        <v>5.6474237142169859E-6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1.3202975235425834E-9</v>
      </c>
      <c r="AB8" s="132">
        <f t="shared" si="1"/>
        <v>1.7696677745910591E-9</v>
      </c>
      <c r="AC8" s="120">
        <f>SUMPRODUCT(Y18:AB18,Y8:AB8)</f>
        <v>5.6474237142169859E-6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1.3202975235425834E-9</v>
      </c>
      <c r="AL8" s="132">
        <f t="shared" si="2"/>
        <v>1.7696677745910591E-9</v>
      </c>
      <c r="AM8" s="120">
        <f>SUMPRODUCT(AI18:AL18,AI8:AL8)</f>
        <v>6.3996714292408271E-6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1.3202975235425834E-9</v>
      </c>
      <c r="AV8" s="132">
        <f t="shared" si="3"/>
        <v>1.7696677745910591E-9</v>
      </c>
      <c r="AW8" s="120">
        <f>SUMPRODUCT(AS18:AV18,AS8:AV8)</f>
        <v>6.8188422912706398E-6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1.3202975235425834E-9</v>
      </c>
      <c r="BF8" s="132">
        <f t="shared" si="4"/>
        <v>1.7696677745910591E-9</v>
      </c>
      <c r="BG8" s="120">
        <f>SUMPRODUCT(BC18:BF18,BC8:BF8)</f>
        <v>7.2696277595356224E-6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1.3202975235425834E-9</v>
      </c>
      <c r="BP8" s="132">
        <f t="shared" si="5"/>
        <v>1.7696677745910591E-9</v>
      </c>
      <c r="BQ8" s="120">
        <f>SUMPRODUCT(BM18:BP18,BM8:BP8)</f>
        <v>8.2237415616826916E-6</v>
      </c>
      <c r="BS8" s="129"/>
    </row>
    <row r="9" spans="2:71" x14ac:dyDescent="0.3">
      <c r="C9" s="128"/>
      <c r="D9" s="4" t="s">
        <v>13</v>
      </c>
      <c r="E9" s="132">
        <f>'Trip Length Frequency'!S46</f>
        <v>5.0990181936395761E-11</v>
      </c>
      <c r="F9" s="132">
        <f>'Trip Length Frequency'!T46</f>
        <v>1.3202975235425834E-9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2.8173034905048895E-6</v>
      </c>
      <c r="K9" s="129"/>
      <c r="M9" s="128"/>
      <c r="N9" s="4" t="s">
        <v>13</v>
      </c>
      <c r="O9" s="132">
        <f t="shared" si="0"/>
        <v>5.0990181936395761E-11</v>
      </c>
      <c r="P9" s="132">
        <f t="shared" si="0"/>
        <v>1.3202975235425834E-9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2.2685858688383586E-6</v>
      </c>
      <c r="U9" s="129"/>
      <c r="W9" s="128"/>
      <c r="X9" s="4" t="s">
        <v>13</v>
      </c>
      <c r="Y9" s="132">
        <f t="shared" si="1"/>
        <v>5.0990181936395761E-11</v>
      </c>
      <c r="Z9" s="132">
        <f t="shared" si="1"/>
        <v>1.3202975235425834E-9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2.2685858688383586E-6</v>
      </c>
      <c r="AE9" s="129"/>
      <c r="AG9" s="128"/>
      <c r="AH9" s="4" t="s">
        <v>13</v>
      </c>
      <c r="AI9" s="132">
        <f t="shared" si="2"/>
        <v>5.0990181936395761E-11</v>
      </c>
      <c r="AJ9" s="132">
        <f t="shared" si="2"/>
        <v>1.3202975235425834E-9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2.5738090749759424E-6</v>
      </c>
      <c r="AO9" s="129"/>
      <c r="AQ9" s="128"/>
      <c r="AR9" s="4" t="s">
        <v>13</v>
      </c>
      <c r="AS9" s="132">
        <f t="shared" si="3"/>
        <v>5.0990181936395761E-11</v>
      </c>
      <c r="AT9" s="132">
        <f t="shared" si="3"/>
        <v>1.3202975235425834E-9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2.7442300022093092E-6</v>
      </c>
      <c r="AY9" s="129"/>
      <c r="BA9" s="128"/>
      <c r="BB9" s="4" t="s">
        <v>13</v>
      </c>
      <c r="BC9" s="132">
        <f t="shared" si="4"/>
        <v>5.0990181936395761E-11</v>
      </c>
      <c r="BD9" s="132">
        <f t="shared" si="4"/>
        <v>1.3202975235425834E-9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2.9277547212571305E-6</v>
      </c>
      <c r="BI9" s="129"/>
      <c r="BK9" s="128"/>
      <c r="BL9" s="4" t="s">
        <v>13</v>
      </c>
      <c r="BM9" s="132">
        <f t="shared" si="5"/>
        <v>5.0990181936395761E-11</v>
      </c>
      <c r="BN9" s="132">
        <f t="shared" si="5"/>
        <v>1.3202975235425834E-9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3.314553513746739E-6</v>
      </c>
      <c r="BS9" s="129"/>
    </row>
    <row r="10" spans="2:71" x14ac:dyDescent="0.3">
      <c r="C10" s="128"/>
      <c r="D10" s="4" t="s">
        <v>14</v>
      </c>
      <c r="E10" s="132">
        <f>'Trip Length Frequency'!S47</f>
        <v>6.8489258566958767E-11</v>
      </c>
      <c r="F10" s="132">
        <f>'Trip Length Frequency'!T47</f>
        <v>1.7696677745910591E-9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3.7747013992400319E-6</v>
      </c>
      <c r="K10" s="129"/>
      <c r="M10" s="128"/>
      <c r="N10" s="4" t="s">
        <v>14</v>
      </c>
      <c r="O10" s="132">
        <f t="shared" si="0"/>
        <v>6.8489258566958767E-11</v>
      </c>
      <c r="P10" s="132">
        <f t="shared" si="0"/>
        <v>1.7696677745910591E-9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3.0361330516963438E-6</v>
      </c>
      <c r="U10" s="129"/>
      <c r="W10" s="128"/>
      <c r="X10" s="4" t="s">
        <v>14</v>
      </c>
      <c r="Y10" s="132">
        <f t="shared" si="1"/>
        <v>6.8489258566958767E-11</v>
      </c>
      <c r="Z10" s="132">
        <f t="shared" si="1"/>
        <v>1.7696677745910591E-9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3.0361330516963438E-6</v>
      </c>
      <c r="AE10" s="129"/>
      <c r="AG10" s="128"/>
      <c r="AH10" s="4" t="s">
        <v>14</v>
      </c>
      <c r="AI10" s="132">
        <f t="shared" si="2"/>
        <v>6.8489258566958767E-11</v>
      </c>
      <c r="AJ10" s="132">
        <f t="shared" si="2"/>
        <v>1.7696677745910591E-9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3.4446451177411416E-6</v>
      </c>
      <c r="AO10" s="129"/>
      <c r="AQ10" s="128"/>
      <c r="AR10" s="4" t="s">
        <v>14</v>
      </c>
      <c r="AS10" s="132">
        <f t="shared" si="3"/>
        <v>6.8489258566958767E-11</v>
      </c>
      <c r="AT10" s="132">
        <f t="shared" si="3"/>
        <v>1.7696677745910591E-9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3.6727390391779064E-6</v>
      </c>
      <c r="AY10" s="129"/>
      <c r="BA10" s="128"/>
      <c r="BB10" s="4" t="s">
        <v>14</v>
      </c>
      <c r="BC10" s="132">
        <f t="shared" si="4"/>
        <v>6.8489258566958767E-11</v>
      </c>
      <c r="BD10" s="132">
        <f t="shared" si="4"/>
        <v>1.7696677745910591E-9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3.9183725716381573E-6</v>
      </c>
      <c r="BI10" s="129"/>
      <c r="BK10" s="128"/>
      <c r="BL10" s="4" t="s">
        <v>14</v>
      </c>
      <c r="BM10" s="132">
        <f t="shared" si="5"/>
        <v>6.8489258566958767E-11</v>
      </c>
      <c r="BN10" s="132">
        <f t="shared" si="5"/>
        <v>1.7696677745910591E-9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4.4360620396306438E-6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162.65494686591606</v>
      </c>
      <c r="F14" s="139">
        <f t="shared" si="6"/>
        <v>0</v>
      </c>
      <c r="G14" s="139">
        <f t="shared" si="6"/>
        <v>857.72933930899114</v>
      </c>
      <c r="H14" s="139">
        <f t="shared" si="6"/>
        <v>1029.6157138250928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69.890275032265947</v>
      </c>
      <c r="P14" s="139">
        <f t="shared" si="7"/>
        <v>0</v>
      </c>
      <c r="Q14" s="139">
        <f t="shared" si="7"/>
        <v>1035.1819006181001</v>
      </c>
      <c r="R14" s="139">
        <f t="shared" si="7"/>
        <v>1081.674375500914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74.594728173011191</v>
      </c>
      <c r="Z14" s="139">
        <f t="shared" ref="Z14:AB14" si="8">$AC14*(Z$18*Z7*1)/$AC7</f>
        <v>0</v>
      </c>
      <c r="AA14" s="139">
        <f t="shared" si="8"/>
        <v>1104.8620491274191</v>
      </c>
      <c r="AB14" s="139">
        <f t="shared" si="8"/>
        <v>1154.4840247795819</v>
      </c>
      <c r="AC14" s="120">
        <v>2333.9408020800124</v>
      </c>
      <c r="AD14" s="165">
        <f>SUM(Y14:AB14)</f>
        <v>2333.940802080012</v>
      </c>
      <c r="AE14" s="129">
        <f>AC14/AD14</f>
        <v>1.0000000000000002</v>
      </c>
      <c r="AG14" s="128"/>
      <c r="AH14" s="4" t="s">
        <v>11</v>
      </c>
      <c r="AI14" s="139">
        <f>$AM14*(AI$18*AI7*1)/$AM7</f>
        <v>79.574467668877375</v>
      </c>
      <c r="AJ14" s="139">
        <f t="shared" ref="AJ14:AL14" si="9">$AM14*(AJ$18*AJ7*1)/$AM7</f>
        <v>0</v>
      </c>
      <c r="AK14" s="139">
        <f t="shared" si="9"/>
        <v>1179.3074455586054</v>
      </c>
      <c r="AL14" s="139">
        <f t="shared" si="9"/>
        <v>1233.5021267347838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84.992442703635589</v>
      </c>
      <c r="AT14" s="139">
        <f t="shared" ref="AT14:AV14" si="10">$AW14*(AT$18*AT7*1)/$AW7</f>
        <v>0</v>
      </c>
      <c r="AU14" s="139">
        <f t="shared" si="10"/>
        <v>1259.6794111844135</v>
      </c>
      <c r="AV14" s="139">
        <f t="shared" si="10"/>
        <v>1318.2673109078571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90.834861821434373</v>
      </c>
      <c r="BD14" s="139">
        <f t="shared" ref="BD14:BF14" si="11">$BG14*(BD$18*BD7*1)/$BG7</f>
        <v>0</v>
      </c>
      <c r="BE14" s="139">
        <f t="shared" si="11"/>
        <v>1346.1577550817681</v>
      </c>
      <c r="BF14" s="139">
        <f t="shared" si="11"/>
        <v>1409.5428181729521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97.135141261586412</v>
      </c>
      <c r="BN14" s="139">
        <f t="shared" ref="BN14:BP14" si="12">$BQ14*(BN$18*BN7*1)/$BQ7</f>
        <v>0</v>
      </c>
      <c r="BO14" s="139">
        <f t="shared" si="12"/>
        <v>1439.2084694033829</v>
      </c>
      <c r="BP14" s="139">
        <f t="shared" si="12"/>
        <v>1507.829968754344</v>
      </c>
      <c r="BQ14" s="120">
        <v>3044.1735794193137</v>
      </c>
      <c r="BR14" s="165">
        <f>SUM(BM14:BP14)</f>
        <v>3044.1735794193132</v>
      </c>
      <c r="BS14" s="129">
        <f>BQ14/BR14</f>
        <v>1.0000000000000002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7.3047266977485643</v>
      </c>
      <c r="G15" s="139">
        <f t="shared" si="6"/>
        <v>847.9340045427175</v>
      </c>
      <c r="H15" s="139">
        <f t="shared" si="6"/>
        <v>1194.7612687595338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3.7553676285917841</v>
      </c>
      <c r="Q15" s="139">
        <f t="shared" si="7"/>
        <v>980.45055877225479</v>
      </c>
      <c r="R15" s="139">
        <f t="shared" si="7"/>
        <v>1202.5406247504336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4.0081488778689609</v>
      </c>
      <c r="AA15" s="139">
        <f t="shared" si="13"/>
        <v>1046.4466320232491</v>
      </c>
      <c r="AB15" s="139">
        <f t="shared" si="13"/>
        <v>1283.4860211788944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4.2856600731747241</v>
      </c>
      <c r="AK15" s="139">
        <f t="shared" si="14"/>
        <v>1116.8701677957383</v>
      </c>
      <c r="AL15" s="139">
        <f t="shared" si="14"/>
        <v>1371.2282120933535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4.5821688173718229</v>
      </c>
      <c r="AU15" s="139">
        <f t="shared" si="15"/>
        <v>1192.947547240484</v>
      </c>
      <c r="AV15" s="139">
        <f t="shared" si="15"/>
        <v>1465.4094487380501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4.9017814783655016</v>
      </c>
      <c r="BE15" s="139">
        <f t="shared" si="16"/>
        <v>1274.8070139798765</v>
      </c>
      <c r="BF15" s="139">
        <f t="shared" si="16"/>
        <v>1566.8266396179131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5.2463071837894377</v>
      </c>
      <c r="BO15" s="139">
        <f t="shared" si="17"/>
        <v>1362.8900270553186</v>
      </c>
      <c r="BP15" s="139">
        <f t="shared" si="17"/>
        <v>1676.0372451802057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39.106360561185383</v>
      </c>
      <c r="F16" s="139">
        <f t="shared" si="6"/>
        <v>1012.5876991006087</v>
      </c>
      <c r="G16" s="139">
        <f t="shared" si="6"/>
        <v>2.3059403382059021</v>
      </c>
      <c r="H16" s="139">
        <f t="shared" si="6"/>
        <v>0</v>
      </c>
      <c r="I16" s="120">
        <v>1054</v>
      </c>
      <c r="J16" s="165">
        <f>SUM(E16:H16)</f>
        <v>1053.9999999999998</v>
      </c>
      <c r="K16" s="129">
        <f>I16/J16</f>
        <v>1.0000000000000002</v>
      </c>
      <c r="M16" s="128"/>
      <c r="N16" s="4" t="s">
        <v>13</v>
      </c>
      <c r="O16" s="139">
        <f t="shared" si="7"/>
        <v>33.221725311971483</v>
      </c>
      <c r="P16" s="139">
        <f t="shared" si="7"/>
        <v>1074.2594961817488</v>
      </c>
      <c r="Q16" s="139">
        <f t="shared" si="7"/>
        <v>5.5022431751916026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35.113604256532206</v>
      </c>
      <c r="Z16" s="139">
        <f t="shared" si="18"/>
        <v>1135.4353954686017</v>
      </c>
      <c r="AA16" s="139">
        <f t="shared" si="18"/>
        <v>5.8155796414120013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37.060643182547054</v>
      </c>
      <c r="AJ16" s="139">
        <f t="shared" si="19"/>
        <v>1201.272731115537</v>
      </c>
      <c r="AK16" s="139">
        <f t="shared" si="19"/>
        <v>6.1416339379026503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39.200238509981226</v>
      </c>
      <c r="AT16" s="139">
        <f t="shared" si="20"/>
        <v>1271.9747910867434</v>
      </c>
      <c r="AU16" s="139">
        <f t="shared" si="20"/>
        <v>6.4965996772671186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41.501484245425104</v>
      </c>
      <c r="BD16" s="139">
        <f t="shared" si="21"/>
        <v>1347.9595707302258</v>
      </c>
      <c r="BE16" s="139">
        <f t="shared" si="21"/>
        <v>6.8774066362588133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43.97662676916022</v>
      </c>
      <c r="BN16" s="139">
        <f t="shared" si="22"/>
        <v>1429.626151573676</v>
      </c>
      <c r="BO16" s="139">
        <f t="shared" si="22"/>
        <v>7.2859623128534494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41.212929303576345</v>
      </c>
      <c r="F17" s="139">
        <f t="shared" si="6"/>
        <v>1064.885128136337</v>
      </c>
      <c r="G17" s="139">
        <f t="shared" si="6"/>
        <v>0</v>
      </c>
      <c r="H17" s="139">
        <f t="shared" si="6"/>
        <v>1.9019425600867748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35.132012712271212</v>
      </c>
      <c r="P17" s="139">
        <f t="shared" si="7"/>
        <v>1133.6371778920097</v>
      </c>
      <c r="Q17" s="139">
        <f t="shared" si="7"/>
        <v>0</v>
      </c>
      <c r="R17" s="139">
        <f t="shared" si="7"/>
        <v>3.9640475014496097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37.218713870497119</v>
      </c>
      <c r="Z17" s="139">
        <f t="shared" si="23"/>
        <v>1200.9706959425978</v>
      </c>
      <c r="AA17" s="139">
        <f t="shared" si="23"/>
        <v>0</v>
      </c>
      <c r="AB17" s="139">
        <f t="shared" si="23"/>
        <v>4.1994960816457612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39.372545521942023</v>
      </c>
      <c r="AJ17" s="139">
        <f t="shared" si="24"/>
        <v>1273.521235192683</v>
      </c>
      <c r="AK17" s="139">
        <f t="shared" si="24"/>
        <v>0</v>
      </c>
      <c r="AL17" s="139">
        <f t="shared" si="24"/>
        <v>4.4495457977598649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41.740298731809069</v>
      </c>
      <c r="AT17" s="139">
        <f t="shared" si="25"/>
        <v>1351.5414776538355</v>
      </c>
      <c r="AU17" s="139">
        <f t="shared" si="25"/>
        <v>0</v>
      </c>
      <c r="AV17" s="139">
        <f t="shared" si="25"/>
        <v>4.7199212381747966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44.290016689753436</v>
      </c>
      <c r="BD17" s="139">
        <f t="shared" si="26"/>
        <v>1435.4997203959063</v>
      </c>
      <c r="BE17" s="139">
        <f t="shared" si="26"/>
        <v>0</v>
      </c>
      <c r="BF17" s="139">
        <f t="shared" si="26"/>
        <v>5.0105751935227358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47.035667518553076</v>
      </c>
      <c r="BN17" s="139">
        <f t="shared" si="27"/>
        <v>1525.850248211291</v>
      </c>
      <c r="BO17" s="139">
        <f t="shared" si="27"/>
        <v>0</v>
      </c>
      <c r="BP17" s="139">
        <f t="shared" si="27"/>
        <v>5.3230351418282158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242.97423673067777</v>
      </c>
      <c r="F19" s="165">
        <f>SUM(F14:F17)</f>
        <v>2084.7775539346944</v>
      </c>
      <c r="G19" s="165">
        <f>SUM(G14:G17)</f>
        <v>1707.9692841899146</v>
      </c>
      <c r="H19" s="165">
        <f>SUM(H14:H17)</f>
        <v>2226.2789251447134</v>
      </c>
      <c r="K19" s="129"/>
      <c r="M19" s="128"/>
      <c r="N19" s="120" t="s">
        <v>195</v>
      </c>
      <c r="O19" s="165">
        <f>SUM(O14:O17)</f>
        <v>138.24401305650863</v>
      </c>
      <c r="P19" s="165">
        <f>SUM(P14:P17)</f>
        <v>2211.6520417023503</v>
      </c>
      <c r="Q19" s="165">
        <f>SUM(Q14:Q17)</f>
        <v>2021.1347025655466</v>
      </c>
      <c r="R19" s="165">
        <f>SUM(R14:R17)</f>
        <v>2288.179047752797</v>
      </c>
      <c r="U19" s="129"/>
      <c r="W19" s="128"/>
      <c r="X19" s="120" t="s">
        <v>195</v>
      </c>
      <c r="Y19" s="165">
        <f>SUM(Y14:Y17)</f>
        <v>146.9270463000405</v>
      </c>
      <c r="Z19" s="165">
        <f>SUM(Z14:Z17)</f>
        <v>2340.4142402890684</v>
      </c>
      <c r="AA19" s="165">
        <f>SUM(AA14:AA17)</f>
        <v>2157.1242607920803</v>
      </c>
      <c r="AB19" s="165">
        <f>SUM(AB14:AB17)</f>
        <v>2442.1695420401225</v>
      </c>
      <c r="AE19" s="129"/>
      <c r="AG19" s="128"/>
      <c r="AH19" s="120" t="s">
        <v>195</v>
      </c>
      <c r="AI19" s="165">
        <f>SUM(AI14:AI17)</f>
        <v>156.00765637336644</v>
      </c>
      <c r="AJ19" s="165">
        <f>SUM(AJ14:AJ17)</f>
        <v>2479.0796263813945</v>
      </c>
      <c r="AK19" s="165">
        <f>SUM(AK14:AK17)</f>
        <v>2302.319247292246</v>
      </c>
      <c r="AL19" s="165">
        <f>SUM(AL14:AL17)</f>
        <v>2609.1798846258971</v>
      </c>
      <c r="AO19" s="129"/>
      <c r="AQ19" s="128"/>
      <c r="AR19" s="120" t="s">
        <v>195</v>
      </c>
      <c r="AS19" s="165">
        <f>SUM(AS14:AS17)</f>
        <v>165.9329799454259</v>
      </c>
      <c r="AT19" s="165">
        <f>SUM(AT14:AT17)</f>
        <v>2628.098437557951</v>
      </c>
      <c r="AU19" s="165">
        <f>SUM(AU14:AU17)</f>
        <v>2459.1235581021647</v>
      </c>
      <c r="AV19" s="165">
        <f>SUM(AV14:AV17)</f>
        <v>2788.3966808840819</v>
      </c>
      <c r="AY19" s="129"/>
      <c r="BA19" s="128"/>
      <c r="BB19" s="120" t="s">
        <v>195</v>
      </c>
      <c r="BC19" s="165">
        <f>SUM(BC14:BC17)</f>
        <v>176.62636275661291</v>
      </c>
      <c r="BD19" s="165">
        <f>SUM(BD14:BD17)</f>
        <v>2788.3610726044976</v>
      </c>
      <c r="BE19" s="165">
        <f>SUM(BE14:BE17)</f>
        <v>2627.8421756979037</v>
      </c>
      <c r="BF19" s="165">
        <f>SUM(BF14:BF17)</f>
        <v>2981.380032984388</v>
      </c>
      <c r="BI19" s="129"/>
      <c r="BK19" s="128"/>
      <c r="BL19" s="120" t="s">
        <v>195</v>
      </c>
      <c r="BM19" s="165">
        <f>SUM(BM14:BM17)</f>
        <v>188.14743554929973</v>
      </c>
      <c r="BN19" s="165">
        <f>SUM(BN14:BN17)</f>
        <v>2960.7227069687565</v>
      </c>
      <c r="BO19" s="165">
        <f>SUM(BO14:BO17)</f>
        <v>2809.3844587715548</v>
      </c>
      <c r="BP19" s="165">
        <f>SUM(BP14:BP17)</f>
        <v>3189.1902490763782</v>
      </c>
      <c r="BS19" s="129"/>
    </row>
    <row r="20" spans="3:71" x14ac:dyDescent="0.3">
      <c r="C20" s="128"/>
      <c r="D20" s="120" t="s">
        <v>194</v>
      </c>
      <c r="E20" s="120">
        <f>E18/E19</f>
        <v>8.4371085082255064</v>
      </c>
      <c r="F20" s="120">
        <f>F18/F19</f>
        <v>0.98331833827112292</v>
      </c>
      <c r="G20" s="120">
        <f>G18/G19</f>
        <v>0.61710711647833261</v>
      </c>
      <c r="H20" s="120">
        <f>H18/H19</f>
        <v>0.49769145612694393</v>
      </c>
      <c r="K20" s="129"/>
      <c r="M20" s="128"/>
      <c r="N20" s="120" t="s">
        <v>194</v>
      </c>
      <c r="O20" s="120">
        <f>O18/O19</f>
        <v>9.6062923493049759</v>
      </c>
      <c r="P20" s="120">
        <f>P18/P19</f>
        <v>0.74987193950622444</v>
      </c>
      <c r="Q20" s="120">
        <f>Q18/Q19</f>
        <v>0.94887838490896437</v>
      </c>
      <c r="R20" s="120">
        <f>R18/R19</f>
        <v>0.76695508752282837</v>
      </c>
      <c r="U20" s="129"/>
      <c r="W20" s="128"/>
      <c r="X20" s="120" t="s">
        <v>194</v>
      </c>
      <c r="Y20" s="120">
        <f>Y18/Y19</f>
        <v>9.0385836944548306</v>
      </c>
      <c r="Z20" s="120">
        <f>Z18/Z19</f>
        <v>0.70861635409439483</v>
      </c>
      <c r="AA20" s="120">
        <f>AA18/AA19</f>
        <v>0.88905913632886857</v>
      </c>
      <c r="AB20" s="120">
        <f>AB18/AB19</f>
        <v>0.71859489344508287</v>
      </c>
      <c r="AE20" s="129"/>
      <c r="AG20" s="128"/>
      <c r="AH20" s="120" t="s">
        <v>194</v>
      </c>
      <c r="AI20" s="120">
        <f>AI18/AI19</f>
        <v>9.6354194747594075</v>
      </c>
      <c r="AJ20" s="120">
        <f>AJ18/AJ19</f>
        <v>0.75904842270439921</v>
      </c>
      <c r="AK20" s="120">
        <f>AK18/AK19</f>
        <v>0.94342646190198165</v>
      </c>
      <c r="AL20" s="120">
        <f>AL18/AL19</f>
        <v>0.7625295726674266</v>
      </c>
      <c r="AO20" s="129"/>
      <c r="AQ20" s="128"/>
      <c r="AR20" s="120" t="s">
        <v>194</v>
      </c>
      <c r="AS20" s="120">
        <f>AS18/AS19</f>
        <v>9.6490098130836692</v>
      </c>
      <c r="AT20" s="120">
        <f>AT18/AT19</f>
        <v>0.76344609903871108</v>
      </c>
      <c r="AU20" s="120">
        <f>AU18/AU19</f>
        <v>0.94084610339882646</v>
      </c>
      <c r="AV20" s="120">
        <f>AV18/AV19</f>
        <v>0.7604349846484818</v>
      </c>
      <c r="AY20" s="129"/>
      <c r="BA20" s="128"/>
      <c r="BB20" s="120" t="s">
        <v>194</v>
      </c>
      <c r="BC20" s="120">
        <f>BC18/BC19</f>
        <v>9.6619665821728944</v>
      </c>
      <c r="BD20" s="120">
        <f>BD18/BD19</f>
        <v>0.76771501776590401</v>
      </c>
      <c r="BE20" s="120">
        <f>BE18/BE19</f>
        <v>0.93835881027707868</v>
      </c>
      <c r="BF20" s="120">
        <f>BF18/BF19</f>
        <v>0.75841592704259297</v>
      </c>
      <c r="BI20" s="129"/>
      <c r="BK20" s="128"/>
      <c r="BL20" s="120" t="s">
        <v>194</v>
      </c>
      <c r="BM20" s="120">
        <f>BM18/BM19</f>
        <v>10.259817905910911</v>
      </c>
      <c r="BN20" s="120">
        <f>BN18/BN19</f>
        <v>0.81856947362955568</v>
      </c>
      <c r="BO20" s="120">
        <f>BO18/BO19</f>
        <v>0.99260822764010426</v>
      </c>
      <c r="BP20" s="120">
        <f>BP18/BP19</f>
        <v>0.80225334522961345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1372.3374361073882</v>
      </c>
      <c r="F25" s="139">
        <f t="shared" si="28"/>
        <v>0</v>
      </c>
      <c r="G25" s="139">
        <f t="shared" si="28"/>
        <v>529.31087929983687</v>
      </c>
      <c r="H25" s="139">
        <f t="shared" si="28"/>
        <v>512.43094386479322</v>
      </c>
      <c r="I25" s="120">
        <f>I14</f>
        <v>2050</v>
      </c>
      <c r="J25" s="165">
        <f>SUM(E25:H25)</f>
        <v>2414.0792592720181</v>
      </c>
      <c r="K25" s="129">
        <f>I25/J25</f>
        <v>0.84918504316970578</v>
      </c>
      <c r="M25" s="128"/>
      <c r="N25" s="4" t="s">
        <v>11</v>
      </c>
      <c r="O25" s="139">
        <f t="shared" ref="O25:R28" si="29">O14*O$20</f>
        <v>671.38641433327689</v>
      </c>
      <c r="P25" s="139">
        <f t="shared" si="29"/>
        <v>0</v>
      </c>
      <c r="Q25" s="139">
        <f t="shared" si="29"/>
        <v>982.26172994549495</v>
      </c>
      <c r="R25" s="139">
        <f t="shared" si="29"/>
        <v>829.59566533350426</v>
      </c>
      <c r="S25" s="120">
        <f>S14</f>
        <v>2186.7465511512801</v>
      </c>
      <c r="T25" s="165">
        <f>SUM(O25:R25)</f>
        <v>2483.243809612276</v>
      </c>
      <c r="U25" s="129">
        <f>S25/T25</f>
        <v>0.88060082650229587</v>
      </c>
      <c r="W25" s="128"/>
      <c r="X25" s="4" t="s">
        <v>11</v>
      </c>
      <c r="Y25" s="139">
        <f>Y14*Y$20</f>
        <v>674.2306937568693</v>
      </c>
      <c r="Z25" s="139">
        <f t="shared" ref="Z25:AB25" si="30">Z14*Z$20</f>
        <v>0</v>
      </c>
      <c r="AA25" s="139">
        <f t="shared" si="30"/>
        <v>982.28769915976727</v>
      </c>
      <c r="AB25" s="139">
        <f t="shared" si="30"/>
        <v>829.60632477053412</v>
      </c>
      <c r="AC25" s="120">
        <f>AC14</f>
        <v>2333.9408020800124</v>
      </c>
      <c r="AD25" s="165">
        <f>SUM(Y25:AB25)</f>
        <v>2486.1247176871707</v>
      </c>
      <c r="AE25" s="129">
        <f>AC25/AD25</f>
        <v>0.93878669299071438</v>
      </c>
      <c r="AG25" s="128"/>
      <c r="AH25" s="4" t="s">
        <v>11</v>
      </c>
      <c r="AI25" s="139">
        <f t="shared" ref="AI25:AL28" si="31">AI14*AI$20</f>
        <v>766.73337547031394</v>
      </c>
      <c r="AJ25" s="139">
        <f t="shared" si="31"/>
        <v>0</v>
      </c>
      <c r="AK25" s="139">
        <f t="shared" si="31"/>
        <v>1112.589850858019</v>
      </c>
      <c r="AL25" s="139">
        <f t="shared" si="31"/>
        <v>940.58184958343656</v>
      </c>
      <c r="AM25" s="120">
        <f>AM14</f>
        <v>2492.3840399622668</v>
      </c>
      <c r="AN25" s="165">
        <f>SUM(AI25:AL25)</f>
        <v>2819.9050759117695</v>
      </c>
      <c r="AO25" s="129">
        <f>AM25/AN25</f>
        <v>0.88385387907300239</v>
      </c>
      <c r="AQ25" s="128"/>
      <c r="AR25" s="4" t="s">
        <v>11</v>
      </c>
      <c r="AS25" s="139">
        <f t="shared" ref="AS25:AV28" si="32">AS14*AS$20</f>
        <v>820.09291368533127</v>
      </c>
      <c r="AT25" s="139">
        <f t="shared" si="32"/>
        <v>0</v>
      </c>
      <c r="AU25" s="139">
        <f t="shared" si="32"/>
        <v>1185.1644655445837</v>
      </c>
      <c r="AV25" s="139">
        <f t="shared" si="32"/>
        <v>1002.4565823328118</v>
      </c>
      <c r="AW25" s="120">
        <f>AW14</f>
        <v>2662.939164795906</v>
      </c>
      <c r="AX25" s="165">
        <f>SUM(AS25:AV25)</f>
        <v>3007.7139615627266</v>
      </c>
      <c r="AY25" s="129">
        <f>AW25/AX25</f>
        <v>0.88536981868193176</v>
      </c>
      <c r="BA25" s="128"/>
      <c r="BB25" s="4" t="s">
        <v>11</v>
      </c>
      <c r="BC25" s="139">
        <f t="shared" ref="BC25:BF28" si="33">BC14*BC$20</f>
        <v>877.64339941499145</v>
      </c>
      <c r="BD25" s="139">
        <f t="shared" si="33"/>
        <v>0</v>
      </c>
      <c r="BE25" s="139">
        <f t="shared" si="33"/>
        <v>1263.1789895037909</v>
      </c>
      <c r="BF25" s="139">
        <f t="shared" si="33"/>
        <v>1069.0197231508685</v>
      </c>
      <c r="BG25" s="120">
        <f>BG14</f>
        <v>2846.535435076155</v>
      </c>
      <c r="BH25" s="165">
        <f>SUM(BC25:BF25)</f>
        <v>3209.8421120696512</v>
      </c>
      <c r="BI25" s="129">
        <f>BG25/BH25</f>
        <v>0.88681478268747549</v>
      </c>
      <c r="BK25" s="128"/>
      <c r="BL25" s="4" t="s">
        <v>11</v>
      </c>
      <c r="BM25" s="139">
        <f t="shared" ref="BM25:BP28" si="34">BM14*BM$20</f>
        <v>996.58886160881002</v>
      </c>
      <c r="BN25" s="139">
        <f t="shared" si="34"/>
        <v>0</v>
      </c>
      <c r="BO25" s="139">
        <f t="shared" si="34"/>
        <v>1428.5701680191191</v>
      </c>
      <c r="BP25" s="139">
        <f t="shared" si="34"/>
        <v>1209.661636470636</v>
      </c>
      <c r="BQ25" s="120">
        <f>BQ14</f>
        <v>3044.1735794193137</v>
      </c>
      <c r="BR25" s="165">
        <f>SUM(BM25:BP25)</f>
        <v>3634.8206660985652</v>
      </c>
      <c r="BS25" s="129">
        <f>BQ25/BR25</f>
        <v>0.83750310099528991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7.1828717179548258</v>
      </c>
      <c r="G26" s="139">
        <f t="shared" si="28"/>
        <v>523.26610850728173</v>
      </c>
      <c r="H26" s="139">
        <f t="shared" si="28"/>
        <v>594.62247557300736</v>
      </c>
      <c r="I26" s="120">
        <f>I15</f>
        <v>2050</v>
      </c>
      <c r="J26" s="165">
        <f>SUM(E26:H26)</f>
        <v>1125.071455798244</v>
      </c>
      <c r="K26" s="129">
        <f>I26/J26</f>
        <v>1.8221064888234273</v>
      </c>
      <c r="M26" s="128"/>
      <c r="N26" s="4" t="s">
        <v>12</v>
      </c>
      <c r="O26" s="139">
        <f t="shared" si="29"/>
        <v>0</v>
      </c>
      <c r="P26" s="139">
        <f t="shared" si="29"/>
        <v>2.816044807211012</v>
      </c>
      <c r="Q26" s="139">
        <f t="shared" si="29"/>
        <v>930.32834269090881</v>
      </c>
      <c r="R26" s="139">
        <f t="shared" si="29"/>
        <v>922.29465010522551</v>
      </c>
      <c r="S26" s="120">
        <f>S15</f>
        <v>2186.7465511512801</v>
      </c>
      <c r="T26" s="165">
        <f>SUM(O26:R26)</f>
        <v>1855.4390376033452</v>
      </c>
      <c r="U26" s="129">
        <f>S26/T26</f>
        <v>1.1785601719234504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2.840239844503043</v>
      </c>
      <c r="AA26" s="139">
        <f t="shared" si="35"/>
        <v>930.35293888084323</v>
      </c>
      <c r="AB26" s="139">
        <f t="shared" si="35"/>
        <v>922.30650062730092</v>
      </c>
      <c r="AC26" s="120">
        <f>AC15</f>
        <v>2333.9408020800124</v>
      </c>
      <c r="AD26" s="165">
        <f>SUM(Y26:AB26)</f>
        <v>1855.499679352647</v>
      </c>
      <c r="AE26" s="129">
        <f>AC26/AD26</f>
        <v>1.2578502858563068</v>
      </c>
      <c r="AG26" s="128"/>
      <c r="AH26" s="4" t="s">
        <v>12</v>
      </c>
      <c r="AI26" s="139">
        <f t="shared" si="31"/>
        <v>0</v>
      </c>
      <c r="AJ26" s="139">
        <f t="shared" si="31"/>
        <v>3.2530235187904943</v>
      </c>
      <c r="AK26" s="139">
        <f t="shared" si="31"/>
        <v>1053.684870807406</v>
      </c>
      <c r="AL26" s="139">
        <f t="shared" si="31"/>
        <v>1045.6020625970643</v>
      </c>
      <c r="AM26" s="120">
        <f>AM15</f>
        <v>2492.3840399622668</v>
      </c>
      <c r="AN26" s="165">
        <f>SUM(AI26:AL26)</f>
        <v>2102.5399569232609</v>
      </c>
      <c r="AO26" s="129">
        <f>AM26/AN26</f>
        <v>1.1854157785469541</v>
      </c>
      <c r="AQ26" s="128"/>
      <c r="AR26" s="4" t="s">
        <v>12</v>
      </c>
      <c r="AS26" s="139">
        <f t="shared" si="32"/>
        <v>0</v>
      </c>
      <c r="AT26" s="139">
        <f t="shared" si="32"/>
        <v>3.4982389087593422</v>
      </c>
      <c r="AU26" s="139">
        <f t="shared" si="32"/>
        <v>1122.3800513803969</v>
      </c>
      <c r="AV26" s="139">
        <f t="shared" si="32"/>
        <v>1114.3486116548593</v>
      </c>
      <c r="AW26" s="120">
        <f>AW15</f>
        <v>2662.939164795906</v>
      </c>
      <c r="AX26" s="165">
        <f>SUM(AS26:AV26)</f>
        <v>2240.2269019440155</v>
      </c>
      <c r="AY26" s="129">
        <f>AW26/AX26</f>
        <v>1.1886917180063639</v>
      </c>
      <c r="BA26" s="128"/>
      <c r="BB26" s="4" t="s">
        <v>12</v>
      </c>
      <c r="BC26" s="139">
        <f t="shared" si="33"/>
        <v>0</v>
      </c>
      <c r="BD26" s="139">
        <f t="shared" si="33"/>
        <v>3.7631712547479501</v>
      </c>
      <c r="BE26" s="139">
        <f t="shared" si="33"/>
        <v>1196.2263929710321</v>
      </c>
      <c r="BF26" s="139">
        <f t="shared" si="33"/>
        <v>1188.3062784008503</v>
      </c>
      <c r="BG26" s="120">
        <f>BG15</f>
        <v>2846.535435076155</v>
      </c>
      <c r="BH26" s="165">
        <f>SUM(BC26:BF26)</f>
        <v>2388.2958426266305</v>
      </c>
      <c r="BI26" s="129">
        <f>BG26/BH26</f>
        <v>1.1918688565590585</v>
      </c>
      <c r="BK26" s="128"/>
      <c r="BL26" s="4" t="s">
        <v>12</v>
      </c>
      <c r="BM26" s="139">
        <f t="shared" si="34"/>
        <v>0</v>
      </c>
      <c r="BN26" s="139">
        <f t="shared" si="34"/>
        <v>4.2944669099334769</v>
      </c>
      <c r="BO26" s="139">
        <f t="shared" si="34"/>
        <v>1352.8158542237536</v>
      </c>
      <c r="BP26" s="139">
        <f t="shared" si="34"/>
        <v>1344.6064866752458</v>
      </c>
      <c r="BQ26" s="120">
        <f>BQ15</f>
        <v>3044.1735794193137</v>
      </c>
      <c r="BR26" s="165">
        <f>SUM(BM26:BP26)</f>
        <v>2701.716807808933</v>
      </c>
      <c r="BS26" s="129">
        <f>BQ26/BR26</f>
        <v>1.12675524341432</v>
      </c>
    </row>
    <row r="27" spans="3:71" x14ac:dyDescent="0.3">
      <c r="C27" s="128"/>
      <c r="D27" s="4" t="s">
        <v>13</v>
      </c>
      <c r="E27" s="139">
        <f t="shared" si="28"/>
        <v>329.94460741651159</v>
      </c>
      <c r="F27" s="139">
        <f t="shared" si="28"/>
        <v>995.69605363339031</v>
      </c>
      <c r="G27" s="139">
        <f t="shared" si="28"/>
        <v>1.4230121928813153</v>
      </c>
      <c r="H27" s="139">
        <f t="shared" si="28"/>
        <v>0</v>
      </c>
      <c r="I27" s="120">
        <f>I16</f>
        <v>1054</v>
      </c>
      <c r="J27" s="165">
        <f>SUM(E27:H27)</f>
        <v>1327.0636732427831</v>
      </c>
      <c r="K27" s="129">
        <f>I27/J27</f>
        <v>0.79423468613564652</v>
      </c>
      <c r="M27" s="128"/>
      <c r="N27" s="4" t="s">
        <v>13</v>
      </c>
      <c r="O27" s="139">
        <f t="shared" si="29"/>
        <v>319.1376056951031</v>
      </c>
      <c r="P27" s="139">
        <f t="shared" si="29"/>
        <v>805.55705193478741</v>
      </c>
      <c r="Q27" s="139">
        <f t="shared" si="29"/>
        <v>5.2209596174521797</v>
      </c>
      <c r="R27" s="139">
        <f t="shared" si="29"/>
        <v>0</v>
      </c>
      <c r="S27" s="120">
        <f>S16</f>
        <v>1112.9834646689119</v>
      </c>
      <c r="T27" s="165">
        <f>SUM(O27:R27)</f>
        <v>1129.9156172473427</v>
      </c>
      <c r="U27" s="129">
        <f>S27/T27</f>
        <v>0.98501467514921137</v>
      </c>
      <c r="W27" s="128"/>
      <c r="X27" s="4" t="s">
        <v>13</v>
      </c>
      <c r="Y27" s="139">
        <f t="shared" ref="Y27:AB27" si="36">Y16*Y$20</f>
        <v>317.37725088663171</v>
      </c>
      <c r="Z27" s="139">
        <f t="shared" si="36"/>
        <v>804.5880902466879</v>
      </c>
      <c r="AA27" s="139">
        <f t="shared" si="36"/>
        <v>5.1703942132455047</v>
      </c>
      <c r="AB27" s="139">
        <f t="shared" si="36"/>
        <v>0</v>
      </c>
      <c r="AC27" s="120">
        <f>AC16</f>
        <v>1176.364579366546</v>
      </c>
      <c r="AD27" s="165">
        <f>SUM(Y27:AB27)</f>
        <v>1127.1357353465653</v>
      </c>
      <c r="AE27" s="129">
        <f>AC27/AD27</f>
        <v>1.0436760564643477</v>
      </c>
      <c r="AG27" s="128"/>
      <c r="AH27" s="4" t="s">
        <v>13</v>
      </c>
      <c r="AI27" s="139">
        <f t="shared" si="31"/>
        <v>357.09484306822333</v>
      </c>
      <c r="AJ27" s="139">
        <f t="shared" si="31"/>
        <v>911.82417179105425</v>
      </c>
      <c r="AK27" s="139">
        <f t="shared" si="31"/>
        <v>5.7941799763326323</v>
      </c>
      <c r="AL27" s="139">
        <f t="shared" si="31"/>
        <v>0</v>
      </c>
      <c r="AM27" s="120">
        <f>AM16</f>
        <v>1244.4750082359867</v>
      </c>
      <c r="AN27" s="165">
        <f>SUM(AI27:AL27)</f>
        <v>1274.71319483561</v>
      </c>
      <c r="AO27" s="129">
        <f>AM27/AN27</f>
        <v>0.9762784391640954</v>
      </c>
      <c r="AQ27" s="128"/>
      <c r="AR27" s="4" t="s">
        <v>13</v>
      </c>
      <c r="AS27" s="139">
        <f t="shared" si="32"/>
        <v>378.24348605802919</v>
      </c>
      <c r="AT27" s="139">
        <f t="shared" si="32"/>
        <v>971.08419233075369</v>
      </c>
      <c r="AU27" s="139">
        <f t="shared" si="32"/>
        <v>6.1123004916988419</v>
      </c>
      <c r="AV27" s="139">
        <f t="shared" si="32"/>
        <v>0</v>
      </c>
      <c r="AW27" s="120">
        <f>AW16</f>
        <v>1317.6716292739918</v>
      </c>
      <c r="AX27" s="165">
        <f>SUM(AS27:AV27)</f>
        <v>1355.4399788804817</v>
      </c>
      <c r="AY27" s="129">
        <f>AW27/AX27</f>
        <v>0.97213572700011075</v>
      </c>
      <c r="BA27" s="128"/>
      <c r="BB27" s="4" t="s">
        <v>13</v>
      </c>
      <c r="BC27" s="139">
        <f t="shared" si="33"/>
        <v>400.98595388987223</v>
      </c>
      <c r="BD27" s="139">
        <f t="shared" si="33"/>
        <v>1034.8488057908755</v>
      </c>
      <c r="BE27" s="139">
        <f t="shared" si="33"/>
        <v>6.4534751089915057</v>
      </c>
      <c r="BF27" s="139">
        <f t="shared" si="33"/>
        <v>0</v>
      </c>
      <c r="BG27" s="120">
        <f>BG16</f>
        <v>1396.3384616119097</v>
      </c>
      <c r="BH27" s="165">
        <f>SUM(BC27:BF27)</f>
        <v>1442.2882347897394</v>
      </c>
      <c r="BI27" s="129">
        <f>BG27/BH27</f>
        <v>0.96814106080222695</v>
      </c>
      <c r="BK27" s="128"/>
      <c r="BL27" s="4" t="s">
        <v>13</v>
      </c>
      <c r="BM27" s="139">
        <f t="shared" si="34"/>
        <v>451.19218276779111</v>
      </c>
      <c r="BN27" s="139">
        <f t="shared" si="34"/>
        <v>1170.2483263807114</v>
      </c>
      <c r="BO27" s="139">
        <f t="shared" si="34"/>
        <v>7.232106138014057</v>
      </c>
      <c r="BP27" s="139">
        <f t="shared" si="34"/>
        <v>0</v>
      </c>
      <c r="BQ27" s="120">
        <f>BQ16</f>
        <v>1480.8887406556896</v>
      </c>
      <c r="BR27" s="165">
        <f>SUM(BM27:BP27)</f>
        <v>1628.6726152865167</v>
      </c>
      <c r="BS27" s="129">
        <f>BQ27/BR27</f>
        <v>0.90926115338113611</v>
      </c>
    </row>
    <row r="28" spans="3:71" x14ac:dyDescent="0.3">
      <c r="C28" s="128"/>
      <c r="D28" s="4" t="s">
        <v>14</v>
      </c>
      <c r="E28" s="139">
        <f t="shared" si="28"/>
        <v>347.71795647610026</v>
      </c>
      <c r="F28" s="139">
        <f t="shared" si="28"/>
        <v>1047.1210746486547</v>
      </c>
      <c r="G28" s="139">
        <f t="shared" si="28"/>
        <v>0</v>
      </c>
      <c r="H28" s="139">
        <f t="shared" si="28"/>
        <v>0.94658056219939446</v>
      </c>
      <c r="I28" s="120">
        <f>I17</f>
        <v>1108</v>
      </c>
      <c r="J28" s="165">
        <f>SUM(E28:H28)</f>
        <v>1395.7856116869543</v>
      </c>
      <c r="K28" s="129">
        <f>I28/J28</f>
        <v>0.79381818434198137</v>
      </c>
      <c r="M28" s="128"/>
      <c r="N28" s="4" t="s">
        <v>14</v>
      </c>
      <c r="O28" s="139">
        <f t="shared" si="29"/>
        <v>337.48838493357613</v>
      </c>
      <c r="P28" s="139">
        <f t="shared" si="29"/>
        <v>850.08270928224408</v>
      </c>
      <c r="Q28" s="139">
        <f t="shared" si="29"/>
        <v>0</v>
      </c>
      <c r="R28" s="139">
        <f t="shared" si="29"/>
        <v>3.0402463984189345</v>
      </c>
      <c r="S28" s="120">
        <f>S17</f>
        <v>1172.7332381057306</v>
      </c>
      <c r="T28" s="165">
        <f>SUM(O28:R28)</f>
        <v>1190.6113406142392</v>
      </c>
      <c r="U28" s="129">
        <f>S28/T28</f>
        <v>0.9849840985898175</v>
      </c>
      <c r="W28" s="128"/>
      <c r="X28" s="4" t="s">
        <v>14</v>
      </c>
      <c r="Y28" s="139">
        <f t="shared" ref="Y28:AB28" si="37">Y17*Y$20</f>
        <v>336.40446031845511</v>
      </c>
      <c r="Z28" s="139">
        <f t="shared" si="37"/>
        <v>851.02747593305162</v>
      </c>
      <c r="AA28" s="139">
        <f t="shared" si="37"/>
        <v>0</v>
      </c>
      <c r="AB28" s="139">
        <f t="shared" si="37"/>
        <v>3.0177364393132788</v>
      </c>
      <c r="AC28" s="120">
        <f>AC17</f>
        <v>1242.3889058947407</v>
      </c>
      <c r="AD28" s="165">
        <f>SUM(Y28:AB28)</f>
        <v>1190.4496726908199</v>
      </c>
      <c r="AE28" s="129">
        <f>AC28/AD28</f>
        <v>1.0436299277453036</v>
      </c>
      <c r="AG28" s="128"/>
      <c r="AH28" s="4" t="s">
        <v>14</v>
      </c>
      <c r="AI28" s="139">
        <f t="shared" si="31"/>
        <v>379.37099189297146</v>
      </c>
      <c r="AJ28" s="139">
        <f t="shared" si="31"/>
        <v>966.66428485356425</v>
      </c>
      <c r="AK28" s="139">
        <f t="shared" si="31"/>
        <v>0</v>
      </c>
      <c r="AL28" s="139">
        <f t="shared" si="31"/>
        <v>3.3929102557299737</v>
      </c>
      <c r="AM28" s="120">
        <f>AM17</f>
        <v>1317.3433265123847</v>
      </c>
      <c r="AN28" s="165">
        <f>SUM(AI28:AL28)</f>
        <v>1349.4281870022655</v>
      </c>
      <c r="AO28" s="129">
        <f>AM28/AN28</f>
        <v>0.97622336571970025</v>
      </c>
      <c r="AQ28" s="128"/>
      <c r="AR28" s="4" t="s">
        <v>14</v>
      </c>
      <c r="AS28" s="139">
        <f t="shared" si="32"/>
        <v>402.75255206426954</v>
      </c>
      <c r="AT28" s="139">
        <f t="shared" si="32"/>
        <v>1031.829068803836</v>
      </c>
      <c r="AU28" s="139">
        <f t="shared" si="32"/>
        <v>0</v>
      </c>
      <c r="AV28" s="139">
        <f t="shared" si="32"/>
        <v>3.5891932342934947</v>
      </c>
      <c r="AW28" s="120">
        <f>AW17</f>
        <v>1398.0016976238194</v>
      </c>
      <c r="AX28" s="165">
        <f>SUM(AS28:AV28)</f>
        <v>1438.1708141023992</v>
      </c>
      <c r="AY28" s="129">
        <f>AW28/AX28</f>
        <v>0.97206930075016829</v>
      </c>
      <c r="BA28" s="128"/>
      <c r="BB28" s="4" t="s">
        <v>14</v>
      </c>
      <c r="BC28" s="139">
        <f t="shared" si="33"/>
        <v>427.92866118027746</v>
      </c>
      <c r="BD28" s="139">
        <f t="shared" si="33"/>
        <v>1102.0546933466935</v>
      </c>
      <c r="BE28" s="139">
        <f t="shared" si="33"/>
        <v>0</v>
      </c>
      <c r="BF28" s="139">
        <f t="shared" si="33"/>
        <v>3.8001000304121653</v>
      </c>
      <c r="BG28" s="120">
        <f>BG17</f>
        <v>1484.8003122791824</v>
      </c>
      <c r="BH28" s="165">
        <f>SUM(BC28:BF28)</f>
        <v>1533.783454557383</v>
      </c>
      <c r="BI28" s="129">
        <f>BG28/BH28</f>
        <v>0.96806384751859509</v>
      </c>
      <c r="BK28" s="128"/>
      <c r="BL28" s="4" t="s">
        <v>14</v>
      </c>
      <c r="BM28" s="139">
        <f t="shared" si="34"/>
        <v>482.57738382332309</v>
      </c>
      <c r="BN28" s="139">
        <f t="shared" si="34"/>
        <v>1249.0144345158433</v>
      </c>
      <c r="BO28" s="139">
        <f t="shared" si="34"/>
        <v>0</v>
      </c>
      <c r="BP28" s="139">
        <f t="shared" si="34"/>
        <v>4.2704227493064764</v>
      </c>
      <c r="BQ28" s="120">
        <f>BQ17</f>
        <v>1578.2089508716722</v>
      </c>
      <c r="BR28" s="165">
        <f>SUM(BM28:BP28)</f>
        <v>1735.8622410884727</v>
      </c>
      <c r="BS28" s="129">
        <f>BQ28/BR28</f>
        <v>0.90917868567845339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1881.7414801634091</v>
      </c>
      <c r="AK30" s="165">
        <f>SUM(AK25:AK28)</f>
        <v>2172.0689016417577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2558.5385458951882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0.99999999999999989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0.99999999999999989</v>
      </c>
      <c r="AK31" s="120">
        <f>AK29/AK30</f>
        <v>0.99999999999999978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1.0000000000000002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1.0000000000000002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1165.3684249242558</v>
      </c>
      <c r="F36" s="139">
        <f t="shared" si="38"/>
        <v>0</v>
      </c>
      <c r="G36" s="139">
        <f t="shared" si="38"/>
        <v>449.4828818884269</v>
      </c>
      <c r="H36" s="139">
        <f t="shared" si="38"/>
        <v>435.14869318731752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591.22343136429652</v>
      </c>
      <c r="P36" s="139">
        <f t="shared" ref="P36:R36" si="39">P25*$U25</f>
        <v>0</v>
      </c>
      <c r="Q36" s="139">
        <f t="shared" si="39"/>
        <v>864.98049123157784</v>
      </c>
      <c r="R36" s="139">
        <f t="shared" si="39"/>
        <v>730.54262855540594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632.95880330484647</v>
      </c>
      <c r="Z36" s="139">
        <f t="shared" ref="Z36:AB36" si="40">Z25*$AE25</f>
        <v>0</v>
      </c>
      <c r="AA36" s="139">
        <f t="shared" si="40"/>
        <v>922.15862065965564</v>
      </c>
      <c r="AB36" s="139">
        <f t="shared" si="40"/>
        <v>778.82337811551031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677.68026812417384</v>
      </c>
      <c r="AJ36" s="139">
        <f t="shared" ref="AJ36:AL36" si="41">AJ25*$AO25</f>
        <v>0</v>
      </c>
      <c r="AK36" s="139">
        <f t="shared" si="41"/>
        <v>983.3668554981133</v>
      </c>
      <c r="AL36" s="139">
        <f t="shared" si="41"/>
        <v>831.33691633997967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726.08551429191891</v>
      </c>
      <c r="AT36" s="139">
        <f t="shared" ref="AT36:AV36" si="42">AT25*$AY25</f>
        <v>0</v>
      </c>
      <c r="AU36" s="139">
        <f t="shared" si="42"/>
        <v>1049.3088479674766</v>
      </c>
      <c r="AV36" s="139">
        <f t="shared" si="42"/>
        <v>887.54480253651059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778.30714052930284</v>
      </c>
      <c r="BD36" s="139">
        <f t="shared" ref="BD36:BF36" si="43">BD25*$BI25</f>
        <v>0</v>
      </c>
      <c r="BE36" s="139">
        <f t="shared" si="43"/>
        <v>1120.2058010721892</v>
      </c>
      <c r="BF36" s="139">
        <f t="shared" si="43"/>
        <v>948.02249347466261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834.64626201474425</v>
      </c>
      <c r="BN36" s="139">
        <f t="shared" ref="BN36:BP36" si="44">BN25*$BS25</f>
        <v>0</v>
      </c>
      <c r="BO36" s="139">
        <f t="shared" si="44"/>
        <v>1196.4319457053746</v>
      </c>
      <c r="BP36" s="139">
        <f t="shared" si="44"/>
        <v>1013.0953716991947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13.087957165671767</v>
      </c>
      <c r="G37" s="139">
        <f t="shared" si="38"/>
        <v>953.44657169250161</v>
      </c>
      <c r="H37" s="139">
        <f t="shared" si="38"/>
        <v>1083.4654711418266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3.3188782521307503</v>
      </c>
      <c r="Q37" s="139">
        <f t="shared" si="45"/>
        <v>1096.4479315070562</v>
      </c>
      <c r="R37" s="139">
        <f t="shared" si="45"/>
        <v>1086.979741392093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3.5725965003086251</v>
      </c>
      <c r="AA37" s="139">
        <f t="shared" si="46"/>
        <v>1170.2447101185237</v>
      </c>
      <c r="AB37" s="139">
        <f t="shared" si="46"/>
        <v>1160.1234954611805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3.8561854071585859</v>
      </c>
      <c r="AK37" s="139">
        <f t="shared" si="47"/>
        <v>1249.054671471308</v>
      </c>
      <c r="AL37" s="139">
        <f t="shared" si="47"/>
        <v>1239.4731830838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4.1583276184498503</v>
      </c>
      <c r="AU37" s="139">
        <f t="shared" si="48"/>
        <v>1334.163871531435</v>
      </c>
      <c r="AV37" s="139">
        <f t="shared" si="48"/>
        <v>1324.6169656460211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4.4852066204323568</v>
      </c>
      <c r="BE37" s="139">
        <f t="shared" si="49"/>
        <v>1425.744983176151</v>
      </c>
      <c r="BF37" s="139">
        <f t="shared" si="49"/>
        <v>1416.3052452795716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4.8388131084368373</v>
      </c>
      <c r="BO37" s="139">
        <f t="shared" si="50"/>
        <v>1524.2923571206368</v>
      </c>
      <c r="BP37" s="139">
        <f t="shared" si="50"/>
        <v>1515.0424091902403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262.05345171360221</v>
      </c>
      <c r="F38" s="139">
        <f t="shared" si="38"/>
        <v>790.8163426440176</v>
      </c>
      <c r="G38" s="139">
        <f t="shared" si="38"/>
        <v>1.1302056423802895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314.35522500165911</v>
      </c>
      <c r="P38" s="139">
        <f t="shared" si="51"/>
        <v>793.48551782570098</v>
      </c>
      <c r="Q38" s="139">
        <f t="shared" si="51"/>
        <v>5.1427218415518094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331.23903761685568</v>
      </c>
      <c r="Z38" s="139">
        <f t="shared" si="52"/>
        <v>839.72932510684393</v>
      </c>
      <c r="AA38" s="139">
        <f t="shared" si="52"/>
        <v>5.3962166428461522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348.62399602419265</v>
      </c>
      <c r="AJ38" s="139">
        <f t="shared" si="53"/>
        <v>890.19427922826446</v>
      </c>
      <c r="AK38" s="139">
        <f t="shared" si="53"/>
        <v>5.6567329835298779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1244.4750082359869</v>
      </c>
      <c r="AO38" s="129">
        <f>AM38/AN38</f>
        <v>0.99999999999999978</v>
      </c>
      <c r="AQ38" s="128"/>
      <c r="AR38" s="4" t="s">
        <v>13</v>
      </c>
      <c r="AS38" s="139">
        <f t="shared" ref="AS38:AV38" si="54">AS27*$AY27</f>
        <v>367.70400630207848</v>
      </c>
      <c r="AT38" s="139">
        <f t="shared" si="54"/>
        <v>944.02563728977259</v>
      </c>
      <c r="AU38" s="139">
        <f t="shared" si="54"/>
        <v>5.9419856821407881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388.21096676573376</v>
      </c>
      <c r="BD38" s="139">
        <f t="shared" si="55"/>
        <v>1001.879620608296</v>
      </c>
      <c r="BE38" s="139">
        <f t="shared" si="55"/>
        <v>6.2478742378798033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410.2515244999941</v>
      </c>
      <c r="BN38" s="139">
        <f t="shared" si="56"/>
        <v>1064.0613429872699</v>
      </c>
      <c r="BO38" s="139">
        <f t="shared" si="56"/>
        <v>6.5758731684254554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1480.8887406556894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276.024836872962</v>
      </c>
      <c r="F39" s="139">
        <f t="shared" si="38"/>
        <v>831.2237502638194</v>
      </c>
      <c r="G39" s="139">
        <f t="shared" si="38"/>
        <v>0</v>
      </c>
      <c r="H39" s="139">
        <f t="shared" si="38"/>
        <v>0.75141286321853529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332.42069261833183</v>
      </c>
      <c r="P39" s="139">
        <f t="shared" si="57"/>
        <v>837.31795112916109</v>
      </c>
      <c r="Q39" s="139">
        <f t="shared" si="57"/>
        <v>0</v>
      </c>
      <c r="R39" s="139">
        <f t="shared" si="57"/>
        <v>2.9945943582376136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351.08176261534715</v>
      </c>
      <c r="Z39" s="139">
        <f t="shared" si="58"/>
        <v>888.15774321727872</v>
      </c>
      <c r="AA39" s="139">
        <f t="shared" si="58"/>
        <v>0</v>
      </c>
      <c r="AB39" s="139">
        <f t="shared" si="58"/>
        <v>3.149400062114887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370.3508265621777</v>
      </c>
      <c r="AJ39" s="139">
        <f t="shared" si="59"/>
        <v>943.68026168077358</v>
      </c>
      <c r="AK39" s="139">
        <f t="shared" si="59"/>
        <v>0</v>
      </c>
      <c r="AL39" s="139">
        <f t="shared" si="59"/>
        <v>3.3122382694336037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391.50339166046024</v>
      </c>
      <c r="AT39" s="139">
        <f t="shared" si="60"/>
        <v>1003.0093614058421</v>
      </c>
      <c r="AU39" s="139">
        <f t="shared" si="60"/>
        <v>0</v>
      </c>
      <c r="AV39" s="139">
        <f t="shared" si="60"/>
        <v>3.4889445575169122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414.26226620566064</v>
      </c>
      <c r="BD39" s="139">
        <f t="shared" si="61"/>
        <v>1066.8593066171256</v>
      </c>
      <c r="BE39" s="139">
        <f t="shared" si="61"/>
        <v>0</v>
      </c>
      <c r="BF39" s="139">
        <f t="shared" si="61"/>
        <v>3.6787394563963307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438.74907156263544</v>
      </c>
      <c r="BN39" s="139">
        <f t="shared" si="62"/>
        <v>1135.577301966531</v>
      </c>
      <c r="BO39" s="139">
        <f t="shared" si="62"/>
        <v>0</v>
      </c>
      <c r="BP39" s="139">
        <f t="shared" si="62"/>
        <v>3.8825773425058294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1703.44671351082</v>
      </c>
      <c r="F41" s="165">
        <f>SUM(F36:F39)</f>
        <v>1635.1280500735088</v>
      </c>
      <c r="G41" s="165">
        <f>SUM(G36:G39)</f>
        <v>1404.0596592233089</v>
      </c>
      <c r="H41" s="165">
        <f>SUM(H36:H39)</f>
        <v>1519.3655771923627</v>
      </c>
      <c r="K41" s="129"/>
      <c r="M41" s="128"/>
      <c r="N41" s="120" t="s">
        <v>195</v>
      </c>
      <c r="O41" s="165">
        <f>SUM(O36:O39)</f>
        <v>1237.9993489842873</v>
      </c>
      <c r="P41" s="165">
        <f>SUM(P36:P39)</f>
        <v>1634.1223472069928</v>
      </c>
      <c r="Q41" s="165">
        <f>SUM(Q36:Q39)</f>
        <v>1966.5711445801858</v>
      </c>
      <c r="R41" s="165">
        <f>SUM(R36:R39)</f>
        <v>1820.5169643057368</v>
      </c>
      <c r="U41" s="129"/>
      <c r="W41" s="128"/>
      <c r="X41" s="120" t="s">
        <v>195</v>
      </c>
      <c r="Y41" s="165">
        <f>SUM(Y36:Y39)</f>
        <v>1315.2796035370493</v>
      </c>
      <c r="Z41" s="165">
        <f>SUM(Z36:Z39)</f>
        <v>1731.4596648244312</v>
      </c>
      <c r="AA41" s="165">
        <f>SUM(AA36:AA39)</f>
        <v>2097.7995474210252</v>
      </c>
      <c r="AB41" s="165">
        <f>SUM(AB36:AB39)</f>
        <v>1942.0962736388058</v>
      </c>
      <c r="AE41" s="129"/>
      <c r="AG41" s="128"/>
      <c r="AH41" s="120" t="s">
        <v>195</v>
      </c>
      <c r="AI41" s="165">
        <f>SUM(AI36:AI39)</f>
        <v>1396.6550907105441</v>
      </c>
      <c r="AJ41" s="165">
        <f>SUM(AJ36:AJ39)</f>
        <v>1837.7307263161965</v>
      </c>
      <c r="AK41" s="165">
        <f>SUM(AK36:AK39)</f>
        <v>2238.0782599529512</v>
      </c>
      <c r="AL41" s="165">
        <f>SUM(AL36:AL39)</f>
        <v>2074.1223376932135</v>
      </c>
      <c r="AO41" s="129"/>
      <c r="AQ41" s="128"/>
      <c r="AR41" s="120" t="s">
        <v>195</v>
      </c>
      <c r="AS41" s="165">
        <f>SUM(AS36:AS39)</f>
        <v>1485.2929122544576</v>
      </c>
      <c r="AT41" s="165">
        <f>SUM(AT36:AT39)</f>
        <v>1951.1933263140645</v>
      </c>
      <c r="AU41" s="165">
        <f>SUM(AU36:AU39)</f>
        <v>2389.4147051810528</v>
      </c>
      <c r="AV41" s="165">
        <f>SUM(AV36:AV39)</f>
        <v>2215.6507127400487</v>
      </c>
      <c r="AY41" s="129"/>
      <c r="BA41" s="128"/>
      <c r="BB41" s="120" t="s">
        <v>195</v>
      </c>
      <c r="BC41" s="165">
        <f>SUM(BC36:BC39)</f>
        <v>1580.7803735006971</v>
      </c>
      <c r="BD41" s="165">
        <f>SUM(BD36:BD39)</f>
        <v>2073.2241338458539</v>
      </c>
      <c r="BE41" s="165">
        <f>SUM(BE36:BE39)</f>
        <v>2552.1986584862198</v>
      </c>
      <c r="BF41" s="165">
        <f>SUM(BF36:BF39)</f>
        <v>2368.0064782106306</v>
      </c>
      <c r="BI41" s="129"/>
      <c r="BK41" s="128"/>
      <c r="BL41" s="120" t="s">
        <v>195</v>
      </c>
      <c r="BM41" s="165">
        <f>SUM(BM36:BM39)</f>
        <v>1683.6468580773737</v>
      </c>
      <c r="BN41" s="165">
        <f>SUM(BN36:BN39)</f>
        <v>2204.4774580622379</v>
      </c>
      <c r="BO41" s="165">
        <f>SUM(BO36:BO39)</f>
        <v>2727.3001759944368</v>
      </c>
      <c r="BP41" s="165">
        <f>SUM(BP36:BP39)</f>
        <v>2532.0203582319409</v>
      </c>
      <c r="BS41" s="129"/>
    </row>
    <row r="42" spans="3:71" x14ac:dyDescent="0.3">
      <c r="C42" s="128"/>
      <c r="D42" s="120" t="s">
        <v>194</v>
      </c>
      <c r="E42" s="120">
        <f>E40/E41</f>
        <v>1.2034423993075372</v>
      </c>
      <c r="F42" s="120">
        <f>F40/F41</f>
        <v>1.2537244406686316</v>
      </c>
      <c r="G42" s="120">
        <f>G40/G41</f>
        <v>0.75068035255926857</v>
      </c>
      <c r="H42" s="120">
        <f>H40/H41</f>
        <v>0.72925174601327636</v>
      </c>
      <c r="K42" s="129"/>
      <c r="M42" s="128"/>
      <c r="N42" s="120" t="s">
        <v>194</v>
      </c>
      <c r="O42" s="120">
        <f>O40/O41</f>
        <v>1.0727084840969583</v>
      </c>
      <c r="P42" s="120">
        <f>P40/P41</f>
        <v>1.0148908426953709</v>
      </c>
      <c r="Q42" s="120">
        <f>Q40/Q41</f>
        <v>0.97520551826425839</v>
      </c>
      <c r="R42" s="120">
        <f>R40/R41</f>
        <v>0.96397374825144799</v>
      </c>
      <c r="U42" s="129"/>
      <c r="W42" s="128"/>
      <c r="X42" s="120" t="s">
        <v>194</v>
      </c>
      <c r="Y42" s="120">
        <f>Y40/Y41</f>
        <v>1.0096806803592679</v>
      </c>
      <c r="Z42" s="120">
        <f>Z40/Z41</f>
        <v>0.95783681232470919</v>
      </c>
      <c r="AA42" s="120">
        <f>AA40/AA41</f>
        <v>0.91420128038999626</v>
      </c>
      <c r="AB42" s="120">
        <f>AB40/AB41</f>
        <v>0.90362696518078667</v>
      </c>
      <c r="AE42" s="129"/>
      <c r="AG42" s="128"/>
      <c r="AH42" s="120" t="s">
        <v>194</v>
      </c>
      <c r="AI42" s="120">
        <f>AI40/AI41</f>
        <v>1.0762852048652618</v>
      </c>
      <c r="AJ42" s="120">
        <f>AJ40/AJ41</f>
        <v>1.0239484235731497</v>
      </c>
      <c r="AK42" s="120">
        <f>AK40/AK41</f>
        <v>0.97050623318570572</v>
      </c>
      <c r="AL42" s="120">
        <f>AL40/AL41</f>
        <v>0.95923793224703802</v>
      </c>
      <c r="AO42" s="129"/>
      <c r="AQ42" s="128"/>
      <c r="AR42" s="120" t="s">
        <v>194</v>
      </c>
      <c r="AS42" s="120">
        <f>AS40/AS41</f>
        <v>1.0779617532661696</v>
      </c>
      <c r="AT42" s="120">
        <f>AT40/AT41</f>
        <v>1.0282996938256219</v>
      </c>
      <c r="AU42" s="120">
        <f>AU40/AU41</f>
        <v>0.96829437451769873</v>
      </c>
      <c r="AV42" s="120">
        <f>AV40/AV41</f>
        <v>0.95700751703760978</v>
      </c>
      <c r="AY42" s="129"/>
      <c r="BA42" s="128"/>
      <c r="BB42" s="120" t="s">
        <v>194</v>
      </c>
      <c r="BC42" s="120">
        <f>BC40/BC41</f>
        <v>1.0795668032655952</v>
      </c>
      <c r="BD42" s="120">
        <f>BD40/BD41</f>
        <v>1.0325302679268722</v>
      </c>
      <c r="BE42" s="120">
        <f>BE40/BE41</f>
        <v>0.96617042305256307</v>
      </c>
      <c r="BF42" s="120">
        <f>BF40/BF41</f>
        <v>0.95486482929334593</v>
      </c>
      <c r="BI42" s="129"/>
      <c r="BK42" s="128"/>
      <c r="BL42" s="120" t="s">
        <v>194</v>
      </c>
      <c r="BM42" s="120">
        <f>BM40/BM41</f>
        <v>1.1465340364809522</v>
      </c>
      <c r="BN42" s="120">
        <f>BN40/BN41</f>
        <v>1.0993794556360872</v>
      </c>
      <c r="BO42" s="120">
        <f>BO40/BO41</f>
        <v>1.022483022927277</v>
      </c>
      <c r="BP42" s="120">
        <f>BP40/BP41</f>
        <v>1.010473133668548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1402.4537733680918</v>
      </c>
      <c r="F47" s="139">
        <f t="shared" ref="F47:H47" si="63">F36*F$42</f>
        <v>0</v>
      </c>
      <c r="G47" s="139">
        <f t="shared" si="63"/>
        <v>337.41796824536038</v>
      </c>
      <c r="H47" s="139">
        <f t="shared" si="63"/>
        <v>317.33294428224679</v>
      </c>
      <c r="I47" s="120">
        <f>I36</f>
        <v>2050</v>
      </c>
      <c r="J47" s="165">
        <f>SUM(E47:H47)</f>
        <v>2057.2046858956992</v>
      </c>
      <c r="K47" s="129">
        <f>I47/J47</f>
        <v>0.99649782739408732</v>
      </c>
      <c r="L47" s="150"/>
      <c r="M47" s="128"/>
      <c r="N47" s="4" t="s">
        <v>11</v>
      </c>
      <c r="O47" s="139">
        <f>O36*O$42</f>
        <v>634.21039082139657</v>
      </c>
      <c r="P47" s="139">
        <f t="shared" ref="P47:R47" si="64">P36*P$42</f>
        <v>0</v>
      </c>
      <c r="Q47" s="139">
        <f t="shared" si="64"/>
        <v>843.53374823996364</v>
      </c>
      <c r="R47" s="139">
        <f t="shared" si="64"/>
        <v>704.22391590602001</v>
      </c>
      <c r="S47" s="120">
        <f>S36</f>
        <v>2186.7465511512801</v>
      </c>
      <c r="T47" s="165">
        <f>SUM(O47:R47)</f>
        <v>2181.9680549673803</v>
      </c>
      <c r="U47" s="129">
        <f>S47/T47</f>
        <v>1.0021899936495502</v>
      </c>
      <c r="W47" s="128"/>
      <c r="X47" s="4" t="s">
        <v>11</v>
      </c>
      <c r="Y47" s="139">
        <f>Y36*Y$42</f>
        <v>639.08627516022545</v>
      </c>
      <c r="Z47" s="139">
        <f t="shared" ref="Z47:AB47" si="65">Z36*Z$42</f>
        <v>0</v>
      </c>
      <c r="AA47" s="139">
        <f t="shared" si="65"/>
        <v>843.03859172973</v>
      </c>
      <c r="AB47" s="139">
        <f t="shared" si="65"/>
        <v>703.76580557836689</v>
      </c>
      <c r="AC47" s="120">
        <f>AC36</f>
        <v>2333.9408020800124</v>
      </c>
      <c r="AD47" s="165">
        <f>SUM(Y47:AB47)</f>
        <v>2185.8906724683225</v>
      </c>
      <c r="AE47" s="129">
        <f>AC47/AD47</f>
        <v>1.0677298876272301</v>
      </c>
      <c r="AG47" s="128"/>
      <c r="AH47" s="4" t="s">
        <v>11</v>
      </c>
      <c r="AI47" s="139">
        <f>AI36*AI$42</f>
        <v>729.37724621117195</v>
      </c>
      <c r="AJ47" s="139">
        <f t="shared" ref="AJ47:AL47" si="66">AJ36*AJ$42</f>
        <v>0</v>
      </c>
      <c r="AK47" s="139">
        <f t="shared" si="66"/>
        <v>954.36366276914612</v>
      </c>
      <c r="AL47" s="139">
        <f t="shared" si="66"/>
        <v>797.44990463059094</v>
      </c>
      <c r="AM47" s="120">
        <f>AM36</f>
        <v>2492.3840399622668</v>
      </c>
      <c r="AN47" s="165">
        <f>SUM(AI47:AL47)</f>
        <v>2481.1908136109091</v>
      </c>
      <c r="AO47" s="129">
        <f>AM47/AN47</f>
        <v>1.004511231578787</v>
      </c>
      <c r="BA47" s="128"/>
      <c r="BB47" s="4" t="s">
        <v>11</v>
      </c>
      <c r="BC47" s="139">
        <f>BC36*BC$42</f>
        <v>840.23455166000576</v>
      </c>
      <c r="BD47" s="139">
        <f t="shared" ref="BD47:BF47" si="67">BD36*BD$42</f>
        <v>0</v>
      </c>
      <c r="BE47" s="139">
        <f t="shared" si="67"/>
        <v>1082.3097127278522</v>
      </c>
      <c r="BF47" s="139">
        <f t="shared" si="67"/>
        <v>905.23333639793589</v>
      </c>
      <c r="BG47" s="120">
        <f>BG36</f>
        <v>2846.535435076155</v>
      </c>
      <c r="BH47" s="165">
        <f>SUM(BC47:BF47)</f>
        <v>2827.7776007857938</v>
      </c>
      <c r="BI47" s="129">
        <f>BG47/BH47</f>
        <v>1.0066334192212105</v>
      </c>
      <c r="BK47" s="128"/>
      <c r="BL47" s="4" t="s">
        <v>11</v>
      </c>
      <c r="BM47" s="139">
        <f>BM36*BM$42</f>
        <v>956.95034782150321</v>
      </c>
      <c r="BN47" s="139">
        <f t="shared" ref="BN47:BP47" si="68">BN36*BN$42</f>
        <v>0</v>
      </c>
      <c r="BO47" s="139">
        <f t="shared" si="68"/>
        <v>1223.3313525715951</v>
      </c>
      <c r="BP47" s="139">
        <f t="shared" si="68"/>
        <v>1023.7056549459877</v>
      </c>
      <c r="BQ47" s="120">
        <f>BQ36</f>
        <v>3044.1735794193137</v>
      </c>
      <c r="BR47" s="165">
        <f>SUM(BM47:BP47)</f>
        <v>3203.9873553390858</v>
      </c>
      <c r="BS47" s="129">
        <f>BQ47/BR47</f>
        <v>0.95012034749342555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16.408691777026846</v>
      </c>
      <c r="G48" s="139">
        <f t="shared" si="69"/>
        <v>715.73360858455305</v>
      </c>
      <c r="H48" s="139">
        <f t="shared" si="69"/>
        <v>790.11908657527408</v>
      </c>
      <c r="I48" s="120">
        <f>I37</f>
        <v>2050</v>
      </c>
      <c r="J48" s="165">
        <f>SUM(E48:H48)</f>
        <v>1522.261386936854</v>
      </c>
      <c r="K48" s="129">
        <f>I48/J48</f>
        <v>1.3466806801984772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3.3682991461083169</v>
      </c>
      <c r="Q48" s="139">
        <f t="shared" si="70"/>
        <v>1069.2620732951127</v>
      </c>
      <c r="R48" s="139">
        <f t="shared" si="70"/>
        <v>1047.8199355831255</v>
      </c>
      <c r="S48" s="120">
        <f>S37</f>
        <v>2186.7465511512801</v>
      </c>
      <c r="T48" s="165">
        <f>SUM(O48:R48)</f>
        <v>2120.4503080243467</v>
      </c>
      <c r="U48" s="129">
        <f>S48/T48</f>
        <v>1.0312651717779242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3.4219644435780254</v>
      </c>
      <c r="AA48" s="139">
        <f t="shared" si="71"/>
        <v>1069.8392123599745</v>
      </c>
      <c r="AB48" s="139">
        <f t="shared" si="71"/>
        <v>1048.3188734385126</v>
      </c>
      <c r="AC48" s="120">
        <f>AC37</f>
        <v>2333.9408020800124</v>
      </c>
      <c r="AD48" s="165">
        <f>SUM(Y48:AB48)</f>
        <v>2121.5800502420652</v>
      </c>
      <c r="AE48" s="129">
        <f>AC48/AD48</f>
        <v>1.1000955640649608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3.9485349686658187</v>
      </c>
      <c r="AK48" s="139">
        <f t="shared" si="72"/>
        <v>1212.2153442526283</v>
      </c>
      <c r="AL48" s="139">
        <f t="shared" si="72"/>
        <v>1188.9496932169586</v>
      </c>
      <c r="AM48" s="120">
        <f>AM37</f>
        <v>2492.3840399622668</v>
      </c>
      <c r="AN48" s="165">
        <f>SUM(AI48:AL48)</f>
        <v>2405.113572438253</v>
      </c>
      <c r="AO48" s="129">
        <f>AM48/AN48</f>
        <v>1.0362853831619856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4.6311115935024025</v>
      </c>
      <c r="BE48" s="139">
        <f t="shared" si="73"/>
        <v>1377.5126335603711</v>
      </c>
      <c r="BF48" s="139">
        <f t="shared" si="73"/>
        <v>1352.3800662611486</v>
      </c>
      <c r="BG48" s="120">
        <f>BG37</f>
        <v>2846.535435076155</v>
      </c>
      <c r="BH48" s="165">
        <f>SUM(BC48:BF48)</f>
        <v>2734.5238114150225</v>
      </c>
      <c r="BI48" s="129">
        <f>BG48/BH48</f>
        <v>1.0409620216849274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5.319691721078053</v>
      </c>
      <c r="BO48" s="139">
        <f t="shared" si="74"/>
        <v>1558.563057133653</v>
      </c>
      <c r="BP48" s="139">
        <f t="shared" si="74"/>
        <v>1530.9096508552086</v>
      </c>
      <c r="BQ48" s="120">
        <f>BQ37</f>
        <v>3044.1735794193137</v>
      </c>
      <c r="BR48" s="165">
        <f>SUM(BM48:BP48)</f>
        <v>3094.7923997099397</v>
      </c>
      <c r="BS48" s="129">
        <f>BQ48/BR48</f>
        <v>0.98364387210742465</v>
      </c>
    </row>
    <row r="49" spans="3:71" x14ac:dyDescent="0.3">
      <c r="C49" s="128"/>
      <c r="D49" s="4" t="s">
        <v>13</v>
      </c>
      <c r="E49" s="139">
        <f t="shared" ref="E49:H49" si="75">E38*E$42</f>
        <v>315.3662346770393</v>
      </c>
      <c r="F49" s="139">
        <f t="shared" si="75"/>
        <v>991.46577685298394</v>
      </c>
      <c r="G49" s="139">
        <f t="shared" si="75"/>
        <v>0.84842317008651036</v>
      </c>
      <c r="H49" s="139">
        <f t="shared" si="75"/>
        <v>0</v>
      </c>
      <c r="I49" s="120">
        <f>I38</f>
        <v>1054</v>
      </c>
      <c r="J49" s="165">
        <f>SUM(E49:H49)</f>
        <v>1307.6804347001098</v>
      </c>
      <c r="K49" s="129">
        <f>I49/J49</f>
        <v>0.80600731802010461</v>
      </c>
      <c r="L49" s="150"/>
      <c r="M49" s="128"/>
      <c r="N49" s="4" t="s">
        <v>13</v>
      </c>
      <c r="O49" s="139">
        <f t="shared" ref="O49:R49" si="76">O38*O$42</f>
        <v>337.21151687948799</v>
      </c>
      <c r="P49" s="139">
        <f t="shared" si="76"/>
        <v>805.30118585269838</v>
      </c>
      <c r="Q49" s="139">
        <f t="shared" si="76"/>
        <v>5.0152107187794535</v>
      </c>
      <c r="R49" s="139">
        <f t="shared" si="76"/>
        <v>0</v>
      </c>
      <c r="S49" s="120">
        <f>S38</f>
        <v>1112.9834646689119</v>
      </c>
      <c r="T49" s="165">
        <f>SUM(O49:R49)</f>
        <v>1147.5279134509658</v>
      </c>
      <c r="U49" s="129">
        <f>S49/T49</f>
        <v>0.96989663747858801</v>
      </c>
      <c r="W49" s="128"/>
      <c r="X49" s="4" t="s">
        <v>13</v>
      </c>
      <c r="Y49" s="139">
        <f t="shared" ref="Y49:AB49" si="77">Y38*Y$42</f>
        <v>334.445656862536</v>
      </c>
      <c r="Z49" s="139">
        <f t="shared" si="77"/>
        <v>804.32365997591876</v>
      </c>
      <c r="AA49" s="139">
        <f t="shared" si="77"/>
        <v>4.9332281641517595</v>
      </c>
      <c r="AB49" s="139">
        <f t="shared" si="77"/>
        <v>0</v>
      </c>
      <c r="AC49" s="120">
        <f>AC38</f>
        <v>1176.364579366546</v>
      </c>
      <c r="AD49" s="165">
        <f>SUM(Y49:AB49)</f>
        <v>1143.7025450026067</v>
      </c>
      <c r="AE49" s="129">
        <f>AC49/AD49</f>
        <v>1.0285581548337508</v>
      </c>
      <c r="AG49" s="128"/>
      <c r="AH49" s="4" t="s">
        <v>13</v>
      </c>
      <c r="AI49" s="139">
        <f t="shared" ref="AI49:AL49" si="78">AI38*AI$42</f>
        <v>375.21884898184442</v>
      </c>
      <c r="AJ49" s="139">
        <f t="shared" si="78"/>
        <v>911.51302888961766</v>
      </c>
      <c r="AK49" s="139">
        <f t="shared" si="78"/>
        <v>5.4898946199829206</v>
      </c>
      <c r="AL49" s="139">
        <f t="shared" si="78"/>
        <v>0</v>
      </c>
      <c r="AM49" s="120">
        <f>AM38</f>
        <v>1244.4750082359867</v>
      </c>
      <c r="AN49" s="165">
        <f>SUM(AI49:AL49)</f>
        <v>1292.2217724914451</v>
      </c>
      <c r="AO49" s="129">
        <f>AM49/AN49</f>
        <v>0.9630506424888654</v>
      </c>
      <c r="BA49" s="128"/>
      <c r="BB49" s="4" t="s">
        <v>13</v>
      </c>
      <c r="BC49" s="139">
        <f t="shared" ref="BC49:BF49" si="79">BC38*BC$42</f>
        <v>419.09967238392943</v>
      </c>
      <c r="BD49" s="139">
        <f t="shared" si="79"/>
        <v>1034.471033097157</v>
      </c>
      <c r="BE49" s="139">
        <f t="shared" si="79"/>
        <v>6.0365112955915396</v>
      </c>
      <c r="BF49" s="139">
        <f t="shared" si="79"/>
        <v>0</v>
      </c>
      <c r="BG49" s="120">
        <f>BG38</f>
        <v>1396.3384616119097</v>
      </c>
      <c r="BH49" s="165">
        <f>SUM(BC49:BF49)</f>
        <v>1459.6072167766779</v>
      </c>
      <c r="BI49" s="129">
        <f>BG49/BH49</f>
        <v>0.9566535747168422</v>
      </c>
      <c r="BK49" s="128"/>
      <c r="BL49" s="4" t="s">
        <v>13</v>
      </c>
      <c r="BM49" s="139">
        <f t="shared" ref="BM49:BP49" si="80">BM38*BM$42</f>
        <v>470.36733635744247</v>
      </c>
      <c r="BN49" s="139">
        <f t="shared" si="80"/>
        <v>1169.8071800167486</v>
      </c>
      <c r="BO49" s="139">
        <f t="shared" si="80"/>
        <v>6.7237186756380307</v>
      </c>
      <c r="BP49" s="139">
        <f t="shared" si="80"/>
        <v>0</v>
      </c>
      <c r="BQ49" s="120">
        <f>BQ38</f>
        <v>1480.8887406556896</v>
      </c>
      <c r="BR49" s="165">
        <f>SUM(BM49:BP49)</f>
        <v>1646.8982350498293</v>
      </c>
      <c r="BS49" s="129">
        <f>BQ49/BR49</f>
        <v>0.89919869311832934</v>
      </c>
    </row>
    <row r="50" spans="3:71" x14ac:dyDescent="0.3">
      <c r="C50" s="128"/>
      <c r="D50" s="4" t="s">
        <v>14</v>
      </c>
      <c r="E50" s="139">
        <f t="shared" ref="E50:H50" si="81">E39*E$42</f>
        <v>332.17999195486897</v>
      </c>
      <c r="F50" s="139">
        <f t="shared" si="81"/>
        <v>1042.1255313699894</v>
      </c>
      <c r="G50" s="139">
        <f t="shared" si="81"/>
        <v>0</v>
      </c>
      <c r="H50" s="139">
        <f t="shared" si="81"/>
        <v>0.54796914247895201</v>
      </c>
      <c r="I50" s="120">
        <f>I39</f>
        <v>1108</v>
      </c>
      <c r="J50" s="165">
        <f>SUM(E50:H50)</f>
        <v>1374.8534924673372</v>
      </c>
      <c r="K50" s="129">
        <f>I50/J50</f>
        <v>0.8059040516466689</v>
      </c>
      <c r="L50" s="150"/>
      <c r="M50" s="128"/>
      <c r="N50" s="4" t="s">
        <v>14</v>
      </c>
      <c r="O50" s="139">
        <f t="shared" ref="O50:R50" si="82">O39*O$42</f>
        <v>356.59049726107168</v>
      </c>
      <c r="P50" s="139">
        <f t="shared" si="82"/>
        <v>849.78632102543565</v>
      </c>
      <c r="Q50" s="139">
        <f t="shared" si="82"/>
        <v>0</v>
      </c>
      <c r="R50" s="139">
        <f t="shared" si="82"/>
        <v>2.8867103480029517</v>
      </c>
      <c r="S50" s="120">
        <f>S39</f>
        <v>1172.7332381057306</v>
      </c>
      <c r="T50" s="165">
        <f>SUM(O50:R50)</f>
        <v>1209.2635286345103</v>
      </c>
      <c r="U50" s="129">
        <f>S50/T50</f>
        <v>0.96979129059649272</v>
      </c>
      <c r="W50" s="128"/>
      <c r="X50" s="4" t="s">
        <v>14</v>
      </c>
      <c r="Y50" s="139">
        <f t="shared" ref="Y50:AB50" si="83">Y39*Y$42</f>
        <v>354.48047293919473</v>
      </c>
      <c r="Z50" s="139">
        <f t="shared" si="83"/>
        <v>850.7101816047458</v>
      </c>
      <c r="AA50" s="139">
        <f t="shared" si="83"/>
        <v>0</v>
      </c>
      <c r="AB50" s="139">
        <f t="shared" si="83"/>
        <v>2.8458828202690563</v>
      </c>
      <c r="AC50" s="120">
        <f>AC39</f>
        <v>1242.3889058947407</v>
      </c>
      <c r="AD50" s="165">
        <f>SUM(Y50:AB50)</f>
        <v>1208.0365373642096</v>
      </c>
      <c r="AE50" s="129">
        <f>AC50/AD50</f>
        <v>1.0284365310717205</v>
      </c>
      <c r="AG50" s="128"/>
      <c r="AH50" s="4" t="s">
        <v>14</v>
      </c>
      <c r="AI50" s="139">
        <f t="shared" ref="AI50:AL50" si="84">AI39*AI$42</f>
        <v>398.60311523849248</v>
      </c>
      <c r="AJ50" s="139">
        <f t="shared" si="84"/>
        <v>966.27991630512554</v>
      </c>
      <c r="AK50" s="139">
        <f t="shared" si="84"/>
        <v>0</v>
      </c>
      <c r="AL50" s="139">
        <f t="shared" si="84"/>
        <v>3.1772245886809976</v>
      </c>
      <c r="AM50" s="120">
        <f>AM39</f>
        <v>1317.3433265123847</v>
      </c>
      <c r="AN50" s="165">
        <f>SUM(AI50:AL50)</f>
        <v>1368.0602561322989</v>
      </c>
      <c r="AO50" s="129">
        <f>AM50/AN50</f>
        <v>0.96292785395045521</v>
      </c>
      <c r="BA50" s="128"/>
      <c r="BB50" s="4" t="s">
        <v>14</v>
      </c>
      <c r="BC50" s="139">
        <f t="shared" ref="BC50:BF50" si="85">BC39*BC$42</f>
        <v>447.22379044120606</v>
      </c>
      <c r="BD50" s="139">
        <f t="shared" si="85"/>
        <v>1101.5645257016579</v>
      </c>
      <c r="BE50" s="139">
        <f t="shared" si="85"/>
        <v>0</v>
      </c>
      <c r="BF50" s="139">
        <f t="shared" si="85"/>
        <v>3.5126989230465786</v>
      </c>
      <c r="BG50" s="120">
        <f>BG39</f>
        <v>1484.8003122791824</v>
      </c>
      <c r="BH50" s="165">
        <f>SUM(BC50:BF50)</f>
        <v>1552.3010150659106</v>
      </c>
      <c r="BI50" s="129">
        <f>BG50/BH50</f>
        <v>0.95651571304044913</v>
      </c>
      <c r="BK50" s="128"/>
      <c r="BL50" s="4" t="s">
        <v>14</v>
      </c>
      <c r="BM50" s="139">
        <f t="shared" ref="BM50:BP50" si="86">BM39*BM$42</f>
        <v>503.04074402097854</v>
      </c>
      <c r="BN50" s="139">
        <f t="shared" si="86"/>
        <v>1248.4303560686615</v>
      </c>
      <c r="BO50" s="139">
        <f t="shared" si="86"/>
        <v>0</v>
      </c>
      <c r="BP50" s="139">
        <f t="shared" si="86"/>
        <v>3.9232400939923688</v>
      </c>
      <c r="BQ50" s="120">
        <f>BQ39</f>
        <v>1578.2089508716722</v>
      </c>
      <c r="BR50" s="165">
        <f>SUM(BM50:BP50)</f>
        <v>1755.3943401836323</v>
      </c>
      <c r="BS50" s="129">
        <f>BQ50/BR50</f>
        <v>0.89906234442260724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1107.9999999999998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1658.4558060242425</v>
      </c>
      <c r="AA52" s="165">
        <f>SUM(AA47:AA50)</f>
        <v>1917.8110322538564</v>
      </c>
      <c r="AB52" s="165">
        <f>SUM(AB47:AB50)</f>
        <v>1754.9305618371484</v>
      </c>
      <c r="AE52" s="129"/>
      <c r="AG52" s="128"/>
      <c r="AH52" s="120" t="s">
        <v>195</v>
      </c>
      <c r="AI52" s="165">
        <f>SUM(AI47:AI50)</f>
        <v>1503.1992104315091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1706.5580144851413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1.0000000000000002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1</v>
      </c>
      <c r="Q53" s="120">
        <f>Q51/Q52</f>
        <v>1.0000000000000002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1</v>
      </c>
      <c r="AA53" s="120">
        <f>AA51/AA52</f>
        <v>0.99999999999999978</v>
      </c>
      <c r="AB53" s="120">
        <f>AB51/AB52</f>
        <v>1.0000000000000002</v>
      </c>
      <c r="AE53" s="129"/>
      <c r="AG53" s="128"/>
      <c r="AH53" s="120" t="s">
        <v>194</v>
      </c>
      <c r="AI53" s="120">
        <f>AI51/AI52</f>
        <v>0.99999999999999967</v>
      </c>
      <c r="AJ53" s="120">
        <f>AJ51/AJ52</f>
        <v>0.99999999999999989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0.99999999999999989</v>
      </c>
      <c r="BD53" s="120">
        <f>BD51/BD52</f>
        <v>0.99999999999999978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1.0000000000000002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1397.5421381819433</v>
      </c>
      <c r="F58" s="139">
        <f t="shared" ref="F58:H58" si="87">F47*$K47</f>
        <v>0</v>
      </c>
      <c r="G58" s="139">
        <f t="shared" si="87"/>
        <v>336.23627228022877</v>
      </c>
      <c r="H58" s="139">
        <f t="shared" si="87"/>
        <v>316.22158953782787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635.59930754977415</v>
      </c>
      <c r="P58" s="139">
        <f t="shared" ref="P58:R58" si="88">P47*$U47</f>
        <v>0</v>
      </c>
      <c r="Q58" s="139">
        <f t="shared" si="88"/>
        <v>845.38108179179039</v>
      </c>
      <c r="R58" s="139">
        <f t="shared" si="88"/>
        <v>705.76616180971553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732.66763587712842</v>
      </c>
      <c r="AJ58" s="139">
        <f t="shared" ref="AJ58:AL58" si="89">AJ47*$AO47</f>
        <v>0</v>
      </c>
      <c r="AK58" s="139">
        <f t="shared" si="89"/>
        <v>958.66901826227706</v>
      </c>
      <c r="AL58" s="139">
        <f t="shared" si="89"/>
        <v>801.04738582286109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845.80817968531244</v>
      </c>
      <c r="BD58" s="139">
        <f t="shared" ref="BD58:BF58" si="90">BD47*$BI47</f>
        <v>0</v>
      </c>
      <c r="BE58" s="139">
        <f t="shared" si="90"/>
        <v>1089.489126779564</v>
      </c>
      <c r="BF58" s="139">
        <f t="shared" si="90"/>
        <v>911.23812861127851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909.2179970061211</v>
      </c>
      <c r="BN58" s="139">
        <f t="shared" ref="BN58:BP58" si="91">BN47*$BS47</f>
        <v>0</v>
      </c>
      <c r="BO58" s="139">
        <f t="shared" si="91"/>
        <v>1162.3120098049262</v>
      </c>
      <c r="BP58" s="139">
        <f t="shared" si="91"/>
        <v>972.6435726082666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22.097268203453673</v>
      </c>
      <c r="G59" s="139">
        <f t="shared" si="92"/>
        <v>963.86462284955655</v>
      </c>
      <c r="H59" s="139">
        <f t="shared" si="92"/>
        <v>1064.0381089469895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3.473609597510829</v>
      </c>
      <c r="Q59" s="139">
        <f t="shared" si="93"/>
        <v>1102.6927356923038</v>
      </c>
      <c r="R59" s="139">
        <f t="shared" si="93"/>
        <v>1080.5802058614654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4.0918090729323566</v>
      </c>
      <c r="AK59" s="139">
        <f t="shared" si="94"/>
        <v>1256.2010424936732</v>
      </c>
      <c r="AL59" s="139">
        <f t="shared" si="94"/>
        <v>1232.0911883956612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4.8208112870207662</v>
      </c>
      <c r="BE59" s="139">
        <f t="shared" si="95"/>
        <v>1433.9383359275325</v>
      </c>
      <c r="BF59" s="139">
        <f t="shared" si="95"/>
        <v>1407.7762878616013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5.2326821629390263</v>
      </c>
      <c r="BO59" s="139">
        <f t="shared" si="96"/>
        <v>1533.0710004425318</v>
      </c>
      <c r="BP59" s="139">
        <f t="shared" si="96"/>
        <v>1505.8698968138428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254.18749300613936</v>
      </c>
      <c r="F60" s="139">
        <f t="shared" si="97"/>
        <v>799.12867170999311</v>
      </c>
      <c r="G60" s="139">
        <f t="shared" si="97"/>
        <v>0.68383528386754322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327.06031634046951</v>
      </c>
      <c r="P60" s="139">
        <f t="shared" si="98"/>
        <v>781.05891231605165</v>
      </c>
      <c r="Q60" s="139">
        <f t="shared" si="98"/>
        <v>4.864236012390764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361.35475358589781</v>
      </c>
      <c r="AJ60" s="139">
        <f t="shared" si="99"/>
        <v>877.833208109118</v>
      </c>
      <c r="AK60" s="139">
        <f t="shared" si="99"/>
        <v>5.2870465409707172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400.9331997487435</v>
      </c>
      <c r="BD60" s="139">
        <f t="shared" si="100"/>
        <v>989.63041175342005</v>
      </c>
      <c r="BE60" s="139">
        <f t="shared" si="100"/>
        <v>5.774850109746243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422.95369413816189</v>
      </c>
      <c r="BN60" s="139">
        <f t="shared" si="101"/>
        <v>1051.8890874714987</v>
      </c>
      <c r="BO60" s="139">
        <f t="shared" si="101"/>
        <v>6.0459590460290213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267.70520139238675</v>
      </c>
      <c r="F61" s="139">
        <f t="shared" si="102"/>
        <v>839.85318805551219</v>
      </c>
      <c r="G61" s="139">
        <f t="shared" si="102"/>
        <v>0</v>
      </c>
      <c r="H61" s="139">
        <f t="shared" si="102"/>
        <v>0.4416105521011382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345.81835855325983</v>
      </c>
      <c r="P61" s="139">
        <f t="shared" si="103"/>
        <v>824.11537299850272</v>
      </c>
      <c r="Q61" s="139">
        <f t="shared" si="103"/>
        <v>0</v>
      </c>
      <c r="R61" s="139">
        <f t="shared" si="103"/>
        <v>2.7995065539680333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383.82604233456755</v>
      </c>
      <c r="AJ61" s="139">
        <f t="shared" si="104"/>
        <v>930.45784612312002</v>
      </c>
      <c r="AK61" s="139">
        <f t="shared" si="104"/>
        <v>0</v>
      </c>
      <c r="AL61" s="139">
        <f t="shared" si="104"/>
        <v>3.0594380546972109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427.77658280252263</v>
      </c>
      <c r="BD61" s="139">
        <f t="shared" si="105"/>
        <v>1053.6637777615854</v>
      </c>
      <c r="BE61" s="139">
        <f t="shared" si="105"/>
        <v>0</v>
      </c>
      <c r="BF61" s="139">
        <f t="shared" si="105"/>
        <v>3.3599517150743159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452.26499065959359</v>
      </c>
      <c r="BN61" s="139">
        <f t="shared" si="106"/>
        <v>1122.416722775441</v>
      </c>
      <c r="BO61" s="139">
        <f t="shared" si="106"/>
        <v>0</v>
      </c>
      <c r="BP61" s="139">
        <f t="shared" si="106"/>
        <v>3.5272374366375492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1919.4348325804694</v>
      </c>
      <c r="F63" s="165">
        <f>SUM(F58:F61)</f>
        <v>1661.079127968959</v>
      </c>
      <c r="G63" s="165">
        <f>SUM(G58:G61)</f>
        <v>1300.7847304136528</v>
      </c>
      <c r="H63" s="165">
        <f>SUM(H58:H61)</f>
        <v>1380.7013090369185</v>
      </c>
      <c r="K63" s="129"/>
      <c r="M63" s="128"/>
      <c r="N63" s="120" t="s">
        <v>195</v>
      </c>
      <c r="O63" s="165">
        <f>SUM(O58:O61)</f>
        <v>1308.4779824435036</v>
      </c>
      <c r="P63" s="165">
        <f>SUM(P58:P61)</f>
        <v>1608.6478949120651</v>
      </c>
      <c r="Q63" s="165">
        <f>SUM(Q58:Q61)</f>
        <v>1952.9380534964851</v>
      </c>
      <c r="R63" s="165">
        <f>SUM(R58:R61)</f>
        <v>1789.1458742251489</v>
      </c>
      <c r="U63" s="129"/>
      <c r="AG63" s="128"/>
      <c r="AH63" s="120" t="s">
        <v>195</v>
      </c>
      <c r="AI63" s="165">
        <f>SUM(AI58:AI61)</f>
        <v>1477.8484317975938</v>
      </c>
      <c r="AJ63" s="165">
        <f>SUM(AJ58:AJ61)</f>
        <v>1812.3828633051703</v>
      </c>
      <c r="AK63" s="165">
        <f>SUM(AK58:AK61)</f>
        <v>2220.1571072969209</v>
      </c>
      <c r="AL63" s="165">
        <f>SUM(AL58:AL61)</f>
        <v>2036.1980122732195</v>
      </c>
      <c r="AO63" s="129"/>
      <c r="BA63" s="128"/>
      <c r="BB63" s="120" t="s">
        <v>195</v>
      </c>
      <c r="BC63" s="165">
        <f>SUM(BC58:BC61)</f>
        <v>1674.5179622365786</v>
      </c>
      <c r="BD63" s="165">
        <f>SUM(BD58:BD61)</f>
        <v>2048.1150008020263</v>
      </c>
      <c r="BE63" s="165">
        <f>SUM(BE58:BE61)</f>
        <v>2529.2023128168426</v>
      </c>
      <c r="BF63" s="165">
        <f>SUM(BF58:BF61)</f>
        <v>2322.3743681879541</v>
      </c>
      <c r="BI63" s="129"/>
      <c r="BK63" s="128"/>
      <c r="BL63" s="120" t="s">
        <v>195</v>
      </c>
      <c r="BM63" s="165">
        <f>SUM(BM58:BM61)</f>
        <v>1784.4366818038766</v>
      </c>
      <c r="BN63" s="165">
        <f>SUM(BN58:BN61)</f>
        <v>2179.5384924098789</v>
      </c>
      <c r="BO63" s="165">
        <f>SUM(BO58:BO61)</f>
        <v>2701.4289692934872</v>
      </c>
      <c r="BP63" s="165">
        <f>SUM(BP58:BP61)</f>
        <v>2482.0407068587474</v>
      </c>
      <c r="BS63" s="129"/>
    </row>
    <row r="64" spans="3:71" x14ac:dyDescent="0.3">
      <c r="C64" s="128"/>
      <c r="D64" s="120" t="s">
        <v>194</v>
      </c>
      <c r="E64" s="120">
        <f>E62/E63</f>
        <v>1.0680227143966123</v>
      </c>
      <c r="F64" s="120">
        <f>F62/F63</f>
        <v>1.2341374745383646</v>
      </c>
      <c r="G64" s="120">
        <f>G62/G63</f>
        <v>0.81028011426981106</v>
      </c>
      <c r="H64" s="120">
        <f>H62/H63</f>
        <v>0.80249072898530383</v>
      </c>
      <c r="K64" s="129"/>
      <c r="M64" s="128"/>
      <c r="N64" s="120" t="s">
        <v>194</v>
      </c>
      <c r="O64" s="120">
        <f>O62/O63</f>
        <v>1.0149291182431461</v>
      </c>
      <c r="P64" s="120">
        <f>P62/P63</f>
        <v>1.0309625936600004</v>
      </c>
      <c r="Q64" s="120">
        <f>Q62/Q63</f>
        <v>0.9820132434924197</v>
      </c>
      <c r="R64" s="120">
        <f>R62/R63</f>
        <v>0.98087617511746028</v>
      </c>
      <c r="U64" s="129"/>
      <c r="AG64" s="128"/>
      <c r="AH64" s="120" t="s">
        <v>194</v>
      </c>
      <c r="AI64" s="120">
        <f>AI62/AI63</f>
        <v>1.0171538420912889</v>
      </c>
      <c r="AJ64" s="120">
        <f>AJ62/AJ63</f>
        <v>1.0382692963294478</v>
      </c>
      <c r="AK64" s="120">
        <f>AK62/AK63</f>
        <v>0.97834017894629455</v>
      </c>
      <c r="AL64" s="120">
        <f>AL62/AL63</f>
        <v>0.97710380348277581</v>
      </c>
      <c r="AO64" s="129"/>
      <c r="BA64" s="128"/>
      <c r="BB64" s="120" t="s">
        <v>194</v>
      </c>
      <c r="BC64" s="120">
        <f>BC62/BC63</f>
        <v>1.0191338958262162</v>
      </c>
      <c r="BD64" s="120">
        <f>BD62/BD63</f>
        <v>1.0451887074476034</v>
      </c>
      <c r="BE64" s="120">
        <f>BE62/BE63</f>
        <v>0.97495516475213073</v>
      </c>
      <c r="BF64" s="120">
        <f>BF62/BF63</f>
        <v>0.97362687625009725</v>
      </c>
      <c r="BI64" s="129"/>
      <c r="BK64" s="128"/>
      <c r="BL64" s="120" t="s">
        <v>194</v>
      </c>
      <c r="BM64" s="120">
        <f>BM62/BM63</f>
        <v>1.0817746843494251</v>
      </c>
      <c r="BN64" s="120">
        <f>BN62/BN63</f>
        <v>1.1119589015043281</v>
      </c>
      <c r="BO64" s="120">
        <f>BO62/BO63</f>
        <v>1.0322751995623272</v>
      </c>
      <c r="BP64" s="120">
        <f>BP62/BP63</f>
        <v>1.0308205416716378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1492.6067479047247</v>
      </c>
      <c r="F69" s="139">
        <f t="shared" ref="F69:H69" si="107">F58*F$64</f>
        <v>0</v>
      </c>
      <c r="G69" s="139">
        <f t="shared" si="107"/>
        <v>272.44556512487907</v>
      </c>
      <c r="H69" s="139">
        <f t="shared" si="107"/>
        <v>253.76489390910302</v>
      </c>
      <c r="I69" s="120">
        <f>I58</f>
        <v>2050</v>
      </c>
      <c r="J69" s="165">
        <f>SUM(E69:H69)</f>
        <v>2018.8172069387067</v>
      </c>
      <c r="K69" s="129">
        <f>I69/J69</f>
        <v>1.015446070577424</v>
      </c>
      <c r="M69" s="128"/>
      <c r="N69" s="4" t="s">
        <v>11</v>
      </c>
      <c r="O69" s="139">
        <f>O58*O$64</f>
        <v>645.08824476744655</v>
      </c>
      <c r="P69" s="139">
        <f t="shared" ref="P69:R69" si="108">P58*P$64</f>
        <v>0</v>
      </c>
      <c r="Q69" s="139">
        <f t="shared" si="108"/>
        <v>830.17541811748663</v>
      </c>
      <c r="R69" s="139">
        <f t="shared" si="108"/>
        <v>692.26921332324434</v>
      </c>
      <c r="S69" s="120">
        <f>S58</f>
        <v>2186.7465511512801</v>
      </c>
      <c r="T69" s="165">
        <f>SUM(O69:R69)</f>
        <v>2167.5328762081776</v>
      </c>
      <c r="U69" s="129">
        <f>S69/T69</f>
        <v>1.0088643061214897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27.27106677480722</v>
      </c>
      <c r="G70" s="139">
        <f t="shared" si="109"/>
        <v>781.00033674316705</v>
      </c>
      <c r="H70" s="139">
        <f t="shared" si="109"/>
        <v>853.88071771701368</v>
      </c>
      <c r="I70" s="120">
        <f>I59</f>
        <v>2050</v>
      </c>
      <c r="J70" s="165">
        <f>SUM(E70:H70)</f>
        <v>1662.152121234988</v>
      </c>
      <c r="K70" s="129">
        <f>I70/J70</f>
        <v>1.2333407838007262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3.5811615600120343</v>
      </c>
      <c r="Q70" s="139">
        <f t="shared" si="110"/>
        <v>1082.8588699527288</v>
      </c>
      <c r="R70" s="139">
        <f t="shared" si="110"/>
        <v>1059.9153792330321</v>
      </c>
      <c r="S70" s="120">
        <f>S59</f>
        <v>2186.7465511512801</v>
      </c>
      <c r="T70" s="165">
        <f>SUM(O70:R70)</f>
        <v>2146.355410745773</v>
      </c>
      <c r="U70" s="129">
        <f>S70/T70</f>
        <v>1.0188184772211013</v>
      </c>
    </row>
    <row r="71" spans="3:21" x14ac:dyDescent="0.3">
      <c r="C71" s="128"/>
      <c r="D71" s="4" t="s">
        <v>13</v>
      </c>
      <c r="E71" s="139">
        <f t="shared" ref="E71:H71" si="111">E60*E$64</f>
        <v>271.4780162460869</v>
      </c>
      <c r="F71" s="139">
        <f t="shared" si="111"/>
        <v>986.23464073536877</v>
      </c>
      <c r="G71" s="139">
        <f t="shared" si="111"/>
        <v>0.55409813195392166</v>
      </c>
      <c r="H71" s="139">
        <f t="shared" si="111"/>
        <v>0</v>
      </c>
      <c r="I71" s="120">
        <f>I60</f>
        <v>1054</v>
      </c>
      <c r="J71" s="165">
        <f>SUM(E71:H71)</f>
        <v>1258.2667551134095</v>
      </c>
      <c r="K71" s="129">
        <f>I71/J71</f>
        <v>0.83766021451071504</v>
      </c>
      <c r="M71" s="128"/>
      <c r="N71" s="4" t="s">
        <v>13</v>
      </c>
      <c r="O71" s="139">
        <f t="shared" ref="O71:R71" si="112">O60*O$64</f>
        <v>331.94303847575713</v>
      </c>
      <c r="P71" s="139">
        <f t="shared" si="112"/>
        <v>805.24252204261541</v>
      </c>
      <c r="Q71" s="139">
        <f t="shared" si="112"/>
        <v>4.7767441836404876</v>
      </c>
      <c r="R71" s="139">
        <f t="shared" si="112"/>
        <v>0</v>
      </c>
      <c r="S71" s="120">
        <f>S60</f>
        <v>1112.9834646689119</v>
      </c>
      <c r="T71" s="165">
        <f>SUM(O71:R71)</f>
        <v>1141.9623047020129</v>
      </c>
      <c r="U71" s="129">
        <f>S71/T71</f>
        <v>0.9746236457072347</v>
      </c>
    </row>
    <row r="72" spans="3:21" x14ac:dyDescent="0.3">
      <c r="C72" s="128"/>
      <c r="D72" s="4" t="s">
        <v>14</v>
      </c>
      <c r="E72" s="139">
        <f t="shared" ref="E72:H72" si="113">E61*E$64</f>
        <v>285.91523584918866</v>
      </c>
      <c r="F72" s="139">
        <f t="shared" si="113"/>
        <v>1036.4942924898241</v>
      </c>
      <c r="G72" s="139">
        <f t="shared" si="113"/>
        <v>0</v>
      </c>
      <c r="H72" s="139">
        <f t="shared" si="113"/>
        <v>0.3543883738832449</v>
      </c>
      <c r="I72" s="120">
        <f>I61</f>
        <v>1108</v>
      </c>
      <c r="J72" s="165">
        <f>SUM(E72:H72)</f>
        <v>1322.7639167128962</v>
      </c>
      <c r="K72" s="129">
        <f>I72/J72</f>
        <v>0.83764002480004873</v>
      </c>
      <c r="M72" s="128"/>
      <c r="N72" s="4" t="s">
        <v>14</v>
      </c>
      <c r="O72" s="139">
        <f t="shared" ref="O72:R72" si="114">O61*O$64</f>
        <v>350.98112171875215</v>
      </c>
      <c r="P72" s="139">
        <f t="shared" si="114"/>
        <v>849.63212242161501</v>
      </c>
      <c r="Q72" s="139">
        <f t="shared" si="114"/>
        <v>0</v>
      </c>
      <c r="R72" s="139">
        <f t="shared" si="114"/>
        <v>2.7459692808724263</v>
      </c>
      <c r="S72" s="120">
        <f>S61</f>
        <v>1172.7332381057306</v>
      </c>
      <c r="T72" s="165">
        <f>SUM(O72:R72)</f>
        <v>1203.3592134212397</v>
      </c>
      <c r="U72" s="129">
        <f>S72/T72</f>
        <v>0.97454959834608557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2050.0000000000005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1754.9305618371491</v>
      </c>
      <c r="U74" s="129"/>
    </row>
    <row r="75" spans="3:21" x14ac:dyDescent="0.3">
      <c r="C75" s="128"/>
      <c r="D75" s="120" t="s">
        <v>194</v>
      </c>
      <c r="E75" s="120">
        <f>E73/E74</f>
        <v>0.99999999999999978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</v>
      </c>
      <c r="R75" s="120">
        <f>R73/R74</f>
        <v>0.99999999999999978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1515.6616570772003</v>
      </c>
      <c r="F80" s="139">
        <f t="shared" ref="F80:H80" si="115">F69*$K69</f>
        <v>0</v>
      </c>
      <c r="G80" s="139">
        <f t="shared" si="115"/>
        <v>276.65377855230412</v>
      </c>
      <c r="H80" s="139">
        <f t="shared" si="115"/>
        <v>257.68456437049554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650.80650444443972</v>
      </c>
      <c r="P80" s="139">
        <f t="shared" ref="P80:R80" si="116">P69*$U69</f>
        <v>0</v>
      </c>
      <c r="Q80" s="139">
        <f t="shared" si="116"/>
        <v>837.53434715821572</v>
      </c>
      <c r="R80" s="139">
        <f t="shared" si="116"/>
        <v>698.4056995486244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33.63451887112268</v>
      </c>
      <c r="G81" s="139">
        <f t="shared" si="117"/>
        <v>963.23956746744875</v>
      </c>
      <c r="H81" s="139">
        <f t="shared" si="117"/>
        <v>1053.1259136614283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3.6485535672542042</v>
      </c>
      <c r="Q81" s="139">
        <f t="shared" si="118"/>
        <v>1103.2366249306017</v>
      </c>
      <c r="R81" s="139">
        <f t="shared" si="118"/>
        <v>1079.8613726534238</v>
      </c>
      <c r="S81" s="120">
        <f>S70</f>
        <v>2186.7465511512801</v>
      </c>
      <c r="T81" s="165">
        <f>SUM(O81:R81)</f>
        <v>2186.7465511512796</v>
      </c>
      <c r="U81" s="129">
        <f>S81/T81</f>
        <v>1.0000000000000002</v>
      </c>
    </row>
    <row r="82" spans="3:21" x14ac:dyDescent="0.3">
      <c r="C82" s="128"/>
      <c r="D82" s="4" t="s">
        <v>13</v>
      </c>
      <c r="E82" s="139">
        <f t="shared" ref="E82:H82" si="119">E71*$K71</f>
        <v>227.40633332364052</v>
      </c>
      <c r="F82" s="139">
        <f t="shared" si="119"/>
        <v>826.12952071628695</v>
      </c>
      <c r="G82" s="139">
        <f t="shared" si="119"/>
        <v>0.46414596007250852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323.5195343263793</v>
      </c>
      <c r="P82" s="139">
        <f t="shared" si="120"/>
        <v>784.80840251166217</v>
      </c>
      <c r="Q82" s="139">
        <f t="shared" si="120"/>
        <v>4.655527830870521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239.49404524742619</v>
      </c>
      <c r="F83" s="139">
        <f t="shared" si="121"/>
        <v>868.20910486628532</v>
      </c>
      <c r="G83" s="139">
        <f t="shared" si="121"/>
        <v>0</v>
      </c>
      <c r="H83" s="139">
        <f t="shared" si="121"/>
        <v>0.29684988628841019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342.04851119806847</v>
      </c>
      <c r="P83" s="139">
        <f t="shared" si="122"/>
        <v>828.0086436479171</v>
      </c>
      <c r="Q83" s="139">
        <f t="shared" si="122"/>
        <v>0</v>
      </c>
      <c r="R83" s="139">
        <f t="shared" si="122"/>
        <v>2.6760832597449125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1982.5620356482668</v>
      </c>
      <c r="F85" s="165">
        <f>SUM(F80:F83)</f>
        <v>1727.9731444536949</v>
      </c>
      <c r="G85" s="165">
        <f>SUM(G80:G83)</f>
        <v>1240.3574919798255</v>
      </c>
      <c r="H85" s="165">
        <f>SUM(H80:H83)</f>
        <v>1311.1073279182121</v>
      </c>
      <c r="K85" s="129"/>
      <c r="M85" s="128"/>
      <c r="N85" s="120" t="s">
        <v>195</v>
      </c>
      <c r="O85" s="165">
        <f>SUM(O80:O83)</f>
        <v>1316.3745499688875</v>
      </c>
      <c r="P85" s="165">
        <f>SUM(P80:P83)</f>
        <v>1616.4655997268335</v>
      </c>
      <c r="Q85" s="165">
        <f>SUM(Q80:Q83)</f>
        <v>1945.426499919688</v>
      </c>
      <c r="R85" s="165">
        <f>SUM(R80:R83)</f>
        <v>1780.9431554617931</v>
      </c>
      <c r="U85" s="129"/>
    </row>
    <row r="86" spans="3:21" x14ac:dyDescent="0.3">
      <c r="C86" s="128"/>
      <c r="D86" s="120" t="s">
        <v>194</v>
      </c>
      <c r="E86" s="120">
        <f>E84/E85</f>
        <v>1.0340155632656822</v>
      </c>
      <c r="F86" s="120">
        <f>F84/F85</f>
        <v>1.186361030308787</v>
      </c>
      <c r="G86" s="120">
        <f>G84/G85</f>
        <v>0.84975501564281553</v>
      </c>
      <c r="H86" s="120">
        <f>H84/H85</f>
        <v>0.84508718425004326</v>
      </c>
      <c r="K86" s="129"/>
      <c r="M86" s="128"/>
      <c r="N86" s="120" t="s">
        <v>194</v>
      </c>
      <c r="O86" s="120">
        <f>O84/O85</f>
        <v>1.0088408386453107</v>
      </c>
      <c r="P86" s="120">
        <f>P84/P85</f>
        <v>1.025976554220829</v>
      </c>
      <c r="Q86" s="120">
        <f>Q84/Q85</f>
        <v>0.98580492880765624</v>
      </c>
      <c r="R86" s="120">
        <f>R84/R85</f>
        <v>0.9853939225713807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1567.2177420628786</v>
      </c>
      <c r="F91" s="139">
        <f t="shared" ref="F91:H91" si="123">F80*F$86</f>
        <v>0</v>
      </c>
      <c r="G91" s="139">
        <f t="shared" si="123"/>
        <v>235.0879359213572</v>
      </c>
      <c r="H91" s="139">
        <f t="shared" si="123"/>
        <v>217.76592292856108</v>
      </c>
      <c r="I91" s="120">
        <f>I80</f>
        <v>2050</v>
      </c>
      <c r="J91" s="165">
        <f>SUM(E91:H91)</f>
        <v>2020.0716009127971</v>
      </c>
      <c r="K91" s="129">
        <f>I91/J91</f>
        <v>1.0148155140014241</v>
      </c>
      <c r="M91" s="128"/>
      <c r="N91" s="4" t="s">
        <v>11</v>
      </c>
      <c r="O91" s="139">
        <f>O80*O$86</f>
        <v>656.5601797395517</v>
      </c>
      <c r="P91" s="139">
        <f t="shared" ref="P91:R91" si="124">P80*P$86</f>
        <v>0</v>
      </c>
      <c r="Q91" s="139">
        <f t="shared" si="124"/>
        <v>825.6454874742717</v>
      </c>
      <c r="R91" s="139">
        <f t="shared" si="124"/>
        <v>688.20473182442811</v>
      </c>
      <c r="S91" s="120">
        <f>S80</f>
        <v>2186.7465511512801</v>
      </c>
      <c r="T91" s="165">
        <f>SUM(O91:R91)</f>
        <v>2170.4103990382514</v>
      </c>
      <c r="U91" s="129">
        <f>S91/T91</f>
        <v>1.0075267572069631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39.902682461885441</v>
      </c>
      <c r="G92" s="139">
        <f t="shared" si="125"/>
        <v>818.51765372108082</v>
      </c>
      <c r="H92" s="139">
        <f t="shared" si="125"/>
        <v>889.98321303689056</v>
      </c>
      <c r="I92" s="120">
        <f>I81</f>
        <v>2050</v>
      </c>
      <c r="J92" s="165">
        <f>SUM(E92:H92)</f>
        <v>1748.4035492198568</v>
      </c>
      <c r="K92" s="129">
        <f>I92/J92</f>
        <v>1.1724981918017248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3.743330416821582</v>
      </c>
      <c r="Q92" s="139">
        <f t="shared" si="126"/>
        <v>1087.5761024977107</v>
      </c>
      <c r="R92" s="139">
        <f t="shared" si="126"/>
        <v>1064.0888338322727</v>
      </c>
      <c r="S92" s="120">
        <f>S81</f>
        <v>2186.7465511512801</v>
      </c>
      <c r="T92" s="165">
        <f>SUM(O92:R92)</f>
        <v>2155.4082667468051</v>
      </c>
      <c r="U92" s="129">
        <f>S92/T92</f>
        <v>1.0145393728362073</v>
      </c>
    </row>
    <row r="93" spans="3:21" x14ac:dyDescent="0.3">
      <c r="C93" s="128"/>
      <c r="D93" s="4" t="s">
        <v>13</v>
      </c>
      <c r="E93" s="139">
        <f t="shared" ref="E93:H93" si="127">E82*E$86</f>
        <v>235.14168784182763</v>
      </c>
      <c r="F93" s="139">
        <f t="shared" si="127"/>
        <v>980.08786936547858</v>
      </c>
      <c r="G93" s="139">
        <f t="shared" si="127"/>
        <v>0.39441035756196413</v>
      </c>
      <c r="H93" s="139">
        <f t="shared" si="127"/>
        <v>0</v>
      </c>
      <c r="I93" s="120">
        <f>I82</f>
        <v>1054</v>
      </c>
      <c r="J93" s="165">
        <f>SUM(E93:H93)</f>
        <v>1215.6239675648683</v>
      </c>
      <c r="K93" s="129">
        <f>I93/J93</f>
        <v>0.86704443818376453</v>
      </c>
      <c r="M93" s="128"/>
      <c r="N93" s="4" t="s">
        <v>13</v>
      </c>
      <c r="O93" s="139">
        <f t="shared" ref="O93:R93" si="128">O82*O$86</f>
        <v>326.37971832796489</v>
      </c>
      <c r="P93" s="139">
        <f t="shared" si="128"/>
        <v>805.19502053246856</v>
      </c>
      <c r="Q93" s="139">
        <f t="shared" si="128"/>
        <v>4.5894422818733762</v>
      </c>
      <c r="R93" s="139">
        <f t="shared" si="128"/>
        <v>0</v>
      </c>
      <c r="S93" s="120">
        <f>S82</f>
        <v>1112.9834646689119</v>
      </c>
      <c r="T93" s="165">
        <f>SUM(O93:R93)</f>
        <v>1136.1641811423067</v>
      </c>
      <c r="U93" s="129">
        <f>S93/T93</f>
        <v>0.97959738842489408</v>
      </c>
    </row>
    <row r="94" spans="3:21" x14ac:dyDescent="0.3">
      <c r="C94" s="128"/>
      <c r="D94" s="4" t="s">
        <v>14</v>
      </c>
      <c r="E94" s="139">
        <f t="shared" ref="E94:H94" si="129">E83*E$86</f>
        <v>247.64057009529418</v>
      </c>
      <c r="F94" s="139">
        <f t="shared" si="129"/>
        <v>1030.009448172636</v>
      </c>
      <c r="G94" s="139">
        <f t="shared" si="129"/>
        <v>0</v>
      </c>
      <c r="H94" s="139">
        <f t="shared" si="129"/>
        <v>0.2508640345484181</v>
      </c>
      <c r="I94" s="120">
        <f>I83</f>
        <v>1108</v>
      </c>
      <c r="J94" s="165">
        <f>SUM(E94:H94)</f>
        <v>1277.9008823024785</v>
      </c>
      <c r="K94" s="129">
        <f>I94/J94</f>
        <v>0.86704690116783012</v>
      </c>
      <c r="M94" s="128"/>
      <c r="N94" s="4" t="s">
        <v>14</v>
      </c>
      <c r="O94" s="139">
        <f t="shared" ref="O94:R94" si="130">O83*O$86</f>
        <v>345.07250689443936</v>
      </c>
      <c r="P94" s="139">
        <f t="shared" si="130"/>
        <v>849.5174550749523</v>
      </c>
      <c r="Q94" s="139">
        <f t="shared" si="130"/>
        <v>0</v>
      </c>
      <c r="R94" s="139">
        <f t="shared" si="130"/>
        <v>2.6369961804476465</v>
      </c>
      <c r="S94" s="120">
        <f>S83</f>
        <v>1172.7332381057306</v>
      </c>
      <c r="T94" s="165">
        <f>SUM(O94:R94)</f>
        <v>1197.2269581498392</v>
      </c>
      <c r="U94" s="129">
        <f>S94/T94</f>
        <v>0.97954128924564099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1054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1917.8110322538557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1</v>
      </c>
      <c r="H97" s="120">
        <f>H95/H96</f>
        <v>1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1.0000000000000002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1590.4368784636915</v>
      </c>
      <c r="F102" s="139">
        <f t="shared" ref="F102:H102" si="131">F91*$K91</f>
        <v>0</v>
      </c>
      <c r="G102" s="139">
        <f t="shared" si="131"/>
        <v>238.57088452756597</v>
      </c>
      <c r="H102" s="139">
        <f t="shared" si="131"/>
        <v>220.99223700874222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661.50194880421134</v>
      </c>
      <c r="P102" s="139">
        <f t="shared" ref="P102:R102" si="132">P91*$U91</f>
        <v>0</v>
      </c>
      <c r="Q102" s="139">
        <f t="shared" si="132"/>
        <v>831.85992059751516</v>
      </c>
      <c r="R102" s="139">
        <f t="shared" si="132"/>
        <v>693.38468174955369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46.785823034599076</v>
      </c>
      <c r="G103" s="139">
        <f t="shared" si="133"/>
        <v>959.7104689457575</v>
      </c>
      <c r="H103" s="139">
        <f t="shared" si="133"/>
        <v>1043.5037080196435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3.7977560934008663</v>
      </c>
      <c r="Q103" s="139">
        <f t="shared" si="134"/>
        <v>1103.3887769396742</v>
      </c>
      <c r="R103" s="139">
        <f t="shared" si="134"/>
        <v>1079.5600181182051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203.87829262839958</v>
      </c>
      <c r="F104" s="139">
        <f t="shared" si="135"/>
        <v>849.77973606471414</v>
      </c>
      <c r="G104" s="139">
        <f t="shared" si="135"/>
        <v>0.34197130688617089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319.72071970892694</v>
      </c>
      <c r="P104" s="139">
        <f t="shared" si="136"/>
        <v>788.76693928633517</v>
      </c>
      <c r="Q104" s="139">
        <f t="shared" si="136"/>
        <v>4.4958056736499463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214.71598890455965</v>
      </c>
      <c r="F105" s="139">
        <f t="shared" si="137"/>
        <v>893.0665002116707</v>
      </c>
      <c r="G105" s="139">
        <f t="shared" si="137"/>
        <v>0</v>
      </c>
      <c r="H105" s="139">
        <f t="shared" si="137"/>
        <v>0.2175108837696654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338.01276828660446</v>
      </c>
      <c r="P105" s="139">
        <f t="shared" si="138"/>
        <v>832.13742318079471</v>
      </c>
      <c r="Q105" s="139">
        <f t="shared" si="138"/>
        <v>0</v>
      </c>
      <c r="R105" s="139">
        <f t="shared" si="138"/>
        <v>2.5830466383315187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2009.0311599966508</v>
      </c>
      <c r="F107" s="165">
        <f>SUM(F102:F105)</f>
        <v>1789.632059310984</v>
      </c>
      <c r="G107" s="165">
        <f>SUM(G102:G105)</f>
        <v>1198.6233247802095</v>
      </c>
      <c r="H107" s="165">
        <f>SUM(H102:H105)</f>
        <v>1264.7134559121553</v>
      </c>
      <c r="K107" s="129"/>
      <c r="M107" s="128"/>
      <c r="N107" s="120" t="s">
        <v>195</v>
      </c>
      <c r="O107" s="165">
        <f>SUM(O102:O105)</f>
        <v>1319.2354367997427</v>
      </c>
      <c r="P107" s="165">
        <f>SUM(P102:P105)</f>
        <v>1624.7021185605308</v>
      </c>
      <c r="Q107" s="165">
        <f>SUM(Q102:Q105)</f>
        <v>1939.7445032108394</v>
      </c>
      <c r="R107" s="165">
        <f>SUM(R102:R105)</f>
        <v>1775.5277465060904</v>
      </c>
      <c r="U107" s="129"/>
    </row>
    <row r="108" spans="3:21" x14ac:dyDescent="0.3">
      <c r="C108" s="128"/>
      <c r="D108" s="120" t="s">
        <v>194</v>
      </c>
      <c r="E108" s="120">
        <f>E106/E107</f>
        <v>1.0203923367736205</v>
      </c>
      <c r="F108" s="120">
        <f>F106/F107</f>
        <v>1.1454868554317577</v>
      </c>
      <c r="G108" s="120">
        <f>G106/G107</f>
        <v>0.87934214044539061</v>
      </c>
      <c r="H108" s="120">
        <f>H106/H107</f>
        <v>0.87608777689557504</v>
      </c>
      <c r="K108" s="129"/>
      <c r="M108" s="128"/>
      <c r="N108" s="120" t="s">
        <v>194</v>
      </c>
      <c r="O108" s="120">
        <f>O106/O107</f>
        <v>1.0066530718607021</v>
      </c>
      <c r="P108" s="120">
        <f>P106/P107</f>
        <v>1.0207753083338238</v>
      </c>
      <c r="Q108" s="120">
        <f>Q106/Q107</f>
        <v>0.98869259795778408</v>
      </c>
      <c r="R108" s="120">
        <f>R106/R107</f>
        <v>0.98839940141207416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1622.8696029065088</v>
      </c>
      <c r="F113" s="139">
        <f t="shared" ref="F113:H113" si="139">F102*F$108</f>
        <v>0</v>
      </c>
      <c r="G113" s="139">
        <f t="shared" si="139"/>
        <v>209.78543224841997</v>
      </c>
      <c r="H113" s="139">
        <f t="shared" si="139"/>
        <v>193.60859763216899</v>
      </c>
      <c r="I113" s="120">
        <f>I102</f>
        <v>2050</v>
      </c>
      <c r="J113" s="165">
        <f>SUM(E113:H113)</f>
        <v>2026.2636327870978</v>
      </c>
      <c r="K113" s="129">
        <f>I113/J113</f>
        <v>1.0117143528753232</v>
      </c>
      <c r="M113" s="128"/>
      <c r="N113" s="4" t="s">
        <v>11</v>
      </c>
      <c r="O113" s="139">
        <f>O102*O$108</f>
        <v>665.90296880560027</v>
      </c>
      <c r="P113" s="139">
        <f t="shared" ref="P113:R113" si="140">P102*P$108</f>
        <v>0</v>
      </c>
      <c r="Q113" s="139">
        <f t="shared" si="140"/>
        <v>822.45374603251321</v>
      </c>
      <c r="R113" s="139">
        <f t="shared" si="140"/>
        <v>685.34100438956045</v>
      </c>
      <c r="S113" s="120">
        <f>S102</f>
        <v>2186.7465511512801</v>
      </c>
      <c r="T113" s="165">
        <f>SUM(O113:R113)</f>
        <v>2173.697719227674</v>
      </c>
      <c r="U113" s="129">
        <f>S113/T113</f>
        <v>1.0060030572826117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53.592545306689587</v>
      </c>
      <c r="G114" s="139">
        <f t="shared" si="141"/>
        <v>843.91385797061196</v>
      </c>
      <c r="H114" s="139">
        <f t="shared" si="141"/>
        <v>914.2008437412187</v>
      </c>
      <c r="I114" s="120">
        <f>I103</f>
        <v>2050</v>
      </c>
      <c r="J114" s="165">
        <f>SUM(E114:H114)</f>
        <v>1811.7072470185203</v>
      </c>
      <c r="K114" s="129">
        <f>I114/J114</f>
        <v>1.1315293921651148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3.8766556472179272</v>
      </c>
      <c r="Q114" s="139">
        <f t="shared" si="142"/>
        <v>1090.9123164299485</v>
      </c>
      <c r="R114" s="139">
        <f t="shared" si="142"/>
        <v>1067.0364756964418</v>
      </c>
      <c r="S114" s="120">
        <f>S103</f>
        <v>2186.7465511512801</v>
      </c>
      <c r="T114" s="165">
        <f>SUM(O114:R114)</f>
        <v>2161.8254477736082</v>
      </c>
      <c r="U114" s="129">
        <f>S114/T114</f>
        <v>1.0115278055419956</v>
      </c>
    </row>
    <row r="115" spans="3:71" x14ac:dyDescent="0.3">
      <c r="C115" s="128"/>
      <c r="D115" s="4" t="s">
        <v>13</v>
      </c>
      <c r="E115" s="139">
        <f t="shared" ref="E115:H115" si="143">E104*E$108</f>
        <v>208.03584743250866</v>
      </c>
      <c r="F115" s="139">
        <f t="shared" si="143"/>
        <v>973.4115176743984</v>
      </c>
      <c r="G115" s="139">
        <f t="shared" si="143"/>
        <v>0.30070978096819306</v>
      </c>
      <c r="H115" s="139">
        <f t="shared" si="143"/>
        <v>0</v>
      </c>
      <c r="I115" s="120">
        <f>I104</f>
        <v>1054</v>
      </c>
      <c r="J115" s="165">
        <f>SUM(E115:H115)</f>
        <v>1181.7480748878752</v>
      </c>
      <c r="K115" s="129">
        <f>I115/J115</f>
        <v>0.89189906241226924</v>
      </c>
      <c r="M115" s="128"/>
      <c r="N115" s="4" t="s">
        <v>13</v>
      </c>
      <c r="O115" s="139">
        <f t="shared" ref="O115:R115" si="144">O104*O$108</f>
        <v>321.84784463250583</v>
      </c>
      <c r="P115" s="139">
        <f t="shared" si="144"/>
        <v>805.15381565353528</v>
      </c>
      <c r="Q115" s="139">
        <f t="shared" si="144"/>
        <v>4.4449697913943114</v>
      </c>
      <c r="R115" s="139">
        <f t="shared" si="144"/>
        <v>0</v>
      </c>
      <c r="S115" s="120">
        <f>S104</f>
        <v>1112.9834646689119</v>
      </c>
      <c r="T115" s="165">
        <f>SUM(O115:R115)</f>
        <v>1131.4466300774352</v>
      </c>
      <c r="U115" s="129">
        <f>S115/T115</f>
        <v>0.98368180617829082</v>
      </c>
    </row>
    <row r="116" spans="3:71" x14ac:dyDescent="0.3">
      <c r="C116" s="128"/>
      <c r="D116" s="4" t="s">
        <v>14</v>
      </c>
      <c r="E116" s="139">
        <f t="shared" ref="E116:H116" si="145">E105*E$108</f>
        <v>219.09454966098241</v>
      </c>
      <c r="F116" s="139">
        <f t="shared" si="145"/>
        <v>1022.9959370189118</v>
      </c>
      <c r="G116" s="139">
        <f t="shared" si="145"/>
        <v>0</v>
      </c>
      <c r="H116" s="139">
        <f t="shared" si="145"/>
        <v>0.19055862661235798</v>
      </c>
      <c r="I116" s="120">
        <f>I105</f>
        <v>1108</v>
      </c>
      <c r="J116" s="165">
        <f>SUM(E116:H116)</f>
        <v>1242.2810453065065</v>
      </c>
      <c r="K116" s="129">
        <f>I116/J116</f>
        <v>0.89190767595316933</v>
      </c>
      <c r="M116" s="128"/>
      <c r="N116" s="4" t="s">
        <v>14</v>
      </c>
      <c r="O116" s="139">
        <f t="shared" ref="O116:R116" si="146">O105*O$108</f>
        <v>340.26159152385009</v>
      </c>
      <c r="P116" s="139">
        <f t="shared" si="146"/>
        <v>849.4253347234893</v>
      </c>
      <c r="Q116" s="139">
        <f t="shared" si="146"/>
        <v>0</v>
      </c>
      <c r="R116" s="139">
        <f t="shared" si="146"/>
        <v>2.5530817511463435</v>
      </c>
      <c r="S116" s="120">
        <f>S105</f>
        <v>1172.7332381057306</v>
      </c>
      <c r="T116" s="165">
        <f>SUM(O116:R116)</f>
        <v>1192.2400079984857</v>
      </c>
      <c r="U116" s="129">
        <f>S116/T116</f>
        <v>0.98363855451764048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1622.8696029065088</v>
      </c>
      <c r="F122" s="159">
        <f t="shared" ref="E122:H125" si="148">F113</f>
        <v>0</v>
      </c>
      <c r="G122" s="159">
        <f>G113</f>
        <v>209.78543224841997</v>
      </c>
      <c r="H122" s="158">
        <f t="shared" si="148"/>
        <v>193.60859763216899</v>
      </c>
      <c r="N122" s="150"/>
      <c r="O122" s="160" t="str">
        <f>N36</f>
        <v>A</v>
      </c>
      <c r="P122" s="159">
        <f>O113</f>
        <v>665.90296880560027</v>
      </c>
      <c r="Q122" s="159">
        <f t="shared" ref="Q122:S122" si="149">P113</f>
        <v>0</v>
      </c>
      <c r="R122" s="159">
        <f t="shared" si="149"/>
        <v>822.45374603251321</v>
      </c>
      <c r="S122" s="159">
        <f t="shared" si="149"/>
        <v>685.34100438956045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639.08627516022545</v>
      </c>
      <c r="AA122" s="159">
        <f t="shared" ref="AA122:AC122" si="150">Z47</f>
        <v>0</v>
      </c>
      <c r="AB122" s="159">
        <f t="shared" si="150"/>
        <v>843.03859172973</v>
      </c>
      <c r="AC122" s="159">
        <f t="shared" si="150"/>
        <v>703.76580557836689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732.66763587712842</v>
      </c>
      <c r="AK122" s="159">
        <f t="shared" ref="AK122:AM122" si="151">AJ58</f>
        <v>0</v>
      </c>
      <c r="AL122" s="159">
        <f t="shared" si="151"/>
        <v>958.66901826227706</v>
      </c>
      <c r="AM122" s="159">
        <f t="shared" si="151"/>
        <v>801.04738582286109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726.08551429191891</v>
      </c>
      <c r="AU122" s="159">
        <f t="shared" si="147"/>
        <v>0</v>
      </c>
      <c r="AV122" s="159">
        <f t="shared" si="147"/>
        <v>1049.3088479674766</v>
      </c>
      <c r="AW122" s="158">
        <f t="shared" si="147"/>
        <v>887.54480253651059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845.80817968531244</v>
      </c>
      <c r="BE122" s="159">
        <f t="shared" ref="BE122:BG122" si="152">BD58</f>
        <v>0</v>
      </c>
      <c r="BF122" s="159">
        <f t="shared" si="152"/>
        <v>1089.489126779564</v>
      </c>
      <c r="BG122" s="159">
        <f t="shared" si="152"/>
        <v>911.23812861127851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909.2179970061211</v>
      </c>
      <c r="BO122" s="159">
        <f t="shared" ref="BO122:BQ122" si="153">BN58</f>
        <v>0</v>
      </c>
      <c r="BP122" s="159">
        <f t="shared" si="153"/>
        <v>1162.3120098049262</v>
      </c>
      <c r="BQ122" s="159">
        <f t="shared" si="153"/>
        <v>972.6435726082666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53.592545306689587</v>
      </c>
      <c r="G123" s="159">
        <f t="shared" si="148"/>
        <v>843.91385797061196</v>
      </c>
      <c r="H123" s="158">
        <f t="shared" si="148"/>
        <v>914.2008437412187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3.8766556472179272</v>
      </c>
      <c r="R123" s="159">
        <f t="shared" si="154"/>
        <v>1090.9123164299485</v>
      </c>
      <c r="S123" s="159">
        <f t="shared" si="154"/>
        <v>1067.0364756964418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3.4219644435780254</v>
      </c>
      <c r="AB123" s="159">
        <f t="shared" si="155"/>
        <v>1069.8392123599745</v>
      </c>
      <c r="AC123" s="159">
        <f t="shared" si="155"/>
        <v>1048.3188734385126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4.0918090729323566</v>
      </c>
      <c r="AL123" s="159">
        <f t="shared" si="156"/>
        <v>1256.2010424936732</v>
      </c>
      <c r="AM123" s="159">
        <f t="shared" si="156"/>
        <v>1232.0911883956612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4.1583276184498503</v>
      </c>
      <c r="AV123" s="159">
        <f t="shared" si="147"/>
        <v>1334.163871531435</v>
      </c>
      <c r="AW123" s="158">
        <f t="shared" si="147"/>
        <v>1324.6169656460211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4.8208112870207662</v>
      </c>
      <c r="BF123" s="159">
        <f t="shared" si="157"/>
        <v>1433.9383359275325</v>
      </c>
      <c r="BG123" s="159">
        <f t="shared" si="157"/>
        <v>1407.7762878616013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5.2326821629390263</v>
      </c>
      <c r="BP123" s="159">
        <f t="shared" si="158"/>
        <v>1533.0710004425318</v>
      </c>
      <c r="BQ123" s="159">
        <f t="shared" si="158"/>
        <v>1505.8698968138428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208.03584743250866</v>
      </c>
      <c r="F124" s="159">
        <f t="shared" si="148"/>
        <v>973.4115176743984</v>
      </c>
      <c r="G124" s="159">
        <f t="shared" si="148"/>
        <v>0.30070978096819306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321.84784463250583</v>
      </c>
      <c r="Q124" s="159">
        <f t="shared" si="159"/>
        <v>805.15381565353528</v>
      </c>
      <c r="R124" s="159">
        <f t="shared" si="159"/>
        <v>4.4449697913943114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334.445656862536</v>
      </c>
      <c r="AA124" s="159">
        <f t="shared" si="160"/>
        <v>804.32365997591876</v>
      </c>
      <c r="AB124" s="159">
        <f t="shared" si="160"/>
        <v>4.9332281641517595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361.35475358589781</v>
      </c>
      <c r="AK124" s="159">
        <f t="shared" si="161"/>
        <v>877.833208109118</v>
      </c>
      <c r="AL124" s="159">
        <f t="shared" si="161"/>
        <v>5.2870465409707172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367.70400630207848</v>
      </c>
      <c r="AU124" s="159">
        <f t="shared" si="147"/>
        <v>944.02563728977259</v>
      </c>
      <c r="AV124" s="159">
        <f t="shared" si="147"/>
        <v>5.9419856821407881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400.9331997487435</v>
      </c>
      <c r="BE124" s="159">
        <f t="shared" si="162"/>
        <v>989.63041175342005</v>
      </c>
      <c r="BF124" s="159">
        <f t="shared" si="162"/>
        <v>5.774850109746243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422.95369413816189</v>
      </c>
      <c r="BO124" s="159">
        <f t="shared" si="163"/>
        <v>1051.8890874714987</v>
      </c>
      <c r="BP124" s="159">
        <f t="shared" si="163"/>
        <v>6.0459590460290213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219.09454966098241</v>
      </c>
      <c r="F125" s="154">
        <f t="shared" si="148"/>
        <v>1022.9959370189118</v>
      </c>
      <c r="G125" s="154">
        <f t="shared" si="148"/>
        <v>0</v>
      </c>
      <c r="H125" s="153">
        <f t="shared" si="148"/>
        <v>0.19055862661235798</v>
      </c>
      <c r="N125" s="152"/>
      <c r="O125" s="155" t="str">
        <f>N39</f>
        <v>D</v>
      </c>
      <c r="P125" s="159">
        <f t="shared" ref="P125:S125" si="164">O116</f>
        <v>340.26159152385009</v>
      </c>
      <c r="Q125" s="159">
        <f t="shared" si="164"/>
        <v>849.4253347234893</v>
      </c>
      <c r="R125" s="159">
        <f t="shared" si="164"/>
        <v>0</v>
      </c>
      <c r="S125" s="159">
        <f t="shared" si="164"/>
        <v>2.5530817511463435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354.48047293919473</v>
      </c>
      <c r="AA125" s="159">
        <f t="shared" si="165"/>
        <v>850.7101816047458</v>
      </c>
      <c r="AB125" s="159">
        <f t="shared" si="165"/>
        <v>0</v>
      </c>
      <c r="AC125" s="159">
        <f t="shared" si="165"/>
        <v>2.8458828202690563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383.82604233456755</v>
      </c>
      <c r="AK125" s="159">
        <f t="shared" si="166"/>
        <v>930.45784612312002</v>
      </c>
      <c r="AL125" s="159">
        <f t="shared" si="166"/>
        <v>0</v>
      </c>
      <c r="AM125" s="159">
        <f t="shared" si="166"/>
        <v>3.0594380546972109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391.50339166046024</v>
      </c>
      <c r="AU125" s="154">
        <f t="shared" si="147"/>
        <v>1003.0093614058421</v>
      </c>
      <c r="AV125" s="154">
        <f t="shared" si="147"/>
        <v>0</v>
      </c>
      <c r="AW125" s="153">
        <f t="shared" si="147"/>
        <v>3.4889445575169122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427.77658280252263</v>
      </c>
      <c r="BE125" s="159">
        <f t="shared" si="167"/>
        <v>1053.6637777615854</v>
      </c>
      <c r="BF125" s="159">
        <f t="shared" si="167"/>
        <v>0</v>
      </c>
      <c r="BG125" s="159">
        <f t="shared" si="167"/>
        <v>3.3599517150743159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452.26499065959359</v>
      </c>
      <c r="BO125" s="159">
        <f t="shared" si="168"/>
        <v>1122.416722775441</v>
      </c>
      <c r="BP125" s="159">
        <f t="shared" si="168"/>
        <v>0</v>
      </c>
      <c r="BQ125" s="159">
        <f t="shared" si="168"/>
        <v>3.5272374366375492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1.401697576326283E-85</v>
      </c>
      <c r="F134" s="130" t="e">
        <f t="shared" si="169"/>
        <v>#DIV/0!</v>
      </c>
      <c r="G134" s="148">
        <f>G129*G122</f>
        <v>209.78543224841997</v>
      </c>
      <c r="H134" s="148">
        <f t="shared" si="169"/>
        <v>193.60859763216899</v>
      </c>
      <c r="N134" s="130" t="s">
        <v>11</v>
      </c>
      <c r="O134" s="130">
        <f t="shared" ref="O134:R137" si="170">O129*P122</f>
        <v>5.7515069342084288E-86</v>
      </c>
      <c r="P134" s="130" t="e">
        <f t="shared" si="170"/>
        <v>#DIV/0!</v>
      </c>
      <c r="Q134" s="148">
        <f t="shared" si="170"/>
        <v>822.45374603251321</v>
      </c>
      <c r="R134" s="148">
        <f t="shared" si="170"/>
        <v>685.34100438956045</v>
      </c>
      <c r="W134" s="130" t="s">
        <v>11</v>
      </c>
      <c r="X134" s="130">
        <f t="shared" ref="X134:AA137" si="171">X129*Z122</f>
        <v>5.5198870035591283E-86</v>
      </c>
      <c r="Y134" s="130" t="e">
        <f t="shared" si="171"/>
        <v>#DIV/0!</v>
      </c>
      <c r="Z134" s="148">
        <f t="shared" si="171"/>
        <v>843.03859172973</v>
      </c>
      <c r="AA134" s="148">
        <f t="shared" si="171"/>
        <v>703.76580557836689</v>
      </c>
      <c r="AG134" s="130" t="s">
        <v>11</v>
      </c>
      <c r="AH134" s="130">
        <f t="shared" ref="AH134:AK137" si="172">AH129*AJ122</f>
        <v>6.3281636899378257E-86</v>
      </c>
      <c r="AI134" s="130" t="e">
        <f t="shared" si="172"/>
        <v>#DIV/0!</v>
      </c>
      <c r="AJ134" s="148">
        <f t="shared" si="172"/>
        <v>958.66901826227706</v>
      </c>
      <c r="AK134" s="148">
        <f t="shared" si="172"/>
        <v>801.04738582286109</v>
      </c>
      <c r="AQ134" s="130" t="s">
        <v>11</v>
      </c>
      <c r="AR134" s="130">
        <f t="shared" ref="AR134:AU137" si="173">AR129*AT122</f>
        <v>6.2713128877751051E-86</v>
      </c>
      <c r="AS134" s="130" t="e">
        <f t="shared" si="173"/>
        <v>#DIV/0!</v>
      </c>
      <c r="AT134" s="148">
        <f t="shared" si="173"/>
        <v>1049.3088479674766</v>
      </c>
      <c r="AU134" s="148">
        <f t="shared" si="173"/>
        <v>887.54480253651059</v>
      </c>
      <c r="BA134" s="130" t="s">
        <v>11</v>
      </c>
      <c r="BB134" s="130">
        <f t="shared" ref="BB134:BE137" si="174">BB129*BD122</f>
        <v>7.3053760658190524E-86</v>
      </c>
      <c r="BC134" s="130" t="e">
        <f t="shared" si="174"/>
        <v>#DIV/0!</v>
      </c>
      <c r="BD134" s="148">
        <f t="shared" si="174"/>
        <v>1089.489126779564</v>
      </c>
      <c r="BE134" s="148">
        <f t="shared" si="174"/>
        <v>911.23812861127851</v>
      </c>
      <c r="BK134" s="130" t="s">
        <v>11</v>
      </c>
      <c r="BL134" s="130">
        <f t="shared" ref="BL134:BO137" si="175">BL129*BN122</f>
        <v>7.8530564653698599E-86</v>
      </c>
      <c r="BM134" s="130" t="e">
        <f t="shared" si="175"/>
        <v>#DIV/0!</v>
      </c>
      <c r="BN134" s="148">
        <f t="shared" si="175"/>
        <v>1162.3120098049262</v>
      </c>
      <c r="BO134" s="148">
        <f t="shared" si="175"/>
        <v>972.6435726082666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4.6288710276540251E-87</v>
      </c>
      <c r="G135" s="148">
        <f t="shared" si="169"/>
        <v>843.91385797061196</v>
      </c>
      <c r="H135" s="148">
        <f t="shared" si="169"/>
        <v>914.2008437412187</v>
      </c>
      <c r="N135" s="130" t="s">
        <v>12</v>
      </c>
      <c r="O135" s="130" t="e">
        <f t="shared" si="170"/>
        <v>#DIV/0!</v>
      </c>
      <c r="P135" s="130">
        <f t="shared" si="170"/>
        <v>3.3483274412343568E-88</v>
      </c>
      <c r="Q135" s="148">
        <f t="shared" si="170"/>
        <v>1090.9123164299485</v>
      </c>
      <c r="R135" s="148">
        <f t="shared" si="170"/>
        <v>1067.0364756964418</v>
      </c>
      <c r="W135" s="130" t="s">
        <v>12</v>
      </c>
      <c r="X135" s="130" t="e">
        <f t="shared" si="171"/>
        <v>#DIV/0!</v>
      </c>
      <c r="Y135" s="130">
        <f t="shared" si="171"/>
        <v>2.955603616117739E-88</v>
      </c>
      <c r="Z135" s="148">
        <f t="shared" si="171"/>
        <v>1069.8392123599745</v>
      </c>
      <c r="AA135" s="148">
        <f t="shared" si="171"/>
        <v>1048.3188734385126</v>
      </c>
      <c r="AG135" s="130" t="s">
        <v>12</v>
      </c>
      <c r="AH135" s="130" t="e">
        <f t="shared" si="172"/>
        <v>#DIV/0!</v>
      </c>
      <c r="AI135" s="130">
        <f t="shared" si="172"/>
        <v>3.5341587827186583E-88</v>
      </c>
      <c r="AJ135" s="148">
        <f t="shared" si="172"/>
        <v>1256.2010424936732</v>
      </c>
      <c r="AK135" s="148">
        <f t="shared" si="172"/>
        <v>1232.0911883956612</v>
      </c>
      <c r="AQ135" s="130" t="s">
        <v>12</v>
      </c>
      <c r="AR135" s="130" t="e">
        <f t="shared" si="173"/>
        <v>#DIV/0!</v>
      </c>
      <c r="AS135" s="130">
        <f t="shared" si="173"/>
        <v>3.591611879298712E-88</v>
      </c>
      <c r="AT135" s="148">
        <f t="shared" si="173"/>
        <v>1334.163871531435</v>
      </c>
      <c r="AU135" s="148">
        <f t="shared" si="173"/>
        <v>1324.6169656460211</v>
      </c>
      <c r="BA135" s="130" t="s">
        <v>12</v>
      </c>
      <c r="BB135" s="130" t="e">
        <f t="shared" si="174"/>
        <v>#DIV/0!</v>
      </c>
      <c r="BC135" s="130">
        <f t="shared" si="174"/>
        <v>4.1638092702218646E-88</v>
      </c>
      <c r="BD135" s="148">
        <f t="shared" si="174"/>
        <v>1433.9383359275325</v>
      </c>
      <c r="BE135" s="148">
        <f t="shared" si="174"/>
        <v>1407.7762878616013</v>
      </c>
      <c r="BK135" s="130" t="s">
        <v>12</v>
      </c>
      <c r="BL135" s="130" t="e">
        <f t="shared" si="175"/>
        <v>#DIV/0!</v>
      </c>
      <c r="BM135" s="130">
        <f t="shared" si="175"/>
        <v>4.5195485159998677E-88</v>
      </c>
      <c r="BN135" s="148">
        <f t="shared" si="175"/>
        <v>1533.0710004425318</v>
      </c>
      <c r="BO135" s="148">
        <f t="shared" si="175"/>
        <v>1505.8698968138428</v>
      </c>
    </row>
    <row r="136" spans="4:67" x14ac:dyDescent="0.3">
      <c r="D136" s="130" t="s">
        <v>13</v>
      </c>
      <c r="E136" s="148">
        <f t="shared" si="169"/>
        <v>208.03584743250866</v>
      </c>
      <c r="F136" s="148">
        <f t="shared" si="169"/>
        <v>973.4115176743984</v>
      </c>
      <c r="G136" s="130">
        <f t="shared" si="169"/>
        <v>2.5972768878400512E-89</v>
      </c>
      <c r="H136" s="130" t="e">
        <f t="shared" si="169"/>
        <v>#DIV/0!</v>
      </c>
      <c r="N136" s="130" t="s">
        <v>13</v>
      </c>
      <c r="O136" s="148">
        <f t="shared" si="170"/>
        <v>321.84784463250583</v>
      </c>
      <c r="P136" s="148">
        <f t="shared" si="170"/>
        <v>805.15381565353528</v>
      </c>
      <c r="Q136" s="130">
        <f t="shared" si="170"/>
        <v>3.839189157454372E-88</v>
      </c>
      <c r="R136" s="130" t="e">
        <f t="shared" si="170"/>
        <v>#DIV/0!</v>
      </c>
      <c r="W136" s="130" t="s">
        <v>13</v>
      </c>
      <c r="X136" s="148">
        <f t="shared" si="171"/>
        <v>334.445656862536</v>
      </c>
      <c r="Y136" s="148">
        <f t="shared" si="171"/>
        <v>804.32365997591876</v>
      </c>
      <c r="Z136" s="130">
        <f t="shared" si="171"/>
        <v>4.2609054657082255E-88</v>
      </c>
      <c r="AA136" s="130" t="e">
        <f t="shared" si="171"/>
        <v>#DIV/0!</v>
      </c>
      <c r="AG136" s="130" t="s">
        <v>13</v>
      </c>
      <c r="AH136" s="148">
        <f t="shared" si="172"/>
        <v>361.35475358589781</v>
      </c>
      <c r="AI136" s="148">
        <f t="shared" si="172"/>
        <v>877.833208109118</v>
      </c>
      <c r="AJ136" s="130">
        <f t="shared" si="172"/>
        <v>4.5665038701386296E-88</v>
      </c>
      <c r="AK136" s="130" t="e">
        <f t="shared" si="172"/>
        <v>#DIV/0!</v>
      </c>
      <c r="AQ136" s="130" t="s">
        <v>13</v>
      </c>
      <c r="AR136" s="148">
        <f t="shared" si="173"/>
        <v>367.70400630207848</v>
      </c>
      <c r="AS136" s="148">
        <f t="shared" si="173"/>
        <v>944.02563728977259</v>
      </c>
      <c r="AT136" s="130">
        <f t="shared" si="173"/>
        <v>5.132184936057388E-88</v>
      </c>
      <c r="AU136" s="130" t="e">
        <f t="shared" si="173"/>
        <v>#DIV/0!</v>
      </c>
      <c r="BA136" s="130" t="s">
        <v>13</v>
      </c>
      <c r="BB136" s="148">
        <f t="shared" si="174"/>
        <v>400.9331997487435</v>
      </c>
      <c r="BC136" s="148">
        <f t="shared" si="174"/>
        <v>989.63041175342005</v>
      </c>
      <c r="BD136" s="130">
        <f t="shared" si="174"/>
        <v>4.9878273571590193E-88</v>
      </c>
      <c r="BE136" s="130" t="e">
        <f t="shared" si="174"/>
        <v>#DIV/0!</v>
      </c>
      <c r="BK136" s="130" t="s">
        <v>13</v>
      </c>
      <c r="BL136" s="148">
        <f t="shared" si="175"/>
        <v>422.95369413816189</v>
      </c>
      <c r="BM136" s="148">
        <f t="shared" si="175"/>
        <v>1051.8890874714987</v>
      </c>
      <c r="BN136" s="130">
        <f t="shared" si="175"/>
        <v>5.2219883385634257E-88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219.09454966098241</v>
      </c>
      <c r="F137" s="148">
        <f t="shared" si="169"/>
        <v>1022.9959370189118</v>
      </c>
      <c r="G137" s="130" t="e">
        <f t="shared" si="169"/>
        <v>#DIV/0!</v>
      </c>
      <c r="H137" s="130">
        <f t="shared" si="169"/>
        <v>1.6458843310160569E-89</v>
      </c>
      <c r="N137" s="130" t="s">
        <v>14</v>
      </c>
      <c r="O137" s="148">
        <f t="shared" si="170"/>
        <v>340.26159152385009</v>
      </c>
      <c r="P137" s="148">
        <f t="shared" si="170"/>
        <v>849.4253347234893</v>
      </c>
      <c r="Q137" s="130" t="e">
        <f t="shared" si="170"/>
        <v>#DIV/0!</v>
      </c>
      <c r="R137" s="130">
        <f t="shared" si="170"/>
        <v>2.2051361959922379E-88</v>
      </c>
      <c r="W137" s="130" t="s">
        <v>14</v>
      </c>
      <c r="X137" s="148">
        <f t="shared" si="171"/>
        <v>354.48047293919473</v>
      </c>
      <c r="Y137" s="148">
        <f t="shared" si="171"/>
        <v>850.7101816047458</v>
      </c>
      <c r="Z137" s="130" t="e">
        <f t="shared" si="171"/>
        <v>#DIV/0!</v>
      </c>
      <c r="AA137" s="130">
        <f t="shared" si="171"/>
        <v>2.4580330080343169E-88</v>
      </c>
      <c r="AG137" s="130" t="s">
        <v>14</v>
      </c>
      <c r="AH137" s="148">
        <f t="shared" si="172"/>
        <v>383.82604233456755</v>
      </c>
      <c r="AI137" s="148">
        <f t="shared" si="172"/>
        <v>930.45784612312002</v>
      </c>
      <c r="AJ137" s="130" t="e">
        <f t="shared" si="172"/>
        <v>#DIV/0!</v>
      </c>
      <c r="AK137" s="130">
        <f t="shared" si="172"/>
        <v>2.6424839669860575E-88</v>
      </c>
      <c r="AQ137" s="130" t="s">
        <v>14</v>
      </c>
      <c r="AR137" s="148">
        <f t="shared" si="173"/>
        <v>391.50339166046024</v>
      </c>
      <c r="AS137" s="148">
        <f t="shared" si="173"/>
        <v>1003.0093614058421</v>
      </c>
      <c r="AT137" s="130" t="e">
        <f t="shared" si="173"/>
        <v>#DIV/0!</v>
      </c>
      <c r="AU137" s="130">
        <f t="shared" si="173"/>
        <v>3.0134553764822495E-88</v>
      </c>
      <c r="BA137" s="130" t="s">
        <v>14</v>
      </c>
      <c r="BB137" s="148">
        <f t="shared" si="174"/>
        <v>427.77658280252263</v>
      </c>
      <c r="BC137" s="148">
        <f t="shared" si="174"/>
        <v>1053.6637777615854</v>
      </c>
      <c r="BD137" s="130" t="e">
        <f t="shared" si="174"/>
        <v>#DIV/0!</v>
      </c>
      <c r="BE137" s="130">
        <f t="shared" si="174"/>
        <v>2.9020422633822187E-88</v>
      </c>
      <c r="BK137" s="130" t="s">
        <v>14</v>
      </c>
      <c r="BL137" s="148">
        <f t="shared" si="175"/>
        <v>452.26499065959359</v>
      </c>
      <c r="BM137" s="148">
        <f t="shared" si="175"/>
        <v>1122.416722775441</v>
      </c>
      <c r="BN137" s="130" t="e">
        <f t="shared" si="175"/>
        <v>#DIV/0!</v>
      </c>
      <c r="BO137" s="130">
        <f t="shared" si="175"/>
        <v>3.0465295284398816E-88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1.9229089655463248E-75</v>
      </c>
      <c r="H140" s="130">
        <f>'Mode Choice Q'!O38</f>
        <v>4.079960613499887E-76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3.6257580717291458E-68</v>
      </c>
      <c r="H141" s="130">
        <f>'Mode Choice Q'!O39</f>
        <v>1.1547376928615176E-69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1.2810658401629109E-74</v>
      </c>
      <c r="F142" s="130">
        <f>'Mode Choice Q'!M40</f>
        <v>3.6257580717291458E-68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4.079960613499887E-76</v>
      </c>
      <c r="F143" s="130">
        <f>'Mode Choice Q'!M41</f>
        <v>1.1547376928615176E-69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1.1188389816023228E-4</v>
      </c>
      <c r="F145" s="130" t="e">
        <f t="shared" si="176"/>
        <v>#DIV/0!</v>
      </c>
      <c r="G145" s="217">
        <f t="shared" si="176"/>
        <v>4.0339828851149786E-73</v>
      </c>
      <c r="H145" s="130">
        <f t="shared" si="176"/>
        <v>7.8991545277419699E-74</v>
      </c>
      <c r="N145" s="130" t="s">
        <v>11</v>
      </c>
      <c r="O145" s="130">
        <f t="shared" ref="O145:R148" si="177">O140*P122</f>
        <v>4.5908691501158256E-5</v>
      </c>
      <c r="P145" s="130" t="e">
        <f t="shared" si="177"/>
        <v>#DIV/0!</v>
      </c>
      <c r="Q145" s="149">
        <f t="shared" si="177"/>
        <v>2.5368928802634602E-84</v>
      </c>
      <c r="R145" s="130">
        <f t="shared" si="177"/>
        <v>2.1139629103467577E-84</v>
      </c>
      <c r="W145" s="130" t="s">
        <v>11</v>
      </c>
      <c r="X145" s="130">
        <f t="shared" ref="X145:AA148" si="178">X140*Z122</f>
        <v>4.4059894644380781E-5</v>
      </c>
      <c r="Y145" s="130" t="e">
        <f t="shared" si="178"/>
        <v>#DIV/0!</v>
      </c>
      <c r="Z145" s="149">
        <f t="shared" si="178"/>
        <v>2.6003876953123383E-84</v>
      </c>
      <c r="AA145" s="130">
        <f t="shared" si="178"/>
        <v>2.1707949780242819E-84</v>
      </c>
      <c r="AG145" s="130" t="s">
        <v>11</v>
      </c>
      <c r="AH145" s="130">
        <f t="shared" ref="AH145:AK148" si="179">AH140*AJ122</f>
        <v>5.0511582083343248E-5</v>
      </c>
      <c r="AI145" s="130" t="e">
        <f t="shared" si="179"/>
        <v>#DIV/0!</v>
      </c>
      <c r="AJ145" s="149">
        <f t="shared" si="179"/>
        <v>2.9570545683460096E-84</v>
      </c>
      <c r="AK145" s="130">
        <f t="shared" si="179"/>
        <v>2.4708640694395207E-84</v>
      </c>
      <c r="AQ145" s="130" t="s">
        <v>11</v>
      </c>
      <c r="AR145" s="130">
        <f t="shared" ref="AR145:AU148" si="180">AR140*AT122</f>
        <v>5.0057797367800536E-5</v>
      </c>
      <c r="AS145" s="130" t="e">
        <f t="shared" si="180"/>
        <v>#DIV/0!</v>
      </c>
      <c r="AT145" s="149">
        <f t="shared" si="180"/>
        <v>3.2366369032270316E-84</v>
      </c>
      <c r="AU145" s="130">
        <f t="shared" si="180"/>
        <v>2.7376689586878022E-84</v>
      </c>
      <c r="BA145" s="130" t="s">
        <v>11</v>
      </c>
      <c r="BB145" s="130">
        <f t="shared" ref="BB145:BE148" si="181">BB140*BD122</f>
        <v>5.8311718988093324E-5</v>
      </c>
      <c r="BC145" s="130" t="e">
        <f t="shared" si="181"/>
        <v>#DIV/0!</v>
      </c>
      <c r="BD145" s="149">
        <f t="shared" si="181"/>
        <v>3.3605746489508571E-84</v>
      </c>
      <c r="BE145" s="130">
        <f t="shared" si="181"/>
        <v>2.8107520111011392E-84</v>
      </c>
      <c r="BK145" s="130" t="s">
        <v>11</v>
      </c>
      <c r="BL145" s="130">
        <f t="shared" ref="BL145:BO148" si="182">BL140*BN122</f>
        <v>6.2683319473292014E-5</v>
      </c>
      <c r="BM145" s="130" t="e">
        <f t="shared" si="182"/>
        <v>#DIV/0!</v>
      </c>
      <c r="BN145" s="149">
        <f t="shared" si="182"/>
        <v>3.5851998687379855E-84</v>
      </c>
      <c r="BO145" s="130">
        <f t="shared" si="182"/>
        <v>3.0001596640382775E-84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3.6947779849363051E-6</v>
      </c>
      <c r="G146" s="130">
        <f t="shared" si="176"/>
        <v>3.0598274823810301E-65</v>
      </c>
      <c r="H146" s="130">
        <f t="shared" si="176"/>
        <v>1.0556621731137876E-66</v>
      </c>
      <c r="N146" s="130" t="s">
        <v>12</v>
      </c>
      <c r="O146" s="130" t="e">
        <f t="shared" si="177"/>
        <v>#DIV/0!</v>
      </c>
      <c r="P146" s="130">
        <f t="shared" si="177"/>
        <v>2.6726444617535102E-7</v>
      </c>
      <c r="Q146" s="130">
        <f t="shared" si="177"/>
        <v>9.079349210469431E-85</v>
      </c>
      <c r="R146" s="130">
        <f t="shared" si="177"/>
        <v>8.8806374602689479E-85</v>
      </c>
      <c r="W146" s="130" t="s">
        <v>12</v>
      </c>
      <c r="X146" s="130" t="e">
        <f t="shared" si="178"/>
        <v>#DIV/0!</v>
      </c>
      <c r="Y146" s="130">
        <f t="shared" si="178"/>
        <v>2.3591711905104669E-7</v>
      </c>
      <c r="Z146" s="130">
        <f t="shared" si="178"/>
        <v>8.9039638308029931E-85</v>
      </c>
      <c r="AA146" s="130">
        <f t="shared" si="178"/>
        <v>8.7248562441960031E-85</v>
      </c>
      <c r="AG146" s="130" t="s">
        <v>12</v>
      </c>
      <c r="AH146" s="130" t="e">
        <f t="shared" si="179"/>
        <v>#DIV/0!</v>
      </c>
      <c r="AI146" s="130">
        <f t="shared" si="179"/>
        <v>2.8209755656718151E-7</v>
      </c>
      <c r="AJ146" s="130">
        <f t="shared" si="179"/>
        <v>1.0454999702158185E-84</v>
      </c>
      <c r="AK146" s="130">
        <f t="shared" si="179"/>
        <v>1.0254340326081396E-84</v>
      </c>
      <c r="AQ146" s="130" t="s">
        <v>12</v>
      </c>
      <c r="AR146" s="130" t="e">
        <f t="shared" si="180"/>
        <v>#DIV/0!</v>
      </c>
      <c r="AS146" s="130">
        <f t="shared" si="180"/>
        <v>2.866834790338523E-7</v>
      </c>
      <c r="AT146" s="130">
        <f t="shared" si="180"/>
        <v>1.1103861888063684E-84</v>
      </c>
      <c r="AU146" s="130">
        <f t="shared" si="180"/>
        <v>1.1024405738281799E-84</v>
      </c>
      <c r="BA146" s="130" t="s">
        <v>12</v>
      </c>
      <c r="BB146" s="130" t="e">
        <f t="shared" si="181"/>
        <v>#DIV/0!</v>
      </c>
      <c r="BC146" s="130">
        <f t="shared" si="181"/>
        <v>3.3235643709188517E-7</v>
      </c>
      <c r="BD146" s="130">
        <f t="shared" si="181"/>
        <v>1.1934256036975915E-84</v>
      </c>
      <c r="BE146" s="130">
        <f t="shared" si="181"/>
        <v>1.1716516841190668E-84</v>
      </c>
      <c r="BK146" s="130" t="s">
        <v>12</v>
      </c>
      <c r="BL146" s="130" t="e">
        <f t="shared" si="182"/>
        <v>#DIV/0!</v>
      </c>
      <c r="BM146" s="130">
        <f t="shared" si="182"/>
        <v>3.6075164460201001E-7</v>
      </c>
      <c r="BN146" s="130">
        <f t="shared" si="182"/>
        <v>1.2759308670208134E-84</v>
      </c>
      <c r="BO146" s="130">
        <f t="shared" si="182"/>
        <v>1.2532921714047213E-84</v>
      </c>
    </row>
    <row r="147" spans="4:67" x14ac:dyDescent="0.3">
      <c r="D147" s="130" t="s">
        <v>13</v>
      </c>
      <c r="E147" s="130">
        <f t="shared" si="176"/>
        <v>2.6650761767512988E-72</v>
      </c>
      <c r="F147" s="130">
        <f t="shared" si="176"/>
        <v>3.529354667322068E-65</v>
      </c>
      <c r="G147" s="130">
        <f t="shared" si="176"/>
        <v>2.0731537795380893E-8</v>
      </c>
      <c r="H147" s="130" t="e">
        <f t="shared" si="176"/>
        <v>#DIV/0!</v>
      </c>
      <c r="N147" s="130" t="s">
        <v>13</v>
      </c>
      <c r="O147" s="130">
        <f t="shared" si="177"/>
        <v>9.9275309950873126E-85</v>
      </c>
      <c r="P147" s="130">
        <f t="shared" si="177"/>
        <v>6.7010634588703855E-85</v>
      </c>
      <c r="Q147" s="130">
        <f t="shared" si="177"/>
        <v>3.0644516760618626E-7</v>
      </c>
      <c r="R147" s="130" t="e">
        <f t="shared" si="177"/>
        <v>#DIV/0!</v>
      </c>
      <c r="W147" s="130" t="s">
        <v>13</v>
      </c>
      <c r="X147" s="130">
        <f t="shared" si="178"/>
        <v>1.0316115767269701E-84</v>
      </c>
      <c r="Y147" s="130">
        <f t="shared" si="178"/>
        <v>6.694154312110726E-85</v>
      </c>
      <c r="Z147" s="130">
        <f t="shared" si="178"/>
        <v>3.4010668295876763E-7</v>
      </c>
      <c r="AA147" s="130" t="e">
        <f t="shared" si="178"/>
        <v>#DIV/0!</v>
      </c>
      <c r="AG147" s="130" t="s">
        <v>13</v>
      </c>
      <c r="AH147" s="130">
        <f t="shared" si="179"/>
        <v>1.1146138078203629E-84</v>
      </c>
      <c r="AI147" s="130">
        <f t="shared" si="179"/>
        <v>7.3059531228430864E-85</v>
      </c>
      <c r="AJ147" s="130">
        <f t="shared" si="179"/>
        <v>3.6449963428913492E-7</v>
      </c>
      <c r="AK147" s="130" t="e">
        <f t="shared" si="179"/>
        <v>#DIV/0!</v>
      </c>
      <c r="AQ147" s="130" t="s">
        <v>13</v>
      </c>
      <c r="AR147" s="130">
        <f t="shared" si="180"/>
        <v>1.1341983426204943E-84</v>
      </c>
      <c r="AS147" s="130">
        <f t="shared" si="180"/>
        <v>7.8568536586324099E-85</v>
      </c>
      <c r="AT147" s="130">
        <f t="shared" si="180"/>
        <v>4.0965245743683891E-7</v>
      </c>
      <c r="AU147" s="130" t="e">
        <f t="shared" si="180"/>
        <v>#DIV/0!</v>
      </c>
      <c r="BA147" s="130" t="s">
        <v>13</v>
      </c>
      <c r="BB147" s="130">
        <f t="shared" si="181"/>
        <v>1.2366951756380308E-84</v>
      </c>
      <c r="BC147" s="130">
        <f t="shared" si="181"/>
        <v>8.2364090699923131E-85</v>
      </c>
      <c r="BD147" s="130">
        <f t="shared" si="181"/>
        <v>3.981297945394301E-7</v>
      </c>
      <c r="BE147" s="130" t="e">
        <f t="shared" si="181"/>
        <v>#DIV/0!</v>
      </c>
      <c r="BK147" s="130" t="s">
        <v>13</v>
      </c>
      <c r="BL147" s="130">
        <f t="shared" si="182"/>
        <v>1.3046183089520696E-84</v>
      </c>
      <c r="BM147" s="130">
        <f t="shared" si="182"/>
        <v>8.7545701079716718E-85</v>
      </c>
      <c r="BN147" s="130">
        <f t="shared" si="182"/>
        <v>4.1682059049929423E-7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8.9389713324930332E-74</v>
      </c>
      <c r="F148" s="130">
        <f t="shared" si="176"/>
        <v>1.1812919681199246E-66</v>
      </c>
      <c r="G148" s="130" t="e">
        <f t="shared" si="176"/>
        <v>#DIV/0!</v>
      </c>
      <c r="H148" s="130">
        <f t="shared" si="176"/>
        <v>1.3137495418773353E-8</v>
      </c>
      <c r="N148" s="130" t="s">
        <v>14</v>
      </c>
      <c r="O148" s="130">
        <f t="shared" si="177"/>
        <v>1.0495510697447109E-84</v>
      </c>
      <c r="P148" s="130">
        <f t="shared" si="177"/>
        <v>7.0695225693417816E-85</v>
      </c>
      <c r="Q148" s="130" t="e">
        <f t="shared" si="177"/>
        <v>#DIV/0!</v>
      </c>
      <c r="R148" s="130">
        <f t="shared" si="177"/>
        <v>1.7601459669243728E-7</v>
      </c>
      <c r="W148" s="130" t="s">
        <v>14</v>
      </c>
      <c r="X148" s="130">
        <f t="shared" si="178"/>
        <v>1.0934098024721223E-84</v>
      </c>
      <c r="Y148" s="130">
        <f t="shared" si="178"/>
        <v>7.080215980114782E-85</v>
      </c>
      <c r="Z148" s="130" t="e">
        <f t="shared" si="178"/>
        <v>#DIV/0!</v>
      </c>
      <c r="AA148" s="130">
        <f t="shared" si="178"/>
        <v>1.9620089196857103E-7</v>
      </c>
      <c r="AG148" s="130" t="s">
        <v>14</v>
      </c>
      <c r="AH148" s="130">
        <f t="shared" si="179"/>
        <v>1.1839274351359969E-84</v>
      </c>
      <c r="AI148" s="130">
        <f t="shared" si="179"/>
        <v>7.7439328379931357E-85</v>
      </c>
      <c r="AJ148" s="130" t="e">
        <f t="shared" si="179"/>
        <v>#DIV/0!</v>
      </c>
      <c r="AK148" s="130">
        <f t="shared" si="179"/>
        <v>2.1092381983508099E-7</v>
      </c>
      <c r="AQ148" s="130" t="s">
        <v>14</v>
      </c>
      <c r="AR148" s="130">
        <f t="shared" si="180"/>
        <v>1.2076085393173653E-84</v>
      </c>
      <c r="AS148" s="130">
        <f t="shared" si="180"/>
        <v>8.3477582170632263E-85</v>
      </c>
      <c r="AT148" s="130" t="e">
        <f t="shared" si="180"/>
        <v>#DIV/0!</v>
      </c>
      <c r="AU148" s="130">
        <f t="shared" si="180"/>
        <v>2.4053486297408133E-7</v>
      </c>
      <c r="BA148" s="130" t="s">
        <v>14</v>
      </c>
      <c r="BB148" s="130">
        <f t="shared" si="181"/>
        <v>1.3194947101769918E-84</v>
      </c>
      <c r="BC148" s="130">
        <f t="shared" si="181"/>
        <v>8.7693403444438908E-85</v>
      </c>
      <c r="BD148" s="130" t="e">
        <f t="shared" si="181"/>
        <v>#DIV/0!</v>
      </c>
      <c r="BE148" s="130">
        <f t="shared" si="181"/>
        <v>2.3164183668201284E-7</v>
      </c>
      <c r="BK148" s="130" t="s">
        <v>14</v>
      </c>
      <c r="BL148" s="130">
        <f t="shared" si="182"/>
        <v>1.3950302255069144E-84</v>
      </c>
      <c r="BM148" s="130">
        <f t="shared" si="182"/>
        <v>9.3415513165152501E-85</v>
      </c>
      <c r="BN148" s="130" t="e">
        <f t="shared" si="182"/>
        <v>#DIV/0!</v>
      </c>
      <c r="BO148" s="130">
        <f t="shared" si="182"/>
        <v>2.4317485116544453E-7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7.8339242083165729E-51</v>
      </c>
      <c r="H151" s="130">
        <f>'Mode Choice Q'!T38</f>
        <v>1.6621744862474044E-51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2.1124702778146215E-46</v>
      </c>
      <c r="H152" s="130">
        <f>'Mode Choice Q'!T39</f>
        <v>6.7278318260182331E-48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5.2190576244197481E-50</v>
      </c>
      <c r="F153" s="130">
        <f>'Mode Choice Q'!R40</f>
        <v>2.1124702778146215E-46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1.6621744862474044E-51</v>
      </c>
      <c r="F154" s="130">
        <f>'Mode Choice Q'!R41</f>
        <v>6.7278318260182331E-48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1622.8694910226106</v>
      </c>
      <c r="F156" s="130" t="e">
        <f t="shared" si="183"/>
        <v>#DIV/0!</v>
      </c>
      <c r="G156" s="130">
        <f t="shared" si="183"/>
        <v>1.6434431762430535E-48</v>
      </c>
      <c r="H156" s="130">
        <f t="shared" si="183"/>
        <v>3.2181127130233091E-49</v>
      </c>
      <c r="N156" s="130" t="s">
        <v>11</v>
      </c>
      <c r="O156" s="148">
        <f t="shared" ref="O156:R159" si="184">O151*P122</f>
        <v>665.90292289690876</v>
      </c>
      <c r="P156" s="130" t="e">
        <f t="shared" si="184"/>
        <v>#DIV/0!</v>
      </c>
      <c r="Q156" s="130">
        <f t="shared" si="184"/>
        <v>1.033529246817748E-59</v>
      </c>
      <c r="R156" s="130">
        <f t="shared" si="184"/>
        <v>8.6122772921513333E-60</v>
      </c>
      <c r="W156" s="130" t="s">
        <v>11</v>
      </c>
      <c r="X156" s="148">
        <f t="shared" ref="X156:AA159" si="185">X151*Z122</f>
        <v>639.08623110033079</v>
      </c>
      <c r="Y156" s="130" t="e">
        <f t="shared" si="185"/>
        <v>#DIV/0!</v>
      </c>
      <c r="Z156" s="130">
        <f t="shared" si="185"/>
        <v>1.0593970116275431E-59</v>
      </c>
      <c r="AA156" s="130">
        <f t="shared" si="185"/>
        <v>8.8438109314264236E-60</v>
      </c>
      <c r="AG156" s="130" t="s">
        <v>11</v>
      </c>
      <c r="AH156" s="148">
        <f t="shared" ref="AH156:AK159" si="186">AH151*AJ122</f>
        <v>732.6675853655463</v>
      </c>
      <c r="AI156" s="130" t="e">
        <f t="shared" si="186"/>
        <v>#DIV/0!</v>
      </c>
      <c r="AJ156" s="130">
        <f t="shared" si="186"/>
        <v>1.204702967396968E-59</v>
      </c>
      <c r="AK156" s="130">
        <f t="shared" si="186"/>
        <v>1.0066291330407518E-59</v>
      </c>
      <c r="AQ156" s="130" t="s">
        <v>11</v>
      </c>
      <c r="AR156" s="148">
        <f t="shared" ref="AR156:AU159" si="187">AR151*AT122</f>
        <v>726.08546423412156</v>
      </c>
      <c r="AS156" s="130" t="e">
        <f t="shared" si="187"/>
        <v>#DIV/0!</v>
      </c>
      <c r="AT156" s="130">
        <f t="shared" si="187"/>
        <v>1.3186047100527801E-59</v>
      </c>
      <c r="AU156" s="130">
        <f t="shared" si="187"/>
        <v>1.1153253489422417E-59</v>
      </c>
      <c r="BA156" s="130" t="s">
        <v>11</v>
      </c>
      <c r="BB156" s="148">
        <f t="shared" ref="BB156:BE159" si="188">BB151*BD122</f>
        <v>845.80812137359351</v>
      </c>
      <c r="BC156" s="130" t="e">
        <f t="shared" si="188"/>
        <v>#DIV/0!</v>
      </c>
      <c r="BD156" s="130">
        <f t="shared" si="188"/>
        <v>1.3690969030762916E-59</v>
      </c>
      <c r="BE156" s="130">
        <f t="shared" si="188"/>
        <v>1.1450993582051214E-59</v>
      </c>
      <c r="BK156" s="130" t="s">
        <v>11</v>
      </c>
      <c r="BL156" s="148">
        <f t="shared" ref="BL156:BO159" si="189">BL151*BN122</f>
        <v>909.21793432280163</v>
      </c>
      <c r="BM156" s="130" t="e">
        <f t="shared" si="189"/>
        <v>#DIV/0!</v>
      </c>
      <c r="BN156" s="130">
        <f t="shared" si="189"/>
        <v>1.4606091368126848E-59</v>
      </c>
      <c r="BO156" s="130">
        <f t="shared" si="189"/>
        <v>1.2222639678757151E-59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53.592541611911599</v>
      </c>
      <c r="G157" s="130">
        <f t="shared" si="183"/>
        <v>1.7827429419987878E-43</v>
      </c>
      <c r="H157" s="130">
        <f t="shared" si="183"/>
        <v>6.1505895318948931E-45</v>
      </c>
      <c r="N157" s="130" t="s">
        <v>12</v>
      </c>
      <c r="O157" s="130" t="e">
        <f t="shared" si="184"/>
        <v>#DIV/0!</v>
      </c>
      <c r="P157" s="148">
        <f t="shared" si="184"/>
        <v>3.8766553799534811</v>
      </c>
      <c r="Q157" s="130">
        <f t="shared" si="184"/>
        <v>5.2898883404731233E-63</v>
      </c>
      <c r="R157" s="130">
        <f t="shared" si="184"/>
        <v>5.1741131955664326E-63</v>
      </c>
      <c r="W157" s="130" t="s">
        <v>12</v>
      </c>
      <c r="X157" s="130" t="e">
        <f t="shared" si="185"/>
        <v>#DIV/0!</v>
      </c>
      <c r="Y157" s="148">
        <f t="shared" si="185"/>
        <v>3.4219642076609063</v>
      </c>
      <c r="Z157" s="130">
        <f t="shared" si="185"/>
        <v>5.1877038057140533E-63</v>
      </c>
      <c r="AA157" s="130">
        <f t="shared" si="185"/>
        <v>5.0833506068096571E-63</v>
      </c>
      <c r="AG157" s="130" t="s">
        <v>12</v>
      </c>
      <c r="AH157" s="130" t="e">
        <f t="shared" si="186"/>
        <v>#DIV/0!</v>
      </c>
      <c r="AI157" s="148">
        <f t="shared" si="186"/>
        <v>4.0918087908347998</v>
      </c>
      <c r="AJ157" s="130">
        <f t="shared" si="186"/>
        <v>6.0913816334240404E-63</v>
      </c>
      <c r="AK157" s="130">
        <f t="shared" si="186"/>
        <v>5.9744717460180978E-63</v>
      </c>
      <c r="AQ157" s="130" t="s">
        <v>12</v>
      </c>
      <c r="AR157" s="130" t="e">
        <f t="shared" si="187"/>
        <v>#DIV/0!</v>
      </c>
      <c r="AS157" s="148">
        <f t="shared" si="187"/>
        <v>4.1583273317663716</v>
      </c>
      <c r="AT157" s="130">
        <f t="shared" si="187"/>
        <v>6.4694272876034692E-63</v>
      </c>
      <c r="AU157" s="130">
        <f t="shared" si="187"/>
        <v>6.423133863860564E-63</v>
      </c>
      <c r="BA157" s="130" t="s">
        <v>12</v>
      </c>
      <c r="BB157" s="130" t="e">
        <f t="shared" si="188"/>
        <v>#DIV/0!</v>
      </c>
      <c r="BC157" s="148">
        <f t="shared" si="188"/>
        <v>4.8208109546643296</v>
      </c>
      <c r="BD157" s="130">
        <f t="shared" si="188"/>
        <v>6.9532386516671714E-63</v>
      </c>
      <c r="BE157" s="130">
        <f t="shared" si="188"/>
        <v>6.8263775731528444E-63</v>
      </c>
      <c r="BK157" s="130" t="s">
        <v>12</v>
      </c>
      <c r="BL157" s="130" t="e">
        <f t="shared" si="189"/>
        <v>#DIV/0!</v>
      </c>
      <c r="BM157" s="148">
        <f t="shared" si="189"/>
        <v>5.2326818021873818</v>
      </c>
      <c r="BN157" s="130">
        <f t="shared" si="189"/>
        <v>7.4339378960336208E-63</v>
      </c>
      <c r="BO157" s="130">
        <f t="shared" si="189"/>
        <v>7.3020383851689063E-63</v>
      </c>
    </row>
    <row r="158" spans="4:67" x14ac:dyDescent="0.3">
      <c r="D158" s="130" t="s">
        <v>13</v>
      </c>
      <c r="E158" s="130">
        <f t="shared" si="183"/>
        <v>1.0857510756952578E-47</v>
      </c>
      <c r="F158" s="130">
        <f t="shared" si="183"/>
        <v>2.0563028991695886E-43</v>
      </c>
      <c r="G158" s="148">
        <f t="shared" si="183"/>
        <v>0.3007097602366553</v>
      </c>
      <c r="H158" s="130" t="e">
        <f t="shared" si="183"/>
        <v>#DIV/0!</v>
      </c>
      <c r="N158" s="130" t="s">
        <v>13</v>
      </c>
      <c r="O158" s="130">
        <f t="shared" si="184"/>
        <v>4.0444725561478498E-60</v>
      </c>
      <c r="P158" s="130">
        <f t="shared" si="184"/>
        <v>3.9042310894897479E-63</v>
      </c>
      <c r="Q158" s="148">
        <f t="shared" si="184"/>
        <v>4.4449694849491435</v>
      </c>
      <c r="R158" s="130" t="e">
        <f t="shared" si="184"/>
        <v>#DIV/0!</v>
      </c>
      <c r="W158" s="130" t="s">
        <v>13</v>
      </c>
      <c r="X158" s="130">
        <f t="shared" si="185"/>
        <v>4.2027818525485713E-60</v>
      </c>
      <c r="Y158" s="130">
        <f t="shared" si="185"/>
        <v>3.9002056231221367E-63</v>
      </c>
      <c r="Z158" s="148">
        <f t="shared" si="185"/>
        <v>4.9332278240450762</v>
      </c>
      <c r="AA158" s="130" t="e">
        <f t="shared" si="185"/>
        <v>#DIV/0!</v>
      </c>
      <c r="AG158" s="130" t="s">
        <v>13</v>
      </c>
      <c r="AH158" s="130">
        <f t="shared" si="186"/>
        <v>4.5409326434374563E-60</v>
      </c>
      <c r="AI158" s="130">
        <f t="shared" si="186"/>
        <v>4.2566570956436029E-63</v>
      </c>
      <c r="AJ158" s="148">
        <f t="shared" si="186"/>
        <v>5.2870461764710832</v>
      </c>
      <c r="AK158" s="130" t="e">
        <f t="shared" si="186"/>
        <v>#DIV/0!</v>
      </c>
      <c r="AQ158" s="130" t="s">
        <v>13</v>
      </c>
      <c r="AR158" s="130">
        <f t="shared" si="187"/>
        <v>4.6207199677613499E-60</v>
      </c>
      <c r="AS158" s="130">
        <f t="shared" si="187"/>
        <v>4.5776274926927611E-63</v>
      </c>
      <c r="AT158" s="148">
        <f t="shared" si="187"/>
        <v>5.9419852724883304</v>
      </c>
      <c r="AU158" s="130" t="e">
        <f t="shared" si="187"/>
        <v>#DIV/0!</v>
      </c>
      <c r="BA158" s="130" t="s">
        <v>13</v>
      </c>
      <c r="BB158" s="130">
        <f t="shared" si="188"/>
        <v>5.0382916967608707E-60</v>
      </c>
      <c r="BC158" s="130">
        <f t="shared" si="188"/>
        <v>4.7987673231556123E-63</v>
      </c>
      <c r="BD158" s="148">
        <f t="shared" si="188"/>
        <v>5.7748497116164481</v>
      </c>
      <c r="BE158" s="130" t="e">
        <f t="shared" si="188"/>
        <v>#DIV/0!</v>
      </c>
      <c r="BK158" s="130" t="s">
        <v>13</v>
      </c>
      <c r="BL158" s="130">
        <f t="shared" si="189"/>
        <v>5.3150102975410089E-60</v>
      </c>
      <c r="BM158" s="130">
        <f t="shared" si="189"/>
        <v>5.1006627530762712E-63</v>
      </c>
      <c r="BN158" s="148">
        <f t="shared" si="189"/>
        <v>6.0459586292084309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3.6417337052234987E-49</v>
      </c>
      <c r="F159" s="130">
        <f t="shared" si="183"/>
        <v>6.8825446229631787E-45</v>
      </c>
      <c r="G159" s="130" t="e">
        <f t="shared" si="183"/>
        <v>#DIV/0!</v>
      </c>
      <c r="H159" s="148">
        <f t="shared" si="183"/>
        <v>0.19055861347486255</v>
      </c>
      <c r="N159" s="130" t="s">
        <v>14</v>
      </c>
      <c r="O159" s="130">
        <f t="shared" si="184"/>
        <v>4.2758672825687484E-60</v>
      </c>
      <c r="P159" s="130">
        <f t="shared" si="184"/>
        <v>4.1189058979194332E-63</v>
      </c>
      <c r="Q159" s="130" t="e">
        <f t="shared" si="184"/>
        <v>#DIV/0!</v>
      </c>
      <c r="R159" s="148">
        <f t="shared" si="184"/>
        <v>2.5530815751317468</v>
      </c>
      <c r="W159" s="130" t="s">
        <v>14</v>
      </c>
      <c r="X159" s="130">
        <f t="shared" si="185"/>
        <v>4.4545476019263195E-60</v>
      </c>
      <c r="Y159" s="130">
        <f t="shared" si="185"/>
        <v>4.1251361846565874E-63</v>
      </c>
      <c r="Z159" s="130" t="e">
        <f t="shared" si="185"/>
        <v>#DIV/0!</v>
      </c>
      <c r="AA159" s="148">
        <f t="shared" si="185"/>
        <v>2.8458826240681643</v>
      </c>
      <c r="AG159" s="130" t="s">
        <v>14</v>
      </c>
      <c r="AH159" s="130">
        <f t="shared" si="186"/>
        <v>4.823316111778041E-60</v>
      </c>
      <c r="AI159" s="130">
        <f t="shared" si="186"/>
        <v>4.5118365952782684E-63</v>
      </c>
      <c r="AJ159" s="130" t="e">
        <f t="shared" si="186"/>
        <v>#DIV/0!</v>
      </c>
      <c r="AK159" s="148">
        <f t="shared" si="186"/>
        <v>3.0594378437733911</v>
      </c>
      <c r="AQ159" s="130" t="s">
        <v>14</v>
      </c>
      <c r="AR159" s="130">
        <f t="shared" si="187"/>
        <v>4.9197928450244231E-60</v>
      </c>
      <c r="AS159" s="130">
        <f t="shared" si="187"/>
        <v>4.8636425186302882E-63</v>
      </c>
      <c r="AT159" s="130" t="e">
        <f t="shared" si="187"/>
        <v>#DIV/0!</v>
      </c>
      <c r="AU159" s="148">
        <f t="shared" si="187"/>
        <v>3.4889443169820491</v>
      </c>
      <c r="BA159" s="130" t="s">
        <v>14</v>
      </c>
      <c r="BB159" s="130">
        <f t="shared" si="188"/>
        <v>5.3756167026161657E-60</v>
      </c>
      <c r="BC159" s="130">
        <f t="shared" si="188"/>
        <v>5.1092683149826605E-63</v>
      </c>
      <c r="BD159" s="130" t="e">
        <f t="shared" si="188"/>
        <v>#DIV/0!</v>
      </c>
      <c r="BE159" s="148">
        <f t="shared" si="188"/>
        <v>3.3599514834324791</v>
      </c>
      <c r="BK159" s="130" t="s">
        <v>14</v>
      </c>
      <c r="BL159" s="130">
        <f t="shared" si="189"/>
        <v>5.6833481203448394E-60</v>
      </c>
      <c r="BM159" s="130">
        <f t="shared" si="189"/>
        <v>5.4426547812682296E-63</v>
      </c>
      <c r="BN159" s="130" t="e">
        <f t="shared" si="189"/>
        <v>#DIV/0!</v>
      </c>
      <c r="BO159" s="148">
        <f t="shared" si="189"/>
        <v>3.5272371934626983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-287.08495715112309</v>
      </c>
      <c r="J28" s="206">
        <f>11.561-21.719*J46</f>
        <v>-285.534620267268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-250.84977706608387</v>
      </c>
      <c r="J29" s="206">
        <f t="shared" si="10"/>
        <v>-247.40300179584452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-288.98139553750735</v>
      </c>
      <c r="H30" s="206">
        <f t="shared" si="10"/>
        <v>-250.84977706608387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-285.534620267268</v>
      </c>
      <c r="H31" s="206">
        <f t="shared" si="10"/>
        <v>-247.40300179584452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2.0921232787696228E-125</v>
      </c>
      <c r="J33" s="206">
        <f t="shared" si="13"/>
        <v>9.860297661852397E-125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1.1411061172350999E-109</v>
      </c>
      <c r="J34" s="206">
        <f t="shared" si="16"/>
        <v>3.5829563205925807E-108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3.1403246294216129E-126</v>
      </c>
      <c r="H35" s="206">
        <f t="shared" si="16"/>
        <v>1.1411061172350999E-109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9.860297661852397E-125</v>
      </c>
      <c r="H36" s="206">
        <f t="shared" si="16"/>
        <v>3.5829563205925807E-108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1.9229089655463248E-75</v>
      </c>
      <c r="O38" s="206">
        <f t="shared" si="20"/>
        <v>4.079960613499887E-76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7.8339242083165729E-51</v>
      </c>
      <c r="T38" s="206">
        <f t="shared" si="21"/>
        <v>1.6621744862474044E-51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3.6257580717291458E-68</v>
      </c>
      <c r="O39" s="206">
        <f t="shared" si="20"/>
        <v>1.1547376928615176E-69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2.1124702778146215E-46</v>
      </c>
      <c r="T39" s="206">
        <f t="shared" si="21"/>
        <v>6.7278318260182331E-48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1.2810658401629109E-74</v>
      </c>
      <c r="M40" s="206">
        <f t="shared" si="20"/>
        <v>3.6257580717291458E-68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5.2190576244197481E-50</v>
      </c>
      <c r="R40" s="206">
        <f t="shared" si="21"/>
        <v>2.1124702778146215E-46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4.079960613499887E-76</v>
      </c>
      <c r="M41" s="206">
        <f t="shared" si="20"/>
        <v>1.1547376928615176E-69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1.6621744862474044E-51</v>
      </c>
      <c r="R41" s="206">
        <f t="shared" si="21"/>
        <v>6.7278318260182331E-48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13.750446942820712</v>
      </c>
      <c r="J46">
        <f>'Trip Length Frequency'!L28</f>
        <v>13.679065346805469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12.082083754596614</v>
      </c>
      <c r="J47">
        <f>'Trip Length Frequency'!L29</f>
        <v>11.923385137245937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13.837763964156146</v>
      </c>
      <c r="H48">
        <f>'Trip Length Frequency'!J30</f>
        <v>12.082083754596614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13.679065346805469</v>
      </c>
      <c r="H49">
        <f>'Trip Length Frequency'!J31</f>
        <v>11.923385137245937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2" zoomScale="76" zoomScaleNormal="76" workbookViewId="0">
      <selection activeCell="P99" sqref="P99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1.401697576326283E-85</v>
      </c>
      <c r="G25" s="4" t="e">
        <f>Gravity!F134</f>
        <v>#DIV/0!</v>
      </c>
      <c r="H25" s="4">
        <f>Gravity!G134</f>
        <v>209.78543224841997</v>
      </c>
      <c r="I25" s="4">
        <f>Gravity!H134</f>
        <v>193.60859763216899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4.6288710276540251E-87</v>
      </c>
      <c r="H26" s="4">
        <f>Gravity!G135</f>
        <v>843.91385797061196</v>
      </c>
      <c r="I26" s="4">
        <f>Gravity!H135</f>
        <v>914.2008437412187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208.03584743250866</v>
      </c>
      <c r="G27" s="4">
        <f>Gravity!F136</f>
        <v>973.4115176743984</v>
      </c>
      <c r="H27" s="4">
        <f>Gravity!G136</f>
        <v>2.5972768878400512E-89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219.09454966098241</v>
      </c>
      <c r="G28" s="4">
        <f>Gravity!F137</f>
        <v>1022.9959370189118</v>
      </c>
      <c r="H28" s="4" t="e">
        <f>Gravity!G137</f>
        <v>#DIV/0!</v>
      </c>
      <c r="I28" s="4">
        <f>Gravity!H137</f>
        <v>1.6458843310160569E-89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209.78543224841997</v>
      </c>
      <c r="D36" s="31">
        <f>E36-H36</f>
        <v>0</v>
      </c>
      <c r="E36">
        <f>W6*G66+(W6*0.17/X6^3.8)*(G66^4.8/4.8)</f>
        <v>524.46433677198615</v>
      </c>
      <c r="F36" s="258"/>
      <c r="G36" s="32" t="s">
        <v>62</v>
      </c>
      <c r="H36" s="33">
        <f>W6*G66+0.17*W6/X6^3.8*G66^4.8/4.8</f>
        <v>524.46433677198615</v>
      </c>
      <c r="I36" s="32" t="s">
        <v>63</v>
      </c>
      <c r="J36" s="33">
        <f>W6*(1+0.17*(G66/X6)^3.8)</f>
        <v>2.5000173011274192</v>
      </c>
      <c r="K36" s="34">
        <v>1</v>
      </c>
      <c r="L36" s="35" t="s">
        <v>61</v>
      </c>
      <c r="M36" s="36" t="s">
        <v>64</v>
      </c>
      <c r="N36" s="37">
        <f>J36+J54+J51</f>
        <v>15.000051892129195</v>
      </c>
      <c r="O36" s="38" t="s">
        <v>65</v>
      </c>
      <c r="P36" s="39">
        <v>0</v>
      </c>
      <c r="Q36" s="39">
        <f>IF(P36&lt;=0,0,P36)</f>
        <v>0</v>
      </c>
      <c r="R36" s="40">
        <f>G58</f>
        <v>209.78543224841997</v>
      </c>
      <c r="S36" s="40" t="s">
        <v>39</v>
      </c>
      <c r="T36" s="40">
        <f>I58</f>
        <v>209.78543224841997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193.60859763216899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13.750239373073336</v>
      </c>
      <c r="O37" s="48" t="s">
        <v>70</v>
      </c>
      <c r="P37" s="39">
        <v>209.78543224841997</v>
      </c>
      <c r="Q37" s="39">
        <f t="shared" ref="Q37:Q60" si="5">IF(P37&lt;=0,0,P37)</f>
        <v>209.78543224841997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843.91385797061196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13.973132704298884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914.2008437412187</v>
      </c>
      <c r="D39" s="31">
        <f t="shared" si="1"/>
        <v>0</v>
      </c>
      <c r="E39">
        <f t="shared" si="2"/>
        <v>786.69650515797923</v>
      </c>
      <c r="F39" s="258"/>
      <c r="G39" s="44" t="s">
        <v>77</v>
      </c>
      <c r="H39" s="33">
        <f t="shared" si="3"/>
        <v>786.69650515797923</v>
      </c>
      <c r="I39" s="44" t="s">
        <v>78</v>
      </c>
      <c r="J39" s="33">
        <f t="shared" si="4"/>
        <v>3.7500259516911285</v>
      </c>
      <c r="K39" s="34">
        <v>4</v>
      </c>
      <c r="L39" s="45"/>
      <c r="M39" s="46" t="s">
        <v>79</v>
      </c>
      <c r="N39" s="47">
        <f>J36+J47+J48+J42+J43</f>
        <v>14.05607606665024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524.46711046315033</v>
      </c>
      <c r="F40" s="258"/>
      <c r="G40" s="44" t="s">
        <v>81</v>
      </c>
      <c r="H40" s="33">
        <f t="shared" si="3"/>
        <v>524.46711046315033</v>
      </c>
      <c r="I40" s="44" t="s">
        <v>82</v>
      </c>
      <c r="J40" s="33">
        <f t="shared" si="4"/>
        <v>2.5000807646265071</v>
      </c>
      <c r="K40" s="34">
        <v>5</v>
      </c>
      <c r="L40" s="45"/>
      <c r="M40" s="46" t="s">
        <v>83</v>
      </c>
      <c r="N40" s="47">
        <f>J45+J38+J39+J40+J51</f>
        <v>13.750496484053683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5349.2115455510339</v>
      </c>
      <c r="F41" s="258"/>
      <c r="G41" s="44" t="s">
        <v>85</v>
      </c>
      <c r="H41" s="33">
        <f t="shared" si="3"/>
        <v>5349.2115455510339</v>
      </c>
      <c r="I41" s="44" t="s">
        <v>86</v>
      </c>
      <c r="J41" s="33">
        <f t="shared" si="4"/>
        <v>3.6556637292156511</v>
      </c>
      <c r="K41" s="34">
        <v>6</v>
      </c>
      <c r="L41" s="45"/>
      <c r="M41" s="46" t="s">
        <v>87</v>
      </c>
      <c r="N41" s="47">
        <f>J45+J38+J39+J49+J43</f>
        <v>13.97338981527923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4913.0443198906878</v>
      </c>
      <c r="F42" s="258"/>
      <c r="G42" s="44" t="s">
        <v>89</v>
      </c>
      <c r="H42" s="33">
        <f t="shared" si="3"/>
        <v>4913.0443198906887</v>
      </c>
      <c r="I42" s="44" t="s">
        <v>90</v>
      </c>
      <c r="J42" s="33">
        <f t="shared" si="4"/>
        <v>2.5829693140424848</v>
      </c>
      <c r="K42" s="34">
        <v>7</v>
      </c>
      <c r="L42" s="45"/>
      <c r="M42" s="46" t="s">
        <v>91</v>
      </c>
      <c r="N42" s="47">
        <f>J45+J38+J48+J42+J43</f>
        <v>14.056333177630586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2148.9930035273164</v>
      </c>
      <c r="F43" s="258"/>
      <c r="G43" s="44" t="s">
        <v>93</v>
      </c>
      <c r="H43" s="33">
        <f t="shared" si="3"/>
        <v>2148.9930035273164</v>
      </c>
      <c r="I43" s="44" t="s">
        <v>94</v>
      </c>
      <c r="J43" s="33">
        <f t="shared" si="4"/>
        <v>2.723008686853829</v>
      </c>
      <c r="K43" s="34">
        <v>8</v>
      </c>
      <c r="L43" s="53"/>
      <c r="M43" s="54" t="s">
        <v>95</v>
      </c>
      <c r="N43" s="55">
        <f>J45+J46+J41+J42+J43</f>
        <v>13.962056444069468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13.778902149247862</v>
      </c>
      <c r="O44" s="38" t="s">
        <v>100</v>
      </c>
      <c r="P44" s="39">
        <v>0</v>
      </c>
      <c r="Q44" s="39">
        <f t="shared" si="5"/>
        <v>0</v>
      </c>
      <c r="R44" s="40">
        <f>G59</f>
        <v>193.60859763216902</v>
      </c>
      <c r="S44" s="40" t="s">
        <v>39</v>
      </c>
      <c r="T44" s="40">
        <f>I59</f>
        <v>193.60859763216899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484.03582017822129</v>
      </c>
      <c r="F45" s="258"/>
      <c r="G45" s="44" t="s">
        <v>101</v>
      </c>
      <c r="H45" s="33">
        <f t="shared" si="3"/>
        <v>484.03582017822129</v>
      </c>
      <c r="I45" s="44" t="s">
        <v>102</v>
      </c>
      <c r="J45" s="33">
        <f t="shared" si="4"/>
        <v>2.500355176734272</v>
      </c>
      <c r="K45" s="34">
        <v>10</v>
      </c>
      <c r="L45" s="45"/>
      <c r="M45" s="46" t="s">
        <v>103</v>
      </c>
      <c r="N45" s="47">
        <f>J36+J47+J48+J42+J50</f>
        <v>13.861845511599221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484.0238955217344</v>
      </c>
      <c r="F46" s="258"/>
      <c r="G46" s="44" t="s">
        <v>105</v>
      </c>
      <c r="H46" s="33">
        <f t="shared" si="3"/>
        <v>484.0238955217344</v>
      </c>
      <c r="I46" s="44" t="s">
        <v>106</v>
      </c>
      <c r="J46" s="33">
        <f t="shared" si="4"/>
        <v>2.5000595372232315</v>
      </c>
      <c r="K46" s="34">
        <v>11</v>
      </c>
      <c r="L46" s="45"/>
      <c r="M46" s="46" t="s">
        <v>107</v>
      </c>
      <c r="N46" s="47">
        <f>J45+J38+J39+J49+J50</f>
        <v>13.779159260228209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524.46711046315033</v>
      </c>
      <c r="F47" s="258"/>
      <c r="G47" s="44" t="s">
        <v>109</v>
      </c>
      <c r="H47" s="33">
        <f t="shared" si="3"/>
        <v>524.46711046315033</v>
      </c>
      <c r="I47" s="44" t="s">
        <v>110</v>
      </c>
      <c r="J47" s="33">
        <f t="shared" si="4"/>
        <v>2.5000807646265071</v>
      </c>
      <c r="K47" s="34">
        <v>12</v>
      </c>
      <c r="L47" s="45"/>
      <c r="M47" s="46" t="s">
        <v>111</v>
      </c>
      <c r="N47" s="47">
        <f>J45+J38+J48+J42+J50</f>
        <v>13.862102622579567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13.767825889018447</v>
      </c>
      <c r="O48" s="48" t="s">
        <v>116</v>
      </c>
      <c r="P48" s="39">
        <v>193.60859763216902</v>
      </c>
      <c r="Q48" s="39">
        <f t="shared" si="5"/>
        <v>193.60859763216902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15.000414713957504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2776.1654130410193</v>
      </c>
      <c r="F50" s="258"/>
      <c r="G50" s="44" t="s">
        <v>121</v>
      </c>
      <c r="H50" s="33">
        <f t="shared" si="3"/>
        <v>2776.1654130410193</v>
      </c>
      <c r="I50" s="44" t="s">
        <v>122</v>
      </c>
      <c r="J50" s="33">
        <f t="shared" si="4"/>
        <v>2.5287781318028086</v>
      </c>
      <c r="K50" s="34">
        <v>15</v>
      </c>
      <c r="L50" s="35" t="s">
        <v>71</v>
      </c>
      <c r="M50" s="36" t="s">
        <v>123</v>
      </c>
      <c r="N50" s="37">
        <f>J37+J46+J41+J42+J43</f>
        <v>13.961701267335197</v>
      </c>
      <c r="O50" s="38" t="s">
        <v>124</v>
      </c>
      <c r="P50" s="39">
        <v>0</v>
      </c>
      <c r="Q50" s="39">
        <f t="shared" si="5"/>
        <v>0</v>
      </c>
      <c r="R50" s="40">
        <f>G60</f>
        <v>843.91385797061196</v>
      </c>
      <c r="S50" s="40" t="s">
        <v>39</v>
      </c>
      <c r="T50" s="40">
        <f>I60</f>
        <v>843.91385797061196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524.46509243110393</v>
      </c>
      <c r="F51" s="258"/>
      <c r="G51" s="44" t="s">
        <v>125</v>
      </c>
      <c r="H51" s="33">
        <f t="shared" si="3"/>
        <v>524.46509243110393</v>
      </c>
      <c r="I51" s="44" t="s">
        <v>126</v>
      </c>
      <c r="J51" s="33">
        <f t="shared" si="4"/>
        <v>2.5000345910017745</v>
      </c>
      <c r="K51" s="34">
        <v>16</v>
      </c>
      <c r="L51" s="45"/>
      <c r="M51" s="46" t="s">
        <v>127</v>
      </c>
      <c r="N51" s="47">
        <f>J37+J38+J39+J40+J51</f>
        <v>13.75014130731941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4679.8819046017634</v>
      </c>
      <c r="F52" s="258"/>
      <c r="G52" s="44" t="s">
        <v>129</v>
      </c>
      <c r="H52" s="33">
        <f t="shared" si="3"/>
        <v>4679.8819046017634</v>
      </c>
      <c r="I52" s="44" t="s">
        <v>130</v>
      </c>
      <c r="J52" s="33">
        <f t="shared" si="4"/>
        <v>3.2770009091081498</v>
      </c>
      <c r="K52" s="34">
        <v>17</v>
      </c>
      <c r="L52" s="45"/>
      <c r="M52" s="46" t="s">
        <v>131</v>
      </c>
      <c r="N52" s="47">
        <f>J37+J38+J39+J49+J43</f>
        <v>13.973034638544958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14.055978000896314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12.238642639220116</v>
      </c>
      <c r="O54" s="56" t="s">
        <v>140</v>
      </c>
      <c r="P54" s="39">
        <v>843.91385797061196</v>
      </c>
      <c r="Q54" s="39">
        <f t="shared" si="5"/>
        <v>843.91385797061196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23719.916057599148</v>
      </c>
      <c r="K55" s="34">
        <v>20</v>
      </c>
      <c r="L55" s="35" t="s">
        <v>76</v>
      </c>
      <c r="M55" s="36" t="s">
        <v>142</v>
      </c>
      <c r="N55" s="37">
        <f>J37+J38+J39+J49+J50</f>
        <v>13.778804083493938</v>
      </c>
      <c r="O55" s="38" t="s">
        <v>143</v>
      </c>
      <c r="P55" s="39">
        <v>0</v>
      </c>
      <c r="Q55" s="39">
        <f t="shared" si="5"/>
        <v>0</v>
      </c>
      <c r="R55" s="40">
        <f>G61</f>
        <v>914.2008437412187</v>
      </c>
      <c r="S55" s="40" t="s">
        <v>39</v>
      </c>
      <c r="T55" s="40">
        <f>I61</f>
        <v>914.2008437412187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13.861747445845293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13.767470712284176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209.78543224841997</v>
      </c>
      <c r="H58" s="68" t="s">
        <v>39</v>
      </c>
      <c r="I58" s="69">
        <f>C36</f>
        <v>209.78543224841997</v>
      </c>
      <c r="K58" s="34">
        <v>23</v>
      </c>
      <c r="L58" s="45"/>
      <c r="M58" s="46" t="s">
        <v>149</v>
      </c>
      <c r="N58" s="47">
        <f>J37+J46+J53+J44</f>
        <v>15.000059537223231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193.60859763216902</v>
      </c>
      <c r="H59" s="68" t="s">
        <v>39</v>
      </c>
      <c r="I59" s="69">
        <f t="shared" ref="I59:I60" si="6">C37</f>
        <v>193.60859763216899</v>
      </c>
      <c r="K59" s="34">
        <v>24</v>
      </c>
      <c r="L59" s="45"/>
      <c r="M59" s="46" t="s">
        <v>151</v>
      </c>
      <c r="N59" s="47">
        <f>J52+J53+J44</f>
        <v>13.27700090910815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843.91385797061196</v>
      </c>
      <c r="H60" s="68" t="s">
        <v>39</v>
      </c>
      <c r="I60" s="69">
        <f t="shared" si="6"/>
        <v>843.91385797061196</v>
      </c>
      <c r="K60" s="34">
        <v>25</v>
      </c>
      <c r="L60" s="53"/>
      <c r="M60" s="54" t="s">
        <v>153</v>
      </c>
      <c r="N60" s="55">
        <f>J52+J41+J42+J50</f>
        <v>12.044412084169096</v>
      </c>
      <c r="O60" s="56" t="s">
        <v>154</v>
      </c>
      <c r="P60" s="39">
        <v>914.2008437412187</v>
      </c>
      <c r="Q60" s="71">
        <f t="shared" si="5"/>
        <v>914.2008437412187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914.2008437412187</v>
      </c>
      <c r="H61" s="74" t="s">
        <v>39</v>
      </c>
      <c r="I61" s="69">
        <f>C39</f>
        <v>914.2008437412187</v>
      </c>
      <c r="K61" s="264" t="s">
        <v>155</v>
      </c>
      <c r="L61" s="264"/>
      <c r="M61" s="264"/>
      <c r="N61" s="76">
        <f>SUM(N36:N60)</f>
        <v>346.28101872925532</v>
      </c>
      <c r="U61" s="77" t="s">
        <v>156</v>
      </c>
      <c r="V61" s="78">
        <f>SUMPRODUCT($Q$36:$Q$60,V36:V60)</f>
        <v>209.78543224841997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209.78543224841997</v>
      </c>
      <c r="Z61" s="78">
        <f t="shared" si="7"/>
        <v>209.78543224841997</v>
      </c>
      <c r="AA61" s="78">
        <f t="shared" si="7"/>
        <v>1951.7232993439998</v>
      </c>
      <c r="AB61" s="78">
        <f t="shared" si="7"/>
        <v>1951.7232993439998</v>
      </c>
      <c r="AC61" s="78">
        <f t="shared" si="7"/>
        <v>843.91385797061196</v>
      </c>
      <c r="AD61" s="78">
        <f t="shared" si="7"/>
        <v>0</v>
      </c>
      <c r="AE61" s="78">
        <f t="shared" si="7"/>
        <v>193.60859763216902</v>
      </c>
      <c r="AF61" s="78">
        <f t="shared" si="7"/>
        <v>193.60859763216902</v>
      </c>
      <c r="AG61" s="78">
        <f t="shared" si="7"/>
        <v>209.78543224841997</v>
      </c>
      <c r="AH61" s="78">
        <f t="shared" si="7"/>
        <v>0</v>
      </c>
      <c r="AI61" s="78">
        <f t="shared" si="7"/>
        <v>0</v>
      </c>
      <c r="AJ61" s="78">
        <f t="shared" si="7"/>
        <v>1107.8094413733877</v>
      </c>
      <c r="AK61" s="78">
        <f t="shared" si="7"/>
        <v>209.78543224841997</v>
      </c>
      <c r="AL61" s="78">
        <f t="shared" si="7"/>
        <v>1758.1147017118305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6.9928477416139986E-2</v>
      </c>
      <c r="W64">
        <f t="shared" ref="W64:AN64" si="8">W61/W63</f>
        <v>0</v>
      </c>
      <c r="X64">
        <f t="shared" si="8"/>
        <v>0</v>
      </c>
      <c r="Y64">
        <f t="shared" si="8"/>
        <v>6.9928477416139986E-2</v>
      </c>
      <c r="Z64">
        <f t="shared" si="8"/>
        <v>0.10489271612420999</v>
      </c>
      <c r="AA64">
        <f t="shared" si="8"/>
        <v>1.3011488662293331</v>
      </c>
      <c r="AB64">
        <f t="shared" si="8"/>
        <v>0.65057443311466656</v>
      </c>
      <c r="AC64">
        <f t="shared" si="8"/>
        <v>0.84391385797061191</v>
      </c>
      <c r="AD64">
        <f t="shared" si="8"/>
        <v>0</v>
      </c>
      <c r="AE64">
        <f t="shared" si="8"/>
        <v>0.15488687810573523</v>
      </c>
      <c r="AF64">
        <f t="shared" si="8"/>
        <v>9.6804298816084516E-2</v>
      </c>
      <c r="AG64">
        <f t="shared" si="8"/>
        <v>0.10489271612420999</v>
      </c>
      <c r="AH64">
        <f t="shared" si="8"/>
        <v>0</v>
      </c>
      <c r="AI64">
        <f t="shared" si="8"/>
        <v>0</v>
      </c>
      <c r="AJ64">
        <f t="shared" si="8"/>
        <v>0.49235975172150565</v>
      </c>
      <c r="AK64">
        <f t="shared" si="8"/>
        <v>8.3914172899367992E-2</v>
      </c>
      <c r="AL64">
        <f t="shared" si="8"/>
        <v>1.172076467807887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209.78543224841997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2.5000173011274192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3.7500259516911285</v>
      </c>
      <c r="Z67" s="82">
        <f t="shared" si="9"/>
        <v>2.5000807646265071</v>
      </c>
      <c r="AA67" s="82">
        <f t="shared" si="9"/>
        <v>3.6556637292156511</v>
      </c>
      <c r="AB67" s="82">
        <f t="shared" si="9"/>
        <v>2.5829693140424848</v>
      </c>
      <c r="AC67" s="82">
        <f t="shared" si="9"/>
        <v>2.723008686853829</v>
      </c>
      <c r="AD67" s="82">
        <f t="shared" si="9"/>
        <v>2.5</v>
      </c>
      <c r="AE67" s="82">
        <f t="shared" si="9"/>
        <v>2.500355176734272</v>
      </c>
      <c r="AF67" s="82">
        <f t="shared" si="9"/>
        <v>2.5000595372232315</v>
      </c>
      <c r="AG67" s="82">
        <f t="shared" si="9"/>
        <v>2.5000807646265071</v>
      </c>
      <c r="AH67" s="82">
        <f t="shared" si="9"/>
        <v>3.75</v>
      </c>
      <c r="AI67" s="82">
        <f t="shared" si="9"/>
        <v>2.5</v>
      </c>
      <c r="AJ67" s="82">
        <f t="shared" si="9"/>
        <v>2.5287781318028086</v>
      </c>
      <c r="AK67" s="82">
        <f t="shared" si="9"/>
        <v>2.5000345910017745</v>
      </c>
      <c r="AL67" s="82">
        <f t="shared" si="9"/>
        <v>3.2770009091081498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209.78543224841997</v>
      </c>
      <c r="H69" s="6"/>
    </row>
    <row r="70" spans="6:40" x14ac:dyDescent="0.3">
      <c r="F70" s="4" t="s">
        <v>46</v>
      </c>
      <c r="G70" s="4">
        <f>Z61</f>
        <v>209.78543224841997</v>
      </c>
      <c r="U70" s="41" t="s">
        <v>65</v>
      </c>
      <c r="V70">
        <f t="shared" ref="V70:V94" si="10">SUMPRODUCT($V$67:$AN$67,V36:AN36)</f>
        <v>15.000051892129193</v>
      </c>
      <c r="X70">
        <v>15.000195603366421</v>
      </c>
    </row>
    <row r="71" spans="6:40" x14ac:dyDescent="0.3">
      <c r="F71" s="4" t="s">
        <v>47</v>
      </c>
      <c r="G71" s="4">
        <f>AA61</f>
        <v>1951.7232993439998</v>
      </c>
      <c r="U71" s="41" t="s">
        <v>70</v>
      </c>
      <c r="V71">
        <f t="shared" si="10"/>
        <v>13.750239373073336</v>
      </c>
      <c r="X71">
        <v>13.75090229828113</v>
      </c>
    </row>
    <row r="72" spans="6:40" x14ac:dyDescent="0.3">
      <c r="F72" s="4" t="s">
        <v>48</v>
      </c>
      <c r="G72" s="4">
        <f>AB61</f>
        <v>1951.7232993439998</v>
      </c>
      <c r="U72" s="41" t="s">
        <v>75</v>
      </c>
      <c r="V72">
        <f t="shared" si="10"/>
        <v>13.973132704298884</v>
      </c>
      <c r="X72">
        <v>14.225219683523857</v>
      </c>
    </row>
    <row r="73" spans="6:40" x14ac:dyDescent="0.3">
      <c r="F73" s="4" t="s">
        <v>49</v>
      </c>
      <c r="G73" s="4">
        <f>AC61</f>
        <v>843.91385797061196</v>
      </c>
      <c r="U73" s="41" t="s">
        <v>80</v>
      </c>
      <c r="V73">
        <f t="shared" si="10"/>
        <v>14.05607606665024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13.750496484053683</v>
      </c>
      <c r="X74">
        <v>13.805151472614</v>
      </c>
    </row>
    <row r="75" spans="6:40" x14ac:dyDescent="0.3">
      <c r="F75" s="4" t="s">
        <v>51</v>
      </c>
      <c r="G75" s="4">
        <f>AE61</f>
        <v>193.60859763216902</v>
      </c>
      <c r="U75" s="41" t="s">
        <v>88</v>
      </c>
      <c r="V75">
        <f t="shared" si="10"/>
        <v>13.97338981527923</v>
      </c>
      <c r="X75">
        <v>14.279468857856727</v>
      </c>
    </row>
    <row r="76" spans="6:40" x14ac:dyDescent="0.3">
      <c r="F76" s="4" t="s">
        <v>52</v>
      </c>
      <c r="G76" s="4">
        <f>AF61</f>
        <v>193.60859763216902</v>
      </c>
      <c r="U76" s="41" t="s">
        <v>92</v>
      </c>
      <c r="V76">
        <f t="shared" si="10"/>
        <v>14.056333177630586</v>
      </c>
      <c r="X76">
        <v>14.326575531725375</v>
      </c>
    </row>
    <row r="77" spans="6:40" x14ac:dyDescent="0.3">
      <c r="F77" s="4" t="s">
        <v>53</v>
      </c>
      <c r="G77" s="4">
        <f>AG61</f>
        <v>209.78543224841997</v>
      </c>
      <c r="U77" s="41" t="s">
        <v>96</v>
      </c>
      <c r="V77">
        <f t="shared" si="10"/>
        <v>13.962056444069468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13.778902149247862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13.861845511599221</v>
      </c>
      <c r="X79">
        <v>13.801434953032715</v>
      </c>
    </row>
    <row r="80" spans="6:40" x14ac:dyDescent="0.3">
      <c r="F80" s="4" t="s">
        <v>56</v>
      </c>
      <c r="G80" s="4">
        <f>AJ61</f>
        <v>1107.8094413733877</v>
      </c>
      <c r="U80" s="41" t="s">
        <v>108</v>
      </c>
      <c r="V80">
        <f t="shared" si="10"/>
        <v>13.779159260228209</v>
      </c>
      <c r="X80">
        <v>13.808577453496937</v>
      </c>
    </row>
    <row r="81" spans="6:24" x14ac:dyDescent="0.3">
      <c r="F81" s="4" t="s">
        <v>57</v>
      </c>
      <c r="G81" s="4">
        <f>AK61</f>
        <v>209.78543224841997</v>
      </c>
      <c r="U81" s="41" t="s">
        <v>112</v>
      </c>
      <c r="V81">
        <f t="shared" si="10"/>
        <v>13.862102622579567</v>
      </c>
      <c r="X81">
        <v>13.855684127365585</v>
      </c>
    </row>
    <row r="82" spans="6:24" x14ac:dyDescent="0.3">
      <c r="F82" s="4" t="s">
        <v>58</v>
      </c>
      <c r="G82" s="4">
        <f>AL61</f>
        <v>1758.1147017118305</v>
      </c>
      <c r="U82" s="41" t="s">
        <v>116</v>
      </c>
      <c r="V82">
        <f t="shared" si="10"/>
        <v>13.767825889018447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15.000414713957504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13.961701267335197</v>
      </c>
      <c r="X84">
        <v>13.696318465991869</v>
      </c>
    </row>
    <row r="85" spans="6:24" x14ac:dyDescent="0.3">
      <c r="U85" s="41" t="s">
        <v>128</v>
      </c>
      <c r="V85">
        <f t="shared" si="10"/>
        <v>13.75014130731941</v>
      </c>
      <c r="X85">
        <v>13.75056790087643</v>
      </c>
    </row>
    <row r="86" spans="6:24" x14ac:dyDescent="0.3">
      <c r="U86" s="41" t="s">
        <v>132</v>
      </c>
      <c r="V86">
        <f t="shared" si="10"/>
        <v>13.973034638544958</v>
      </c>
      <c r="X86">
        <v>14.224885286119157</v>
      </c>
    </row>
    <row r="87" spans="6:24" x14ac:dyDescent="0.3">
      <c r="U87" s="41" t="s">
        <v>136</v>
      </c>
      <c r="V87">
        <f t="shared" si="10"/>
        <v>14.055978000896314</v>
      </c>
      <c r="X87">
        <v>14.271991959987805</v>
      </c>
    </row>
    <row r="88" spans="6:24" x14ac:dyDescent="0.3">
      <c r="U88" s="41" t="s">
        <v>140</v>
      </c>
      <c r="V88">
        <f t="shared" si="10"/>
        <v>12.238642639220114</v>
      </c>
      <c r="X88">
        <v>11.68222407686552</v>
      </c>
    </row>
    <row r="89" spans="6:24" x14ac:dyDescent="0.3">
      <c r="U89" s="41" t="s">
        <v>143</v>
      </c>
      <c r="V89">
        <f t="shared" si="10"/>
        <v>13.778804083493938</v>
      </c>
      <c r="X89">
        <v>13.753993881759367</v>
      </c>
    </row>
    <row r="90" spans="6:24" x14ac:dyDescent="0.3">
      <c r="U90" s="41" t="s">
        <v>145</v>
      </c>
      <c r="V90">
        <f t="shared" si="10"/>
        <v>13.861747445845293</v>
      </c>
      <c r="X90">
        <v>13.801100555628015</v>
      </c>
    </row>
    <row r="91" spans="6:24" x14ac:dyDescent="0.3">
      <c r="U91" s="41" t="s">
        <v>148</v>
      </c>
      <c r="V91">
        <f t="shared" si="10"/>
        <v>13.767470712284176</v>
      </c>
      <c r="X91">
        <v>13.225427061632079</v>
      </c>
    </row>
    <row r="92" spans="6:24" x14ac:dyDescent="0.3">
      <c r="U92" s="41" t="s">
        <v>150</v>
      </c>
      <c r="V92">
        <f t="shared" si="10"/>
        <v>15.000059537223231</v>
      </c>
      <c r="X92">
        <v>15.239521451121469</v>
      </c>
    </row>
    <row r="93" spans="6:24" x14ac:dyDescent="0.3">
      <c r="U93" s="41" t="s">
        <v>152</v>
      </c>
      <c r="V93">
        <f t="shared" si="10"/>
        <v>13.27700090910815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12.044412084169094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2.5000173011274192</v>
      </c>
      <c r="K97" s="4" t="s">
        <v>61</v>
      </c>
      <c r="L97" s="76">
        <f>MIN(N36:N43)</f>
        <v>13.750239373073336</v>
      </c>
      <c r="M97" s="135" t="s">
        <v>11</v>
      </c>
      <c r="N97" s="4">
        <v>15</v>
      </c>
      <c r="O97" s="4">
        <v>99999</v>
      </c>
      <c r="P97" s="76">
        <f>L97</f>
        <v>13.750239373073336</v>
      </c>
      <c r="Q97" s="76">
        <f>L98</f>
        <v>13.767825889018447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13.767825889018447</v>
      </c>
      <c r="M98" s="135" t="s">
        <v>12</v>
      </c>
      <c r="N98" s="4">
        <v>99999</v>
      </c>
      <c r="O98" s="4">
        <v>15</v>
      </c>
      <c r="P98" s="76">
        <f>L99</f>
        <v>12.238642639220116</v>
      </c>
      <c r="Q98" s="76">
        <f>L100</f>
        <v>12.044412084169096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12.238642639220116</v>
      </c>
      <c r="M99" s="135" t="s">
        <v>13</v>
      </c>
      <c r="N99" s="76">
        <f>L101</f>
        <v>13.962056444069468</v>
      </c>
      <c r="O99" s="76">
        <f>L102</f>
        <v>12.238642639220114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3.7500259516911285</v>
      </c>
      <c r="K100" s="4" t="s">
        <v>76</v>
      </c>
      <c r="L100" s="76">
        <f>MIN(N55:N60)</f>
        <v>12.044412084169096</v>
      </c>
      <c r="M100" s="135" t="s">
        <v>14</v>
      </c>
      <c r="N100" s="76">
        <f>L104</f>
        <v>13.767825889018448</v>
      </c>
      <c r="O100" s="76">
        <f>L105</f>
        <v>12.044412084169094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2.5000807646265071</v>
      </c>
      <c r="K101" s="4" t="s">
        <v>252</v>
      </c>
      <c r="L101" s="76">
        <f>J104+J103+J102+J107+J106</f>
        <v>13.962056444069468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3.6556637292156511</v>
      </c>
      <c r="K102" s="4" t="s">
        <v>253</v>
      </c>
      <c r="L102" s="76">
        <f>J104+J103+J102+J113</f>
        <v>12.238642639220114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2.5829693140424848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2.723008686853829</v>
      </c>
      <c r="K104" s="4" t="s">
        <v>255</v>
      </c>
      <c r="L104" s="76">
        <f>J111+J103+J102+J107+J106</f>
        <v>13.767825889018448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12.044412084169094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2.500355176734272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2.5000595372232315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2.5000807646265071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2.5287781318028086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2.5000345910017745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3.2770009091081498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2024-01-07T12:10:09Z</dcterms:modified>
</cp:coreProperties>
</file>