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CD9E811B-B1F5-4759-B23F-791BC6C00B98}" xr6:coauthVersionLast="47" xr6:coauthVersionMax="47" xr10:uidLastSave="{00000000-0000-0000-0000-000000000000}"/>
  <bookViews>
    <workbookView xWindow="240" yWindow="408" windowWidth="15684" windowHeight="11424" firstSheet="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P103" i="5"/>
  <c r="R103" i="5"/>
  <c r="Q103" i="5"/>
  <c r="T105" i="5" l="1"/>
  <c r="U105" i="5" s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59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<sst xmlns="http://schemas.openxmlformats.org/spreadsheetml/2006/main" count="2044" uniqueCount="259">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</sst>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18" zoomScale="70" zoomScaleNormal="70" workbookViewId="0">
      <selection activeCell="I32" sqref="I32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13.750239373073336</v>
      </c>
      <c r="L28" s="147">
        <v>13.767825889018447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12.238642639220116</v>
      </c>
      <c r="L29" s="147">
        <v>12.044412084169096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13.962056444069468</v>
      </c>
      <c r="J30" s="4">
        <v>12.238642639220114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13.767825889018448</v>
      </c>
      <c r="J31" s="4">
        <v>12.044412084169094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13.106856922908877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6.0001804068315716E-11</v>
      </c>
      <c r="V44" s="215">
        <f t="shared" si="1"/>
        <v>5.8071711285266778E-11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9.8872470777743948E-10</v>
      </c>
      <c r="V45" s="215">
        <f t="shared" si="1"/>
        <v>1.4154015956037714E-9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4.0465117038537623E-11</v>
      </c>
      <c r="T46" s="215">
        <f t="shared" si="1"/>
        <v>9.88724707777443E-10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5.8071711285266577E-11</v>
      </c>
      <c r="T47" s="215">
        <f t="shared" si="1"/>
        <v>1.4154015956037764E-9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6.0001804068315716E-11</v>
      </c>
      <c r="V53" s="216">
        <f t="shared" si="2"/>
        <v>5.8071711285266778E-11</v>
      </c>
      <c r="W53" s="165">
        <f>N40</f>
        <v>2050</v>
      </c>
      <c r="X53" s="165">
        <f>SUM(S53:V53)</f>
        <v>1.23921422633452E-10</v>
      </c>
      <c r="Y53" s="129">
        <f>W53/X53</f>
        <v>16542741008257.375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9.8872470777743948E-10</v>
      </c>
      <c r="V54" s="216">
        <f t="shared" si="2"/>
        <v>1.4154015956037714E-9</v>
      </c>
      <c r="W54" s="165">
        <f>N41</f>
        <v>2050</v>
      </c>
      <c r="X54" s="165">
        <f>SUM(S54:V54)</f>
        <v>2.4099742106610803E-9</v>
      </c>
      <c r="Y54" s="129">
        <f>W54/X54</f>
        <v>850631509221.69592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4.0465117038537623E-11</v>
      </c>
      <c r="T55" s="216">
        <f t="shared" si="2"/>
        <v>9.88724707777443E-10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1.0350377320958501E-9</v>
      </c>
      <c r="Y55" s="129">
        <f>W55/X55</f>
        <v>1018320363901.8582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5.8071711285266577E-11</v>
      </c>
      <c r="T56" s="216">
        <f t="shared" si="2"/>
        <v>1.4154015956037764E-9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1.4793212141689124E-9</v>
      </c>
      <c r="Y56" s="129">
        <f>W56/X56</f>
        <v>748992165722.76233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1.043847356036737E-10</v>
      </c>
      <c r="T58" s="165">
        <f>SUM(T53:T56)</f>
        <v>2.409974210661089E-9</v>
      </c>
      <c r="U58" s="165">
        <f>SUM(U53:U56)</f>
        <v>1.0545744191256247E-9</v>
      </c>
      <c r="V58" s="165">
        <f>SUM(V53:V56)</f>
        <v>1.4793212141689076E-9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19638886740906.328</v>
      </c>
      <c r="T59" s="120">
        <f>T57/T58</f>
        <v>850631509221.69287</v>
      </c>
      <c r="U59" s="120">
        <f>U57/U58</f>
        <v>999455307169.21716</v>
      </c>
      <c r="V59" s="120">
        <f>V57/V58</f>
        <v>748992165722.76477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114.84638874067883</v>
      </c>
      <c r="T64" s="216">
        <f t="shared" si="3"/>
        <v>0</v>
      </c>
      <c r="U64" s="216">
        <f t="shared" si="3"/>
        <v>59.969121515805668</v>
      </c>
      <c r="V64" s="216">
        <f t="shared" si="3"/>
        <v>43.495256802779082</v>
      </c>
      <c r="W64" s="165">
        <f>W53</f>
        <v>2050</v>
      </c>
      <c r="X64" s="165">
        <f>SUM(S64:V64)</f>
        <v>218.31076705926358</v>
      </c>
      <c r="Y64" s="129">
        <f>W64/X64</f>
        <v>9.3902835284505137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4.9744141952639227</v>
      </c>
      <c r="U65" s="216">
        <f t="shared" si="3"/>
        <v>988.18615651749531</v>
      </c>
      <c r="V65" s="216">
        <f t="shared" si="3"/>
        <v>1060.1247064587255</v>
      </c>
      <c r="W65" s="165">
        <f>W54</f>
        <v>2050</v>
      </c>
      <c r="X65" s="165">
        <f>SUM(S65:V65)</f>
        <v>2053.2852771714847</v>
      </c>
      <c r="Y65" s="129">
        <f>W65/X65</f>
        <v>0.99839998990495349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794.6898504773593</v>
      </c>
      <c r="T66" s="216">
        <f t="shared" si="3"/>
        <v>841.04039038150358</v>
      </c>
      <c r="U66" s="216">
        <f t="shared" si="3"/>
        <v>5.8447219666990788</v>
      </c>
      <c r="V66" s="216">
        <f t="shared" si="3"/>
        <v>0</v>
      </c>
      <c r="W66" s="165">
        <f>W55</f>
        <v>1054</v>
      </c>
      <c r="X66" s="165">
        <f>SUM(S66:V66)</f>
        <v>1641.5749628255621</v>
      </c>
      <c r="Y66" s="129">
        <f>W66/X66</f>
        <v>0.6420663228109923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1140.4637607819623</v>
      </c>
      <c r="T67" s="216">
        <f t="shared" si="3"/>
        <v>1203.9851954232324</v>
      </c>
      <c r="U67" s="216">
        <f t="shared" si="3"/>
        <v>0</v>
      </c>
      <c r="V67" s="216">
        <f t="shared" si="3"/>
        <v>4.3800367384953836</v>
      </c>
      <c r="W67" s="165">
        <f>W56</f>
        <v>1108</v>
      </c>
      <c r="X67" s="165">
        <f>SUM(S67:V67)</f>
        <v>2348.8289929436901</v>
      </c>
      <c r="Y67" s="129">
        <f>W67/X67</f>
        <v>0.47172442239457779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2050.0000000000005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0.99999999999999978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1078.4401524936209</v>
      </c>
      <c r="T75" s="216">
        <f t="shared" si="4"/>
        <v>0</v>
      </c>
      <c r="U75" s="216">
        <f t="shared" si="4"/>
        <v>563.12705398551725</v>
      </c>
      <c r="V75" s="216">
        <f t="shared" si="4"/>
        <v>408.43279352086159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4.9664550823345577</v>
      </c>
      <c r="U76" s="216">
        <f t="shared" si="4"/>
        <v>986.60504869128215</v>
      </c>
      <c r="V76" s="216">
        <f t="shared" si="4"/>
        <v>1058.4284962263835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510.24359007121535</v>
      </c>
      <c r="T77" s="216">
        <f t="shared" si="4"/>
        <v>540.00371078777346</v>
      </c>
      <c r="U77" s="216">
        <f t="shared" si="4"/>
        <v>3.7526991410111084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537.9846088168191</v>
      </c>
      <c r="T78" s="216">
        <f t="shared" si="4"/>
        <v>567.94922088264718</v>
      </c>
      <c r="U78" s="216">
        <f t="shared" si="4"/>
        <v>0</v>
      </c>
      <c r="V78" s="216">
        <f t="shared" si="4"/>
        <v>2.066170300533765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2126.6683513816552</v>
      </c>
      <c r="T80" s="165">
        <f>SUM(T75:T78)</f>
        <v>1112.9193867527551</v>
      </c>
      <c r="U80" s="165">
        <f>SUM(U75:U78)</f>
        <v>1553.4848018178106</v>
      </c>
      <c r="V80" s="165">
        <f>SUM(V75:V78)</f>
        <v>1468.9274600477788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0.96394907963348153</v>
      </c>
      <c r="T81" s="120">
        <f>T79/T80</f>
        <v>1.8420022370006801</v>
      </c>
      <c r="U81" s="120">
        <f>U79/U80</f>
        <v>0.67847461318363822</v>
      </c>
      <c r="V81" s="120">
        <f>V79/V80</f>
        <v>0.75429184226970669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1039.5613924360173</v>
      </c>
      <c r="T86" s="131">
        <f t="shared" si="5"/>
        <v>0</v>
      </c>
      <c r="U86" s="131">
        <f t="shared" si="5"/>
        <v>382.06741012606557</v>
      </c>
      <c r="V86" s="131">
        <f t="shared" si="5"/>
        <v>308.07752426821344</v>
      </c>
      <c r="W86" s="165">
        <f>W75</f>
        <v>2050</v>
      </c>
      <c r="X86" s="165">
        <f>SUM(S86:V86)</f>
        <v>1729.7063268302963</v>
      </c>
      <c r="Y86" s="129">
        <f>W86/X86</f>
        <v>1.1851722851454471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9.1482213716236522</v>
      </c>
      <c r="U87" s="131">
        <f t="shared" si="5"/>
        <v>669.38647877584219</v>
      </c>
      <c r="V87" s="131">
        <f t="shared" si="5"/>
        <v>798.36398032935404</v>
      </c>
      <c r="W87" s="165">
        <f>W76</f>
        <v>2050</v>
      </c>
      <c r="X87" s="165">
        <f>SUM(S87:V87)</f>
        <v>1476.8986804768199</v>
      </c>
      <c r="Y87" s="129">
        <f>W87/X87</f>
        <v>1.3880437616330954</v>
      </c>
    </row>
    <row r="88" spans="17:25" ht="15.6" x14ac:dyDescent="0.3">
      <c r="Q88" s="128"/>
      <c r="R88" s="131">
        <v>3</v>
      </c>
      <c r="S88" s="131">
        <f t="shared" si="5"/>
        <v>491.84883903803149</v>
      </c>
      <c r="T88" s="131">
        <f t="shared" si="5"/>
        <v>994.68804325974702</v>
      </c>
      <c r="U88" s="131">
        <f t="shared" si="5"/>
        <v>2.5461110980920831</v>
      </c>
      <c r="V88" s="131">
        <f t="shared" si="5"/>
        <v>0</v>
      </c>
      <c r="W88" s="165">
        <f>W77</f>
        <v>1054</v>
      </c>
      <c r="X88" s="165">
        <f>SUM(S88:V88)</f>
        <v>1489.0829933958705</v>
      </c>
      <c r="Y88" s="129">
        <f>W88/X88</f>
        <v>0.70781817042738571</v>
      </c>
    </row>
    <row r="89" spans="17:25" ht="15.6" x14ac:dyDescent="0.3">
      <c r="Q89" s="128"/>
      <c r="R89" s="131">
        <v>4</v>
      </c>
      <c r="S89" s="131">
        <f t="shared" si="5"/>
        <v>518.5897685259514</v>
      </c>
      <c r="T89" s="131">
        <f t="shared" si="5"/>
        <v>1046.1637353686294</v>
      </c>
      <c r="U89" s="131">
        <f t="shared" si="5"/>
        <v>0</v>
      </c>
      <c r="V89" s="131">
        <f t="shared" si="5"/>
        <v>1.5584954024325672</v>
      </c>
      <c r="W89" s="165">
        <f>W78</f>
        <v>1108</v>
      </c>
      <c r="X89" s="165">
        <f>SUM(S89:V89)</f>
        <v>1566.3119992970132</v>
      </c>
      <c r="Y89" s="129">
        <f>W89/X89</f>
        <v>0.70739418487331307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1053.9999999999998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1.0000000000000002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1232.0593510223775</v>
      </c>
      <c r="T97" s="131">
        <f t="shared" si="6"/>
        <v>0</v>
      </c>
      <c r="U97" s="131">
        <f t="shared" si="6"/>
        <v>452.81570553871188</v>
      </c>
      <c r="V97" s="131">
        <f t="shared" si="6"/>
        <v>365.12494343891046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12.69813160492077</v>
      </c>
      <c r="U98" s="131">
        <f t="shared" si="6"/>
        <v>929.13772598635217</v>
      </c>
      <c r="V98" s="131">
        <f t="shared" si="6"/>
        <v>1108.1641424087272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348.13954537473319</v>
      </c>
      <c r="T99" s="131">
        <f t="shared" si="6"/>
        <v>704.05827092611037</v>
      </c>
      <c r="U99" s="131">
        <f t="shared" si="6"/>
        <v>1.8021836991564002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366.84738659005552</v>
      </c>
      <c r="T100" s="131">
        <f t="shared" si="6"/>
        <v>740.05014282511206</v>
      </c>
      <c r="U100" s="131">
        <f t="shared" si="6"/>
        <v>0</v>
      </c>
      <c r="V100" s="131">
        <f t="shared" si="6"/>
        <v>1.102470584832592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1947.0462829871663</v>
      </c>
      <c r="T102" s="165">
        <f>SUM(T97:T100)</f>
        <v>1456.806545356143</v>
      </c>
      <c r="U102" s="165">
        <f>SUM(U97:U100)</f>
        <v>1383.7556152242203</v>
      </c>
      <c r="V102" s="165">
        <f>SUM(V97:V100)</f>
        <v>1474.3915564324702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1.0528768719636605</v>
      </c>
      <c r="T103" s="120">
        <f>T101/T102</f>
        <v>1.4071875270843459</v>
      </c>
      <c r="U103" s="120">
        <f>U101/U102</f>
        <v>0.76169519270873021</v>
      </c>
      <c r="V103" s="120">
        <f>V101/V102</f>
        <v>0.75149643604917671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1297.2067955780185</v>
      </c>
      <c r="T108" s="131">
        <f t="shared" ref="T108:V108" si="7">T97*T$103</f>
        <v>0</v>
      </c>
      <c r="U108" s="131">
        <f t="shared" si="7"/>
        <v>344.90754609184876</v>
      </c>
      <c r="V108" s="131">
        <f t="shared" si="7"/>
        <v>274.39009370699841</v>
      </c>
      <c r="W108" s="165">
        <f>W97</f>
        <v>2050</v>
      </c>
      <c r="X108" s="165">
        <f>SUM(S108:V108)</f>
        <v>1916.5044353768658</v>
      </c>
      <c r="Y108" s="129">
        <f>W108/X108</f>
        <v>1.0696557556345458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17.868652411720035</v>
      </c>
      <c r="U109" s="131">
        <f t="shared" si="8"/>
        <v>707.71973924812585</v>
      </c>
      <c r="V109" s="131">
        <f t="shared" si="8"/>
        <v>832.78140357765085</v>
      </c>
      <c r="W109" s="165">
        <f>W98</f>
        <v>2050</v>
      </c>
      <c r="X109" s="165">
        <f>SUM(S109:V109)</f>
        <v>1558.3697952374969</v>
      </c>
      <c r="Y109" s="129">
        <f>W109/X109</f>
        <v>1.3154772418362859</v>
      </c>
    </row>
    <row r="110" spans="17:25" ht="15.6" x14ac:dyDescent="0.3">
      <c r="Q110" s="70"/>
      <c r="R110" s="131">
        <v>3</v>
      </c>
      <c r="S110" s="131">
        <f t="shared" ref="S110:V110" si="9">S99*S$103</f>
        <v>366.54807554099995</v>
      </c>
      <c r="T110" s="131">
        <f t="shared" si="9"/>
        <v>990.74201718779364</v>
      </c>
      <c r="U110" s="131">
        <f t="shared" si="9"/>
        <v>1.3727146600254665</v>
      </c>
      <c r="V110" s="131">
        <f t="shared" si="9"/>
        <v>0</v>
      </c>
      <c r="W110" s="165">
        <f>W99</f>
        <v>1054</v>
      </c>
      <c r="X110" s="165">
        <f>SUM(S110:V110)</f>
        <v>1358.6628073888189</v>
      </c>
      <c r="Y110" s="129">
        <f>W110/X110</f>
        <v>0.77576275310402953</v>
      </c>
    </row>
    <row r="111" spans="17:25" ht="15.6" x14ac:dyDescent="0.3">
      <c r="Q111" s="70"/>
      <c r="R111" s="131">
        <v>4</v>
      </c>
      <c r="S111" s="131">
        <f t="shared" ref="S111:V111" si="10">S100*S$103</f>
        <v>386.24512888098138</v>
      </c>
      <c r="T111" s="131">
        <f t="shared" si="10"/>
        <v>1041.3893304004864</v>
      </c>
      <c r="U111" s="131">
        <f t="shared" si="10"/>
        <v>0</v>
      </c>
      <c r="V111" s="131">
        <f t="shared" si="10"/>
        <v>0.82850271535074438</v>
      </c>
      <c r="W111" s="165">
        <f>W100</f>
        <v>1108</v>
      </c>
      <c r="X111" s="165">
        <f>SUM(S111:V111)</f>
        <v>1428.4629619968186</v>
      </c>
      <c r="Y111" s="129">
        <f>W111/X111</f>
        <v>0.77565889314424352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13.106856922908877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6.0001804068315716E-11</v>
      </c>
      <c r="H7" s="132">
        <f>'Trip Length Frequency'!V44</f>
        <v>5.8071711285266778E-11</v>
      </c>
      <c r="I7" s="120">
        <f>SUMPRODUCT(E18:H18,E7:H7)</f>
        <v>1.3957356751581283E-7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6.0001804068315716E-11</v>
      </c>
      <c r="R7" s="132">
        <f t="shared" si="0"/>
        <v>5.8071711285266778E-11</v>
      </c>
      <c r="S7" s="120">
        <f>SUMPRODUCT(O18:R18,O7:R7)</f>
        <v>2.2475003612078213E-7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6.0001804068315716E-11</v>
      </c>
      <c r="AB7" s="132">
        <f t="shared" si="1"/>
        <v>5.8071711285266778E-11</v>
      </c>
      <c r="AC7" s="120">
        <f>SUMPRODUCT(Y18:AB18,Y7:AB7)</f>
        <v>2.2475003612078213E-7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6.0001804068315716E-11</v>
      </c>
      <c r="AL7" s="132">
        <f t="shared" si="2"/>
        <v>5.8071711285266778E-11</v>
      </c>
      <c r="AM7" s="120">
        <f>SUMPRODUCT(AI18:AL18,AI7:AL7)</f>
        <v>2.5465675307734227E-7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6.0001804068315716E-11</v>
      </c>
      <c r="AV7" s="132">
        <f t="shared" si="3"/>
        <v>5.8071711285266778E-11</v>
      </c>
      <c r="AW7" s="120">
        <f>SUMPRODUCT(AS18:AV18,AS7:AV7)</f>
        <v>2.7132153344260703E-7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6.0001804068315716E-11</v>
      </c>
      <c r="BF7" s="132">
        <f t="shared" si="4"/>
        <v>5.8071711285266778E-11</v>
      </c>
      <c r="BG7" s="120">
        <f>SUMPRODUCT(BC18:BF18,BC7:BF7)</f>
        <v>2.8924323521995052E-7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6.0001804068315716E-11</v>
      </c>
      <c r="BP7" s="132">
        <f t="shared" si="5"/>
        <v>5.8071711285266778E-11</v>
      </c>
      <c r="BQ7" s="120">
        <f>SUMPRODUCT(BM18:BP18,BM7:BP7)</f>
        <v>3.2718938741494271E-7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9.8872470777743948E-10</v>
      </c>
      <c r="H8" s="132">
        <f>'Trip Length Frequency'!V45</f>
        <v>1.4154015956037714E-9</v>
      </c>
      <c r="I8" s="120">
        <f>SUMPRODUCT(E18:H18,E8:H8)</f>
        <v>2.6223690198501323E-6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9.8872470777743948E-10</v>
      </c>
      <c r="R8" s="132">
        <f t="shared" si="0"/>
        <v>1.4154015956037714E-9</v>
      </c>
      <c r="S8" s="120">
        <f>SUMPRODUCT(O18:R18,O8:R8)</f>
        <v>4.3898171656170578E-6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9.8872470777743948E-10</v>
      </c>
      <c r="AB8" s="132">
        <f t="shared" si="1"/>
        <v>1.4154015956037714E-9</v>
      </c>
      <c r="AC8" s="120">
        <f>SUMPRODUCT(Y18:AB18,Y8:AB8)</f>
        <v>4.3898171656170578E-6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9.8872470777743948E-10</v>
      </c>
      <c r="AL8" s="132">
        <f t="shared" si="2"/>
        <v>1.4154015956037714E-9</v>
      </c>
      <c r="AM8" s="120">
        <f>SUMPRODUCT(AI18:AL18,AI8:AL8)</f>
        <v>4.9746326488014122E-6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9.8872470777743948E-10</v>
      </c>
      <c r="AV8" s="132">
        <f t="shared" si="3"/>
        <v>1.4154015956037714E-9</v>
      </c>
      <c r="AW8" s="120">
        <f>SUMPRODUCT(AS18:AV18,AS8:AV8)</f>
        <v>5.3005125680983534E-6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9.8872470777743948E-10</v>
      </c>
      <c r="BF8" s="132">
        <f t="shared" si="4"/>
        <v>1.4154015956037714E-9</v>
      </c>
      <c r="BG8" s="120">
        <f>SUMPRODUCT(BC18:BF18,BC8:BF8)</f>
        <v>5.6509754906312128E-6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9.8872470777743948E-10</v>
      </c>
      <c r="BP8" s="132">
        <f t="shared" si="5"/>
        <v>1.4154015956037714E-9</v>
      </c>
      <c r="BQ8" s="120">
        <f>SUMPRODUCT(BM18:BP18,BM8:BP8)</f>
        <v>6.3927079223157353E-6</v>
      </c>
      <c r="BS8" s="129"/>
    </row>
    <row r="9" spans="2:71" x14ac:dyDescent="0.3">
      <c r="C9" s="128"/>
      <c r="D9" s="4" t="s">
        <v>13</v>
      </c>
      <c r="E9" s="132">
        <f>'Trip Length Frequency'!S46</f>
        <v>4.0465117038537623E-11</v>
      </c>
      <c r="F9" s="132">
        <f>'Trip Length Frequency'!T46</f>
        <v>9.88724707777443E-10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2.1160028351457426E-6</v>
      </c>
      <c r="K9" s="129"/>
      <c r="M9" s="128"/>
      <c r="N9" s="4" t="s">
        <v>13</v>
      </c>
      <c r="O9" s="132">
        <f t="shared" si="0"/>
        <v>4.0465117038537623E-11</v>
      </c>
      <c r="P9" s="132">
        <f t="shared" si="0"/>
        <v>9.88724707777443E-10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1.7047095906654698E-6</v>
      </c>
      <c r="U9" s="129"/>
      <c r="W9" s="128"/>
      <c r="X9" s="4" t="s">
        <v>13</v>
      </c>
      <c r="Y9" s="132">
        <f t="shared" si="1"/>
        <v>4.0465117038537623E-11</v>
      </c>
      <c r="Z9" s="132">
        <f t="shared" si="1"/>
        <v>9.88724707777443E-10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1.7047095906654698E-6</v>
      </c>
      <c r="AE9" s="129"/>
      <c r="AG9" s="128"/>
      <c r="AH9" s="4" t="s">
        <v>13</v>
      </c>
      <c r="AI9" s="132">
        <f t="shared" si="2"/>
        <v>4.0465117038537623E-11</v>
      </c>
      <c r="AJ9" s="132">
        <f t="shared" si="2"/>
        <v>9.88724707777443E-10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1.9340534846118971E-6</v>
      </c>
      <c r="AO9" s="129"/>
      <c r="AQ9" s="128"/>
      <c r="AR9" s="4" t="s">
        <v>13</v>
      </c>
      <c r="AS9" s="132">
        <f t="shared" si="3"/>
        <v>4.0465117038537623E-11</v>
      </c>
      <c r="AT9" s="132">
        <f t="shared" si="3"/>
        <v>9.88724707777443E-10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2.0621069264313575E-6</v>
      </c>
      <c r="AY9" s="129"/>
      <c r="BA9" s="128"/>
      <c r="BB9" s="4" t="s">
        <v>13</v>
      </c>
      <c r="BC9" s="132">
        <f t="shared" si="4"/>
        <v>4.0465117038537623E-11</v>
      </c>
      <c r="BD9" s="132">
        <f t="shared" si="4"/>
        <v>9.88724707777443E-10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2.2000062118861463E-6</v>
      </c>
      <c r="BI9" s="129"/>
      <c r="BK9" s="128"/>
      <c r="BL9" s="4" t="s">
        <v>13</v>
      </c>
      <c r="BM9" s="132">
        <f t="shared" si="5"/>
        <v>4.0465117038537623E-11</v>
      </c>
      <c r="BN9" s="132">
        <f t="shared" si="5"/>
        <v>9.88724707777443E-10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2.4906506718220519E-6</v>
      </c>
      <c r="BS9" s="129"/>
    </row>
    <row r="10" spans="2:71" x14ac:dyDescent="0.3">
      <c r="C10" s="128"/>
      <c r="D10" s="4" t="s">
        <v>14</v>
      </c>
      <c r="E10" s="132">
        <f>'Trip Length Frequency'!S47</f>
        <v>5.8071711285266577E-11</v>
      </c>
      <c r="F10" s="132">
        <f>'Trip Length Frequency'!T47</f>
        <v>1.4154015956037764E-9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3.0270997603886329E-6</v>
      </c>
      <c r="K10" s="129"/>
      <c r="M10" s="128"/>
      <c r="N10" s="4" t="s">
        <v>14</v>
      </c>
      <c r="O10" s="132">
        <f t="shared" si="0"/>
        <v>5.8071711285266577E-11</v>
      </c>
      <c r="P10" s="132">
        <f t="shared" si="0"/>
        <v>1.4154015956037764E-9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2.4347636182574958E-6</v>
      </c>
      <c r="U10" s="129"/>
      <c r="W10" s="128"/>
      <c r="X10" s="4" t="s">
        <v>14</v>
      </c>
      <c r="Y10" s="132">
        <f t="shared" si="1"/>
        <v>5.8071711285266577E-11</v>
      </c>
      <c r="Z10" s="132">
        <f t="shared" si="1"/>
        <v>1.4154015956037764E-9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2.4347636182574958E-6</v>
      </c>
      <c r="AE10" s="129"/>
      <c r="AG10" s="128"/>
      <c r="AH10" s="4" t="s">
        <v>14</v>
      </c>
      <c r="AI10" s="132">
        <f t="shared" si="2"/>
        <v>5.8071711285266577E-11</v>
      </c>
      <c r="AJ10" s="132">
        <f t="shared" si="2"/>
        <v>1.4154015956037764E-9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2.7623481048733047E-6</v>
      </c>
      <c r="AO10" s="129"/>
      <c r="AQ10" s="128"/>
      <c r="AR10" s="4" t="s">
        <v>14</v>
      </c>
      <c r="AS10" s="132">
        <f t="shared" si="3"/>
        <v>5.8071711285266577E-11</v>
      </c>
      <c r="AT10" s="132">
        <f t="shared" si="3"/>
        <v>1.4154015956037764E-9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2.9452558837237555E-6</v>
      </c>
      <c r="AY10" s="129"/>
      <c r="BA10" s="128"/>
      <c r="BB10" s="4" t="s">
        <v>14</v>
      </c>
      <c r="BC10" s="132">
        <f t="shared" si="4"/>
        <v>5.8071711285266577E-11</v>
      </c>
      <c r="BD10" s="132">
        <f t="shared" si="4"/>
        <v>1.4154015956037764E-9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3.1422286210279924E-6</v>
      </c>
      <c r="BI10" s="129"/>
      <c r="BK10" s="128"/>
      <c r="BL10" s="4" t="s">
        <v>14</v>
      </c>
      <c r="BM10" s="132">
        <f t="shared" si="5"/>
        <v>5.8071711285266577E-11</v>
      </c>
      <c r="BN10" s="132">
        <f t="shared" si="5"/>
        <v>1.4154015956037764E-9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3.5573680807822428E-6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176.07796935381273</v>
      </c>
      <c r="F14" s="139">
        <f t="shared" si="6"/>
        <v>0</v>
      </c>
      <c r="G14" s="139">
        <f t="shared" si="6"/>
        <v>928.87142141524521</v>
      </c>
      <c r="H14" s="139">
        <f t="shared" si="6"/>
        <v>945.0506092309422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75.561625150150519</v>
      </c>
      <c r="P14" s="139">
        <f t="shared" si="7"/>
        <v>0</v>
      </c>
      <c r="Q14" s="139">
        <f t="shared" si="7"/>
        <v>1119.6152392998329</v>
      </c>
      <c r="R14" s="139">
        <f t="shared" si="7"/>
        <v>991.56968670129663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80.647828124646324</v>
      </c>
      <c r="Z14" s="139">
        <f t="shared" ref="Z14:AB14" si="8">$AC14*(Z$18*Z7*1)/$AC7</f>
        <v>0</v>
      </c>
      <c r="AA14" s="139">
        <f t="shared" si="8"/>
        <v>1194.9787634313184</v>
      </c>
      <c r="AB14" s="139">
        <f t="shared" si="8"/>
        <v>1058.3142105240477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86.03532057506682</v>
      </c>
      <c r="AJ14" s="139">
        <f t="shared" ref="AJ14:AL14" si="9">$AM14*(AJ$18*AJ7*1)/$AM7</f>
        <v>0</v>
      </c>
      <c r="AK14" s="139">
        <f t="shared" si="9"/>
        <v>1275.5505380549407</v>
      </c>
      <c r="AL14" s="139">
        <f t="shared" si="9"/>
        <v>1130.7981813322588</v>
      </c>
      <c r="AM14" s="120">
        <v>2492.3840399622668</v>
      </c>
      <c r="AN14" s="165">
        <f>SUM(AI14:AL14)</f>
        <v>2492.3840399622663</v>
      </c>
      <c r="AO14" s="129">
        <f>AM14/AN14</f>
        <v>1.0000000000000002</v>
      </c>
      <c r="AQ14" s="128"/>
      <c r="AR14" s="4" t="s">
        <v>11</v>
      </c>
      <c r="AS14" s="139">
        <f>$AW14*(AS$18*AS7*1)/$AW7</f>
        <v>91.895219822918321</v>
      </c>
      <c r="AT14" s="139">
        <f t="shared" ref="AT14:AV14" si="10">$AW14*(AT$18*AT7*1)/$AW7</f>
        <v>0</v>
      </c>
      <c r="AU14" s="139">
        <f t="shared" si="10"/>
        <v>1362.5116723461269</v>
      </c>
      <c r="AV14" s="139">
        <f t="shared" si="10"/>
        <v>1208.5322726268607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98.214343686600969</v>
      </c>
      <c r="BD14" s="139">
        <f t="shared" ref="BD14:BF14" si="11">$BG14*(BD$18*BD7*1)/$BG7</f>
        <v>0</v>
      </c>
      <c r="BE14" s="139">
        <f t="shared" si="11"/>
        <v>1456.0822474368465</v>
      </c>
      <c r="BF14" s="139">
        <f t="shared" si="11"/>
        <v>1292.2388439527076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105.02885671322471</v>
      </c>
      <c r="BN14" s="139">
        <f t="shared" ref="BN14:BP14" si="12">$BQ14*(BN$18*BN7*1)/$BQ7</f>
        <v>0</v>
      </c>
      <c r="BO14" s="139">
        <f t="shared" si="12"/>
        <v>1556.7667906302204</v>
      </c>
      <c r="BP14" s="139">
        <f t="shared" si="12"/>
        <v>1382.3779320758688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9.3716140473075384</v>
      </c>
      <c r="G15" s="139">
        <f t="shared" si="6"/>
        <v>814.65936331752596</v>
      </c>
      <c r="H15" s="139">
        <f t="shared" si="6"/>
        <v>1225.9690226351665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4.8312153789509606</v>
      </c>
      <c r="Q15" s="139">
        <f t="shared" si="7"/>
        <v>944.56797618069163</v>
      </c>
      <c r="R15" s="139">
        <f t="shared" si="7"/>
        <v>1237.3473595916373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5.1564140758029877</v>
      </c>
      <c r="AA15" s="139">
        <f t="shared" si="13"/>
        <v>1008.1487215725097</v>
      </c>
      <c r="AB15" s="139">
        <f t="shared" si="13"/>
        <v>1320.6356664316997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5.5133350062225492</v>
      </c>
      <c r="AK15" s="139">
        <f t="shared" si="14"/>
        <v>1075.9768576553815</v>
      </c>
      <c r="AL15" s="139">
        <f t="shared" si="14"/>
        <v>1410.8938473006629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5.8947292580132959</v>
      </c>
      <c r="AU15" s="139">
        <f t="shared" si="15"/>
        <v>1149.2584468780854</v>
      </c>
      <c r="AV15" s="139">
        <f t="shared" si="15"/>
        <v>1507.7859886598073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6.3058363578786443</v>
      </c>
      <c r="BE15" s="139">
        <f t="shared" si="16"/>
        <v>1228.1085996681086</v>
      </c>
      <c r="BF15" s="139">
        <f t="shared" si="16"/>
        <v>1612.1209990501677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6.74898258405881</v>
      </c>
      <c r="BO15" s="139">
        <f t="shared" si="17"/>
        <v>1312.9524063263284</v>
      </c>
      <c r="BP15" s="139">
        <f t="shared" si="17"/>
        <v>1724.4721905089266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41.319877711386042</v>
      </c>
      <c r="F16" s="139">
        <f t="shared" si="6"/>
        <v>1009.6099308617314</v>
      </c>
      <c r="G16" s="139">
        <f t="shared" si="6"/>
        <v>3.0701914268824955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35.084980567976984</v>
      </c>
      <c r="P16" s="139">
        <f t="shared" si="7"/>
        <v>1070.5762333301866</v>
      </c>
      <c r="Q16" s="139">
        <f t="shared" si="7"/>
        <v>7.3222507707481341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37.082966385497393</v>
      </c>
      <c r="Z16" s="139">
        <f t="shared" si="18"/>
        <v>1131.5423816974017</v>
      </c>
      <c r="AA16" s="139">
        <f t="shared" si="18"/>
        <v>7.7392312836470234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39.139478911512391</v>
      </c>
      <c r="AJ16" s="139">
        <f t="shared" si="19"/>
        <v>1197.1623359302253</v>
      </c>
      <c r="AK16" s="139">
        <f t="shared" si="19"/>
        <v>8.1731933942489263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41.39923116716831</v>
      </c>
      <c r="AT16" s="139">
        <f t="shared" si="20"/>
        <v>1267.6267922373195</v>
      </c>
      <c r="AU16" s="139">
        <f t="shared" si="20"/>
        <v>8.6456058695039726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43.829715449639941</v>
      </c>
      <c r="BD16" s="139">
        <f t="shared" si="21"/>
        <v>1343.3563357551877</v>
      </c>
      <c r="BE16" s="139">
        <f t="shared" si="21"/>
        <v>9.1524104070820229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46.443866564350053</v>
      </c>
      <c r="BN16" s="139">
        <f t="shared" si="22"/>
        <v>1424.7487283177422</v>
      </c>
      <c r="BO16" s="139">
        <f t="shared" si="22"/>
        <v>9.6961457735973209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43.574409650912877</v>
      </c>
      <c r="F17" s="139">
        <f t="shared" si="6"/>
        <v>1062.053925781973</v>
      </c>
      <c r="G17" s="139">
        <f t="shared" si="6"/>
        <v>0</v>
      </c>
      <c r="H17" s="139">
        <f t="shared" si="6"/>
        <v>2.3716645671142369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37.145754718890672</v>
      </c>
      <c r="P17" s="139">
        <f t="shared" si="7"/>
        <v>1130.6443441237936</v>
      </c>
      <c r="Q17" s="139">
        <f t="shared" si="7"/>
        <v>0</v>
      </c>
      <c r="R17" s="139">
        <f t="shared" si="7"/>
        <v>4.94313926304637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39.35206410486019</v>
      </c>
      <c r="Z17" s="139">
        <f t="shared" si="23"/>
        <v>1197.8000998087107</v>
      </c>
      <c r="AA17" s="139">
        <f t="shared" si="23"/>
        <v>0</v>
      </c>
      <c r="AB17" s="139">
        <f t="shared" si="23"/>
        <v>5.2367419811698301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41.629551538512537</v>
      </c>
      <c r="AJ17" s="139">
        <f t="shared" si="24"/>
        <v>1270.1651961465407</v>
      </c>
      <c r="AK17" s="139">
        <f t="shared" si="24"/>
        <v>0</v>
      </c>
      <c r="AL17" s="139">
        <f t="shared" si="24"/>
        <v>5.5485788273314345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44.133132235201835</v>
      </c>
      <c r="AT17" s="139">
        <f t="shared" si="25"/>
        <v>1347.9828156685041</v>
      </c>
      <c r="AU17" s="139">
        <f t="shared" si="25"/>
        <v>0</v>
      </c>
      <c r="AV17" s="139">
        <f t="shared" si="25"/>
        <v>5.8857497201134192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46.829115078583776</v>
      </c>
      <c r="BD17" s="139">
        <f t="shared" si="26"/>
        <v>1431.7229884372252</v>
      </c>
      <c r="BE17" s="139">
        <f t="shared" si="26"/>
        <v>0</v>
      </c>
      <c r="BF17" s="139">
        <f t="shared" si="26"/>
        <v>6.2482087633734711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49.732269515515533</v>
      </c>
      <c r="BN17" s="139">
        <f t="shared" si="27"/>
        <v>1521.8388205579308</v>
      </c>
      <c r="BO17" s="139">
        <f t="shared" si="27"/>
        <v>0</v>
      </c>
      <c r="BP17" s="139">
        <f t="shared" si="27"/>
        <v>6.6378607982257636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260.97225671611164</v>
      </c>
      <c r="F19" s="165">
        <f>SUM(F14:F17)</f>
        <v>2081.0354706910121</v>
      </c>
      <c r="G19" s="165">
        <f>SUM(G14:G17)</f>
        <v>1746.6009761596538</v>
      </c>
      <c r="H19" s="165">
        <f>SUM(H14:H17)</f>
        <v>2173.391296433223</v>
      </c>
      <c r="K19" s="129"/>
      <c r="M19" s="128"/>
      <c r="N19" s="120" t="s">
        <v>195</v>
      </c>
      <c r="O19" s="165">
        <f>SUM(O14:O17)</f>
        <v>147.79236043701817</v>
      </c>
      <c r="P19" s="165">
        <f>SUM(P14:P17)</f>
        <v>2206.0517928329309</v>
      </c>
      <c r="Q19" s="165">
        <f>SUM(Q14:Q17)</f>
        <v>2071.5054662512725</v>
      </c>
      <c r="R19" s="165">
        <f>SUM(R14:R17)</f>
        <v>2233.8601855559805</v>
      </c>
      <c r="U19" s="129"/>
      <c r="W19" s="128"/>
      <c r="X19" s="120" t="s">
        <v>195</v>
      </c>
      <c r="Y19" s="165">
        <f>SUM(Y14:Y17)</f>
        <v>157.08285861500389</v>
      </c>
      <c r="Z19" s="165">
        <f>SUM(Z14:Z17)</f>
        <v>2334.4988955819153</v>
      </c>
      <c r="AA19" s="165">
        <f>SUM(AA14:AA17)</f>
        <v>2210.8667162874749</v>
      </c>
      <c r="AB19" s="165">
        <f>SUM(AB14:AB17)</f>
        <v>2384.1866189369175</v>
      </c>
      <c r="AE19" s="129"/>
      <c r="AG19" s="128"/>
      <c r="AH19" s="120" t="s">
        <v>195</v>
      </c>
      <c r="AI19" s="165">
        <f>SUM(AI14:AI17)</f>
        <v>166.80435102509176</v>
      </c>
      <c r="AJ19" s="165">
        <f>SUM(AJ14:AJ17)</f>
        <v>2472.8408670829886</v>
      </c>
      <c r="AK19" s="165">
        <f>SUM(AK14:AK17)</f>
        <v>2359.700589104571</v>
      </c>
      <c r="AL19" s="165">
        <f>SUM(AL14:AL17)</f>
        <v>2547.2406074602527</v>
      </c>
      <c r="AO19" s="129"/>
      <c r="AQ19" s="128"/>
      <c r="AR19" s="120" t="s">
        <v>195</v>
      </c>
      <c r="AS19" s="165">
        <f>SUM(AS14:AS17)</f>
        <v>177.42758322528846</v>
      </c>
      <c r="AT19" s="165">
        <f>SUM(AT14:AT17)</f>
        <v>2621.5043371638367</v>
      </c>
      <c r="AU19" s="165">
        <f>SUM(AU14:AU17)</f>
        <v>2520.415725093716</v>
      </c>
      <c r="AV19" s="165">
        <f>SUM(AV14:AV17)</f>
        <v>2722.2040110067815</v>
      </c>
      <c r="AY19" s="129"/>
      <c r="BA19" s="128"/>
      <c r="BB19" s="120" t="s">
        <v>195</v>
      </c>
      <c r="BC19" s="165">
        <f>SUM(BC14:BC17)</f>
        <v>188.8731742148247</v>
      </c>
      <c r="BD19" s="165">
        <f>SUM(BD14:BD17)</f>
        <v>2781.3851605502914</v>
      </c>
      <c r="BE19" s="165">
        <f>SUM(BE14:BE17)</f>
        <v>2693.3432575120373</v>
      </c>
      <c r="BF19" s="165">
        <f>SUM(BF14:BF17)</f>
        <v>2910.6080517662485</v>
      </c>
      <c r="BI19" s="129"/>
      <c r="BK19" s="128"/>
      <c r="BL19" s="120" t="s">
        <v>195</v>
      </c>
      <c r="BM19" s="165">
        <f>SUM(BM14:BM17)</f>
        <v>201.2049927930903</v>
      </c>
      <c r="BN19" s="165">
        <f>SUM(BN14:BN17)</f>
        <v>2953.3365314597322</v>
      </c>
      <c r="BO19" s="165">
        <f>SUM(BO14:BO17)</f>
        <v>2879.4153427301462</v>
      </c>
      <c r="BP19" s="165">
        <f>SUM(BP14:BP17)</f>
        <v>3113.4879833830209</v>
      </c>
      <c r="BS19" s="129"/>
    </row>
    <row r="20" spans="3:71" x14ac:dyDescent="0.3">
      <c r="C20" s="128"/>
      <c r="D20" s="120" t="s">
        <v>194</v>
      </c>
      <c r="E20" s="120">
        <f>E18/E19</f>
        <v>7.8552411118167687</v>
      </c>
      <c r="F20" s="120">
        <f>F18/F19</f>
        <v>0.98508652489200166</v>
      </c>
      <c r="G20" s="120">
        <f>G18/G19</f>
        <v>0.60345780999017129</v>
      </c>
      <c r="H20" s="120">
        <f>H18/H19</f>
        <v>0.50980235442110733</v>
      </c>
      <c r="K20" s="129"/>
      <c r="M20" s="128"/>
      <c r="N20" s="120" t="s">
        <v>194</v>
      </c>
      <c r="O20" s="120">
        <f>O18/O19</f>
        <v>8.9856634066541581</v>
      </c>
      <c r="P20" s="120">
        <f>P18/P19</f>
        <v>0.75177555278269981</v>
      </c>
      <c r="Q20" s="120">
        <f>Q18/Q19</f>
        <v>0.92580544125932152</v>
      </c>
      <c r="R20" s="120">
        <f>R18/R19</f>
        <v>0.78560447658471866</v>
      </c>
      <c r="U20" s="129"/>
      <c r="W20" s="128"/>
      <c r="X20" s="120" t="s">
        <v>194</v>
      </c>
      <c r="Y20" s="120">
        <f>Y18/Y19</f>
        <v>8.4542159257287022</v>
      </c>
      <c r="Z20" s="120">
        <f>Z18/Z19</f>
        <v>0.71041190431184287</v>
      </c>
      <c r="AA20" s="120">
        <f>AA18/AA19</f>
        <v>0.86744760239290997</v>
      </c>
      <c r="AB20" s="120">
        <f>AB18/AB19</f>
        <v>0.73607097191899051</v>
      </c>
      <c r="AE20" s="129"/>
      <c r="AG20" s="128"/>
      <c r="AH20" s="120" t="s">
        <v>194</v>
      </c>
      <c r="AI20" s="120">
        <f>AI18/AI19</f>
        <v>9.0117505999911707</v>
      </c>
      <c r="AJ20" s="120">
        <f>AJ18/AJ19</f>
        <v>0.76096343489467966</v>
      </c>
      <c r="AK20" s="120">
        <f>AK18/AK19</f>
        <v>0.92048495968973176</v>
      </c>
      <c r="AL20" s="120">
        <f>AL18/AL19</f>
        <v>0.78107141375229361</v>
      </c>
      <c r="AO20" s="129"/>
      <c r="AQ20" s="128"/>
      <c r="AR20" s="120" t="s">
        <v>194</v>
      </c>
      <c r="AS20" s="120">
        <f>AS18/AS19</f>
        <v>9.023901034455557</v>
      </c>
      <c r="AT20" s="120">
        <f>AT18/AT19</f>
        <v>0.76536646214900173</v>
      </c>
      <c r="AU20" s="120">
        <f>AU18/AU19</f>
        <v>0.91796634752810513</v>
      </c>
      <c r="AV20" s="120">
        <f>AV18/AV19</f>
        <v>0.77892559802590122</v>
      </c>
      <c r="AY20" s="129"/>
      <c r="BA20" s="128"/>
      <c r="BB20" s="120" t="s">
        <v>194</v>
      </c>
      <c r="BC20" s="120">
        <f>BC18/BC19</f>
        <v>9.0354706092041361</v>
      </c>
      <c r="BD20" s="120">
        <f>BD18/BD19</f>
        <v>0.76964050170196152</v>
      </c>
      <c r="BE20" s="120">
        <f>BE18/BE19</f>
        <v>0.91553828154144745</v>
      </c>
      <c r="BF20" s="120">
        <f>BF18/BF19</f>
        <v>0.77685695269413158</v>
      </c>
      <c r="BI20" s="129"/>
      <c r="BK20" s="128"/>
      <c r="BL20" s="120" t="s">
        <v>194</v>
      </c>
      <c r="BM20" s="120">
        <f>BM18/BM19</f>
        <v>9.5939887047684422</v>
      </c>
      <c r="BN20" s="120">
        <f>BN18/BN19</f>
        <v>0.82061668285686618</v>
      </c>
      <c r="BO20" s="120">
        <f>BO18/BO19</f>
        <v>0.96846678803094466</v>
      </c>
      <c r="BP20" s="120">
        <f>BP18/BP19</f>
        <v>0.821759569829834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1383.1349037532827</v>
      </c>
      <c r="F25" s="139">
        <f t="shared" si="28"/>
        <v>0</v>
      </c>
      <c r="G25" s="139">
        <f t="shared" si="28"/>
        <v>560.53471372970137</v>
      </c>
      <c r="H25" s="139">
        <f t="shared" si="28"/>
        <v>481.7890256330362</v>
      </c>
      <c r="I25" s="120">
        <f>I14</f>
        <v>2050</v>
      </c>
      <c r="J25" s="165">
        <f>SUM(E25:H25)</f>
        <v>2425.4586431160201</v>
      </c>
      <c r="K25" s="129">
        <f>I25/J25</f>
        <v>0.84520097088373225</v>
      </c>
      <c r="M25" s="128"/>
      <c r="N25" s="4" t="s">
        <v>11</v>
      </c>
      <c r="O25" s="139">
        <f t="shared" ref="O25:R28" si="29">O14*O$20</f>
        <v>678.97133005902606</v>
      </c>
      <c r="P25" s="139">
        <f t="shared" si="29"/>
        <v>0</v>
      </c>
      <c r="Q25" s="139">
        <f t="shared" si="29"/>
        <v>1036.5458806606425</v>
      </c>
      <c r="R25" s="139">
        <f t="shared" si="29"/>
        <v>778.98158471824559</v>
      </c>
      <c r="S25" s="120">
        <f>S14</f>
        <v>2186.7465511512801</v>
      </c>
      <c r="T25" s="165">
        <f>SUM(O25:R25)</f>
        <v>2494.4987954379139</v>
      </c>
      <c r="U25" s="129">
        <f>S25/T25</f>
        <v>0.87662762361342117</v>
      </c>
      <c r="W25" s="128"/>
      <c r="X25" s="4" t="s">
        <v>11</v>
      </c>
      <c r="Y25" s="139">
        <f>Y14*Y$20</f>
        <v>681.81415290681605</v>
      </c>
      <c r="Z25" s="139">
        <f t="shared" ref="Z25:AB25" si="30">Z14*Z$20</f>
        <v>0</v>
      </c>
      <c r="AA25" s="139">
        <f t="shared" si="30"/>
        <v>1036.5814632489414</v>
      </c>
      <c r="AB25" s="139">
        <f t="shared" si="30"/>
        <v>778.99436953611496</v>
      </c>
      <c r="AC25" s="120">
        <f>AC14</f>
        <v>2333.9408020800124</v>
      </c>
      <c r="AD25" s="165">
        <f>SUM(Y25:AB25)</f>
        <v>2497.3899856918724</v>
      </c>
      <c r="AE25" s="129">
        <f>AC25/AD25</f>
        <v>0.93455199846708026</v>
      </c>
      <c r="AG25" s="128"/>
      <c r="AH25" s="4" t="s">
        <v>11</v>
      </c>
      <c r="AI25" s="139">
        <f t="shared" ref="AI25:AL28" si="31">AI14*AI$20</f>
        <v>775.32885181279107</v>
      </c>
      <c r="AJ25" s="139">
        <f t="shared" si="31"/>
        <v>0</v>
      </c>
      <c r="AK25" s="139">
        <f t="shared" si="31"/>
        <v>1174.1250856037177</v>
      </c>
      <c r="AL25" s="139">
        <f t="shared" si="31"/>
        <v>883.23413416170979</v>
      </c>
      <c r="AM25" s="120">
        <f>AM14</f>
        <v>2492.3840399622668</v>
      </c>
      <c r="AN25" s="165">
        <f>SUM(AI25:AL25)</f>
        <v>2832.6880715782186</v>
      </c>
      <c r="AO25" s="129">
        <f>AM25/AN25</f>
        <v>0.87986533532216515</v>
      </c>
      <c r="AQ25" s="128"/>
      <c r="AR25" s="4" t="s">
        <v>11</v>
      </c>
      <c r="AS25" s="139">
        <f t="shared" ref="AS25:AV28" si="32">AS14*AS$20</f>
        <v>829.2533692215535</v>
      </c>
      <c r="AT25" s="139">
        <f t="shared" si="32"/>
        <v>0</v>
      </c>
      <c r="AU25" s="139">
        <f t="shared" si="32"/>
        <v>1250.7398633279845</v>
      </c>
      <c r="AV25" s="139">
        <f t="shared" si="32"/>
        <v>941.356723189479</v>
      </c>
      <c r="AW25" s="120">
        <f>AW14</f>
        <v>2662.939164795906</v>
      </c>
      <c r="AX25" s="165">
        <f>SUM(AS25:AV25)</f>
        <v>3021.3499557390169</v>
      </c>
      <c r="AY25" s="129">
        <f>AW25/AX25</f>
        <v>0.88137395661091356</v>
      </c>
      <c r="BA25" s="128"/>
      <c r="BB25" s="4" t="s">
        <v>11</v>
      </c>
      <c r="BC25" s="139">
        <f t="shared" ref="BC25:BF28" si="33">BC14*BC$20</f>
        <v>887.41281578255689</v>
      </c>
      <c r="BD25" s="139">
        <f t="shared" si="33"/>
        <v>0</v>
      </c>
      <c r="BE25" s="139">
        <f t="shared" si="33"/>
        <v>1333.0990386013391</v>
      </c>
      <c r="BF25" s="139">
        <f t="shared" si="33"/>
        <v>1003.8847304660878</v>
      </c>
      <c r="BG25" s="120">
        <f>BG14</f>
        <v>2846.535435076155</v>
      </c>
      <c r="BH25" s="165">
        <f>SUM(BC25:BF25)</f>
        <v>3224.3965848499838</v>
      </c>
      <c r="BI25" s="129">
        <f>BG25/BH25</f>
        <v>0.88281182545930248</v>
      </c>
      <c r="BK25" s="128"/>
      <c r="BL25" s="4" t="s">
        <v>11</v>
      </c>
      <c r="BM25" s="139">
        <f t="shared" ref="BM25:BP28" si="34">BM14*BM$20</f>
        <v>1007.6456649814211</v>
      </c>
      <c r="BN25" s="139">
        <f t="shared" si="34"/>
        <v>0</v>
      </c>
      <c r="BO25" s="139">
        <f t="shared" si="34"/>
        <v>1507.6769334348917</v>
      </c>
      <c r="BP25" s="139">
        <f t="shared" si="34"/>
        <v>1135.9822948049214</v>
      </c>
      <c r="BQ25" s="120">
        <f>BQ14</f>
        <v>3044.1735794193137</v>
      </c>
      <c r="BR25" s="165">
        <f>SUM(BM25:BP25)</f>
        <v>3651.3048932212341</v>
      </c>
      <c r="BS25" s="129">
        <f>BQ25/BR25</f>
        <v>0.83372209893260918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9.2318507144912498</v>
      </c>
      <c r="G26" s="139">
        <f t="shared" si="28"/>
        <v>491.61255527558149</v>
      </c>
      <c r="H26" s="139">
        <f t="shared" si="28"/>
        <v>625.00189418675177</v>
      </c>
      <c r="I26" s="120">
        <f>I15</f>
        <v>2050</v>
      </c>
      <c r="J26" s="165">
        <f>SUM(E26:H26)</f>
        <v>1125.8463001768246</v>
      </c>
      <c r="K26" s="129">
        <f>I26/J26</f>
        <v>1.8208524553289633</v>
      </c>
      <c r="M26" s="128"/>
      <c r="N26" s="4" t="s">
        <v>12</v>
      </c>
      <c r="O26" s="139">
        <f t="shared" si="29"/>
        <v>0</v>
      </c>
      <c r="P26" s="139">
        <f t="shared" si="29"/>
        <v>3.6319896121231388</v>
      </c>
      <c r="Q26" s="139">
        <f t="shared" si="29"/>
        <v>874.48617198738953</v>
      </c>
      <c r="R26" s="139">
        <f t="shared" si="29"/>
        <v>972.06562478547187</v>
      </c>
      <c r="S26" s="120">
        <f>S15</f>
        <v>2186.7465511512801</v>
      </c>
      <c r="T26" s="165">
        <f>SUM(O26:R26)</f>
        <v>1850.1837863849846</v>
      </c>
      <c r="U26" s="129">
        <f>S26/T26</f>
        <v>1.1819077473508157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3.6631779430115916</v>
      </c>
      <c r="AA26" s="139">
        <f t="shared" si="35"/>
        <v>874.5161913835509</v>
      </c>
      <c r="AB26" s="139">
        <f t="shared" si="35"/>
        <v>972.081578541265</v>
      </c>
      <c r="AC26" s="120">
        <f>AC15</f>
        <v>2333.9408020800124</v>
      </c>
      <c r="AD26" s="165">
        <f>SUM(Y26:AB26)</f>
        <v>1850.2609478678276</v>
      </c>
      <c r="AE26" s="129">
        <f>AC26/AD26</f>
        <v>1.2614116969660738</v>
      </c>
      <c r="AG26" s="128"/>
      <c r="AH26" s="4" t="s">
        <v>12</v>
      </c>
      <c r="AI26" s="139">
        <f t="shared" si="31"/>
        <v>0</v>
      </c>
      <c r="AJ26" s="139">
        <f t="shared" si="31"/>
        <v>4.1954463440601915</v>
      </c>
      <c r="AK26" s="139">
        <f t="shared" si="31"/>
        <v>990.42051444599815</v>
      </c>
      <c r="AL26" s="139">
        <f t="shared" si="31"/>
        <v>1102.0088519655415</v>
      </c>
      <c r="AM26" s="120">
        <f>AM15</f>
        <v>2492.3840399622668</v>
      </c>
      <c r="AN26" s="165">
        <f>SUM(AI26:AL26)</f>
        <v>2096.6248127556</v>
      </c>
      <c r="AO26" s="129">
        <f>AM26/AN26</f>
        <v>1.1887601562277226</v>
      </c>
      <c r="AQ26" s="128"/>
      <c r="AR26" s="4" t="s">
        <v>12</v>
      </c>
      <c r="AS26" s="139">
        <f t="shared" si="32"/>
        <v>0</v>
      </c>
      <c r="AT26" s="139">
        <f t="shared" si="32"/>
        <v>4.5116280775318467</v>
      </c>
      <c r="AU26" s="139">
        <f t="shared" si="32"/>
        <v>1054.9805788464989</v>
      </c>
      <c r="AV26" s="139">
        <f t="shared" si="32"/>
        <v>1174.4531029119153</v>
      </c>
      <c r="AW26" s="120">
        <f>AW15</f>
        <v>2662.939164795906</v>
      </c>
      <c r="AX26" s="165">
        <f>SUM(AS26:AV26)</f>
        <v>2233.9453098359463</v>
      </c>
      <c r="AY26" s="129">
        <f>AW26/AX26</f>
        <v>1.1920341796511855</v>
      </c>
      <c r="BA26" s="128"/>
      <c r="BB26" s="4" t="s">
        <v>12</v>
      </c>
      <c r="BC26" s="139">
        <f t="shared" si="33"/>
        <v>0</v>
      </c>
      <c r="BD26" s="139">
        <f t="shared" si="33"/>
        <v>4.8532270581281898</v>
      </c>
      <c r="BE26" s="139">
        <f t="shared" si="33"/>
        <v>1124.3804368864135</v>
      </c>
      <c r="BF26" s="139">
        <f t="shared" si="33"/>
        <v>1252.3874066963322</v>
      </c>
      <c r="BG26" s="120">
        <f>BG15</f>
        <v>2846.535435076155</v>
      </c>
      <c r="BH26" s="165">
        <f>SUM(BC26:BF26)</f>
        <v>2381.6210706408738</v>
      </c>
      <c r="BI26" s="129">
        <f>BG26/BH26</f>
        <v>1.1952092086211585</v>
      </c>
      <c r="BK26" s="128"/>
      <c r="BL26" s="4" t="s">
        <v>12</v>
      </c>
      <c r="BM26" s="139">
        <f t="shared" si="34"/>
        <v>0</v>
      </c>
      <c r="BN26" s="139">
        <f t="shared" si="34"/>
        <v>5.5383277007891021</v>
      </c>
      <c r="BO26" s="139">
        <f t="shared" si="34"/>
        <v>1271.5507997923589</v>
      </c>
      <c r="BP26" s="139">
        <f t="shared" si="34"/>
        <v>1417.1015254561271</v>
      </c>
      <c r="BQ26" s="120">
        <f>BQ15</f>
        <v>3044.1735794193137</v>
      </c>
      <c r="BR26" s="165">
        <f>SUM(BM26:BP26)</f>
        <v>2694.1906529492753</v>
      </c>
      <c r="BS26" s="129">
        <f>BQ26/BR26</f>
        <v>1.1299028062794736</v>
      </c>
    </row>
    <row r="27" spans="3:71" x14ac:dyDescent="0.3">
      <c r="C27" s="128"/>
      <c r="D27" s="4" t="s">
        <v>13</v>
      </c>
      <c r="E27" s="139">
        <f t="shared" si="28"/>
        <v>324.57760213372103</v>
      </c>
      <c r="F27" s="139">
        <f t="shared" si="28"/>
        <v>994.55313828903707</v>
      </c>
      <c r="G27" s="139">
        <f t="shared" si="28"/>
        <v>1.8527309947171098</v>
      </c>
      <c r="H27" s="139">
        <f t="shared" si="28"/>
        <v>0</v>
      </c>
      <c r="I27" s="120">
        <f>I16</f>
        <v>1054</v>
      </c>
      <c r="J27" s="165">
        <f>SUM(E27:H27)</f>
        <v>1320.9834714174754</v>
      </c>
      <c r="K27" s="129">
        <f>I27/J27</f>
        <v>0.7978903769848158</v>
      </c>
      <c r="M27" s="128"/>
      <c r="N27" s="4" t="s">
        <v>13</v>
      </c>
      <c r="O27" s="139">
        <f t="shared" si="29"/>
        <v>315.26182601284302</v>
      </c>
      <c r="P27" s="139">
        <f t="shared" si="29"/>
        <v>804.83303960782166</v>
      </c>
      <c r="Q27" s="139">
        <f t="shared" si="29"/>
        <v>6.7789796058238831</v>
      </c>
      <c r="R27" s="139">
        <f t="shared" si="29"/>
        <v>0</v>
      </c>
      <c r="S27" s="120">
        <f>S16</f>
        <v>1112.9834646689119</v>
      </c>
      <c r="T27" s="165">
        <f>SUM(O27:R27)</f>
        <v>1126.8738452264886</v>
      </c>
      <c r="U27" s="129">
        <f>S27/T27</f>
        <v>0.98767352652968454</v>
      </c>
      <c r="W27" s="128"/>
      <c r="X27" s="4" t="s">
        <v>13</v>
      </c>
      <c r="Y27" s="139">
        <f t="shared" ref="Y27:AB27" si="36">Y16*Y$20</f>
        <v>313.50740498953417</v>
      </c>
      <c r="Z27" s="139">
        <f t="shared" si="36"/>
        <v>803.86117819120932</v>
      </c>
      <c r="AA27" s="139">
        <f t="shared" si="36"/>
        <v>6.7133776213638132</v>
      </c>
      <c r="AB27" s="139">
        <f t="shared" si="36"/>
        <v>0</v>
      </c>
      <c r="AC27" s="120">
        <f>AC16</f>
        <v>1176.364579366546</v>
      </c>
      <c r="AD27" s="165">
        <f>SUM(Y27:AB27)</f>
        <v>1124.0819608021072</v>
      </c>
      <c r="AE27" s="129">
        <f>AC27/AD27</f>
        <v>1.0465113936417338</v>
      </c>
      <c r="AG27" s="128"/>
      <c r="AH27" s="4" t="s">
        <v>13</v>
      </c>
      <c r="AI27" s="139">
        <f t="shared" si="31"/>
        <v>352.71522256416358</v>
      </c>
      <c r="AJ27" s="139">
        <f t="shared" si="31"/>
        <v>910.99676327600264</v>
      </c>
      <c r="AK27" s="139">
        <f t="shared" si="31"/>
        <v>7.5233015920416051</v>
      </c>
      <c r="AL27" s="139">
        <f t="shared" si="31"/>
        <v>0</v>
      </c>
      <c r="AM27" s="120">
        <f>AM16</f>
        <v>1244.4750082359867</v>
      </c>
      <c r="AN27" s="165">
        <f>SUM(AI27:AL27)</f>
        <v>1271.2352874322078</v>
      </c>
      <c r="AO27" s="129">
        <f>AM27/AN27</f>
        <v>0.9789493892587936</v>
      </c>
      <c r="AQ27" s="128"/>
      <c r="AR27" s="4" t="s">
        <v>13</v>
      </c>
      <c r="AS27" s="139">
        <f t="shared" si="32"/>
        <v>373.58256495507487</v>
      </c>
      <c r="AT27" s="139">
        <f t="shared" si="32"/>
        <v>970.19903329996487</v>
      </c>
      <c r="AU27" s="139">
        <f t="shared" si="32"/>
        <v>7.9363752421961093</v>
      </c>
      <c r="AV27" s="139">
        <f t="shared" si="32"/>
        <v>0</v>
      </c>
      <c r="AW27" s="120">
        <f>AW16</f>
        <v>1317.6716292739918</v>
      </c>
      <c r="AX27" s="165">
        <f>SUM(AS27:AV27)</f>
        <v>1351.7179734972358</v>
      </c>
      <c r="AY27" s="129">
        <f>AW27/AX27</f>
        <v>0.97481253864283723</v>
      </c>
      <c r="BA27" s="128"/>
      <c r="BB27" s="4" t="s">
        <v>13</v>
      </c>
      <c r="BC27" s="139">
        <f t="shared" si="33"/>
        <v>396.02210575500214</v>
      </c>
      <c r="BD27" s="139">
        <f t="shared" si="33"/>
        <v>1033.9014442151313</v>
      </c>
      <c r="BE27" s="139">
        <f t="shared" si="33"/>
        <v>8.379382096061935</v>
      </c>
      <c r="BF27" s="139">
        <f t="shared" si="33"/>
        <v>0</v>
      </c>
      <c r="BG27" s="120">
        <f>BG16</f>
        <v>1396.3384616119097</v>
      </c>
      <c r="BH27" s="165">
        <f>SUM(BC27:BF27)</f>
        <v>1438.3029320661956</v>
      </c>
      <c r="BI27" s="129">
        <f>BG27/BH27</f>
        <v>0.97082362170116565</v>
      </c>
      <c r="BK27" s="128"/>
      <c r="BL27" s="4" t="s">
        <v>13</v>
      </c>
      <c r="BM27" s="139">
        <f t="shared" si="34"/>
        <v>445.58193122414713</v>
      </c>
      <c r="BN27" s="139">
        <f t="shared" si="34"/>
        <v>1169.1725753366441</v>
      </c>
      <c r="BO27" s="139">
        <f t="shared" si="34"/>
        <v>9.3903951536356161</v>
      </c>
      <c r="BP27" s="139">
        <f t="shared" si="34"/>
        <v>0</v>
      </c>
      <c r="BQ27" s="120">
        <f>BQ16</f>
        <v>1480.8887406556896</v>
      </c>
      <c r="BR27" s="165">
        <f>SUM(BM27:BP27)</f>
        <v>1624.1449017144269</v>
      </c>
      <c r="BS27" s="129">
        <f>BQ27/BR27</f>
        <v>0.91179594818940246</v>
      </c>
    </row>
    <row r="28" spans="3:71" x14ac:dyDescent="0.3">
      <c r="C28" s="128"/>
      <c r="D28" s="4" t="s">
        <v>14</v>
      </c>
      <c r="E28" s="139">
        <f t="shared" si="28"/>
        <v>342.28749411299617</v>
      </c>
      <c r="F28" s="139">
        <f t="shared" si="28"/>
        <v>1046.2150109964716</v>
      </c>
      <c r="G28" s="139">
        <f t="shared" si="28"/>
        <v>0</v>
      </c>
      <c r="H28" s="139">
        <f t="shared" si="28"/>
        <v>1.2090801802119542</v>
      </c>
      <c r="I28" s="120">
        <f>I17</f>
        <v>1108</v>
      </c>
      <c r="J28" s="165">
        <f>SUM(E28:H28)</f>
        <v>1389.7115852896798</v>
      </c>
      <c r="K28" s="129">
        <f>I28/J28</f>
        <v>0.79728773346092663</v>
      </c>
      <c r="M28" s="128"/>
      <c r="N28" s="4" t="s">
        <v>14</v>
      </c>
      <c r="O28" s="139">
        <f t="shared" si="29"/>
        <v>333.77924889008693</v>
      </c>
      <c r="P28" s="139">
        <f t="shared" si="29"/>
        <v>849.99077680429798</v>
      </c>
      <c r="Q28" s="139">
        <f t="shared" si="29"/>
        <v>0</v>
      </c>
      <c r="R28" s="139">
        <f t="shared" si="29"/>
        <v>3.8833523334309152</v>
      </c>
      <c r="S28" s="120">
        <f>S17</f>
        <v>1172.7332381057306</v>
      </c>
      <c r="T28" s="165">
        <f>SUM(O28:R28)</f>
        <v>1187.6533780278157</v>
      </c>
      <c r="U28" s="129">
        <f>S28/T28</f>
        <v>0.98743729424921844</v>
      </c>
      <c r="W28" s="128"/>
      <c r="X28" s="4" t="s">
        <v>14</v>
      </c>
      <c r="Y28" s="139">
        <f t="shared" ref="Y28:AB28" si="37">Y17*Y$20</f>
        <v>332.69084706560585</v>
      </c>
      <c r="Z28" s="139">
        <f t="shared" si="37"/>
        <v>850.93144989002155</v>
      </c>
      <c r="AA28" s="139">
        <f t="shared" si="37"/>
        <v>0</v>
      </c>
      <c r="AB28" s="139">
        <f t="shared" si="37"/>
        <v>3.8546137597686569</v>
      </c>
      <c r="AC28" s="120">
        <f>AC17</f>
        <v>1242.3889058947407</v>
      </c>
      <c r="AD28" s="165">
        <f>SUM(Y28:AB28)</f>
        <v>1187.4769107153961</v>
      </c>
      <c r="AE28" s="129">
        <f>AC28/AD28</f>
        <v>1.0462425792736154</v>
      </c>
      <c r="AG28" s="128"/>
      <c r="AH28" s="4" t="s">
        <v>14</v>
      </c>
      <c r="AI28" s="139">
        <f t="shared" si="31"/>
        <v>375.15513605455374</v>
      </c>
      <c r="AJ28" s="139">
        <f t="shared" si="31"/>
        <v>966.5492705433461</v>
      </c>
      <c r="AK28" s="139">
        <f t="shared" si="31"/>
        <v>0</v>
      </c>
      <c r="AL28" s="139">
        <f t="shared" si="31"/>
        <v>4.3338363089798069</v>
      </c>
      <c r="AM28" s="120">
        <f>AM17</f>
        <v>1317.3433265123847</v>
      </c>
      <c r="AN28" s="165">
        <f>SUM(AI28:AL28)</f>
        <v>1346.0382429068795</v>
      </c>
      <c r="AO28" s="129">
        <f>AM28/AN28</f>
        <v>0.9786819456685526</v>
      </c>
      <c r="AQ28" s="128"/>
      <c r="AR28" s="4" t="s">
        <v>14</v>
      </c>
      <c r="AS28" s="139">
        <f t="shared" si="32"/>
        <v>398.25301763100174</v>
      </c>
      <c r="AT28" s="139">
        <f t="shared" si="32"/>
        <v>1031.7008386658529</v>
      </c>
      <c r="AU28" s="139">
        <f t="shared" si="32"/>
        <v>0</v>
      </c>
      <c r="AV28" s="139">
        <f t="shared" si="32"/>
        <v>4.5845611205701262</v>
      </c>
      <c r="AW28" s="120">
        <f>AW17</f>
        <v>1398.0016976238194</v>
      </c>
      <c r="AX28" s="165">
        <f>SUM(AS28:AV28)</f>
        <v>1434.5384174174246</v>
      </c>
      <c r="AY28" s="129">
        <f>AW28/AX28</f>
        <v>0.97453067875353128</v>
      </c>
      <c r="BA28" s="128"/>
      <c r="BB28" s="4" t="s">
        <v>14</v>
      </c>
      <c r="BC28" s="139">
        <f t="shared" si="33"/>
        <v>423.12309294758194</v>
      </c>
      <c r="BD28" s="139">
        <f t="shared" si="33"/>
        <v>1101.9119991190578</v>
      </c>
      <c r="BE28" s="139">
        <f t="shared" si="33"/>
        <v>0</v>
      </c>
      <c r="BF28" s="139">
        <f t="shared" si="33"/>
        <v>4.8539644197110832</v>
      </c>
      <c r="BG28" s="120">
        <f>BG17</f>
        <v>1484.8003122791824</v>
      </c>
      <c r="BH28" s="165">
        <f>SUM(BC28:BF28)</f>
        <v>1529.8890564863507</v>
      </c>
      <c r="BI28" s="129">
        <f>BG28/BH28</f>
        <v>0.97052809547463381</v>
      </c>
      <c r="BK28" s="128"/>
      <c r="BL28" s="4" t="s">
        <v>14</v>
      </c>
      <c r="BM28" s="139">
        <f t="shared" si="34"/>
        <v>477.13083199435596</v>
      </c>
      <c r="BN28" s="139">
        <f t="shared" si="34"/>
        <v>1248.8463247690547</v>
      </c>
      <c r="BO28" s="139">
        <f t="shared" si="34"/>
        <v>0</v>
      </c>
      <c r="BP28" s="139">
        <f t="shared" si="34"/>
        <v>5.4547256341403223</v>
      </c>
      <c r="BQ28" s="120">
        <f>BQ17</f>
        <v>1578.2089508716722</v>
      </c>
      <c r="BR28" s="165">
        <f>SUM(BM28:BP28)</f>
        <v>1731.4318823975509</v>
      </c>
      <c r="BS28" s="129">
        <f>BQ28/BR28</f>
        <v>0.9115050767612598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1658.4558060242427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1503.1992104315082</v>
      </c>
      <c r="AJ30" s="165">
        <f>SUM(AJ25:AJ28)</f>
        <v>1881.7414801634091</v>
      </c>
      <c r="AK30" s="165">
        <f>SUM(AK25:AK28)</f>
        <v>2172.0689016417577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2006.4115000433496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2465.8588575838144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2423.5572278064878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0.99999999999999989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1.0000000000000002</v>
      </c>
      <c r="AJ31" s="120">
        <f>AJ29/AJ30</f>
        <v>0.99999999999999989</v>
      </c>
      <c r="AK31" s="120">
        <f>AK29/AK30</f>
        <v>0.99999999999999978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0.99999999999999989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1.0000000000000002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1.0000000000000002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1169.0269635154521</v>
      </c>
      <c r="F36" s="139">
        <f t="shared" si="38"/>
        <v>0</v>
      </c>
      <c r="G36" s="139">
        <f t="shared" si="38"/>
        <v>473.7644842583785</v>
      </c>
      <c r="H36" s="139">
        <f t="shared" si="38"/>
        <v>407.20855222616956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595.20502357128782</v>
      </c>
      <c r="P36" s="139">
        <f t="shared" ref="P36:R36" si="39">P25*$U25</f>
        <v>0</v>
      </c>
      <c r="Q36" s="139">
        <f t="shared" si="39"/>
        <v>908.66475212981993</v>
      </c>
      <c r="R36" s="139">
        <f t="shared" si="39"/>
        <v>682.87677545017254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637.19077918220432</v>
      </c>
      <c r="Z36" s="139">
        <f t="shared" ref="Z36:AB36" si="40">Z25*$AE25</f>
        <v>0</v>
      </c>
      <c r="AA36" s="139">
        <f t="shared" si="40"/>
        <v>968.73927805322853</v>
      </c>
      <c r="AB36" s="139">
        <f t="shared" si="40"/>
        <v>728.01074484457945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682.18498018521075</v>
      </c>
      <c r="AJ36" s="139">
        <f t="shared" ref="AJ36:AL36" si="41">AJ25*$AO25</f>
        <v>0</v>
      </c>
      <c r="AK36" s="139">
        <f t="shared" si="41"/>
        <v>1033.071962154881</v>
      </c>
      <c r="AL36" s="139">
        <f t="shared" si="41"/>
        <v>777.12709762217503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730.88232306373141</v>
      </c>
      <c r="AT36" s="139">
        <f t="shared" ref="AT36:AV36" si="42">AT25*$AY25</f>
        <v>0</v>
      </c>
      <c r="AU36" s="139">
        <f t="shared" si="42"/>
        <v>1102.3695420323791</v>
      </c>
      <c r="AV36" s="139">
        <f t="shared" si="42"/>
        <v>829.68729969979563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783.4185278369788</v>
      </c>
      <c r="BD36" s="139">
        <f t="shared" ref="BD36:BF36" si="43">BD25*$BI25</f>
        <v>0</v>
      </c>
      <c r="BE36" s="139">
        <f t="shared" si="43"/>
        <v>1176.8755957856893</v>
      </c>
      <c r="BF36" s="139">
        <f t="shared" si="43"/>
        <v>886.2413114534869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840.09645878865513</v>
      </c>
      <c r="BN36" s="139">
        <f t="shared" ref="BN36:BP36" si="44">BN25*$BS25</f>
        <v>0</v>
      </c>
      <c r="BO36" s="139">
        <f t="shared" si="44"/>
        <v>1256.9835774556175</v>
      </c>
      <c r="BP36" s="139">
        <f t="shared" si="44"/>
        <v>947.09354317504108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16.809838040711838</v>
      </c>
      <c r="G37" s="139">
        <f t="shared" si="38"/>
        <v>895.15392834408829</v>
      </c>
      <c r="H37" s="139">
        <f t="shared" si="38"/>
        <v>1138.0362336152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4.2926766608660216</v>
      </c>
      <c r="Q37" s="139">
        <f t="shared" si="45"/>
        <v>1033.5619816230535</v>
      </c>
      <c r="R37" s="139">
        <f t="shared" si="45"/>
        <v>1148.8918928673604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4.6207755053829436</v>
      </c>
      <c r="AA37" s="139">
        <f t="shared" si="46"/>
        <v>1103.1249529974327</v>
      </c>
      <c r="AB37" s="139">
        <f t="shared" si="46"/>
        <v>1226.1950735771968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4.9873794514100211</v>
      </c>
      <c r="AK37" s="139">
        <f t="shared" si="47"/>
        <v>1177.3724454839662</v>
      </c>
      <c r="AL37" s="139">
        <f t="shared" si="47"/>
        <v>1310.0242150268903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5.3780148742919298</v>
      </c>
      <c r="AU37" s="139">
        <f t="shared" si="48"/>
        <v>1257.5729088532191</v>
      </c>
      <c r="AV37" s="139">
        <f t="shared" si="48"/>
        <v>1399.9882410683942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5.8006216714041869</v>
      </c>
      <c r="BE37" s="139">
        <f t="shared" si="49"/>
        <v>1343.8698521601227</v>
      </c>
      <c r="BF37" s="139">
        <f t="shared" si="49"/>
        <v>1496.8649612446281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6.257772011216951</v>
      </c>
      <c r="BO37" s="139">
        <f t="shared" si="50"/>
        <v>1436.7288170122954</v>
      </c>
      <c r="BP37" s="139">
        <f t="shared" si="50"/>
        <v>1601.1869903958009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258.9773453273022</v>
      </c>
      <c r="F38" s="139">
        <f t="shared" si="38"/>
        <v>793.54437844087147</v>
      </c>
      <c r="G38" s="139">
        <f t="shared" si="38"/>
        <v>1.4782762318262874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311.37575947829248</v>
      </c>
      <c r="P38" s="139">
        <f t="shared" si="51"/>
        <v>794.9122864970625</v>
      </c>
      <c r="Q38" s="139">
        <f t="shared" si="51"/>
        <v>6.6954186935568858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328.08907131260088</v>
      </c>
      <c r="Z38" s="139">
        <f t="shared" si="52"/>
        <v>841.24988188336863</v>
      </c>
      <c r="AA38" s="139">
        <f t="shared" si="52"/>
        <v>7.0256261705766727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345.29035171146739</v>
      </c>
      <c r="AJ38" s="139">
        <f t="shared" si="53"/>
        <v>891.8197250257806</v>
      </c>
      <c r="AK38" s="139">
        <f t="shared" si="53"/>
        <v>7.364931498738839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364.17296853655915</v>
      </c>
      <c r="AT38" s="139">
        <f t="shared" si="54"/>
        <v>945.76218263996532</v>
      </c>
      <c r="AU38" s="139">
        <f t="shared" si="54"/>
        <v>7.7364780974673515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384.46761498279324</v>
      </c>
      <c r="BD38" s="139">
        <f t="shared" si="55"/>
        <v>1003.7359445549994</v>
      </c>
      <c r="BE38" s="139">
        <f t="shared" si="55"/>
        <v>8.1349020741167521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406.27979947658633</v>
      </c>
      <c r="BN38" s="139">
        <f t="shared" si="56"/>
        <v>1066.046816926121</v>
      </c>
      <c r="BO38" s="139">
        <f t="shared" si="56"/>
        <v>8.5621242529823558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272.90162037337097</v>
      </c>
      <c r="F39" s="139">
        <f t="shared" si="38"/>
        <v>834.13439483017532</v>
      </c>
      <c r="G39" s="139">
        <f t="shared" si="38"/>
        <v>0</v>
      </c>
      <c r="H39" s="139">
        <f t="shared" si="38"/>
        <v>0.96398479645371771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329.58607840056391</v>
      </c>
      <c r="P39" s="139">
        <f t="shared" si="57"/>
        <v>839.31259278442735</v>
      </c>
      <c r="Q39" s="139">
        <f t="shared" si="57"/>
        <v>0</v>
      </c>
      <c r="R39" s="139">
        <f t="shared" si="57"/>
        <v>3.8345669207394115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348.07532993464338</v>
      </c>
      <c r="Z39" s="139">
        <f t="shared" si="58"/>
        <v>890.28071491797334</v>
      </c>
      <c r="AA39" s="139">
        <f t="shared" si="58"/>
        <v>0</v>
      </c>
      <c r="AB39" s="139">
        <f t="shared" si="58"/>
        <v>4.0328610421239279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367.15755848142123</v>
      </c>
      <c r="AJ39" s="139">
        <f t="shared" si="59"/>
        <v>945.94432067988214</v>
      </c>
      <c r="AK39" s="139">
        <f t="shared" si="59"/>
        <v>0</v>
      </c>
      <c r="AL39" s="139">
        <f t="shared" si="59"/>
        <v>4.2414473510813755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388.10978358758217</v>
      </c>
      <c r="AT39" s="139">
        <f t="shared" si="60"/>
        <v>1005.424118575621</v>
      </c>
      <c r="AU39" s="139">
        <f t="shared" si="60"/>
        <v>0</v>
      </c>
      <c r="AV39" s="139">
        <f t="shared" si="60"/>
        <v>4.4677954606162551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410.65284954975317</v>
      </c>
      <c r="BD39" s="139">
        <f t="shared" si="61"/>
        <v>1069.4365538856655</v>
      </c>
      <c r="BE39" s="139">
        <f t="shared" si="61"/>
        <v>0</v>
      </c>
      <c r="BF39" s="139">
        <f t="shared" si="61"/>
        <v>4.7109088437638338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434.9071756421792</v>
      </c>
      <c r="BN39" s="139">
        <f t="shared" si="62"/>
        <v>1138.3297651216344</v>
      </c>
      <c r="BO39" s="139">
        <f t="shared" si="62"/>
        <v>0</v>
      </c>
      <c r="BP39" s="139">
        <f t="shared" si="62"/>
        <v>4.9720101078586865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1700.9059292161251</v>
      </c>
      <c r="F41" s="165">
        <f>SUM(F36:F39)</f>
        <v>1644.4886113117586</v>
      </c>
      <c r="G41" s="165">
        <f>SUM(G36:G39)</f>
        <v>1370.3966888342932</v>
      </c>
      <c r="H41" s="165">
        <f>SUM(H36:H39)</f>
        <v>1546.2087706378234</v>
      </c>
      <c r="K41" s="129"/>
      <c r="M41" s="128"/>
      <c r="N41" s="120" t="s">
        <v>195</v>
      </c>
      <c r="O41" s="165">
        <f>SUM(O36:O39)</f>
        <v>1236.1668614501441</v>
      </c>
      <c r="P41" s="165">
        <f>SUM(P36:P39)</f>
        <v>1638.517555942356</v>
      </c>
      <c r="Q41" s="165">
        <f>SUM(Q36:Q39)</f>
        <v>1948.9221524464301</v>
      </c>
      <c r="R41" s="165">
        <f>SUM(R36:R39)</f>
        <v>1835.6032352382724</v>
      </c>
      <c r="U41" s="129"/>
      <c r="W41" s="128"/>
      <c r="X41" s="120" t="s">
        <v>195</v>
      </c>
      <c r="Y41" s="165">
        <f>SUM(Y36:Y39)</f>
        <v>1313.3551804294486</v>
      </c>
      <c r="Z41" s="165">
        <f>SUM(Z36:Z39)</f>
        <v>1736.1513723067251</v>
      </c>
      <c r="AA41" s="165">
        <f>SUM(AA36:AA39)</f>
        <v>2078.8898572212379</v>
      </c>
      <c r="AB41" s="165">
        <f>SUM(AB36:AB39)</f>
        <v>1958.2386794639001</v>
      </c>
      <c r="AE41" s="129"/>
      <c r="AG41" s="128"/>
      <c r="AH41" s="120" t="s">
        <v>195</v>
      </c>
      <c r="AI41" s="165">
        <f>SUM(AI36:AI39)</f>
        <v>1394.6328903780995</v>
      </c>
      <c r="AJ41" s="165">
        <f>SUM(AJ36:AJ39)</f>
        <v>1842.7514251570728</v>
      </c>
      <c r="AK41" s="165">
        <f>SUM(AK36:AK39)</f>
        <v>2217.809339137586</v>
      </c>
      <c r="AL41" s="165">
        <f>SUM(AL36:AL39)</f>
        <v>2091.3927600001466</v>
      </c>
      <c r="AO41" s="129"/>
      <c r="AQ41" s="128"/>
      <c r="AR41" s="120" t="s">
        <v>195</v>
      </c>
      <c r="AS41" s="165">
        <f>SUM(AS36:AS39)</f>
        <v>1483.1650751878726</v>
      </c>
      <c r="AT41" s="165">
        <f>SUM(AT36:AT39)</f>
        <v>1956.5643160898783</v>
      </c>
      <c r="AU41" s="165">
        <f>SUM(AU36:AU39)</f>
        <v>2367.6789289830654</v>
      </c>
      <c r="AV41" s="165">
        <f>SUM(AV36:AV39)</f>
        <v>2234.1433362288062</v>
      </c>
      <c r="AY41" s="129"/>
      <c r="BA41" s="128"/>
      <c r="BB41" s="120" t="s">
        <v>195</v>
      </c>
      <c r="BC41" s="165">
        <f>SUM(BC36:BC39)</f>
        <v>1578.5389923695252</v>
      </c>
      <c r="BD41" s="165">
        <f>SUM(BD36:BD39)</f>
        <v>2078.973120112069</v>
      </c>
      <c r="BE41" s="165">
        <f>SUM(BE36:BE39)</f>
        <v>2528.8803500199288</v>
      </c>
      <c r="BF41" s="165">
        <f>SUM(BF36:BF39)</f>
        <v>2387.8171815418787</v>
      </c>
      <c r="BI41" s="129"/>
      <c r="BK41" s="128"/>
      <c r="BL41" s="120" t="s">
        <v>195</v>
      </c>
      <c r="BM41" s="165">
        <f>SUM(BM36:BM39)</f>
        <v>1681.2834339074207</v>
      </c>
      <c r="BN41" s="165">
        <f>SUM(BN36:BN39)</f>
        <v>2210.6343540589723</v>
      </c>
      <c r="BO41" s="165">
        <f>SUM(BO36:BO39)</f>
        <v>2702.2745187208952</v>
      </c>
      <c r="BP41" s="165">
        <f>SUM(BP36:BP39)</f>
        <v>2553.2525436787005</v>
      </c>
      <c r="BS41" s="129"/>
    </row>
    <row r="42" spans="3:71" x14ac:dyDescent="0.3">
      <c r="C42" s="128"/>
      <c r="D42" s="120" t="s">
        <v>194</v>
      </c>
      <c r="E42" s="120">
        <f>E40/E41</f>
        <v>1.2052400810577206</v>
      </c>
      <c r="F42" s="120">
        <f>F40/F41</f>
        <v>1.2465881404704757</v>
      </c>
      <c r="G42" s="120">
        <f>G40/G41</f>
        <v>0.76912036389738281</v>
      </c>
      <c r="H42" s="120">
        <f>H40/H41</f>
        <v>0.71659145973084948</v>
      </c>
      <c r="K42" s="129"/>
      <c r="M42" s="128"/>
      <c r="N42" s="120" t="s">
        <v>194</v>
      </c>
      <c r="O42" s="120">
        <f>O40/O41</f>
        <v>1.0742986617551518</v>
      </c>
      <c r="P42" s="120">
        <f>P40/P41</f>
        <v>1.012168468997831</v>
      </c>
      <c r="Q42" s="120">
        <f>Q40/Q41</f>
        <v>0.98403675582756289</v>
      </c>
      <c r="R42" s="120">
        <f>R40/R41</f>
        <v>0.95605113792978691</v>
      </c>
      <c r="U42" s="129"/>
      <c r="W42" s="128"/>
      <c r="X42" s="120" t="s">
        <v>194</v>
      </c>
      <c r="Y42" s="120">
        <f>Y40/Y41</f>
        <v>1.0111601376009456</v>
      </c>
      <c r="Z42" s="120">
        <f>Z40/Z41</f>
        <v>0.95524839163116704</v>
      </c>
      <c r="AA42" s="120">
        <f>AA40/AA41</f>
        <v>0.92251690275564235</v>
      </c>
      <c r="AB42" s="120">
        <f>AB40/AB41</f>
        <v>0.89617807075365785</v>
      </c>
      <c r="AE42" s="129"/>
      <c r="AG42" s="128"/>
      <c r="AH42" s="120" t="s">
        <v>194</v>
      </c>
      <c r="AI42" s="120">
        <f>AI40/AI41</f>
        <v>1.0778458050160968</v>
      </c>
      <c r="AJ42" s="120">
        <f>AJ40/AJ41</f>
        <v>1.0211586079782913</v>
      </c>
      <c r="AK42" s="120">
        <f>AK40/AK41</f>
        <v>0.97937584773918607</v>
      </c>
      <c r="AL42" s="120">
        <f>AL40/AL41</f>
        <v>0.95131668259007041</v>
      </c>
      <c r="AO42" s="129"/>
      <c r="AQ42" s="128"/>
      <c r="AR42" s="120" t="s">
        <v>194</v>
      </c>
      <c r="AS42" s="120">
        <f>AS40/AS41</f>
        <v>1.0795082614825056</v>
      </c>
      <c r="AT42" s="120">
        <f>AT40/AT41</f>
        <v>1.0254768951593112</v>
      </c>
      <c r="AU42" s="120">
        <f>AU40/AU41</f>
        <v>0.97718351466278031</v>
      </c>
      <c r="AV42" s="120">
        <f>AV40/AV41</f>
        <v>0.94908610062644949</v>
      </c>
      <c r="AY42" s="129"/>
      <c r="BA42" s="128"/>
      <c r="BB42" s="120" t="s">
        <v>194</v>
      </c>
      <c r="BC42" s="120">
        <f>BC40/BC41</f>
        <v>1.0810996894815048</v>
      </c>
      <c r="BD42" s="120">
        <f>BD40/BD41</f>
        <v>1.0296750110347375</v>
      </c>
      <c r="BE42" s="120">
        <f>BE40/BE41</f>
        <v>0.97507929055021636</v>
      </c>
      <c r="BF42" s="120">
        <f>BF40/BF41</f>
        <v>0.94694272202282259</v>
      </c>
      <c r="BI42" s="129"/>
      <c r="BK42" s="128"/>
      <c r="BL42" s="120" t="s">
        <v>194</v>
      </c>
      <c r="BM42" s="120">
        <f>BM40/BM41</f>
        <v>1.1481457494133727</v>
      </c>
      <c r="BN42" s="120">
        <f>BN40/BN41</f>
        <v>1.0963175449420506</v>
      </c>
      <c r="BO42" s="120">
        <f>BO40/BO41</f>
        <v>1.0319521976993149</v>
      </c>
      <c r="BP42" s="120">
        <f>BP40/BP41</f>
        <v>1.0020703013611305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1408.9581522660244</v>
      </c>
      <c r="F47" s="139">
        <f t="shared" ref="F47:H47" si="63">F36*F$42</f>
        <v>0</v>
      </c>
      <c r="G47" s="139">
        <f t="shared" si="63"/>
        <v>364.38191253445996</v>
      </c>
      <c r="H47" s="139">
        <f t="shared" si="63"/>
        <v>291.8021708546367</v>
      </c>
      <c r="I47" s="120">
        <f>I36</f>
        <v>2050</v>
      </c>
      <c r="J47" s="165">
        <f>SUM(E47:H47)</f>
        <v>2065.1422356551211</v>
      </c>
      <c r="K47" s="129">
        <f>I47/J47</f>
        <v>0.99266770327307863</v>
      </c>
      <c r="L47" s="150"/>
      <c r="M47" s="128"/>
      <c r="N47" s="4" t="s">
        <v>11</v>
      </c>
      <c r="O47" s="139">
        <f>O36*O$42</f>
        <v>639.42796029257806</v>
      </c>
      <c r="P47" s="139">
        <f t="shared" ref="P47:R47" si="64">P36*P$42</f>
        <v>0</v>
      </c>
      <c r="Q47" s="139">
        <f t="shared" si="64"/>
        <v>894.15951482068454</v>
      </c>
      <c r="R47" s="139">
        <f t="shared" si="64"/>
        <v>652.86511823496107</v>
      </c>
      <c r="S47" s="120">
        <f>S36</f>
        <v>2186.7465511512801</v>
      </c>
      <c r="T47" s="165">
        <f>SUM(O47:R47)</f>
        <v>2186.4525933482237</v>
      </c>
      <c r="U47" s="129">
        <f>S47/T47</f>
        <v>1.0001344450842202</v>
      </c>
      <c r="W47" s="128"/>
      <c r="X47" s="4" t="s">
        <v>11</v>
      </c>
      <c r="Y47" s="139">
        <f>Y36*Y$42</f>
        <v>644.30191595593146</v>
      </c>
      <c r="Z47" s="139">
        <f t="shared" ref="Z47:AB47" si="65">Z36*Z$42</f>
        <v>0</v>
      </c>
      <c r="AA47" s="139">
        <f t="shared" si="65"/>
        <v>893.67835836740142</v>
      </c>
      <c r="AB47" s="139">
        <f t="shared" si="65"/>
        <v>652.42726480274871</v>
      </c>
      <c r="AC47" s="120">
        <f>AC36</f>
        <v>2333.9408020800124</v>
      </c>
      <c r="AD47" s="165">
        <f>SUM(Y47:AB47)</f>
        <v>2190.4075391260817</v>
      </c>
      <c r="AE47" s="129">
        <f>AC47/AD47</f>
        <v>1.0655281085323496</v>
      </c>
      <c r="AG47" s="128"/>
      <c r="AH47" s="4" t="s">
        <v>11</v>
      </c>
      <c r="AI47" s="139">
        <f>AI36*AI$42</f>
        <v>735.29021913761858</v>
      </c>
      <c r="AJ47" s="139">
        <f t="shared" ref="AJ47:AL47" si="66">AJ36*AJ$42</f>
        <v>0</v>
      </c>
      <c r="AK47" s="139">
        <f t="shared" si="66"/>
        <v>1011.765728711021</v>
      </c>
      <c r="AL47" s="139">
        <f t="shared" si="66"/>
        <v>739.29397246077735</v>
      </c>
      <c r="AM47" s="120">
        <f>AM36</f>
        <v>2492.3840399622668</v>
      </c>
      <c r="AN47" s="165">
        <f>SUM(AI47:AL47)</f>
        <v>2486.349920309417</v>
      </c>
      <c r="AO47" s="129">
        <f>AM47/AN47</f>
        <v>1.002426898805981</v>
      </c>
      <c r="BA47" s="128"/>
      <c r="BB47" s="4" t="s">
        <v>11</v>
      </c>
      <c r="BC47" s="139">
        <f>BC36*BC$42</f>
        <v>846.95352717861545</v>
      </c>
      <c r="BD47" s="139">
        <f t="shared" ref="BD47:BF47" si="67">BD36*BD$42</f>
        <v>0</v>
      </c>
      <c r="BE47" s="139">
        <f t="shared" si="67"/>
        <v>1147.547021004573</v>
      </c>
      <c r="BF47" s="139">
        <f t="shared" si="67"/>
        <v>839.21975983684104</v>
      </c>
      <c r="BG47" s="120">
        <f>BG36</f>
        <v>2846.535435076155</v>
      </c>
      <c r="BH47" s="165">
        <f>SUM(BC47:BF47)</f>
        <v>2833.7203080200297</v>
      </c>
      <c r="BI47" s="129">
        <f>BG47/BH47</f>
        <v>1.0045223683578988</v>
      </c>
      <c r="BK47" s="128"/>
      <c r="BL47" s="4" t="s">
        <v>11</v>
      </c>
      <c r="BM47" s="139">
        <f>BM36*BM$42</f>
        <v>964.55317825542102</v>
      </c>
      <c r="BN47" s="139">
        <f t="shared" ref="BN47:BP47" si="68">BN36*BN$42</f>
        <v>0</v>
      </c>
      <c r="BO47" s="139">
        <f t="shared" si="68"/>
        <v>1297.1469652272715</v>
      </c>
      <c r="BP47" s="139">
        <f t="shared" si="68"/>
        <v>949.05431222659433</v>
      </c>
      <c r="BQ47" s="120">
        <f>BQ36</f>
        <v>3044.1735794193137</v>
      </c>
      <c r="BR47" s="165">
        <f>SUM(BM47:BP47)</f>
        <v>3210.754455709287</v>
      </c>
      <c r="BS47" s="129">
        <f>BQ47/BR47</f>
        <v>0.94811784003172117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20.954944744780835</v>
      </c>
      <c r="G48" s="139">
        <f t="shared" si="69"/>
        <v>688.48111511217689</v>
      </c>
      <c r="H48" s="139">
        <f t="shared" si="69"/>
        <v>815.5070458729142</v>
      </c>
      <c r="I48" s="120">
        <f>I37</f>
        <v>2050</v>
      </c>
      <c r="J48" s="165">
        <f>SUM(E48:H48)</f>
        <v>1524.9431057298721</v>
      </c>
      <c r="K48" s="129">
        <f>I48/J48</f>
        <v>1.3443124483118496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4.3449119637314828</v>
      </c>
      <c r="Q48" s="139">
        <f t="shared" si="70"/>
        <v>1017.0629793430568</v>
      </c>
      <c r="R48" s="139">
        <f t="shared" si="70"/>
        <v>1098.3994015341468</v>
      </c>
      <c r="S48" s="120">
        <f>S37</f>
        <v>2186.7465511512801</v>
      </c>
      <c r="T48" s="165">
        <f>SUM(O48:R48)</f>
        <v>2119.8072928409351</v>
      </c>
      <c r="U48" s="129">
        <f>S48/T48</f>
        <v>1.0315779922714738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4.4139883696057503</v>
      </c>
      <c r="AA48" s="139">
        <f t="shared" si="71"/>
        <v>1017.6514149916552</v>
      </c>
      <c r="AB48" s="139">
        <f t="shared" si="71"/>
        <v>1098.8891354060518</v>
      </c>
      <c r="AC48" s="120">
        <f>AC37</f>
        <v>2333.9408020800124</v>
      </c>
      <c r="AD48" s="165">
        <f>SUM(Y48:AB48)</f>
        <v>2120.9545387673124</v>
      </c>
      <c r="AE48" s="129">
        <f>AC48/AD48</f>
        <v>1.1004200040216263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5.0929054580613915</v>
      </c>
      <c r="AK48" s="139">
        <f t="shared" si="72"/>
        <v>1153.0901369006181</v>
      </c>
      <c r="AL48" s="139">
        <f t="shared" si="72"/>
        <v>1246.2478903520423</v>
      </c>
      <c r="AM48" s="120">
        <f>AM37</f>
        <v>2492.3840399622668</v>
      </c>
      <c r="AN48" s="165">
        <f>SUM(AI48:AL48)</f>
        <v>2404.4309327107217</v>
      </c>
      <c r="AO48" s="129">
        <f>AM48/AN48</f>
        <v>1.0365795939716962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5.9727551835114436</v>
      </c>
      <c r="BE48" s="139">
        <f t="shared" si="73"/>
        <v>1310.3796620361165</v>
      </c>
      <c r="BF48" s="139">
        <f t="shared" si="73"/>
        <v>1417.4453809015749</v>
      </c>
      <c r="BG48" s="120">
        <f>BG37</f>
        <v>2846.535435076155</v>
      </c>
      <c r="BH48" s="165">
        <f>SUM(BC48:BF48)</f>
        <v>2733.797798121203</v>
      </c>
      <c r="BI48" s="129">
        <f>BG48/BH48</f>
        <v>1.0412384694407284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6.8605052481444462</v>
      </c>
      <c r="BO48" s="139">
        <f t="shared" si="74"/>
        <v>1482.6354602137751</v>
      </c>
      <c r="BP48" s="139">
        <f t="shared" si="74"/>
        <v>1604.5019300014417</v>
      </c>
      <c r="BQ48" s="120">
        <f>BQ37</f>
        <v>3044.1735794193137</v>
      </c>
      <c r="BR48" s="165">
        <f>SUM(BM48:BP48)</f>
        <v>3093.9978954633611</v>
      </c>
      <c r="BS48" s="129">
        <f>BQ48/BR48</f>
        <v>0.9838964609132077</v>
      </c>
    </row>
    <row r="49" spans="3:71" x14ac:dyDescent="0.3">
      <c r="C49" s="128"/>
      <c r="D49" s="4" t="s">
        <v>13</v>
      </c>
      <c r="E49" s="139">
        <f t="shared" ref="E49:H49" si="75">E38*E$42</f>
        <v>312.12987667439103</v>
      </c>
      <c r="F49" s="139">
        <f t="shared" si="75"/>
        <v>989.2230111014054</v>
      </c>
      <c r="G49" s="139">
        <f t="shared" si="75"/>
        <v>1.136972353363086</v>
      </c>
      <c r="H49" s="139">
        <f t="shared" si="75"/>
        <v>0</v>
      </c>
      <c r="I49" s="120">
        <f>I38</f>
        <v>1054</v>
      </c>
      <c r="J49" s="165">
        <f>SUM(E49:H49)</f>
        <v>1302.4898601291595</v>
      </c>
      <c r="K49" s="129">
        <f>I49/J49</f>
        <v>0.80921935153912183</v>
      </c>
      <c r="L49" s="150"/>
      <c r="M49" s="128"/>
      <c r="N49" s="4" t="s">
        <v>13</v>
      </c>
      <c r="O49" s="139">
        <f t="shared" ref="O49:R49" si="76">O38*O$42</f>
        <v>334.51056171052363</v>
      </c>
      <c r="P49" s="139">
        <f t="shared" si="76"/>
        <v>804.58515201129694</v>
      </c>
      <c r="Q49" s="139">
        <f t="shared" si="76"/>
        <v>6.5885380901149375</v>
      </c>
      <c r="R49" s="139">
        <f t="shared" si="76"/>
        <v>0</v>
      </c>
      <c r="S49" s="120">
        <f>S38</f>
        <v>1112.9834646689119</v>
      </c>
      <c r="T49" s="165">
        <f>SUM(O49:R49)</f>
        <v>1145.6842518119356</v>
      </c>
      <c r="U49" s="129">
        <f>S49/T49</f>
        <v>0.97145741761632287</v>
      </c>
      <c r="W49" s="128"/>
      <c r="X49" s="4" t="s">
        <v>13</v>
      </c>
      <c r="Y49" s="139">
        <f t="shared" ref="Y49:AB49" si="77">Y38*Y$42</f>
        <v>331.75059049381593</v>
      </c>
      <c r="Z49" s="139">
        <f t="shared" si="77"/>
        <v>803.60259662899716</v>
      </c>
      <c r="AA49" s="139">
        <f t="shared" si="77"/>
        <v>6.4812588947993763</v>
      </c>
      <c r="AB49" s="139">
        <f t="shared" si="77"/>
        <v>0</v>
      </c>
      <c r="AC49" s="120">
        <f>AC38</f>
        <v>1176.364579366546</v>
      </c>
      <c r="AD49" s="165">
        <f>SUM(Y49:AB49)</f>
        <v>1141.8344460176124</v>
      </c>
      <c r="AE49" s="129">
        <f>AC49/AD49</f>
        <v>1.0302409280691827</v>
      </c>
      <c r="AG49" s="128"/>
      <c r="AH49" s="4" t="s">
        <v>13</v>
      </c>
      <c r="AI49" s="139">
        <f t="shared" ref="AI49:AL49" si="78">AI38*AI$42</f>
        <v>372.16975710473781</v>
      </c>
      <c r="AJ49" s="139">
        <f t="shared" si="78"/>
        <v>910.68938897490864</v>
      </c>
      <c r="AK49" s="139">
        <f t="shared" si="78"/>
        <v>7.2130360301183849</v>
      </c>
      <c r="AL49" s="139">
        <f t="shared" si="78"/>
        <v>0</v>
      </c>
      <c r="AM49" s="120">
        <f>AM38</f>
        <v>1244.4750082359867</v>
      </c>
      <c r="AN49" s="165">
        <f>SUM(AI49:AL49)</f>
        <v>1290.072182109765</v>
      </c>
      <c r="AO49" s="129">
        <f>AM49/AN49</f>
        <v>0.9646553313015328</v>
      </c>
      <c r="BA49" s="128"/>
      <c r="BB49" s="4" t="s">
        <v>13</v>
      </c>
      <c r="BC49" s="139">
        <f t="shared" ref="BC49:BF49" si="79">BC38*BC$42</f>
        <v>415.6478191735925</v>
      </c>
      <c r="BD49" s="139">
        <f t="shared" si="79"/>
        <v>1033.5218197856316</v>
      </c>
      <c r="BE49" s="139">
        <f t="shared" si="79"/>
        <v>7.9321745431252459</v>
      </c>
      <c r="BF49" s="139">
        <f t="shared" si="79"/>
        <v>0</v>
      </c>
      <c r="BG49" s="120">
        <f>BG38</f>
        <v>1396.3384616119097</v>
      </c>
      <c r="BH49" s="165">
        <f>SUM(BC49:BF49)</f>
        <v>1457.1018135023494</v>
      </c>
      <c r="BI49" s="129">
        <f>BG49/BH49</f>
        <v>0.95829848585227795</v>
      </c>
      <c r="BK49" s="128"/>
      <c r="BL49" s="4" t="s">
        <v>13</v>
      </c>
      <c r="BM49" s="139">
        <f t="shared" ref="BM49:BP49" si="80">BM38*BM$42</f>
        <v>466.46842484155997</v>
      </c>
      <c r="BN49" s="139">
        <f t="shared" si="80"/>
        <v>1168.7258291257326</v>
      </c>
      <c r="BO49" s="139">
        <f t="shared" si="80"/>
        <v>8.8357029398397469</v>
      </c>
      <c r="BP49" s="139">
        <f t="shared" si="80"/>
        <v>0</v>
      </c>
      <c r="BQ49" s="120">
        <f>BQ38</f>
        <v>1480.8887406556896</v>
      </c>
      <c r="BR49" s="165">
        <f>SUM(BM49:BP49)</f>
        <v>1644.0299569071324</v>
      </c>
      <c r="BS49" s="129">
        <f>BQ49/BR49</f>
        <v>0.90076749175644233</v>
      </c>
    </row>
    <row r="50" spans="3:71" x14ac:dyDescent="0.3">
      <c r="C50" s="128"/>
      <c r="D50" s="4" t="s">
        <v>14</v>
      </c>
      <c r="E50" s="139">
        <f t="shared" ref="E50:H50" si="81">E39*E$42</f>
        <v>328.91197105958491</v>
      </c>
      <c r="F50" s="139">
        <f t="shared" si="81"/>
        <v>1039.8220441538137</v>
      </c>
      <c r="G50" s="139">
        <f t="shared" si="81"/>
        <v>0</v>
      </c>
      <c r="H50" s="139">
        <f t="shared" si="81"/>
        <v>0.69078327244911542</v>
      </c>
      <c r="I50" s="120">
        <f>I39</f>
        <v>1108</v>
      </c>
      <c r="J50" s="165">
        <f>SUM(E50:H50)</f>
        <v>1369.4247984858478</v>
      </c>
      <c r="K50" s="129">
        <f>I50/J50</f>
        <v>0.80909882837312341</v>
      </c>
      <c r="L50" s="150"/>
      <c r="M50" s="128"/>
      <c r="N50" s="4" t="s">
        <v>14</v>
      </c>
      <c r="O50" s="139">
        <f t="shared" ref="O50:R50" si="82">O39*O$42</f>
        <v>354.07388295885431</v>
      </c>
      <c r="P50" s="139">
        <f t="shared" si="82"/>
        <v>849.52574204921382</v>
      </c>
      <c r="Q50" s="139">
        <f t="shared" si="82"/>
        <v>0</v>
      </c>
      <c r="R50" s="139">
        <f t="shared" si="82"/>
        <v>3.6660420680408334</v>
      </c>
      <c r="S50" s="120">
        <f>S39</f>
        <v>1172.7332381057306</v>
      </c>
      <c r="T50" s="165">
        <f>SUM(O50:R50)</f>
        <v>1207.2656670761089</v>
      </c>
      <c r="U50" s="129">
        <f>S50/T50</f>
        <v>0.97139616414834951</v>
      </c>
      <c r="W50" s="128"/>
      <c r="X50" s="4" t="s">
        <v>14</v>
      </c>
      <c r="Y50" s="139">
        <f t="shared" ref="Y50:AB50" si="83">Y39*Y$42</f>
        <v>351.95989851220855</v>
      </c>
      <c r="Z50" s="139">
        <f t="shared" si="83"/>
        <v>850.43922102563954</v>
      </c>
      <c r="AA50" s="139">
        <f t="shared" si="83"/>
        <v>0</v>
      </c>
      <c r="AB50" s="139">
        <f t="shared" si="83"/>
        <v>3.6141616283482079</v>
      </c>
      <c r="AC50" s="120">
        <f>AC39</f>
        <v>1242.3889058947407</v>
      </c>
      <c r="AD50" s="165">
        <f>SUM(Y50:AB50)</f>
        <v>1206.0132811661963</v>
      </c>
      <c r="AE50" s="129">
        <f>AC50/AD50</f>
        <v>1.0301618773993679</v>
      </c>
      <c r="AG50" s="128"/>
      <c r="AH50" s="4" t="s">
        <v>14</v>
      </c>
      <c r="AI50" s="139">
        <f t="shared" ref="AI50:AL50" si="84">AI39*AI$42</f>
        <v>395.73923418915211</v>
      </c>
      <c r="AJ50" s="139">
        <f t="shared" si="84"/>
        <v>965.95918573043878</v>
      </c>
      <c r="AK50" s="139">
        <f t="shared" si="84"/>
        <v>0</v>
      </c>
      <c r="AL50" s="139">
        <f t="shared" si="84"/>
        <v>4.0349596234111758</v>
      </c>
      <c r="AM50" s="120">
        <f>AM39</f>
        <v>1317.3433265123847</v>
      </c>
      <c r="AN50" s="165">
        <f>SUM(AI50:AL50)</f>
        <v>1365.733379543002</v>
      </c>
      <c r="AO50" s="129">
        <f>AM50/AN50</f>
        <v>0.96456844816459753</v>
      </c>
      <c r="BA50" s="128"/>
      <c r="BB50" s="4" t="s">
        <v>14</v>
      </c>
      <c r="BC50" s="139">
        <f t="shared" ref="BC50:BF50" si="85">BC39*BC$42</f>
        <v>443.95666813293326</v>
      </c>
      <c r="BD50" s="139">
        <f t="shared" si="85"/>
        <v>1101.1720954231741</v>
      </c>
      <c r="BE50" s="139">
        <f t="shared" si="85"/>
        <v>0</v>
      </c>
      <c r="BF50" s="139">
        <f t="shared" si="85"/>
        <v>4.4609608437151129</v>
      </c>
      <c r="BG50" s="120">
        <f>BG39</f>
        <v>1484.8003122791824</v>
      </c>
      <c r="BH50" s="165">
        <f>SUM(BC50:BF50)</f>
        <v>1549.5897243998227</v>
      </c>
      <c r="BI50" s="129">
        <f>BG50/BH50</f>
        <v>0.95818931224151338</v>
      </c>
      <c r="BK50" s="128"/>
      <c r="BL50" s="4" t="s">
        <v>14</v>
      </c>
      <c r="BM50" s="139">
        <f t="shared" ref="BM50:BP50" si="86">BM39*BM$42</f>
        <v>499.33682510294312</v>
      </c>
      <c r="BN50" s="139">
        <f t="shared" si="86"/>
        <v>1247.9708934326113</v>
      </c>
      <c r="BO50" s="139">
        <f t="shared" si="86"/>
        <v>0</v>
      </c>
      <c r="BP50" s="139">
        <f t="shared" si="86"/>
        <v>4.9823036671525411</v>
      </c>
      <c r="BQ50" s="120">
        <f>BQ39</f>
        <v>1578.2089508716722</v>
      </c>
      <c r="BR50" s="165">
        <f>SUM(BM50:BP50)</f>
        <v>1752.290022202707</v>
      </c>
      <c r="BS50" s="129">
        <f>BQ50/BR50</f>
        <v>0.90065510325042708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1658.4558060242423</v>
      </c>
      <c r="Q52" s="165">
        <f>SUM(Q47:Q50)</f>
        <v>1917.8110322538564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1881.7414801634088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1.0000000000000002</v>
      </c>
      <c r="Q53" s="120">
        <f>Q51/Q52</f>
        <v>0.99999999999999978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1398.6272530177951</v>
      </c>
      <c r="F58" s="139">
        <f t="shared" ref="F58:H58" si="87">F47*$K47</f>
        <v>0</v>
      </c>
      <c r="G58" s="139">
        <f t="shared" si="87"/>
        <v>361.71015622983418</v>
      </c>
      <c r="H58" s="139">
        <f t="shared" si="87"/>
        <v>289.6625907523707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639.51392823855235</v>
      </c>
      <c r="P58" s="139">
        <f t="shared" ref="P58:R58" si="88">P47*$U47</f>
        <v>0</v>
      </c>
      <c r="Q58" s="139">
        <f t="shared" si="88"/>
        <v>894.27973017196086</v>
      </c>
      <c r="R58" s="139">
        <f t="shared" si="88"/>
        <v>652.95289274076663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737.07469409249313</v>
      </c>
      <c r="AJ58" s="139">
        <f t="shared" ref="AJ58:AL58" si="89">AJ47*$AO47</f>
        <v>0</v>
      </c>
      <c r="AK58" s="139">
        <f t="shared" si="89"/>
        <v>1014.2211817499623</v>
      </c>
      <c r="AL58" s="139">
        <f t="shared" si="89"/>
        <v>741.08816411981138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850.78376301053879</v>
      </c>
      <c r="BD58" s="139">
        <f t="shared" ref="BD58:BF58" si="90">BD47*$BI47</f>
        <v>0</v>
      </c>
      <c r="BE58" s="139">
        <f t="shared" si="90"/>
        <v>1152.736651341565</v>
      </c>
      <c r="BF58" s="139">
        <f t="shared" si="90"/>
        <v>843.0150207240506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914.51007596326144</v>
      </c>
      <c r="BN58" s="139">
        <f t="shared" ref="BN58:BP58" si="91">BN47*$BS47</f>
        <v>0</v>
      </c>
      <c r="BO58" s="139">
        <f t="shared" si="91"/>
        <v>1229.8481788749828</v>
      </c>
      <c r="BP58" s="139">
        <f t="shared" si="91"/>
        <v>899.81532458106938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28.169993074095853</v>
      </c>
      <c r="G59" s="139">
        <f t="shared" si="92"/>
        <v>925.5337334729229</v>
      </c>
      <c r="H59" s="139">
        <f t="shared" si="92"/>
        <v>1096.296273452981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4.4821155601424296</v>
      </c>
      <c r="Q59" s="139">
        <f t="shared" si="93"/>
        <v>1049.1797862443541</v>
      </c>
      <c r="R59" s="139">
        <f t="shared" si="93"/>
        <v>1133.0846493467836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5.2792018718535125</v>
      </c>
      <c r="AK59" s="139">
        <f t="shared" si="94"/>
        <v>1195.2697059212103</v>
      </c>
      <c r="AL59" s="139">
        <f t="shared" si="94"/>
        <v>1291.835132169203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6.2190624656236322</v>
      </c>
      <c r="BE59" s="139">
        <f t="shared" si="95"/>
        <v>1364.417713684745</v>
      </c>
      <c r="BF59" s="139">
        <f t="shared" si="95"/>
        <v>1475.8986589257861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6.7500268337258085</v>
      </c>
      <c r="BO59" s="139">
        <f t="shared" si="96"/>
        <v>1458.7597821287584</v>
      </c>
      <c r="BP59" s="139">
        <f t="shared" si="96"/>
        <v>1578.6637704568298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252.58153639843678</v>
      </c>
      <c r="F60" s="139">
        <f t="shared" si="97"/>
        <v>800.49840357105677</v>
      </c>
      <c r="G60" s="139">
        <f t="shared" si="97"/>
        <v>0.92006003050638574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324.96276644469089</v>
      </c>
      <c r="P60" s="139">
        <f t="shared" si="98"/>
        <v>781.62021402533117</v>
      </c>
      <c r="Q60" s="139">
        <f t="shared" si="98"/>
        <v>6.4004841988898376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359.01554034028186</v>
      </c>
      <c r="AJ60" s="139">
        <f t="shared" si="99"/>
        <v>878.50137423438093</v>
      </c>
      <c r="AK60" s="139">
        <f t="shared" si="99"/>
        <v>6.9580936613237432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398.31467576185509</v>
      </c>
      <c r="BD60" s="139">
        <f t="shared" si="100"/>
        <v>990.42239499586162</v>
      </c>
      <c r="BE60" s="139">
        <f t="shared" si="100"/>
        <v>7.6013908541929078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420.1795930281105</v>
      </c>
      <c r="BN60" s="139">
        <f t="shared" si="101"/>
        <v>1052.7502336525545</v>
      </c>
      <c r="BO60" s="139">
        <f t="shared" si="101"/>
        <v>7.9589139750244726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266.12229042220486</v>
      </c>
      <c r="F61" s="139">
        <f t="shared" si="102"/>
        <v>841.31879764139694</v>
      </c>
      <c r="G61" s="139">
        <f t="shared" si="102"/>
        <v>0</v>
      </c>
      <c r="H61" s="139">
        <f t="shared" si="102"/>
        <v>0.55891193639833137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343.94601173134271</v>
      </c>
      <c r="P61" s="139">
        <f t="shared" si="103"/>
        <v>825.22604717188653</v>
      </c>
      <c r="Q61" s="139">
        <f t="shared" si="103"/>
        <v>0</v>
      </c>
      <c r="R61" s="139">
        <f t="shared" si="103"/>
        <v>3.5611792025013482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381.71757899967668</v>
      </c>
      <c r="AJ61" s="139">
        <f t="shared" si="104"/>
        <v>931.73375277034756</v>
      </c>
      <c r="AK61" s="139">
        <f t="shared" si="104"/>
        <v>0</v>
      </c>
      <c r="AL61" s="139">
        <f t="shared" si="104"/>
        <v>3.8919947423605268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425.39453450332911</v>
      </c>
      <c r="BD61" s="139">
        <f t="shared" si="105"/>
        <v>1055.1313327730775</v>
      </c>
      <c r="BE61" s="139">
        <f t="shared" si="105"/>
        <v>0</v>
      </c>
      <c r="BF61" s="139">
        <f t="shared" si="105"/>
        <v>4.274445002775705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449.73025976983166</v>
      </c>
      <c r="BN61" s="139">
        <f t="shared" si="106"/>
        <v>1123.9913538780763</v>
      </c>
      <c r="BO61" s="139">
        <f t="shared" si="106"/>
        <v>0</v>
      </c>
      <c r="BP61" s="139">
        <f t="shared" si="106"/>
        <v>4.4873372237642535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1917.3310798384368</v>
      </c>
      <c r="F63" s="165">
        <f>SUM(F58:F61)</f>
        <v>1669.9871942865495</v>
      </c>
      <c r="G63" s="165">
        <f>SUM(G58:G61)</f>
        <v>1288.1639497332635</v>
      </c>
      <c r="H63" s="165">
        <f>SUM(H58:H61)</f>
        <v>1386.5177761417501</v>
      </c>
      <c r="K63" s="129"/>
      <c r="M63" s="128"/>
      <c r="N63" s="120" t="s">
        <v>195</v>
      </c>
      <c r="O63" s="165">
        <f>SUM(O58:O61)</f>
        <v>1308.4227064145859</v>
      </c>
      <c r="P63" s="165">
        <f>SUM(P58:P61)</f>
        <v>1611.3283767573603</v>
      </c>
      <c r="Q63" s="165">
        <f>SUM(Q58:Q61)</f>
        <v>1949.8600006152049</v>
      </c>
      <c r="R63" s="165">
        <f>SUM(R58:R61)</f>
        <v>1789.5987212900516</v>
      </c>
      <c r="U63" s="129"/>
      <c r="AG63" s="128"/>
      <c r="AH63" s="120" t="s">
        <v>195</v>
      </c>
      <c r="AI63" s="165">
        <f>SUM(AI58:AI61)</f>
        <v>1477.8078134324519</v>
      </c>
      <c r="AJ63" s="165">
        <f>SUM(AJ58:AJ61)</f>
        <v>1815.5143288765821</v>
      </c>
      <c r="AK63" s="165">
        <f>SUM(AK58:AK61)</f>
        <v>2216.4489813324963</v>
      </c>
      <c r="AL63" s="165">
        <f>SUM(AL58:AL61)</f>
        <v>2036.815291031375</v>
      </c>
      <c r="AO63" s="129"/>
      <c r="BA63" s="128"/>
      <c r="BB63" s="120" t="s">
        <v>195</v>
      </c>
      <c r="BC63" s="165">
        <f>SUM(BC58:BC61)</f>
        <v>1674.492973275723</v>
      </c>
      <c r="BD63" s="165">
        <f>SUM(BD58:BD61)</f>
        <v>2051.7727902345628</v>
      </c>
      <c r="BE63" s="165">
        <f>SUM(BE58:BE61)</f>
        <v>2524.7557558805029</v>
      </c>
      <c r="BF63" s="165">
        <f>SUM(BF58:BF61)</f>
        <v>2323.1881246526127</v>
      </c>
      <c r="BI63" s="129"/>
      <c r="BK63" s="128"/>
      <c r="BL63" s="120" t="s">
        <v>195</v>
      </c>
      <c r="BM63" s="165">
        <f>SUM(BM58:BM61)</f>
        <v>1784.4199287612037</v>
      </c>
      <c r="BN63" s="165">
        <f>SUM(BN58:BN61)</f>
        <v>2183.4916143643568</v>
      </c>
      <c r="BO63" s="165">
        <f>SUM(BO58:BO61)</f>
        <v>2696.566874978766</v>
      </c>
      <c r="BP63" s="165">
        <f>SUM(BP58:BP61)</f>
        <v>2482.9664322616636</v>
      </c>
      <c r="BS63" s="129"/>
    </row>
    <row r="64" spans="3:71" x14ac:dyDescent="0.3">
      <c r="C64" s="128"/>
      <c r="D64" s="120" t="s">
        <v>194</v>
      </c>
      <c r="E64" s="120">
        <f>E62/E63</f>
        <v>1.0691945807151588</v>
      </c>
      <c r="F64" s="120">
        <f>F62/F63</f>
        <v>1.2275543231789865</v>
      </c>
      <c r="G64" s="120">
        <f>G62/G63</f>
        <v>0.81821883015609065</v>
      </c>
      <c r="H64" s="120">
        <f>H62/H63</f>
        <v>0.79912426588804442</v>
      </c>
      <c r="K64" s="129"/>
      <c r="M64" s="128"/>
      <c r="N64" s="120" t="s">
        <v>194</v>
      </c>
      <c r="O64" s="120">
        <f>O62/O63</f>
        <v>1.0149719952514817</v>
      </c>
      <c r="P64" s="120">
        <f>P62/P63</f>
        <v>1.0292475636541085</v>
      </c>
      <c r="Q64" s="120">
        <f>Q62/Q63</f>
        <v>0.98356345155486191</v>
      </c>
      <c r="R64" s="120">
        <f>R62/R63</f>
        <v>0.98062797037097116</v>
      </c>
      <c r="U64" s="129"/>
      <c r="AG64" s="128"/>
      <c r="AH64" s="120" t="s">
        <v>194</v>
      </c>
      <c r="AI64" s="120">
        <f>AI62/AI63</f>
        <v>1.0171817991272363</v>
      </c>
      <c r="AJ64" s="120">
        <f>AJ62/AJ63</f>
        <v>1.0364784514412548</v>
      </c>
      <c r="AK64" s="120">
        <f>AK62/AK63</f>
        <v>0.97997694507542499</v>
      </c>
      <c r="AL64" s="120">
        <f>AL62/AL63</f>
        <v>0.9768076816768082</v>
      </c>
      <c r="AO64" s="129"/>
      <c r="BA64" s="128"/>
      <c r="BB64" s="120" t="s">
        <v>194</v>
      </c>
      <c r="BC64" s="120">
        <f>BC62/BC63</f>
        <v>1.0191491046670031</v>
      </c>
      <c r="BD64" s="120">
        <f>BD62/BD63</f>
        <v>1.0433254016140801</v>
      </c>
      <c r="BE64" s="120">
        <f>BE62/BE63</f>
        <v>0.97667223922175084</v>
      </c>
      <c r="BF64" s="120">
        <f>BF62/BF63</f>
        <v>0.97328583836500027</v>
      </c>
      <c r="BI64" s="129"/>
      <c r="BK64" s="128"/>
      <c r="BL64" s="120" t="s">
        <v>194</v>
      </c>
      <c r="BM64" s="120">
        <f>BM62/BM63</f>
        <v>1.081784840600853</v>
      </c>
      <c r="BN64" s="120">
        <f>BN62/BN63</f>
        <v>1.1099457455493906</v>
      </c>
      <c r="BO64" s="120">
        <f>BO62/BO63</f>
        <v>1.0341364622758875</v>
      </c>
      <c r="BP64" s="120">
        <f>BP62/BP63</f>
        <v>1.030436220422315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1495.4046793671557</v>
      </c>
      <c r="F69" s="139">
        <f t="shared" ref="F69:H69" si="107">F58*F$64</f>
        <v>0</v>
      </c>
      <c r="G69" s="139">
        <f t="shared" si="107"/>
        <v>295.95806088595168</v>
      </c>
      <c r="H69" s="139">
        <f t="shared" si="107"/>
        <v>231.47640519021729</v>
      </c>
      <c r="I69" s="120">
        <f>I58</f>
        <v>2050</v>
      </c>
      <c r="J69" s="165">
        <f>SUM(E69:H69)</f>
        <v>2022.8391454433247</v>
      </c>
      <c r="K69" s="129">
        <f>I69/J69</f>
        <v>1.0134270955838769</v>
      </c>
      <c r="M69" s="128"/>
      <c r="N69" s="4" t="s">
        <v>11</v>
      </c>
      <c r="O69" s="139">
        <f>O58*O$64</f>
        <v>649.08872773539645</v>
      </c>
      <c r="P69" s="139">
        <f t="shared" ref="P69:R69" si="108">P58*P$64</f>
        <v>0</v>
      </c>
      <c r="Q69" s="139">
        <f t="shared" si="108"/>
        <v>879.58085806348436</v>
      </c>
      <c r="R69" s="139">
        <f t="shared" si="108"/>
        <v>640.30386995623246</v>
      </c>
      <c r="S69" s="120">
        <f>S58</f>
        <v>2186.7465511512801</v>
      </c>
      <c r="T69" s="165">
        <f>SUM(O69:R69)</f>
        <v>2168.9734557551133</v>
      </c>
      <c r="U69" s="129">
        <f>S69/T69</f>
        <v>1.008194242925845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34.580196782028473</v>
      </c>
      <c r="G70" s="139">
        <f t="shared" si="109"/>
        <v>757.28912867221402</v>
      </c>
      <c r="H70" s="139">
        <f t="shared" si="109"/>
        <v>876.07695471891225</v>
      </c>
      <c r="I70" s="120">
        <f>I59</f>
        <v>2050</v>
      </c>
      <c r="J70" s="165">
        <f>SUM(E70:H70)</f>
        <v>1667.9462801731547</v>
      </c>
      <c r="K70" s="129">
        <f>I70/J70</f>
        <v>1.2290563697214416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4.6132065202927652</v>
      </c>
      <c r="Q70" s="139">
        <f t="shared" si="110"/>
        <v>1031.9348918600892</v>
      </c>
      <c r="R70" s="139">
        <f t="shared" si="110"/>
        <v>1111.13449994744</v>
      </c>
      <c r="S70" s="120">
        <f>S59</f>
        <v>2186.7465511512801</v>
      </c>
      <c r="T70" s="165">
        <f>SUM(O70:R70)</f>
        <v>2147.6825983278222</v>
      </c>
      <c r="U70" s="129">
        <f>S70/T70</f>
        <v>1.018188885477711</v>
      </c>
    </row>
    <row r="71" spans="3:21" x14ac:dyDescent="0.3">
      <c r="C71" s="128"/>
      <c r="D71" s="4" t="s">
        <v>13</v>
      </c>
      <c r="E71" s="139">
        <f t="shared" ref="E71:H71" si="111">E60*E$64</f>
        <v>270.05880990591726</v>
      </c>
      <c r="F71" s="139">
        <f t="shared" si="111"/>
        <v>982.6552760015278</v>
      </c>
      <c r="G71" s="139">
        <f t="shared" si="111"/>
        <v>0.75281044183431201</v>
      </c>
      <c r="H71" s="139">
        <f t="shared" si="111"/>
        <v>0</v>
      </c>
      <c r="I71" s="120">
        <f>I60</f>
        <v>1054</v>
      </c>
      <c r="J71" s="165">
        <f>SUM(E71:H71)</f>
        <v>1253.4668963492793</v>
      </c>
      <c r="K71" s="129">
        <f>I71/J71</f>
        <v>0.8408678386878613</v>
      </c>
      <c r="M71" s="128"/>
      <c r="N71" s="4" t="s">
        <v>13</v>
      </c>
      <c r="O71" s="139">
        <f t="shared" ref="O71:R71" si="112">O60*O$64</f>
        <v>329.82810744080916</v>
      </c>
      <c r="P71" s="139">
        <f t="shared" si="112"/>
        <v>804.48070098837502</v>
      </c>
      <c r="Q71" s="139">
        <f t="shared" si="112"/>
        <v>6.2952823302824443</v>
      </c>
      <c r="R71" s="139">
        <f t="shared" si="112"/>
        <v>0</v>
      </c>
      <c r="S71" s="120">
        <f>S60</f>
        <v>1112.9834646689119</v>
      </c>
      <c r="T71" s="165">
        <f>SUM(O71:R71)</f>
        <v>1140.6040907594665</v>
      </c>
      <c r="U71" s="129">
        <f>S71/T71</f>
        <v>0.97578421266912729</v>
      </c>
    </row>
    <row r="72" spans="3:21" x14ac:dyDescent="0.3">
      <c r="C72" s="128"/>
      <c r="D72" s="4" t="s">
        <v>14</v>
      </c>
      <c r="E72" s="139">
        <f t="shared" ref="E72:H72" si="113">E61*E$64</f>
        <v>284.53651072692702</v>
      </c>
      <c r="F72" s="139">
        <f t="shared" si="113"/>
        <v>1032.7645272164436</v>
      </c>
      <c r="G72" s="139">
        <f t="shared" si="113"/>
        <v>0</v>
      </c>
      <c r="H72" s="139">
        <f t="shared" si="113"/>
        <v>0.44664009087038192</v>
      </c>
      <c r="I72" s="120">
        <f>I61</f>
        <v>1108</v>
      </c>
      <c r="J72" s="165">
        <f>SUM(E72:H72)</f>
        <v>1317.7476780342411</v>
      </c>
      <c r="K72" s="129">
        <f>I72/J72</f>
        <v>0.84082864911806665</v>
      </c>
      <c r="M72" s="128"/>
      <c r="N72" s="4" t="s">
        <v>14</v>
      </c>
      <c r="O72" s="139">
        <f t="shared" ref="O72:R72" si="114">O61*O$64</f>
        <v>349.09556978575046</v>
      </c>
      <c r="P72" s="139">
        <f t="shared" si="114"/>
        <v>849.36189851557469</v>
      </c>
      <c r="Q72" s="139">
        <f t="shared" si="114"/>
        <v>0</v>
      </c>
      <c r="R72" s="139">
        <f t="shared" si="114"/>
        <v>3.4921919334762106</v>
      </c>
      <c r="S72" s="120">
        <f>S61</f>
        <v>1172.7332381057306</v>
      </c>
      <c r="T72" s="165">
        <f>SUM(O72:R72)</f>
        <v>1201.9496602348015</v>
      </c>
      <c r="U72" s="129">
        <f>S72/T72</f>
        <v>0.97569247440582207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1515.4836209335954</v>
      </c>
      <c r="F80" s="139">
        <f t="shared" ref="F80:H80" si="115">F69*$K69</f>
        <v>0</v>
      </c>
      <c r="G80" s="139">
        <f t="shared" si="115"/>
        <v>299.93191805828621</v>
      </c>
      <c r="H80" s="139">
        <f t="shared" si="115"/>
        <v>234.58446100811855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654.40751845088801</v>
      </c>
      <c r="P80" s="139">
        <f t="shared" ref="P80:R80" si="116">P69*$U69</f>
        <v>0</v>
      </c>
      <c r="Q80" s="139">
        <f t="shared" si="116"/>
        <v>886.78835728737977</v>
      </c>
      <c r="R80" s="139">
        <f t="shared" si="116"/>
        <v>645.55067541301253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42.501011121172994</v>
      </c>
      <c r="G81" s="139">
        <f t="shared" si="117"/>
        <v>930.75102731538504</v>
      </c>
      <c r="H81" s="139">
        <f t="shared" si="117"/>
        <v>1076.747961563442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4.6971156053753997</v>
      </c>
      <c r="Q81" s="139">
        <f t="shared" si="118"/>
        <v>1050.7046374285865</v>
      </c>
      <c r="R81" s="139">
        <f t="shared" si="118"/>
        <v>1131.3447981173176</v>
      </c>
      <c r="S81" s="120">
        <f>S70</f>
        <v>2186.7465511512801</v>
      </c>
      <c r="T81" s="165">
        <f>SUM(O81:R81)</f>
        <v>2186.7465511512792</v>
      </c>
      <c r="U81" s="129">
        <f>S81/T81</f>
        <v>1.0000000000000004</v>
      </c>
    </row>
    <row r="82" spans="3:21" x14ac:dyDescent="0.3">
      <c r="C82" s="128"/>
      <c r="D82" s="4" t="s">
        <v>13</v>
      </c>
      <c r="E82" s="139">
        <f t="shared" ref="E82:H82" si="119">E71*$K71</f>
        <v>227.08376780420463</v>
      </c>
      <c r="F82" s="139">
        <f t="shared" si="119"/>
        <v>826.28321810662851</v>
      </c>
      <c r="G82" s="139">
        <f t="shared" si="119"/>
        <v>0.63301408916687185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321.84106013527827</v>
      </c>
      <c r="P82" s="139">
        <f t="shared" si="120"/>
        <v>784.99956742144911</v>
      </c>
      <c r="Q82" s="139">
        <f t="shared" si="120"/>
        <v>6.142837112184524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239.24644993929033</v>
      </c>
      <c r="F83" s="139">
        <f t="shared" si="121"/>
        <v>868.37800227646107</v>
      </c>
      <c r="G83" s="139">
        <f t="shared" si="121"/>
        <v>0</v>
      </c>
      <c r="H83" s="139">
        <f t="shared" si="121"/>
        <v>0.37554778424851376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340.60992028836921</v>
      </c>
      <c r="P83" s="139">
        <f t="shared" si="122"/>
        <v>828.7160124286878</v>
      </c>
      <c r="Q83" s="139">
        <f t="shared" si="122"/>
        <v>0</v>
      </c>
      <c r="R83" s="139">
        <f t="shared" si="122"/>
        <v>3.4073053886734561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1981.8138386770904</v>
      </c>
      <c r="F85" s="165">
        <f>SUM(F80:F83)</f>
        <v>1737.1622315042625</v>
      </c>
      <c r="G85" s="165">
        <f>SUM(G80:G83)</f>
        <v>1231.3159594628382</v>
      </c>
      <c r="H85" s="165">
        <f>SUM(H80:H83)</f>
        <v>1311.707970355809</v>
      </c>
      <c r="K85" s="129"/>
      <c r="M85" s="128"/>
      <c r="N85" s="120" t="s">
        <v>195</v>
      </c>
      <c r="O85" s="165">
        <f>SUM(O80:O83)</f>
        <v>1316.8584988745356</v>
      </c>
      <c r="P85" s="165">
        <f>SUM(P80:P83)</f>
        <v>1618.4126954555122</v>
      </c>
      <c r="Q85" s="165">
        <f>SUM(Q80:Q83)</f>
        <v>1943.6358318281507</v>
      </c>
      <c r="R85" s="165">
        <f>SUM(R80:R83)</f>
        <v>1780.3027789190035</v>
      </c>
      <c r="U85" s="129"/>
    </row>
    <row r="86" spans="3:21" x14ac:dyDescent="0.3">
      <c r="C86" s="128"/>
      <c r="D86" s="120" t="s">
        <v>194</v>
      </c>
      <c r="E86" s="120">
        <f>E84/E85</f>
        <v>1.0344059366183584</v>
      </c>
      <c r="F86" s="120">
        <f>F84/F85</f>
        <v>1.180085522711855</v>
      </c>
      <c r="G86" s="120">
        <f>G84/G85</f>
        <v>0.8559947525246141</v>
      </c>
      <c r="H86" s="120">
        <f>H84/H85</f>
        <v>0.84470021151083496</v>
      </c>
      <c r="K86" s="129"/>
      <c r="M86" s="128"/>
      <c r="N86" s="120" t="s">
        <v>194</v>
      </c>
      <c r="O86" s="120">
        <f>O84/O85</f>
        <v>1.0084700870267786</v>
      </c>
      <c r="P86" s="120">
        <f>P84/P85</f>
        <v>1.0247422123424828</v>
      </c>
      <c r="Q86" s="120">
        <f>Q84/Q85</f>
        <v>0.98671314906249474</v>
      </c>
      <c r="R86" s="120">
        <f>R84/R85</f>
        <v>0.98574836966930934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1567.6252543415969</v>
      </c>
      <c r="F91" s="139">
        <f t="shared" ref="F91:H91" si="123">F80*F$86</f>
        <v>0</v>
      </c>
      <c r="G91" s="139">
        <f t="shared" si="123"/>
        <v>256.74014797253557</v>
      </c>
      <c r="H91" s="139">
        <f t="shared" si="123"/>
        <v>198.15354383071295</v>
      </c>
      <c r="I91" s="120">
        <f>I80</f>
        <v>2050</v>
      </c>
      <c r="J91" s="165">
        <f>SUM(E91:H91)</f>
        <v>2022.5189461448456</v>
      </c>
      <c r="K91" s="129">
        <f>I91/J91</f>
        <v>1.0135875384047879</v>
      </c>
      <c r="M91" s="128"/>
      <c r="N91" s="4" t="s">
        <v>11</v>
      </c>
      <c r="O91" s="139">
        <f>O80*O$86</f>
        <v>659.95040708314525</v>
      </c>
      <c r="P91" s="139">
        <f t="shared" ref="P91:R91" si="124">P80*P$86</f>
        <v>0</v>
      </c>
      <c r="Q91" s="139">
        <f t="shared" si="124"/>
        <v>875.00573257098722</v>
      </c>
      <c r="R91" s="139">
        <f t="shared" si="124"/>
        <v>636.35052582729861</v>
      </c>
      <c r="S91" s="120">
        <f>S80</f>
        <v>2186.7465511512801</v>
      </c>
      <c r="T91" s="165">
        <f>SUM(O91:R91)</f>
        <v>2171.3066654814311</v>
      </c>
      <c r="U91" s="129">
        <f>S91/T91</f>
        <v>1.0071108728745257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50.154827924711796</v>
      </c>
      <c r="G92" s="139">
        <f t="shared" si="125"/>
        <v>796.71799528886334</v>
      </c>
      <c r="H92" s="139">
        <f t="shared" si="125"/>
        <v>909.52923087649981</v>
      </c>
      <c r="I92" s="120">
        <f>I81</f>
        <v>2050</v>
      </c>
      <c r="J92" s="165">
        <f>SUM(E92:H92)</f>
        <v>1756.4020540900749</v>
      </c>
      <c r="K92" s="129">
        <f>I92/J92</f>
        <v>1.1671587352259316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4.8133326370807872</v>
      </c>
      <c r="Q92" s="139">
        <f t="shared" si="126"/>
        <v>1036.7440815317273</v>
      </c>
      <c r="R92" s="139">
        <f t="shared" si="126"/>
        <v>1115.2212902779997</v>
      </c>
      <c r="S92" s="120">
        <f>S81</f>
        <v>2186.7465511512801</v>
      </c>
      <c r="T92" s="165">
        <f>SUM(O92:R92)</f>
        <v>2156.7787044468078</v>
      </c>
      <c r="U92" s="129">
        <f>S92/T92</f>
        <v>1.0138947248703287</v>
      </c>
    </row>
    <row r="93" spans="3:21" x14ac:dyDescent="0.3">
      <c r="C93" s="128"/>
      <c r="D93" s="4" t="s">
        <v>13</v>
      </c>
      <c r="E93" s="139">
        <f t="shared" ref="E93:H93" si="127">E82*E$86</f>
        <v>234.89679752633413</v>
      </c>
      <c r="F93" s="139">
        <f t="shared" si="127"/>
        <v>975.08486334739439</v>
      </c>
      <c r="G93" s="139">
        <f t="shared" si="127"/>
        <v>0.54185673860099048</v>
      </c>
      <c r="H93" s="139">
        <f t="shared" si="127"/>
        <v>0</v>
      </c>
      <c r="I93" s="120">
        <f>I82</f>
        <v>1054</v>
      </c>
      <c r="J93" s="165">
        <f>SUM(E93:H93)</f>
        <v>1210.5235176123294</v>
      </c>
      <c r="K93" s="129">
        <f>I93/J93</f>
        <v>0.87069766482433908</v>
      </c>
      <c r="M93" s="128"/>
      <c r="N93" s="4" t="s">
        <v>13</v>
      </c>
      <c r="O93" s="139">
        <f t="shared" ref="O93:R93" si="128">O82*O$86</f>
        <v>324.56708192341478</v>
      </c>
      <c r="P93" s="139">
        <f t="shared" si="128"/>
        <v>804.42219340734766</v>
      </c>
      <c r="Q93" s="139">
        <f t="shared" si="128"/>
        <v>6.0612181511415528</v>
      </c>
      <c r="R93" s="139">
        <f t="shared" si="128"/>
        <v>0</v>
      </c>
      <c r="S93" s="120">
        <f>S82</f>
        <v>1112.9834646689119</v>
      </c>
      <c r="T93" s="165">
        <f>SUM(O93:R93)</f>
        <v>1135.0504934819039</v>
      </c>
      <c r="U93" s="129">
        <f>S93/T93</f>
        <v>0.98055854876966864</v>
      </c>
    </row>
    <row r="94" spans="3:21" x14ac:dyDescent="0.3">
      <c r="C94" s="128"/>
      <c r="D94" s="4" t="s">
        <v>14</v>
      </c>
      <c r="E94" s="139">
        <f t="shared" ref="E94:H94" si="129">E83*E$86</f>
        <v>247.47794813206883</v>
      </c>
      <c r="F94" s="139">
        <f t="shared" si="129"/>
        <v>1024.760308727894</v>
      </c>
      <c r="G94" s="139">
        <f t="shared" si="129"/>
        <v>0</v>
      </c>
      <c r="H94" s="139">
        <f t="shared" si="129"/>
        <v>0.31722529278714501</v>
      </c>
      <c r="I94" s="120">
        <f>I83</f>
        <v>1108</v>
      </c>
      <c r="J94" s="165">
        <f>SUM(E94:H94)</f>
        <v>1272.5554821527498</v>
      </c>
      <c r="K94" s="129">
        <f>I94/J94</f>
        <v>0.87068895269353952</v>
      </c>
      <c r="M94" s="128"/>
      <c r="N94" s="4" t="s">
        <v>14</v>
      </c>
      <c r="O94" s="139">
        <f t="shared" ref="O94:R94" si="130">O83*O$86</f>
        <v>343.49491595539581</v>
      </c>
      <c r="P94" s="139">
        <f t="shared" si="130"/>
        <v>849.22027997981399</v>
      </c>
      <c r="Q94" s="139">
        <f t="shared" si="130"/>
        <v>0</v>
      </c>
      <c r="R94" s="139">
        <f t="shared" si="130"/>
        <v>3.3587457318503118</v>
      </c>
      <c r="S94" s="120">
        <f>S83</f>
        <v>1172.7332381057306</v>
      </c>
      <c r="T94" s="165">
        <f>SUM(O94:R94)</f>
        <v>1196.0739416670601</v>
      </c>
      <c r="U94" s="129">
        <f>S94/T94</f>
        <v>0.98048556803369713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1588.9254226892788</v>
      </c>
      <c r="F102" s="139">
        <f t="shared" ref="F102:H102" si="131">F91*$K91</f>
        <v>0</v>
      </c>
      <c r="G102" s="139">
        <f t="shared" si="131"/>
        <v>260.22861459316334</v>
      </c>
      <c r="H102" s="139">
        <f t="shared" si="131"/>
        <v>200.84596271755757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664.64323053140504</v>
      </c>
      <c r="P102" s="139">
        <f t="shared" ref="P102:R102" si="132">P91*$U91</f>
        <v>0</v>
      </c>
      <c r="Q102" s="139">
        <f t="shared" si="132"/>
        <v>881.22778709978081</v>
      </c>
      <c r="R102" s="139">
        <f t="shared" si="132"/>
        <v>640.87553352009411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58.538645526080856</v>
      </c>
      <c r="G103" s="139">
        <f t="shared" si="133"/>
        <v>929.89636771308949</v>
      </c>
      <c r="H103" s="139">
        <f t="shared" si="133"/>
        <v>1061.5649867608299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4.8802125697823984</v>
      </c>
      <c r="Q103" s="139">
        <f t="shared" si="134"/>
        <v>1051.1493553055523</v>
      </c>
      <c r="R103" s="139">
        <f t="shared" si="134"/>
        <v>1130.7169832759455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204.52409308089472</v>
      </c>
      <c r="F104" s="139">
        <f t="shared" si="135"/>
        <v>849.00411352213609</v>
      </c>
      <c r="G104" s="139">
        <f t="shared" si="135"/>
        <v>0.47179339696921474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318.25702682922974</v>
      </c>
      <c r="P104" s="139">
        <f t="shared" si="136"/>
        <v>788.78305856562258</v>
      </c>
      <c r="Q104" s="139">
        <f t="shared" si="136"/>
        <v>5.9433792740597351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215.47631547385711</v>
      </c>
      <c r="F105" s="139">
        <f t="shared" si="137"/>
        <v>892.24747996819826</v>
      </c>
      <c r="G105" s="139">
        <f t="shared" si="137"/>
        <v>0</v>
      </c>
      <c r="H105" s="139">
        <f t="shared" si="137"/>
        <v>0.27620455794474075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336.79180778721332</v>
      </c>
      <c r="P105" s="139">
        <f t="shared" si="138"/>
        <v>832.6482286017432</v>
      </c>
      <c r="Q105" s="139">
        <f t="shared" si="138"/>
        <v>0</v>
      </c>
      <c r="R105" s="139">
        <f t="shared" si="138"/>
        <v>3.2932017167740089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2008.9258312440306</v>
      </c>
      <c r="F107" s="165">
        <f>SUM(F102:F105)</f>
        <v>1799.7902390164152</v>
      </c>
      <c r="G107" s="165">
        <f>SUM(G102:G105)</f>
        <v>1190.596775703222</v>
      </c>
      <c r="H107" s="165">
        <f>SUM(H102:H105)</f>
        <v>1262.6871540363322</v>
      </c>
      <c r="K107" s="129"/>
      <c r="M107" s="128"/>
      <c r="N107" s="120" t="s">
        <v>195</v>
      </c>
      <c r="O107" s="165">
        <f>SUM(O102:O105)</f>
        <v>1319.6920651478481</v>
      </c>
      <c r="P107" s="165">
        <f>SUM(P102:P105)</f>
        <v>1626.3114997371481</v>
      </c>
      <c r="Q107" s="165">
        <f>SUM(Q102:Q105)</f>
        <v>1938.3205216793926</v>
      </c>
      <c r="R107" s="165">
        <f>SUM(R102:R105)</f>
        <v>1774.8857185128136</v>
      </c>
      <c r="U107" s="129"/>
    </row>
    <row r="108" spans="3:21" x14ac:dyDescent="0.3">
      <c r="C108" s="128"/>
      <c r="D108" s="120" t="s">
        <v>194</v>
      </c>
      <c r="E108" s="120">
        <f>E106/E107</f>
        <v>1.0204458363355973</v>
      </c>
      <c r="F108" s="120">
        <f>F106/F107</f>
        <v>1.1390216234978163</v>
      </c>
      <c r="G108" s="120">
        <f>G106/G107</f>
        <v>0.88527032956011364</v>
      </c>
      <c r="H108" s="120">
        <f>H106/H107</f>
        <v>0.87749368199252198</v>
      </c>
      <c r="K108" s="129"/>
      <c r="M108" s="128"/>
      <c r="N108" s="120" t="s">
        <v>194</v>
      </c>
      <c r="O108" s="120">
        <f>O106/O107</f>
        <v>1.0063047585371181</v>
      </c>
      <c r="P108" s="120">
        <f>P106/P107</f>
        <v>1.0197651595603239</v>
      </c>
      <c r="Q108" s="120">
        <f>Q106/Q107</f>
        <v>0.9894189380981393</v>
      </c>
      <c r="R108" s="120">
        <f>R106/R107</f>
        <v>0.98875693433806799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1621.4123318310535</v>
      </c>
      <c r="F113" s="139">
        <f t="shared" ref="F113:H113" si="139">F102*F$108</f>
        <v>0</v>
      </c>
      <c r="G113" s="139">
        <f t="shared" si="139"/>
        <v>230.37267140186151</v>
      </c>
      <c r="H113" s="139">
        <f t="shared" si="139"/>
        <v>176.24106333836238</v>
      </c>
      <c r="I113" s="120">
        <f>I102</f>
        <v>2050</v>
      </c>
      <c r="J113" s="165">
        <f>SUM(E113:H113)</f>
        <v>2028.0260665712774</v>
      </c>
      <c r="K113" s="129">
        <f>I113/J113</f>
        <v>1.0108351336262029</v>
      </c>
      <c r="M113" s="128"/>
      <c r="N113" s="4" t="s">
        <v>11</v>
      </c>
      <c r="O113" s="139">
        <f>O102*O$108</f>
        <v>668.83364561323572</v>
      </c>
      <c r="P113" s="139">
        <f t="shared" ref="P113:R113" si="140">P102*P$108</f>
        <v>0</v>
      </c>
      <c r="Q113" s="139">
        <f t="shared" si="140"/>
        <v>871.90346133483831</v>
      </c>
      <c r="R113" s="139">
        <f t="shared" si="140"/>
        <v>633.67012781560197</v>
      </c>
      <c r="S113" s="120">
        <f>S102</f>
        <v>2186.7465511512801</v>
      </c>
      <c r="T113" s="165">
        <f>SUM(O113:R113)</f>
        <v>2174.4072347636761</v>
      </c>
      <c r="U113" s="129">
        <f>S113/T113</f>
        <v>1.0056747954984362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66.676783064479793</v>
      </c>
      <c r="G114" s="139">
        <f t="shared" si="141"/>
        <v>823.20966390211936</v>
      </c>
      <c r="H114" s="139">
        <f t="shared" si="141"/>
        <v>931.51656890710353</v>
      </c>
      <c r="I114" s="120">
        <f>I103</f>
        <v>2050</v>
      </c>
      <c r="J114" s="165">
        <f>SUM(E114:H114)</f>
        <v>1821.4030158737028</v>
      </c>
      <c r="K114" s="129">
        <f>I114/J114</f>
        <v>1.1255059874909905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4.9766707499124454</v>
      </c>
      <c r="Q114" s="139">
        <f t="shared" si="142"/>
        <v>1040.0270789089632</v>
      </c>
      <c r="R114" s="139">
        <f t="shared" si="142"/>
        <v>1118.0042579879123</v>
      </c>
      <c r="S114" s="120">
        <f>S103</f>
        <v>2186.7465511512801</v>
      </c>
      <c r="T114" s="165">
        <f>SUM(O114:R114)</f>
        <v>2163.008007646788</v>
      </c>
      <c r="U114" s="129">
        <f>S114/T114</f>
        <v>1.0109747829969054</v>
      </c>
    </row>
    <row r="115" spans="3:71" x14ac:dyDescent="0.3">
      <c r="C115" s="128"/>
      <c r="D115" s="4" t="s">
        <v>13</v>
      </c>
      <c r="E115" s="139">
        <f t="shared" ref="E115:H115" si="143">E104*E$108</f>
        <v>208.70575921471314</v>
      </c>
      <c r="F115" s="139">
        <f t="shared" si="143"/>
        <v>967.03404374030777</v>
      </c>
      <c r="G115" s="139">
        <f t="shared" si="143"/>
        <v>0.41766469601922224</v>
      </c>
      <c r="H115" s="139">
        <f t="shared" si="143"/>
        <v>0</v>
      </c>
      <c r="I115" s="120">
        <f>I104</f>
        <v>1054</v>
      </c>
      <c r="J115" s="165">
        <f>SUM(E115:H115)</f>
        <v>1176.1574676510402</v>
      </c>
      <c r="K115" s="129">
        <f>I115/J115</f>
        <v>0.89613850950161744</v>
      </c>
      <c r="M115" s="128"/>
      <c r="N115" s="4" t="s">
        <v>13</v>
      </c>
      <c r="O115" s="139">
        <f t="shared" ref="O115:R115" si="144">O104*O$108</f>
        <v>320.26356053612915</v>
      </c>
      <c r="P115" s="139">
        <f t="shared" si="144"/>
        <v>804.37348157665235</v>
      </c>
      <c r="Q115" s="139">
        <f t="shared" si="144"/>
        <v>5.8804920100546729</v>
      </c>
      <c r="R115" s="139">
        <f t="shared" si="144"/>
        <v>0</v>
      </c>
      <c r="S115" s="120">
        <f>S104</f>
        <v>1112.9834646689119</v>
      </c>
      <c r="T115" s="165">
        <f>SUM(O115:R115)</f>
        <v>1130.5175341228362</v>
      </c>
      <c r="U115" s="129">
        <f>S115/T115</f>
        <v>0.98449022777207174</v>
      </c>
    </row>
    <row r="116" spans="3:71" x14ac:dyDescent="0.3">
      <c r="C116" s="128"/>
      <c r="D116" s="4" t="s">
        <v>14</v>
      </c>
      <c r="E116" s="139">
        <f t="shared" ref="E116:H116" si="145">E105*E$108</f>
        <v>219.88190895423313</v>
      </c>
      <c r="F116" s="139">
        <f t="shared" si="145"/>
        <v>1016.2891731952126</v>
      </c>
      <c r="G116" s="139">
        <f t="shared" si="145"/>
        <v>0</v>
      </c>
      <c r="H116" s="139">
        <f t="shared" si="145"/>
        <v>0.24236775453404744</v>
      </c>
      <c r="I116" s="120">
        <f>I105</f>
        <v>1108</v>
      </c>
      <c r="J116" s="165">
        <f>SUM(E116:H116)</f>
        <v>1236.4134499039799</v>
      </c>
      <c r="K116" s="129">
        <f>I116/J116</f>
        <v>0.89614036476718006</v>
      </c>
      <c r="M116" s="128"/>
      <c r="N116" s="4" t="s">
        <v>14</v>
      </c>
      <c r="O116" s="139">
        <f t="shared" ref="O116:R116" si="146">O105*O$108</f>
        <v>338.9151988125912</v>
      </c>
      <c r="P116" s="139">
        <f t="shared" si="146"/>
        <v>849.10565369767767</v>
      </c>
      <c r="Q116" s="139">
        <f t="shared" si="146"/>
        <v>0</v>
      </c>
      <c r="R116" s="139">
        <f t="shared" si="146"/>
        <v>3.2561760336343313</v>
      </c>
      <c r="S116" s="120">
        <f>S105</f>
        <v>1172.7332381057306</v>
      </c>
      <c r="T116" s="165">
        <f>SUM(O116:R116)</f>
        <v>1191.2770285439033</v>
      </c>
      <c r="U116" s="129">
        <f>S116/T116</f>
        <v>0.98443368755222393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1621.4123318310535</v>
      </c>
      <c r="F122" s="159">
        <f t="shared" ref="E122:H125" si="148">F113</f>
        <v>0</v>
      </c>
      <c r="G122" s="159">
        <f>G113</f>
        <v>230.37267140186151</v>
      </c>
      <c r="H122" s="158">
        <f t="shared" si="148"/>
        <v>176.24106333836238</v>
      </c>
      <c r="N122" s="150"/>
      <c r="O122" s="160" t="str">
        <f>N36</f>
        <v>A</v>
      </c>
      <c r="P122" s="159">
        <f>O113</f>
        <v>668.83364561323572</v>
      </c>
      <c r="Q122" s="159">
        <f t="shared" ref="Q122:S122" si="149">P113</f>
        <v>0</v>
      </c>
      <c r="R122" s="159">
        <f t="shared" si="149"/>
        <v>871.90346133483831</v>
      </c>
      <c r="S122" s="159">
        <f t="shared" si="149"/>
        <v>633.67012781560197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644.30191595593146</v>
      </c>
      <c r="AA122" s="159">
        <f t="shared" ref="AA122:AC122" si="150">Z47</f>
        <v>0</v>
      </c>
      <c r="AB122" s="159">
        <f t="shared" si="150"/>
        <v>893.67835836740142</v>
      </c>
      <c r="AC122" s="159">
        <f t="shared" si="150"/>
        <v>652.42726480274871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737.07469409249313</v>
      </c>
      <c r="AK122" s="159">
        <f t="shared" ref="AK122:AM122" si="151">AJ58</f>
        <v>0</v>
      </c>
      <c r="AL122" s="159">
        <f t="shared" si="151"/>
        <v>1014.2211817499623</v>
      </c>
      <c r="AM122" s="159">
        <f t="shared" si="151"/>
        <v>741.08816411981138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730.88232306373141</v>
      </c>
      <c r="AU122" s="159">
        <f t="shared" si="147"/>
        <v>0</v>
      </c>
      <c r="AV122" s="159">
        <f t="shared" si="147"/>
        <v>1102.3695420323791</v>
      </c>
      <c r="AW122" s="158">
        <f t="shared" si="147"/>
        <v>829.68729969979563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850.78376301053879</v>
      </c>
      <c r="BE122" s="159">
        <f t="shared" ref="BE122:BG122" si="152">BD58</f>
        <v>0</v>
      </c>
      <c r="BF122" s="159">
        <f t="shared" si="152"/>
        <v>1152.736651341565</v>
      </c>
      <c r="BG122" s="159">
        <f t="shared" si="152"/>
        <v>843.0150207240506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914.51007596326144</v>
      </c>
      <c r="BO122" s="159">
        <f t="shared" ref="BO122:BQ122" si="153">BN58</f>
        <v>0</v>
      </c>
      <c r="BP122" s="159">
        <f t="shared" si="153"/>
        <v>1229.8481788749828</v>
      </c>
      <c r="BQ122" s="159">
        <f t="shared" si="153"/>
        <v>899.81532458106938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66.676783064479793</v>
      </c>
      <c r="G123" s="159">
        <f t="shared" si="148"/>
        <v>823.20966390211936</v>
      </c>
      <c r="H123" s="158">
        <f t="shared" si="148"/>
        <v>931.51656890710353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4.9766707499124454</v>
      </c>
      <c r="R123" s="159">
        <f t="shared" si="154"/>
        <v>1040.0270789089632</v>
      </c>
      <c r="S123" s="159">
        <f t="shared" si="154"/>
        <v>1118.0042579879123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4.4139883696057503</v>
      </c>
      <c r="AB123" s="159">
        <f t="shared" si="155"/>
        <v>1017.6514149916552</v>
      </c>
      <c r="AC123" s="159">
        <f t="shared" si="155"/>
        <v>1098.8891354060518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5.2792018718535125</v>
      </c>
      <c r="AL123" s="159">
        <f t="shared" si="156"/>
        <v>1195.2697059212103</v>
      </c>
      <c r="AM123" s="159">
        <f t="shared" si="156"/>
        <v>1291.835132169203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5.3780148742919298</v>
      </c>
      <c r="AV123" s="159">
        <f t="shared" si="147"/>
        <v>1257.5729088532191</v>
      </c>
      <c r="AW123" s="158">
        <f t="shared" si="147"/>
        <v>1399.9882410683942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6.2190624656236322</v>
      </c>
      <c r="BF123" s="159">
        <f t="shared" si="157"/>
        <v>1364.417713684745</v>
      </c>
      <c r="BG123" s="159">
        <f t="shared" si="157"/>
        <v>1475.8986589257861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6.7500268337258085</v>
      </c>
      <c r="BP123" s="159">
        <f t="shared" si="158"/>
        <v>1458.7597821287584</v>
      </c>
      <c r="BQ123" s="159">
        <f t="shared" si="158"/>
        <v>1578.6637704568298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208.70575921471314</v>
      </c>
      <c r="F124" s="159">
        <f t="shared" si="148"/>
        <v>967.03404374030777</v>
      </c>
      <c r="G124" s="159">
        <f t="shared" si="148"/>
        <v>0.41766469601922224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320.26356053612915</v>
      </c>
      <c r="Q124" s="159">
        <f t="shared" si="159"/>
        <v>804.37348157665235</v>
      </c>
      <c r="R124" s="159">
        <f t="shared" si="159"/>
        <v>5.8804920100546729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331.75059049381593</v>
      </c>
      <c r="AA124" s="159">
        <f t="shared" si="160"/>
        <v>803.60259662899716</v>
      </c>
      <c r="AB124" s="159">
        <f t="shared" si="160"/>
        <v>6.4812588947993763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359.01554034028186</v>
      </c>
      <c r="AK124" s="159">
        <f t="shared" si="161"/>
        <v>878.50137423438093</v>
      </c>
      <c r="AL124" s="159">
        <f t="shared" si="161"/>
        <v>6.9580936613237432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364.17296853655915</v>
      </c>
      <c r="AU124" s="159">
        <f t="shared" si="147"/>
        <v>945.76218263996532</v>
      </c>
      <c r="AV124" s="159">
        <f t="shared" si="147"/>
        <v>7.7364780974673515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398.31467576185509</v>
      </c>
      <c r="BE124" s="159">
        <f t="shared" si="162"/>
        <v>990.42239499586162</v>
      </c>
      <c r="BF124" s="159">
        <f t="shared" si="162"/>
        <v>7.6013908541929078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420.1795930281105</v>
      </c>
      <c r="BO124" s="159">
        <f t="shared" si="163"/>
        <v>1052.7502336525545</v>
      </c>
      <c r="BP124" s="159">
        <f t="shared" si="163"/>
        <v>7.9589139750244726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219.88190895423313</v>
      </c>
      <c r="F125" s="154">
        <f t="shared" si="148"/>
        <v>1016.2891731952126</v>
      </c>
      <c r="G125" s="154">
        <f t="shared" si="148"/>
        <v>0</v>
      </c>
      <c r="H125" s="153">
        <f t="shared" si="148"/>
        <v>0.24236775453404744</v>
      </c>
      <c r="N125" s="152"/>
      <c r="O125" s="155" t="str">
        <f>N39</f>
        <v>D</v>
      </c>
      <c r="P125" s="159">
        <f t="shared" ref="P125:S125" si="164">O116</f>
        <v>338.9151988125912</v>
      </c>
      <c r="Q125" s="159">
        <f t="shared" si="164"/>
        <v>849.10565369767767</v>
      </c>
      <c r="R125" s="159">
        <f t="shared" si="164"/>
        <v>0</v>
      </c>
      <c r="S125" s="159">
        <f t="shared" si="164"/>
        <v>3.2561760336343313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351.95989851220855</v>
      </c>
      <c r="AA125" s="159">
        <f t="shared" si="165"/>
        <v>850.43922102563954</v>
      </c>
      <c r="AB125" s="159">
        <f t="shared" si="165"/>
        <v>0</v>
      </c>
      <c r="AC125" s="159">
        <f t="shared" si="165"/>
        <v>3.6141616283482079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381.71757899967668</v>
      </c>
      <c r="AK125" s="159">
        <f t="shared" si="166"/>
        <v>931.73375277034756</v>
      </c>
      <c r="AL125" s="159">
        <f t="shared" si="166"/>
        <v>0</v>
      </c>
      <c r="AM125" s="159">
        <f t="shared" si="166"/>
        <v>3.8919947423605268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388.10978358758217</v>
      </c>
      <c r="AU125" s="154">
        <f t="shared" si="147"/>
        <v>1005.424118575621</v>
      </c>
      <c r="AV125" s="154">
        <f t="shared" si="147"/>
        <v>0</v>
      </c>
      <c r="AW125" s="153">
        <f t="shared" si="147"/>
        <v>4.4677954606162551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425.39453450332911</v>
      </c>
      <c r="BE125" s="159">
        <f t="shared" si="167"/>
        <v>1055.1313327730775</v>
      </c>
      <c r="BF125" s="159">
        <f t="shared" si="167"/>
        <v>0</v>
      </c>
      <c r="BG125" s="159">
        <f t="shared" si="167"/>
        <v>4.274445002775705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449.73025976983166</v>
      </c>
      <c r="BO125" s="159">
        <f t="shared" si="168"/>
        <v>1123.9913538780763</v>
      </c>
      <c r="BP125" s="159">
        <f t="shared" si="168"/>
        <v>0</v>
      </c>
      <c r="BQ125" s="159">
        <f t="shared" si="168"/>
        <v>4.4873372237642535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1.4004389087593646E-85</v>
      </c>
      <c r="F134" s="130" t="e">
        <f t="shared" si="169"/>
        <v>#DIV/0!</v>
      </c>
      <c r="G134" s="148">
        <f>G129*G122</f>
        <v>230.37267140186151</v>
      </c>
      <c r="H134" s="148">
        <f t="shared" si="169"/>
        <v>176.24106333836238</v>
      </c>
      <c r="N134" s="130" t="s">
        <v>11</v>
      </c>
      <c r="O134" s="130">
        <f t="shared" ref="O134:R137" si="170">O129*P122</f>
        <v>5.7768196430724127E-86</v>
      </c>
      <c r="P134" s="130" t="e">
        <f t="shared" si="170"/>
        <v>#DIV/0!</v>
      </c>
      <c r="Q134" s="148">
        <f t="shared" si="170"/>
        <v>871.90346133483831</v>
      </c>
      <c r="R134" s="148">
        <f t="shared" si="170"/>
        <v>633.67012781560197</v>
      </c>
      <c r="W134" s="130" t="s">
        <v>11</v>
      </c>
      <c r="X134" s="130">
        <f t="shared" ref="X134:AA137" si="171">X129*Z122</f>
        <v>5.5649352997946127E-86</v>
      </c>
      <c r="Y134" s="130" t="e">
        <f t="shared" si="171"/>
        <v>#DIV/0!</v>
      </c>
      <c r="Z134" s="148">
        <f t="shared" si="171"/>
        <v>893.67835836740142</v>
      </c>
      <c r="AA134" s="148">
        <f t="shared" si="171"/>
        <v>652.42726480274871</v>
      </c>
      <c r="AG134" s="130" t="s">
        <v>11</v>
      </c>
      <c r="AH134" s="130">
        <f t="shared" ref="AH134:AK137" si="172">AH129*AJ122</f>
        <v>6.366228133366565E-86</v>
      </c>
      <c r="AI134" s="130" t="e">
        <f t="shared" si="172"/>
        <v>#DIV/0!</v>
      </c>
      <c r="AJ134" s="148">
        <f t="shared" si="172"/>
        <v>1014.2211817499623</v>
      </c>
      <c r="AK134" s="148">
        <f t="shared" si="172"/>
        <v>741.08816411981138</v>
      </c>
      <c r="AQ134" s="130" t="s">
        <v>11</v>
      </c>
      <c r="AR134" s="130">
        <f t="shared" ref="AR134:AU137" si="173">AR129*AT122</f>
        <v>6.3127436670410934E-86</v>
      </c>
      <c r="AS134" s="130" t="e">
        <f t="shared" si="173"/>
        <v>#DIV/0!</v>
      </c>
      <c r="AT134" s="148">
        <f t="shared" si="173"/>
        <v>1102.3695420323791</v>
      </c>
      <c r="AU134" s="148">
        <f t="shared" si="173"/>
        <v>829.68729969979563</v>
      </c>
      <c r="BA134" s="130" t="s">
        <v>11</v>
      </c>
      <c r="BB134" s="130">
        <f t="shared" ref="BB134:BE137" si="174">BB129*BD122</f>
        <v>7.3483509485532438E-86</v>
      </c>
      <c r="BC134" s="130" t="e">
        <f t="shared" si="174"/>
        <v>#DIV/0!</v>
      </c>
      <c r="BD134" s="148">
        <f t="shared" si="174"/>
        <v>1152.736651341565</v>
      </c>
      <c r="BE134" s="148">
        <f t="shared" si="174"/>
        <v>843.0150207240506</v>
      </c>
      <c r="BK134" s="130" t="s">
        <v>11</v>
      </c>
      <c r="BL134" s="130">
        <f t="shared" ref="BL134:BO137" si="175">BL129*BN122</f>
        <v>7.8987649698280476E-86</v>
      </c>
      <c r="BM134" s="130" t="e">
        <f t="shared" si="175"/>
        <v>#DIV/0!</v>
      </c>
      <c r="BN134" s="148">
        <f t="shared" si="175"/>
        <v>1229.8481788749828</v>
      </c>
      <c r="BO134" s="148">
        <f t="shared" si="175"/>
        <v>899.81532458106938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5.758976879678411E-87</v>
      </c>
      <c r="G135" s="148">
        <f t="shared" si="169"/>
        <v>823.20966390211936</v>
      </c>
      <c r="H135" s="148">
        <f t="shared" si="169"/>
        <v>931.51656890710353</v>
      </c>
      <c r="N135" s="130" t="s">
        <v>12</v>
      </c>
      <c r="O135" s="130" t="e">
        <f t="shared" si="170"/>
        <v>#DIV/0!</v>
      </c>
      <c r="P135" s="130">
        <f t="shared" si="170"/>
        <v>4.2984274989393871E-88</v>
      </c>
      <c r="Q135" s="148">
        <f t="shared" si="170"/>
        <v>1040.0270789089632</v>
      </c>
      <c r="R135" s="148">
        <f t="shared" si="170"/>
        <v>1118.0042579879123</v>
      </c>
      <c r="W135" s="130" t="s">
        <v>12</v>
      </c>
      <c r="X135" s="130" t="e">
        <f t="shared" si="171"/>
        <v>#DIV/0!</v>
      </c>
      <c r="Y135" s="130">
        <f t="shared" si="171"/>
        <v>3.8124300242779341E-88</v>
      </c>
      <c r="Z135" s="148">
        <f t="shared" si="171"/>
        <v>1017.6514149916552</v>
      </c>
      <c r="AA135" s="148">
        <f t="shared" si="171"/>
        <v>1098.8891354060518</v>
      </c>
      <c r="AG135" s="130" t="s">
        <v>12</v>
      </c>
      <c r="AH135" s="130" t="e">
        <f t="shared" si="172"/>
        <v>#DIV/0!</v>
      </c>
      <c r="AI135" s="130">
        <f t="shared" si="172"/>
        <v>4.5597283080916392E-88</v>
      </c>
      <c r="AJ135" s="148">
        <f t="shared" si="172"/>
        <v>1195.2697059212103</v>
      </c>
      <c r="AK135" s="148">
        <f t="shared" si="172"/>
        <v>1291.835132169203</v>
      </c>
      <c r="AQ135" s="130" t="s">
        <v>12</v>
      </c>
      <c r="AR135" s="130" t="e">
        <f t="shared" si="173"/>
        <v>#DIV/0!</v>
      </c>
      <c r="AS135" s="130">
        <f t="shared" si="173"/>
        <v>4.6450746266001581E-88</v>
      </c>
      <c r="AT135" s="148">
        <f t="shared" si="173"/>
        <v>1257.5729088532191</v>
      </c>
      <c r="AU135" s="148">
        <f t="shared" si="173"/>
        <v>1399.9882410683942</v>
      </c>
      <c r="BA135" s="130" t="s">
        <v>12</v>
      </c>
      <c r="BB135" s="130" t="e">
        <f t="shared" si="174"/>
        <v>#DIV/0!</v>
      </c>
      <c r="BC135" s="130">
        <f t="shared" si="174"/>
        <v>5.3715004393908728E-88</v>
      </c>
      <c r="BD135" s="148">
        <f t="shared" si="174"/>
        <v>1364.417713684745</v>
      </c>
      <c r="BE135" s="148">
        <f t="shared" si="174"/>
        <v>1475.8986589257861</v>
      </c>
      <c r="BK135" s="130" t="s">
        <v>12</v>
      </c>
      <c r="BL135" s="130" t="e">
        <f t="shared" si="175"/>
        <v>#DIV/0!</v>
      </c>
      <c r="BM135" s="130">
        <f t="shared" si="175"/>
        <v>5.8301025763410669E-88</v>
      </c>
      <c r="BN135" s="148">
        <f t="shared" si="175"/>
        <v>1458.7597821287584</v>
      </c>
      <c r="BO135" s="148">
        <f t="shared" si="175"/>
        <v>1578.6637704568298</v>
      </c>
    </row>
    <row r="136" spans="4:67" x14ac:dyDescent="0.3">
      <c r="D136" s="130" t="s">
        <v>13</v>
      </c>
      <c r="E136" s="148">
        <f t="shared" si="169"/>
        <v>208.70575921471314</v>
      </c>
      <c r="F136" s="148">
        <f t="shared" si="169"/>
        <v>967.03404374030777</v>
      </c>
      <c r="G136" s="130">
        <f t="shared" si="169"/>
        <v>3.607434578099766E-89</v>
      </c>
      <c r="H136" s="130" t="e">
        <f t="shared" si="169"/>
        <v>#DIV/0!</v>
      </c>
      <c r="N136" s="130" t="s">
        <v>13</v>
      </c>
      <c r="O136" s="148">
        <f t="shared" si="170"/>
        <v>320.26356053612915</v>
      </c>
      <c r="P136" s="148">
        <f t="shared" si="170"/>
        <v>804.37348157665235</v>
      </c>
      <c r="Q136" s="130">
        <f t="shared" si="170"/>
        <v>5.0790719003777885E-88</v>
      </c>
      <c r="R136" s="130" t="e">
        <f t="shared" si="170"/>
        <v>#DIV/0!</v>
      </c>
      <c r="W136" s="130" t="s">
        <v>13</v>
      </c>
      <c r="X136" s="148">
        <f t="shared" si="171"/>
        <v>331.75059049381593</v>
      </c>
      <c r="Y136" s="148">
        <f t="shared" si="171"/>
        <v>803.60259662899716</v>
      </c>
      <c r="Z136" s="130">
        <f t="shared" si="171"/>
        <v>5.5979635505606362E-88</v>
      </c>
      <c r="AA136" s="130" t="e">
        <f t="shared" si="171"/>
        <v>#DIV/0!</v>
      </c>
      <c r="AG136" s="130" t="s">
        <v>13</v>
      </c>
      <c r="AH136" s="148">
        <f t="shared" si="172"/>
        <v>359.01554034028186</v>
      </c>
      <c r="AI136" s="148">
        <f t="shared" si="172"/>
        <v>878.50137423438093</v>
      </c>
      <c r="AJ136" s="130">
        <f t="shared" si="172"/>
        <v>6.0098131134264819E-88</v>
      </c>
      <c r="AK136" s="130" t="e">
        <f t="shared" si="172"/>
        <v>#DIV/0!</v>
      </c>
      <c r="AQ136" s="130" t="s">
        <v>13</v>
      </c>
      <c r="AR136" s="148">
        <f t="shared" si="173"/>
        <v>364.17296853655915</v>
      </c>
      <c r="AS136" s="148">
        <f t="shared" si="173"/>
        <v>945.76218263996532</v>
      </c>
      <c r="AT136" s="130">
        <f t="shared" si="173"/>
        <v>6.6821157898944759E-88</v>
      </c>
      <c r="AU136" s="130" t="e">
        <f t="shared" si="173"/>
        <v>#DIV/0!</v>
      </c>
      <c r="BA136" s="130" t="s">
        <v>13</v>
      </c>
      <c r="BB136" s="148">
        <f t="shared" si="174"/>
        <v>398.31467576185509</v>
      </c>
      <c r="BC136" s="148">
        <f t="shared" si="174"/>
        <v>990.42239499586162</v>
      </c>
      <c r="BD136" s="130">
        <f t="shared" si="174"/>
        <v>6.5654388485362397E-88</v>
      </c>
      <c r="BE136" s="130" t="e">
        <f t="shared" si="174"/>
        <v>#DIV/0!</v>
      </c>
      <c r="BK136" s="130" t="s">
        <v>13</v>
      </c>
      <c r="BL136" s="148">
        <f t="shared" si="175"/>
        <v>420.1795930281105</v>
      </c>
      <c r="BM136" s="148">
        <f t="shared" si="175"/>
        <v>1052.7502336525545</v>
      </c>
      <c r="BN136" s="130">
        <f t="shared" si="175"/>
        <v>6.8742370976701747E-88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219.88190895423313</v>
      </c>
      <c r="F137" s="148">
        <f t="shared" si="169"/>
        <v>1016.2891731952126</v>
      </c>
      <c r="G137" s="130" t="e">
        <f t="shared" si="169"/>
        <v>#DIV/0!</v>
      </c>
      <c r="H137" s="130">
        <f t="shared" si="169"/>
        <v>2.0933677819929501E-89</v>
      </c>
      <c r="N137" s="130" t="s">
        <v>14</v>
      </c>
      <c r="O137" s="148">
        <f t="shared" si="170"/>
        <v>338.9151988125912</v>
      </c>
      <c r="P137" s="148">
        <f t="shared" si="170"/>
        <v>849.10565369767767</v>
      </c>
      <c r="Q137" s="130" t="e">
        <f t="shared" si="170"/>
        <v>#DIV/0!</v>
      </c>
      <c r="R137" s="130">
        <f t="shared" si="170"/>
        <v>2.8124096022642105E-88</v>
      </c>
      <c r="W137" s="130" t="s">
        <v>14</v>
      </c>
      <c r="X137" s="148">
        <f t="shared" si="171"/>
        <v>351.95989851220855</v>
      </c>
      <c r="Y137" s="148">
        <f t="shared" si="171"/>
        <v>850.43922102563954</v>
      </c>
      <c r="Z137" s="130" t="e">
        <f t="shared" si="171"/>
        <v>#DIV/0!</v>
      </c>
      <c r="AA137" s="130">
        <f t="shared" si="171"/>
        <v>3.1216072972432025E-88</v>
      </c>
      <c r="AG137" s="130" t="s">
        <v>14</v>
      </c>
      <c r="AH137" s="148">
        <f t="shared" si="172"/>
        <v>381.71757899967668</v>
      </c>
      <c r="AI137" s="148">
        <f t="shared" si="172"/>
        <v>931.73375277034756</v>
      </c>
      <c r="AJ137" s="130" t="e">
        <f t="shared" si="172"/>
        <v>#DIV/0!</v>
      </c>
      <c r="AK137" s="130">
        <f t="shared" si="172"/>
        <v>3.3615760549528668E-88</v>
      </c>
      <c r="AQ137" s="130" t="s">
        <v>14</v>
      </c>
      <c r="AR137" s="148">
        <f t="shared" si="173"/>
        <v>388.10978358758217</v>
      </c>
      <c r="AS137" s="148">
        <f t="shared" si="173"/>
        <v>1005.424118575621</v>
      </c>
      <c r="AT137" s="130" t="e">
        <f t="shared" si="173"/>
        <v>#DIV/0!</v>
      </c>
      <c r="AU137" s="130">
        <f t="shared" si="173"/>
        <v>3.8589040409971546E-88</v>
      </c>
      <c r="BA137" s="130" t="s">
        <v>14</v>
      </c>
      <c r="BB137" s="148">
        <f t="shared" si="174"/>
        <v>425.39453450332911</v>
      </c>
      <c r="BC137" s="148">
        <f t="shared" si="174"/>
        <v>1055.1313327730775</v>
      </c>
      <c r="BD137" s="130" t="e">
        <f t="shared" si="174"/>
        <v>#DIV/0!</v>
      </c>
      <c r="BE137" s="130">
        <f t="shared" si="174"/>
        <v>3.6919042600835867E-88</v>
      </c>
      <c r="BK137" s="130" t="s">
        <v>14</v>
      </c>
      <c r="BL137" s="148">
        <f t="shared" si="175"/>
        <v>449.73025976983166</v>
      </c>
      <c r="BM137" s="148">
        <f t="shared" si="175"/>
        <v>1123.9913538780763</v>
      </c>
      <c r="BN137" s="130" t="e">
        <f t="shared" si="175"/>
        <v>#DIV/0!</v>
      </c>
      <c r="BO137" s="130">
        <f t="shared" si="175"/>
        <v>3.8757825640729669E-88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1.9142596044331997E-75</v>
      </c>
      <c r="H140" s="130">
        <f>'Mode Choice Q'!O38</f>
        <v>2.8046884355779668E-75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1.0867543773748246E-66</v>
      </c>
      <c r="H141" s="130">
        <f>'Mode Choice Q'!O39</f>
        <v>1.5997900144494522E-68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1.905254694058089E-73</v>
      </c>
      <c r="F142" s="130">
        <f>'Mode Choice Q'!M40</f>
        <v>1.0867543773747628E-66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2.8046884355781264E-75</v>
      </c>
      <c r="F143" s="130">
        <f>'Mode Choice Q'!M41</f>
        <v>1.5997900144493612E-68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1.1178343095799615E-4</v>
      </c>
      <c r="F145" s="130" t="e">
        <f t="shared" si="176"/>
        <v>#DIV/0!</v>
      </c>
      <c r="G145" s="217">
        <f t="shared" si="176"/>
        <v>4.4099309882994691E-73</v>
      </c>
      <c r="H145" s="130">
        <f t="shared" si="176"/>
        <v>4.9430127221906892E-73</v>
      </c>
      <c r="N145" s="130" t="s">
        <v>11</v>
      </c>
      <c r="O145" s="130">
        <f t="shared" ref="O145:R148" si="177">O140*P122</f>
        <v>4.611073826135315E-5</v>
      </c>
      <c r="P145" s="130" t="e">
        <f t="shared" si="177"/>
        <v>#DIV/0!</v>
      </c>
      <c r="Q145" s="149">
        <f t="shared" si="177"/>
        <v>2.6894225894254444E-84</v>
      </c>
      <c r="R145" s="130">
        <f t="shared" si="177"/>
        <v>1.9545819366083694E-84</v>
      </c>
      <c r="W145" s="130" t="s">
        <v>11</v>
      </c>
      <c r="X145" s="130">
        <f t="shared" ref="X145:AA148" si="178">X140*Z122</f>
        <v>4.4419471422812031E-5</v>
      </c>
      <c r="Y145" s="130" t="e">
        <f t="shared" si="178"/>
        <v>#DIV/0!</v>
      </c>
      <c r="Z145" s="149">
        <f t="shared" si="178"/>
        <v>2.7565881674495679E-84</v>
      </c>
      <c r="AA145" s="130">
        <f t="shared" si="178"/>
        <v>2.012439107916016E-84</v>
      </c>
      <c r="AG145" s="130" t="s">
        <v>11</v>
      </c>
      <c r="AH145" s="130">
        <f t="shared" ref="AH145:AK148" si="179">AH140*AJ122</f>
        <v>5.0815413550560943E-5</v>
      </c>
      <c r="AI145" s="130" t="e">
        <f t="shared" si="179"/>
        <v>#DIV/0!</v>
      </c>
      <c r="AJ145" s="149">
        <f t="shared" si="179"/>
        <v>3.1284075334397684E-84</v>
      </c>
      <c r="AK145" s="130">
        <f t="shared" si="179"/>
        <v>2.2859173494830744E-84</v>
      </c>
      <c r="AQ145" s="130" t="s">
        <v>11</v>
      </c>
      <c r="AR145" s="130">
        <f t="shared" ref="AR145:AU148" si="180">AR140*AT122</f>
        <v>5.0388499023163598E-5</v>
      </c>
      <c r="AS145" s="130" t="e">
        <f t="shared" si="180"/>
        <v>#DIV/0!</v>
      </c>
      <c r="AT145" s="149">
        <f t="shared" si="180"/>
        <v>3.4003048269789009E-84</v>
      </c>
      <c r="AU145" s="130">
        <f t="shared" si="180"/>
        <v>2.5592050782272435E-84</v>
      </c>
      <c r="BA145" s="130" t="s">
        <v>11</v>
      </c>
      <c r="BB145" s="130">
        <f t="shared" ref="BB145:BE148" si="181">BB140*BD122</f>
        <v>5.8654745721140984E-5</v>
      </c>
      <c r="BC145" s="130" t="e">
        <f t="shared" si="181"/>
        <v>#DIV/0!</v>
      </c>
      <c r="BD145" s="149">
        <f t="shared" si="181"/>
        <v>3.5556642762151796E-84</v>
      </c>
      <c r="BE145" s="130">
        <f t="shared" si="181"/>
        <v>2.6003149895622859E-84</v>
      </c>
      <c r="BK145" s="130" t="s">
        <v>11</v>
      </c>
      <c r="BL145" s="130">
        <f t="shared" ref="BL145:BO148" si="182">BL140*BN122</f>
        <v>6.3048166052484924E-5</v>
      </c>
      <c r="BM145" s="130" t="e">
        <f t="shared" si="182"/>
        <v>#DIV/0!</v>
      </c>
      <c r="BN145" s="149">
        <f t="shared" si="182"/>
        <v>3.793517998846329E-84</v>
      </c>
      <c r="BO145" s="130">
        <f t="shared" si="182"/>
        <v>2.7755178956792406E-84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4.5968316817798707E-6</v>
      </c>
      <c r="G146" s="130">
        <f t="shared" si="176"/>
        <v>8.9462670574288637E-64</v>
      </c>
      <c r="H146" s="130">
        <f t="shared" si="176"/>
        <v>1.4902309052317994E-65</v>
      </c>
      <c r="N146" s="130" t="s">
        <v>12</v>
      </c>
      <c r="O146" s="130" t="e">
        <f t="shared" si="177"/>
        <v>#DIV/0!</v>
      </c>
      <c r="P146" s="130">
        <f t="shared" si="177"/>
        <v>3.4310170229510906E-7</v>
      </c>
      <c r="Q146" s="130">
        <f t="shared" si="177"/>
        <v>8.6558460249681105E-85</v>
      </c>
      <c r="R146" s="130">
        <f t="shared" si="177"/>
        <v>9.3048276421360126E-85</v>
      </c>
      <c r="W146" s="130" t="s">
        <v>12</v>
      </c>
      <c r="X146" s="130" t="e">
        <f t="shared" si="178"/>
        <v>#DIV/0!</v>
      </c>
      <c r="Y146" s="130">
        <f t="shared" si="178"/>
        <v>3.0430924600531182E-7</v>
      </c>
      <c r="Z146" s="130">
        <f t="shared" si="178"/>
        <v>8.4696198146103639E-85</v>
      </c>
      <c r="AA146" s="130">
        <f t="shared" si="178"/>
        <v>9.1457379788259488E-85</v>
      </c>
      <c r="AG146" s="130" t="s">
        <v>12</v>
      </c>
      <c r="AH146" s="130" t="e">
        <f t="shared" si="179"/>
        <v>#DIV/0!</v>
      </c>
      <c r="AI146" s="130">
        <f t="shared" si="179"/>
        <v>3.6395880700452861E-7</v>
      </c>
      <c r="AJ146" s="130">
        <f t="shared" si="179"/>
        <v>9.9478857258374655E-85</v>
      </c>
      <c r="AK146" s="130">
        <f t="shared" si="179"/>
        <v>1.0751571973906015E-84</v>
      </c>
      <c r="AQ146" s="130" t="s">
        <v>12</v>
      </c>
      <c r="AR146" s="130" t="e">
        <f t="shared" si="180"/>
        <v>#DIV/0!</v>
      </c>
      <c r="AS146" s="130">
        <f t="shared" si="180"/>
        <v>3.7077117435796629E-7</v>
      </c>
      <c r="AT146" s="130">
        <f t="shared" si="180"/>
        <v>1.0466417351002022E-84</v>
      </c>
      <c r="AU146" s="130">
        <f t="shared" si="180"/>
        <v>1.1651699169377772E-84</v>
      </c>
      <c r="BA146" s="130" t="s">
        <v>12</v>
      </c>
      <c r="BB146" s="130" t="e">
        <f t="shared" si="181"/>
        <v>#DIV/0!</v>
      </c>
      <c r="BC146" s="130">
        <f t="shared" si="181"/>
        <v>4.2875468879925921E-7</v>
      </c>
      <c r="BD146" s="130">
        <f t="shared" si="181"/>
        <v>1.1355655908290019E-84</v>
      </c>
      <c r="BE146" s="130">
        <f t="shared" si="181"/>
        <v>1.2283479727778108E-84</v>
      </c>
      <c r="BK146" s="130" t="s">
        <v>12</v>
      </c>
      <c r="BL146" s="130" t="e">
        <f t="shared" si="182"/>
        <v>#DIV/0!</v>
      </c>
      <c r="BM146" s="130">
        <f t="shared" si="182"/>
        <v>4.6536044146174116E-7</v>
      </c>
      <c r="BN146" s="130">
        <f t="shared" si="182"/>
        <v>1.2140837789308968E-84</v>
      </c>
      <c r="BO146" s="130">
        <f t="shared" si="182"/>
        <v>1.3138764171991362E-84</v>
      </c>
    </row>
    <row r="147" spans="4:67" x14ac:dyDescent="0.3">
      <c r="D147" s="130" t="s">
        <v>13</v>
      </c>
      <c r="E147" s="130">
        <f t="shared" si="176"/>
        <v>3.9763762742078951E-71</v>
      </c>
      <c r="F147" s="130">
        <f t="shared" si="176"/>
        <v>1.0509284801051974E-63</v>
      </c>
      <c r="G147" s="130">
        <f t="shared" si="176"/>
        <v>2.8794645134055838E-8</v>
      </c>
      <c r="H147" s="130" t="e">
        <f t="shared" si="176"/>
        <v>#DIV/0!</v>
      </c>
      <c r="N147" s="130" t="s">
        <v>13</v>
      </c>
      <c r="O147" s="130">
        <f t="shared" si="177"/>
        <v>9.8786630914051804E-85</v>
      </c>
      <c r="P147" s="130">
        <f t="shared" si="177"/>
        <v>6.694568962953394E-85</v>
      </c>
      <c r="Q147" s="130">
        <f t="shared" si="177"/>
        <v>4.0541295986238226E-7</v>
      </c>
      <c r="R147" s="130" t="e">
        <f t="shared" si="177"/>
        <v>#DIV/0!</v>
      </c>
      <c r="W147" s="130" t="s">
        <v>13</v>
      </c>
      <c r="X147" s="130">
        <f t="shared" si="178"/>
        <v>1.0232985321142786E-84</v>
      </c>
      <c r="Y147" s="130">
        <f t="shared" si="178"/>
        <v>6.6881531094192068E-85</v>
      </c>
      <c r="Z147" s="130">
        <f t="shared" si="178"/>
        <v>4.4683103857334855E-7</v>
      </c>
      <c r="AA147" s="130" t="e">
        <f t="shared" si="178"/>
        <v>#DIV/0!</v>
      </c>
      <c r="AG147" s="130" t="s">
        <v>13</v>
      </c>
      <c r="AH147" s="130">
        <f t="shared" si="179"/>
        <v>1.1073984070068242E-84</v>
      </c>
      <c r="AI147" s="130">
        <f t="shared" si="179"/>
        <v>7.3115140771842395E-85</v>
      </c>
      <c r="AJ147" s="130">
        <f t="shared" si="179"/>
        <v>4.7970498751017125E-7</v>
      </c>
      <c r="AK147" s="130" t="e">
        <f t="shared" si="179"/>
        <v>#DIV/0!</v>
      </c>
      <c r="AQ147" s="130" t="s">
        <v>13</v>
      </c>
      <c r="AR147" s="130">
        <f t="shared" si="180"/>
        <v>1.1233067093699926E-84</v>
      </c>
      <c r="AS147" s="130">
        <f t="shared" si="180"/>
        <v>7.8713064257492152E-85</v>
      </c>
      <c r="AT147" s="130">
        <f t="shared" si="180"/>
        <v>5.3336837785713954E-7</v>
      </c>
      <c r="AU147" s="130" t="e">
        <f t="shared" si="180"/>
        <v>#DIV/0!</v>
      </c>
      <c r="BA147" s="130" t="s">
        <v>13</v>
      </c>
      <c r="BB147" s="130">
        <f t="shared" si="181"/>
        <v>1.228618229194317E-84</v>
      </c>
      <c r="BC147" s="130">
        <f t="shared" si="181"/>
        <v>8.243000518561249E-85</v>
      </c>
      <c r="BD147" s="130">
        <f t="shared" si="181"/>
        <v>5.240551913003173E-7</v>
      </c>
      <c r="BE147" s="130" t="e">
        <f t="shared" si="181"/>
        <v>#DIV/0!</v>
      </c>
      <c r="BK147" s="130" t="s">
        <v>13</v>
      </c>
      <c r="BL147" s="130">
        <f t="shared" si="182"/>
        <v>1.2960614783835792E-84</v>
      </c>
      <c r="BM147" s="130">
        <f t="shared" si="182"/>
        <v>8.7617371797714069E-85</v>
      </c>
      <c r="BN147" s="130">
        <f t="shared" si="182"/>
        <v>5.4870355514261643E-7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6.167002472367801E-73</v>
      </c>
      <c r="F148" s="130">
        <f t="shared" si="176"/>
        <v>1.6258492710706984E-65</v>
      </c>
      <c r="G148" s="130" t="e">
        <f t="shared" si="176"/>
        <v>#DIV/0!</v>
      </c>
      <c r="H148" s="130">
        <f t="shared" si="176"/>
        <v>1.6709321018180236E-8</v>
      </c>
      <c r="N148" s="130" t="s">
        <v>14</v>
      </c>
      <c r="O148" s="130">
        <f t="shared" si="177"/>
        <v>1.0453980652752096E-84</v>
      </c>
      <c r="P148" s="130">
        <f t="shared" si="177"/>
        <v>7.0668619561782931E-85</v>
      </c>
      <c r="Q148" s="130" t="e">
        <f t="shared" si="177"/>
        <v>#DIV/0!</v>
      </c>
      <c r="R148" s="130">
        <f t="shared" si="177"/>
        <v>2.244873322455841E-7</v>
      </c>
      <c r="W148" s="130" t="s">
        <v>14</v>
      </c>
      <c r="X148" s="130">
        <f t="shared" si="178"/>
        <v>1.0856349855309365E-84</v>
      </c>
      <c r="Y148" s="130">
        <f t="shared" si="178"/>
        <v>7.0779608532059319E-85</v>
      </c>
      <c r="Z148" s="130" t="e">
        <f t="shared" si="178"/>
        <v>#DIV/0!</v>
      </c>
      <c r="AA148" s="130">
        <f t="shared" si="178"/>
        <v>2.4916757996854608E-7</v>
      </c>
      <c r="AG148" s="130" t="s">
        <v>14</v>
      </c>
      <c r="AH148" s="130">
        <f t="shared" si="179"/>
        <v>1.1774237920455687E-84</v>
      </c>
      <c r="AI148" s="130">
        <f t="shared" si="179"/>
        <v>7.7545518417715956E-85</v>
      </c>
      <c r="AJ148" s="130" t="e">
        <f t="shared" si="179"/>
        <v>#DIV/0!</v>
      </c>
      <c r="AK148" s="130">
        <f t="shared" si="179"/>
        <v>2.6832195428058083E-7</v>
      </c>
      <c r="AQ148" s="130" t="s">
        <v>14</v>
      </c>
      <c r="AR148" s="130">
        <f t="shared" si="180"/>
        <v>1.197140813685353E-84</v>
      </c>
      <c r="AS148" s="130">
        <f t="shared" si="180"/>
        <v>8.3678555459435668E-85</v>
      </c>
      <c r="AT148" s="130" t="e">
        <f t="shared" si="180"/>
        <v>#DIV/0!</v>
      </c>
      <c r="AU148" s="130">
        <f t="shared" si="180"/>
        <v>3.0801881520306854E-7</v>
      </c>
      <c r="BA148" s="130" t="s">
        <v>14</v>
      </c>
      <c r="BB148" s="130">
        <f t="shared" si="181"/>
        <v>1.312147182854247E-84</v>
      </c>
      <c r="BC148" s="130">
        <f t="shared" si="181"/>
        <v>8.7815543823956454E-85</v>
      </c>
      <c r="BD148" s="130" t="e">
        <f t="shared" si="181"/>
        <v>#DIV/0!</v>
      </c>
      <c r="BE148" s="130">
        <f t="shared" si="181"/>
        <v>2.946888453179202E-7</v>
      </c>
      <c r="BK148" s="130" t="s">
        <v>14</v>
      </c>
      <c r="BL148" s="130">
        <f t="shared" si="182"/>
        <v>1.3872117423658981E-84</v>
      </c>
      <c r="BM148" s="130">
        <f t="shared" si="182"/>
        <v>9.3546565179536923E-85</v>
      </c>
      <c r="BN148" s="130" t="e">
        <f t="shared" si="182"/>
        <v>#DIV/0!</v>
      </c>
      <c r="BO148" s="130">
        <f t="shared" si="182"/>
        <v>3.0936606370289026E-7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7.7986867422562214E-51</v>
      </c>
      <c r="H151" s="130">
        <f>'Mode Choice Q'!T38</f>
        <v>1.1426290597182432E-50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6.3317416001625315E-45</v>
      </c>
      <c r="H152" s="130">
        <f>'Mode Choice Q'!T39</f>
        <v>9.3208338488435979E-47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7.7620007697815667E-49</v>
      </c>
      <c r="F153" s="130">
        <f>'Mode Choice Q'!R40</f>
        <v>6.3317416001621706E-45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1.1426290597183082E-50</v>
      </c>
      <c r="F154" s="130">
        <f>'Mode Choice Q'!R41</f>
        <v>9.320833848843067E-47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1621.4122200476227</v>
      </c>
      <c r="F156" s="130" t="e">
        <f t="shared" si="183"/>
        <v>#DIV/0!</v>
      </c>
      <c r="G156" s="130">
        <f t="shared" si="183"/>
        <v>1.7966042982398464E-48</v>
      </c>
      <c r="H156" s="130">
        <f t="shared" si="183"/>
        <v>2.0137816048605636E-48</v>
      </c>
      <c r="N156" s="130" t="s">
        <v>11</v>
      </c>
      <c r="O156" s="148">
        <f t="shared" ref="O156:R159" si="184">O151*P122</f>
        <v>668.83359950249746</v>
      </c>
      <c r="P156" s="130" t="e">
        <f t="shared" si="184"/>
        <v>#DIV/0!</v>
      </c>
      <c r="Q156" s="130">
        <f t="shared" si="184"/>
        <v>1.0956697954605208E-59</v>
      </c>
      <c r="R156" s="130">
        <f t="shared" si="184"/>
        <v>7.9629597784855245E-60</v>
      </c>
      <c r="W156" s="130" t="s">
        <v>11</v>
      </c>
      <c r="X156" s="148">
        <f t="shared" ref="X156:AA159" si="185">X151*Z122</f>
        <v>644.30187153646</v>
      </c>
      <c r="Y156" s="130" t="e">
        <f t="shared" si="185"/>
        <v>#DIV/0!</v>
      </c>
      <c r="Z156" s="130">
        <f t="shared" si="185"/>
        <v>1.1230330277859398E-59</v>
      </c>
      <c r="AA156" s="130">
        <f t="shared" si="185"/>
        <v>8.1986696862621102E-60</v>
      </c>
      <c r="AG156" s="130" t="s">
        <v>11</v>
      </c>
      <c r="AH156" s="148">
        <f t="shared" ref="AH156:AK159" si="186">AH151*AJ122</f>
        <v>737.07464327707964</v>
      </c>
      <c r="AI156" s="130" t="e">
        <f t="shared" si="186"/>
        <v>#DIV/0!</v>
      </c>
      <c r="AJ156" s="130">
        <f t="shared" si="186"/>
        <v>1.2745121037350182E-59</v>
      </c>
      <c r="AK156" s="130">
        <f t="shared" si="186"/>
        <v>9.3128190586175194E-60</v>
      </c>
      <c r="AQ156" s="130" t="s">
        <v>11</v>
      </c>
      <c r="AR156" s="148">
        <f t="shared" ref="AR156:AU159" si="187">AR151*AT122</f>
        <v>730.88227267523234</v>
      </c>
      <c r="AS156" s="130" t="e">
        <f t="shared" si="187"/>
        <v>#DIV/0!</v>
      </c>
      <c r="AT156" s="130">
        <f t="shared" si="187"/>
        <v>1.3852829633126997E-59</v>
      </c>
      <c r="AU156" s="130">
        <f t="shared" si="187"/>
        <v>1.0426192282417813E-59</v>
      </c>
      <c r="BA156" s="130" t="s">
        <v>11</v>
      </c>
      <c r="BB156" s="148">
        <f t="shared" ref="BB156:BE159" si="188">BB151*BD122</f>
        <v>850.78370435579313</v>
      </c>
      <c r="BC156" s="130" t="e">
        <f t="shared" si="188"/>
        <v>#DIV/0!</v>
      </c>
      <c r="BD156" s="130">
        <f t="shared" si="188"/>
        <v>1.4485763470437919E-59</v>
      </c>
      <c r="BE156" s="130">
        <f t="shared" si="188"/>
        <v>1.0593673913311262E-59</v>
      </c>
      <c r="BK156" s="130" t="s">
        <v>11</v>
      </c>
      <c r="BL156" s="148">
        <f t="shared" ref="BL156:BO159" si="189">BL151*BN122</f>
        <v>914.51001291509544</v>
      </c>
      <c r="BM156" s="130" t="e">
        <f t="shared" si="189"/>
        <v>#DIV/0!</v>
      </c>
      <c r="BN156" s="130">
        <f t="shared" si="189"/>
        <v>1.5454778680801234E-59</v>
      </c>
      <c r="BO156" s="130">
        <f t="shared" si="189"/>
        <v>1.1307449922570792E-59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66.676778467648106</v>
      </c>
      <c r="G157" s="130">
        <f t="shared" si="183"/>
        <v>5.2123508745848651E-42</v>
      </c>
      <c r="H157" s="130">
        <f t="shared" si="183"/>
        <v>8.6825111662279801E-44</v>
      </c>
      <c r="N157" s="130" t="s">
        <v>12</v>
      </c>
      <c r="O157" s="130" t="e">
        <f t="shared" si="184"/>
        <v>#DIV/0!</v>
      </c>
      <c r="P157" s="148">
        <f t="shared" si="184"/>
        <v>4.9766704068107428</v>
      </c>
      <c r="Q157" s="130">
        <f t="shared" si="184"/>
        <v>5.0431432807552546E-63</v>
      </c>
      <c r="R157" s="130">
        <f t="shared" si="184"/>
        <v>5.4212585190015404E-63</v>
      </c>
      <c r="W157" s="130" t="s">
        <v>12</v>
      </c>
      <c r="X157" s="130" t="e">
        <f t="shared" si="185"/>
        <v>#DIV/0!</v>
      </c>
      <c r="Y157" s="148">
        <f t="shared" si="185"/>
        <v>4.413988065296504</v>
      </c>
      <c r="Z157" s="130">
        <f t="shared" si="185"/>
        <v>4.9346425682013197E-63</v>
      </c>
      <c r="AA157" s="130">
        <f t="shared" si="185"/>
        <v>5.3285683343280305E-63</v>
      </c>
      <c r="AG157" s="130" t="s">
        <v>12</v>
      </c>
      <c r="AH157" s="130" t="e">
        <f t="shared" si="186"/>
        <v>#DIV/0!</v>
      </c>
      <c r="AI157" s="148">
        <f t="shared" si="186"/>
        <v>5.2792015078947054</v>
      </c>
      <c r="AJ157" s="130">
        <f t="shared" si="186"/>
        <v>5.7959225373539559E-63</v>
      </c>
      <c r="AK157" s="130">
        <f t="shared" si="186"/>
        <v>6.2641731150665193E-63</v>
      </c>
      <c r="AQ157" s="130" t="s">
        <v>12</v>
      </c>
      <c r="AR157" s="130" t="e">
        <f t="shared" si="187"/>
        <v>#DIV/0!</v>
      </c>
      <c r="AS157" s="148">
        <f t="shared" si="187"/>
        <v>5.3780145035207552</v>
      </c>
      <c r="AT157" s="130">
        <f t="shared" si="187"/>
        <v>6.0980338819601996E-63</v>
      </c>
      <c r="AU157" s="130">
        <f t="shared" si="187"/>
        <v>6.788612945046648E-63</v>
      </c>
      <c r="BA157" s="130" t="s">
        <v>12</v>
      </c>
      <c r="BB157" s="130" t="e">
        <f t="shared" si="188"/>
        <v>#DIV/0!</v>
      </c>
      <c r="BC157" s="148">
        <f t="shared" si="188"/>
        <v>6.2190620368689435</v>
      </c>
      <c r="BD157" s="130">
        <f t="shared" si="188"/>
        <v>6.6161296801340107E-63</v>
      </c>
      <c r="BE157" s="130">
        <f t="shared" si="188"/>
        <v>7.1567063548436634E-63</v>
      </c>
      <c r="BK157" s="130" t="s">
        <v>12</v>
      </c>
      <c r="BL157" s="130" t="e">
        <f t="shared" si="189"/>
        <v>#DIV/0!</v>
      </c>
      <c r="BM157" s="148">
        <f t="shared" si="189"/>
        <v>6.7500263683653667</v>
      </c>
      <c r="BN157" s="130">
        <f t="shared" si="189"/>
        <v>7.073599084743258E-63</v>
      </c>
      <c r="BO157" s="130">
        <f t="shared" si="189"/>
        <v>7.655019516321656E-63</v>
      </c>
    </row>
    <row r="158" spans="4:67" x14ac:dyDescent="0.3">
      <c r="D158" s="130" t="s">
        <v>13</v>
      </c>
      <c r="E158" s="130">
        <f t="shared" si="183"/>
        <v>1.6199742636824496E-46</v>
      </c>
      <c r="F158" s="130">
        <f t="shared" si="183"/>
        <v>6.1230096835235502E-42</v>
      </c>
      <c r="G158" s="148">
        <f t="shared" si="183"/>
        <v>0.41766466722457712</v>
      </c>
      <c r="H158" s="130" t="e">
        <f t="shared" si="183"/>
        <v>#DIV/0!</v>
      </c>
      <c r="N158" s="130" t="s">
        <v>13</v>
      </c>
      <c r="O158" s="130">
        <f t="shared" si="184"/>
        <v>4.0245637897670982E-60</v>
      </c>
      <c r="P158" s="130">
        <f t="shared" si="184"/>
        <v>3.9004472105539175E-63</v>
      </c>
      <c r="Q158" s="148">
        <f t="shared" si="184"/>
        <v>5.8804916046417128</v>
      </c>
      <c r="R158" s="130" t="e">
        <f t="shared" si="184"/>
        <v>#DIV/0!</v>
      </c>
      <c r="W158" s="130" t="s">
        <v>13</v>
      </c>
      <c r="X158" s="130">
        <f t="shared" si="185"/>
        <v>4.1689145387011492E-60</v>
      </c>
      <c r="Y158" s="130">
        <f t="shared" si="185"/>
        <v>3.896709150917931E-63</v>
      </c>
      <c r="Z158" s="148">
        <f t="shared" si="185"/>
        <v>6.4812584479683375</v>
      </c>
      <c r="AA158" s="130" t="e">
        <f t="shared" si="185"/>
        <v>#DIV/0!</v>
      </c>
      <c r="AG158" s="130" t="s">
        <v>13</v>
      </c>
      <c r="AH158" s="130">
        <f t="shared" si="186"/>
        <v>4.5115371264792058E-60</v>
      </c>
      <c r="AI158" s="130">
        <f t="shared" si="186"/>
        <v>4.2598970665764588E-63</v>
      </c>
      <c r="AJ158" s="148">
        <f t="shared" si="186"/>
        <v>6.9580931816187555</v>
      </c>
      <c r="AK158" s="130" t="e">
        <f t="shared" si="186"/>
        <v>#DIV/0!</v>
      </c>
      <c r="AQ158" s="130" t="s">
        <v>13</v>
      </c>
      <c r="AR158" s="130">
        <f t="shared" si="187"/>
        <v>4.5763474930794981E-60</v>
      </c>
      <c r="AS158" s="130">
        <f t="shared" si="187"/>
        <v>4.5860480878793198E-63</v>
      </c>
      <c r="AT158" s="148">
        <f t="shared" si="187"/>
        <v>7.7364775640989736</v>
      </c>
      <c r="AU158" s="130" t="e">
        <f t="shared" si="187"/>
        <v>#DIV/0!</v>
      </c>
      <c r="BA158" s="130" t="s">
        <v>13</v>
      </c>
      <c r="BB158" s="130">
        <f t="shared" si="188"/>
        <v>5.0053862460045441E-60</v>
      </c>
      <c r="BC158" s="130">
        <f t="shared" si="188"/>
        <v>4.8026076894774007E-63</v>
      </c>
      <c r="BD158" s="148">
        <f t="shared" si="188"/>
        <v>7.6013903301377166</v>
      </c>
      <c r="BE158" s="130" t="e">
        <f t="shared" si="188"/>
        <v>#DIV/0!</v>
      </c>
      <c r="BK158" s="130" t="s">
        <v>13</v>
      </c>
      <c r="BL158" s="130">
        <f t="shared" si="189"/>
        <v>5.2801498005866386E-60</v>
      </c>
      <c r="BM158" s="130">
        <f t="shared" si="189"/>
        <v>5.1048384939438028E-63</v>
      </c>
      <c r="BN158" s="148">
        <f t="shared" si="189"/>
        <v>7.9589134263209171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2.5124345887744207E-48</v>
      </c>
      <c r="F159" s="130">
        <f t="shared" si="183"/>
        <v>9.4726625257306712E-44</v>
      </c>
      <c r="G159" s="130" t="e">
        <f t="shared" si="183"/>
        <v>#DIV/0!</v>
      </c>
      <c r="H159" s="148">
        <f t="shared" si="183"/>
        <v>0.24236773782472643</v>
      </c>
      <c r="N159" s="130" t="s">
        <v>14</v>
      </c>
      <c r="O159" s="130">
        <f t="shared" si="184"/>
        <v>4.2589479572996859E-60</v>
      </c>
      <c r="P159" s="130">
        <f t="shared" si="184"/>
        <v>4.1173557486492831E-63</v>
      </c>
      <c r="Q159" s="130" t="e">
        <f t="shared" si="184"/>
        <v>#DIV/0!</v>
      </c>
      <c r="R159" s="148">
        <f t="shared" si="184"/>
        <v>3.256175809146999</v>
      </c>
      <c r="W159" s="130" t="s">
        <v>14</v>
      </c>
      <c r="X159" s="130">
        <f t="shared" si="185"/>
        <v>4.4228730256764336E-60</v>
      </c>
      <c r="Y159" s="130">
        <f t="shared" si="185"/>
        <v>4.1238222832673056E-63</v>
      </c>
      <c r="Z159" s="130" t="e">
        <f t="shared" si="185"/>
        <v>#DIV/0!</v>
      </c>
      <c r="AA159" s="148">
        <f t="shared" si="185"/>
        <v>3.614161379180628</v>
      </c>
      <c r="AG159" s="130" t="s">
        <v>14</v>
      </c>
      <c r="AH159" s="130">
        <f t="shared" si="186"/>
        <v>4.7968202932233227E-60</v>
      </c>
      <c r="AI159" s="130">
        <f t="shared" si="186"/>
        <v>4.5180235303738299E-63</v>
      </c>
      <c r="AJ159" s="130" t="e">
        <f t="shared" si="186"/>
        <v>#DIV/0!</v>
      </c>
      <c r="AK159" s="148">
        <f t="shared" si="186"/>
        <v>3.8919944740385723</v>
      </c>
      <c r="AQ159" s="130" t="s">
        <v>14</v>
      </c>
      <c r="AR159" s="130">
        <f t="shared" si="187"/>
        <v>4.8771473684553658E-60</v>
      </c>
      <c r="AS159" s="130">
        <f t="shared" si="187"/>
        <v>4.875351796823507E-63</v>
      </c>
      <c r="AT159" s="130" t="e">
        <f t="shared" si="187"/>
        <v>#DIV/0!</v>
      </c>
      <c r="AU159" s="148">
        <f t="shared" si="187"/>
        <v>4.4677951525974402</v>
      </c>
      <c r="BA159" s="130" t="s">
        <v>14</v>
      </c>
      <c r="BB159" s="130">
        <f t="shared" si="188"/>
        <v>5.3456829027347115E-60</v>
      </c>
      <c r="BC159" s="130">
        <f t="shared" si="188"/>
        <v>5.1163845625741266E-63</v>
      </c>
      <c r="BD159" s="130" t="e">
        <f t="shared" si="188"/>
        <v>#DIV/0!</v>
      </c>
      <c r="BE159" s="148">
        <f t="shared" si="188"/>
        <v>4.2744447080868602</v>
      </c>
      <c r="BK159" s="130" t="s">
        <v>14</v>
      </c>
      <c r="BL159" s="130">
        <f t="shared" si="189"/>
        <v>5.6514956481539256E-60</v>
      </c>
      <c r="BM159" s="130">
        <f t="shared" si="189"/>
        <v>5.4502902461767529E-63</v>
      </c>
      <c r="BN159" s="130" t="e">
        <f t="shared" si="189"/>
        <v>#DIV/0!</v>
      </c>
      <c r="BO159" s="148">
        <f t="shared" si="189"/>
        <v>4.48733691439819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-287.08044894377986</v>
      </c>
      <c r="J28" s="206">
        <f>11.561-21.719*J46</f>
        <v>-287.46241048359167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-254.25007948122172</v>
      </c>
      <c r="J29" s="206">
        <f t="shared" si="10"/>
        <v>-250.03158605606862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-291.68090390874482</v>
      </c>
      <c r="H30" s="206">
        <f t="shared" si="10"/>
        <v>-254.25007948122166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-287.46241048359173</v>
      </c>
      <c r="H31" s="206">
        <f t="shared" si="10"/>
        <v>-250.03158605606856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2.1015762963694023E-125</v>
      </c>
      <c r="J33" s="206">
        <f t="shared" si="13"/>
        <v>1.4343705913078585E-125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3.8070927538004998E-111</v>
      </c>
      <c r="J34" s="206">
        <f t="shared" si="16"/>
        <v>2.5861986122525552E-109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2.1115090923647529E-127</v>
      </c>
      <c r="H35" s="206">
        <f t="shared" si="16"/>
        <v>3.8070927538007162E-111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1.4343705913077769E-125</v>
      </c>
      <c r="H36" s="206">
        <f t="shared" si="16"/>
        <v>2.5861986122527022E-109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1.9142596044331997E-75</v>
      </c>
      <c r="O38" s="206">
        <f t="shared" si="20"/>
        <v>2.8046884355779668E-75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7.7986867422562214E-51</v>
      </c>
      <c r="T38" s="206">
        <f t="shared" si="21"/>
        <v>1.1426290597182432E-50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1.0867543773748246E-66</v>
      </c>
      <c r="O39" s="206">
        <f t="shared" si="20"/>
        <v>1.5997900144494522E-68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6.3317416001625315E-45</v>
      </c>
      <c r="T39" s="206">
        <f t="shared" si="21"/>
        <v>9.3208338488435979E-47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1.905254694058089E-73</v>
      </c>
      <c r="M40" s="206">
        <f t="shared" si="20"/>
        <v>1.0867543773747628E-66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7.7620007697815667E-49</v>
      </c>
      <c r="R40" s="206">
        <f t="shared" si="21"/>
        <v>6.3317416001621706E-45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2.8046884355781264E-75</v>
      </c>
      <c r="M41" s="206">
        <f t="shared" si="20"/>
        <v>1.5997900144493612E-68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1.1426290597183082E-50</v>
      </c>
      <c r="R41" s="206">
        <f t="shared" si="21"/>
        <v>9.320833848843067E-47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13.750239373073336</v>
      </c>
      <c r="J46">
        <f>'Trip Length Frequency'!L28</f>
        <v>13.767825889018447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12.238642639220116</v>
      </c>
      <c r="J47">
        <f>'Trip Length Frequency'!L29</f>
        <v>12.044412084169096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13.962056444069468</v>
      </c>
      <c r="H48">
        <f>'Trip Length Frequency'!J30</f>
        <v>12.238642639220114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13.767825889018448</v>
      </c>
      <c r="H49">
        <f>'Trip Length Frequency'!J31</f>
        <v>12.044412084169094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L7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1.4004389087593646E-85</v>
      </c>
      <c r="G25" s="4" t="e">
        <f>Gravity!F134</f>
        <v>#DIV/0!</v>
      </c>
      <c r="H25" s="4">
        <f>Gravity!G134</f>
        <v>230.37267140186151</v>
      </c>
      <c r="I25" s="4">
        <f>Gravity!H134</f>
        <v>176.24106333836238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5.758976879678411E-87</v>
      </c>
      <c r="H26" s="4">
        <f>Gravity!G135</f>
        <v>823.20966390211936</v>
      </c>
      <c r="I26" s="4">
        <f>Gravity!H135</f>
        <v>931.51656890710353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208.70575921471314</v>
      </c>
      <c r="G27" s="4">
        <f>Gravity!F136</f>
        <v>967.03404374030777</v>
      </c>
      <c r="H27" s="4">
        <f>Gravity!G136</f>
        <v>3.607434578099766E-89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219.88190895423313</v>
      </c>
      <c r="G28" s="4">
        <f>Gravity!F137</f>
        <v>1016.2891731952126</v>
      </c>
      <c r="H28" s="4" t="e">
        <f>Gravity!G137</f>
        <v>#DIV/0!</v>
      </c>
      <c r="I28" s="4">
        <f>Gravity!H137</f>
        <v>2.0933677819929501E-89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230.37267140186151</v>
      </c>
      <c r="D36" s="31">
        <f>E36-H36</f>
        <v>0</v>
      </c>
      <c r="E36">
        <f>W6*G66+(W6*0.17/X6^3.8)*(G66^4.8/4.8)</f>
        <v>575.93286360609193</v>
      </c>
      <c r="F36" s="258"/>
      <c r="G36" s="32" t="s">
        <v>62</v>
      </c>
      <c r="H36" s="33">
        <f>W6*G66+0.17*W6/X6^3.8*G66^4.8/4.8</f>
        <v>575.93286360609193</v>
      </c>
      <c r="I36" s="32" t="s">
        <v>63</v>
      </c>
      <c r="J36" s="33">
        <f>W6*(1+0.17*(G66/X6)^3.8)</f>
        <v>2.5000246925421683</v>
      </c>
      <c r="K36" s="34">
        <v>1</v>
      </c>
      <c r="L36" s="35" t="s">
        <v>61</v>
      </c>
      <c r="M36" s="36" t="s">
        <v>64</v>
      </c>
      <c r="N36" s="37">
        <f>J36+J54+J51</f>
        <v>15.000074061565892</v>
      </c>
      <c r="O36" s="38" t="s">
        <v>65</v>
      </c>
      <c r="P36" s="39">
        <v>0</v>
      </c>
      <c r="Q36" s="39">
        <f>IF(P36&lt;=0,0,P36)</f>
        <v>0</v>
      </c>
      <c r="R36" s="40">
        <f>G58</f>
        <v>230.37267140186151</v>
      </c>
      <c r="S36" s="40" t="s">
        <v>39</v>
      </c>
      <c r="T36" s="40">
        <f>I58</f>
        <v>230.37267140186151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176.24106333836238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13.750341638412584</v>
      </c>
      <c r="O37" s="48" t="s">
        <v>70</v>
      </c>
      <c r="P37" s="39">
        <v>230.37267140186151</v>
      </c>
      <c r="Q37" s="39">
        <f t="shared" ref="Q37:Q60" si="5">IF(P37&lt;=0,0,P37)</f>
        <v>230.37267140186151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823.20966390211936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13.95309878746739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931.51656890710353</v>
      </c>
      <c r="D39" s="31">
        <f t="shared" si="1"/>
        <v>0</v>
      </c>
      <c r="E39">
        <f t="shared" si="2"/>
        <v>863.89929540913784</v>
      </c>
      <c r="F39" s="258"/>
      <c r="G39" s="44" t="s">
        <v>77</v>
      </c>
      <c r="H39" s="33">
        <f t="shared" si="3"/>
        <v>863.89929540913784</v>
      </c>
      <c r="I39" s="44" t="s">
        <v>78</v>
      </c>
      <c r="J39" s="33">
        <f t="shared" si="4"/>
        <v>3.7500370388132525</v>
      </c>
      <c r="K39" s="34">
        <v>4</v>
      </c>
      <c r="L39" s="45"/>
      <c r="M39" s="46" t="s">
        <v>79</v>
      </c>
      <c r="N39" s="47">
        <f>J36+J47+J48+J42+J43</f>
        <v>14.032727719325141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575.93721076117708</v>
      </c>
      <c r="F40" s="258"/>
      <c r="G40" s="44" t="s">
        <v>81</v>
      </c>
      <c r="H40" s="33">
        <f t="shared" si="3"/>
        <v>575.93721076117708</v>
      </c>
      <c r="I40" s="44" t="s">
        <v>82</v>
      </c>
      <c r="J40" s="33">
        <f t="shared" si="4"/>
        <v>2.5001152690167205</v>
      </c>
      <c r="K40" s="34">
        <v>5</v>
      </c>
      <c r="L40" s="45"/>
      <c r="M40" s="46" t="s">
        <v>83</v>
      </c>
      <c r="N40" s="47">
        <f>J45+J38+J39+J40+J51</f>
        <v>13.750450183425075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5273.8144687967506</v>
      </c>
      <c r="F41" s="258"/>
      <c r="G41" s="44" t="s">
        <v>85</v>
      </c>
      <c r="H41" s="33">
        <f t="shared" si="3"/>
        <v>5273.8144687967506</v>
      </c>
      <c r="I41" s="44" t="s">
        <v>86</v>
      </c>
      <c r="J41" s="33">
        <f t="shared" si="4"/>
        <v>3.6096520902908162</v>
      </c>
      <c r="K41" s="34">
        <v>6</v>
      </c>
      <c r="L41" s="45"/>
      <c r="M41" s="46" t="s">
        <v>87</v>
      </c>
      <c r="N41" s="47">
        <f>J45+J38+J39+J49+J43</f>
        <v>13.953207332479881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4859.466653698455</v>
      </c>
      <c r="F42" s="258"/>
      <c r="G42" s="44" t="s">
        <v>89</v>
      </c>
      <c r="H42" s="33">
        <f t="shared" si="3"/>
        <v>4859.466653698455</v>
      </c>
      <c r="I42" s="44" t="s">
        <v>90</v>
      </c>
      <c r="J42" s="33">
        <f t="shared" si="4"/>
        <v>2.5796659706710052</v>
      </c>
      <c r="K42" s="34">
        <v>7</v>
      </c>
      <c r="L42" s="45"/>
      <c r="M42" s="46" t="s">
        <v>91</v>
      </c>
      <c r="N42" s="47">
        <f>J45+J38+J48+J42+J43</f>
        <v>14.032836264337632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2092.8256547871938</v>
      </c>
      <c r="F43" s="258"/>
      <c r="G43" s="44" t="s">
        <v>93</v>
      </c>
      <c r="H43" s="33">
        <f t="shared" si="3"/>
        <v>2092.8256547871938</v>
      </c>
      <c r="I43" s="44" t="s">
        <v>94</v>
      </c>
      <c r="J43" s="33">
        <f t="shared" si="4"/>
        <v>2.7029217870952484</v>
      </c>
      <c r="K43" s="34">
        <v>8</v>
      </c>
      <c r="L43" s="53"/>
      <c r="M43" s="54" t="s">
        <v>95</v>
      </c>
      <c r="N43" s="55">
        <f>J45+J46+J41+J42+J43</f>
        <v>13.892530011048443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13.778950018195497</v>
      </c>
      <c r="O44" s="38" t="s">
        <v>100</v>
      </c>
      <c r="P44" s="39">
        <v>0</v>
      </c>
      <c r="Q44" s="39">
        <f t="shared" si="5"/>
        <v>0</v>
      </c>
      <c r="R44" s="40">
        <f>G59</f>
        <v>176.24106333836235</v>
      </c>
      <c r="S44" s="40" t="s">
        <v>39</v>
      </c>
      <c r="T44" s="40">
        <f>I59</f>
        <v>176.24106333836238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440.611782733903</v>
      </c>
      <c r="F45" s="258"/>
      <c r="G45" s="44" t="s">
        <v>101</v>
      </c>
      <c r="H45" s="33">
        <f t="shared" si="3"/>
        <v>440.611782733903</v>
      </c>
      <c r="I45" s="44" t="s">
        <v>102</v>
      </c>
      <c r="J45" s="33">
        <f t="shared" si="4"/>
        <v>2.5002485065713786</v>
      </c>
      <c r="K45" s="34">
        <v>10</v>
      </c>
      <c r="L45" s="45"/>
      <c r="M45" s="46" t="s">
        <v>103</v>
      </c>
      <c r="N45" s="47">
        <f>J36+J47+J48+J42+J50</f>
        <v>13.85857895005325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440.60418784002138</v>
      </c>
      <c r="F46" s="258"/>
      <c r="G46" s="44" t="s">
        <v>105</v>
      </c>
      <c r="H46" s="33">
        <f t="shared" si="3"/>
        <v>440.60418784002138</v>
      </c>
      <c r="I46" s="44" t="s">
        <v>106</v>
      </c>
      <c r="J46" s="33">
        <f t="shared" si="4"/>
        <v>2.5000416564199934</v>
      </c>
      <c r="K46" s="34">
        <v>11</v>
      </c>
      <c r="L46" s="45"/>
      <c r="M46" s="46" t="s">
        <v>107</v>
      </c>
      <c r="N46" s="47">
        <f>J45+J38+J39+J49+J50</f>
        <v>13.779058563207988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575.93721076117708</v>
      </c>
      <c r="F47" s="258"/>
      <c r="G47" s="44" t="s">
        <v>109</v>
      </c>
      <c r="H47" s="33">
        <f t="shared" si="3"/>
        <v>575.93721076117708</v>
      </c>
      <c r="I47" s="44" t="s">
        <v>110</v>
      </c>
      <c r="J47" s="33">
        <f t="shared" si="4"/>
        <v>2.5001152690167205</v>
      </c>
      <c r="K47" s="34">
        <v>12</v>
      </c>
      <c r="L47" s="45"/>
      <c r="M47" s="46" t="s">
        <v>111</v>
      </c>
      <c r="N47" s="47">
        <f>J45+J38+J48+J42+J50</f>
        <v>13.858687495065739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13.71838124177655</v>
      </c>
      <c r="O48" s="48" t="s">
        <v>116</v>
      </c>
      <c r="P48" s="39">
        <v>176.24106333836235</v>
      </c>
      <c r="Q48" s="39">
        <f t="shared" si="5"/>
        <v>176.24106333836235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15.000290162991373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2776.034399383781</v>
      </c>
      <c r="F50" s="258"/>
      <c r="G50" s="44" t="s">
        <v>121</v>
      </c>
      <c r="H50" s="33">
        <f t="shared" si="3"/>
        <v>2776.034399383781</v>
      </c>
      <c r="I50" s="44" t="s">
        <v>122</v>
      </c>
      <c r="J50" s="33">
        <f t="shared" si="4"/>
        <v>2.5287730178233558</v>
      </c>
      <c r="K50" s="34">
        <v>15</v>
      </c>
      <c r="L50" s="35" t="s">
        <v>71</v>
      </c>
      <c r="M50" s="36" t="s">
        <v>123</v>
      </c>
      <c r="N50" s="37">
        <f>J37+J46+J41+J42+J43</f>
        <v>13.892281504477065</v>
      </c>
      <c r="O50" s="38" t="s">
        <v>124</v>
      </c>
      <c r="P50" s="39">
        <v>0</v>
      </c>
      <c r="Q50" s="39">
        <f t="shared" si="5"/>
        <v>0</v>
      </c>
      <c r="R50" s="40">
        <f>G60</f>
        <v>823.20966390211936</v>
      </c>
      <c r="S50" s="40" t="s">
        <v>39</v>
      </c>
      <c r="T50" s="40">
        <f>I60</f>
        <v>823.20966390211936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575.93404793671198</v>
      </c>
      <c r="F51" s="258"/>
      <c r="G51" s="44" t="s">
        <v>125</v>
      </c>
      <c r="H51" s="33">
        <f t="shared" si="3"/>
        <v>575.93404793671198</v>
      </c>
      <c r="I51" s="44" t="s">
        <v>126</v>
      </c>
      <c r="J51" s="33">
        <f t="shared" si="4"/>
        <v>2.500049369023722</v>
      </c>
      <c r="K51" s="34">
        <v>16</v>
      </c>
      <c r="L51" s="45"/>
      <c r="M51" s="46" t="s">
        <v>127</v>
      </c>
      <c r="N51" s="47">
        <f>J37+J38+J39+J40+J51</f>
        <v>13.750201676853695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4668.7875128845371</v>
      </c>
      <c r="F52" s="258"/>
      <c r="G52" s="44" t="s">
        <v>129</v>
      </c>
      <c r="H52" s="33">
        <f t="shared" si="3"/>
        <v>4668.7875128845371</v>
      </c>
      <c r="I52" s="44" t="s">
        <v>130</v>
      </c>
      <c r="J52" s="33">
        <f t="shared" si="4"/>
        <v>3.271325602152928</v>
      </c>
      <c r="K52" s="34">
        <v>17</v>
      </c>
      <c r="L52" s="45"/>
      <c r="M52" s="46" t="s">
        <v>131</v>
      </c>
      <c r="N52" s="47">
        <f>J37+J38+J39+J49+J43</f>
        <v>13.9529588259085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14.032587757766255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12.163565450209997</v>
      </c>
      <c r="O54" s="56" t="s">
        <v>140</v>
      </c>
      <c r="P54" s="39">
        <v>823.20966390211936</v>
      </c>
      <c r="Q54" s="39">
        <f t="shared" si="5"/>
        <v>823.20966390211936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23719.785288598938</v>
      </c>
      <c r="K55" s="34">
        <v>20</v>
      </c>
      <c r="L55" s="35" t="s">
        <v>76</v>
      </c>
      <c r="M55" s="36" t="s">
        <v>142</v>
      </c>
      <c r="N55" s="37">
        <f>J37+J38+J39+J49+J50</f>
        <v>13.778810056636608</v>
      </c>
      <c r="O55" s="38" t="s">
        <v>143</v>
      </c>
      <c r="P55" s="39">
        <v>0</v>
      </c>
      <c r="Q55" s="39">
        <f t="shared" si="5"/>
        <v>0</v>
      </c>
      <c r="R55" s="40">
        <f>G61</f>
        <v>931.51656890710353</v>
      </c>
      <c r="S55" s="40" t="s">
        <v>39</v>
      </c>
      <c r="T55" s="40">
        <f>I61</f>
        <v>931.51656890710353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13.858438988494362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13.718132735205172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230.37267140186151</v>
      </c>
      <c r="H58" s="68" t="s">
        <v>39</v>
      </c>
      <c r="I58" s="69">
        <f>C36</f>
        <v>230.37267140186151</v>
      </c>
      <c r="K58" s="34">
        <v>23</v>
      </c>
      <c r="L58" s="45"/>
      <c r="M58" s="46" t="s">
        <v>149</v>
      </c>
      <c r="N58" s="47">
        <f>J37+J46+J53+J44</f>
        <v>15.000041656419993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176.24106333836235</v>
      </c>
      <c r="H59" s="68" t="s">
        <v>39</v>
      </c>
      <c r="I59" s="69">
        <f t="shared" ref="I59:I60" si="6">C37</f>
        <v>176.24106333836238</v>
      </c>
      <c r="K59" s="34">
        <v>24</v>
      </c>
      <c r="L59" s="45"/>
      <c r="M59" s="46" t="s">
        <v>151</v>
      </c>
      <c r="N59" s="47">
        <f>J52+J53+J44</f>
        <v>13.271325602152928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823.20966390211936</v>
      </c>
      <c r="H60" s="68" t="s">
        <v>39</v>
      </c>
      <c r="I60" s="69">
        <f t="shared" si="6"/>
        <v>823.20966390211936</v>
      </c>
      <c r="K60" s="34">
        <v>25</v>
      </c>
      <c r="L60" s="53"/>
      <c r="M60" s="54" t="s">
        <v>153</v>
      </c>
      <c r="N60" s="55">
        <f>J52+J41+J42+J50</f>
        <v>11.989416680938106</v>
      </c>
      <c r="O60" s="56" t="s">
        <v>154</v>
      </c>
      <c r="P60" s="39">
        <v>931.51656890710353</v>
      </c>
      <c r="Q60" s="71">
        <f t="shared" si="5"/>
        <v>931.51656890710353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931.51656890710353</v>
      </c>
      <c r="H61" s="74" t="s">
        <v>39</v>
      </c>
      <c r="I61" s="69">
        <f>C39</f>
        <v>931.51656890710353</v>
      </c>
      <c r="K61" s="264" t="s">
        <v>155</v>
      </c>
      <c r="L61" s="264"/>
      <c r="M61" s="264"/>
      <c r="N61" s="76">
        <f>SUM(N36:N60)</f>
        <v>345.76697336441509</v>
      </c>
      <c r="U61" s="77" t="s">
        <v>156</v>
      </c>
      <c r="V61" s="78">
        <f>SUMPRODUCT($Q$36:$Q$60,V36:V60)</f>
        <v>230.37267140186151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230.37267140186151</v>
      </c>
      <c r="Z61" s="78">
        <f t="shared" si="7"/>
        <v>230.37267140186151</v>
      </c>
      <c r="AA61" s="78">
        <f t="shared" si="7"/>
        <v>1930.9672961475853</v>
      </c>
      <c r="AB61" s="78">
        <f t="shared" si="7"/>
        <v>1930.9672961475853</v>
      </c>
      <c r="AC61" s="78">
        <f t="shared" si="7"/>
        <v>823.20966390211936</v>
      </c>
      <c r="AD61" s="78">
        <f t="shared" si="7"/>
        <v>0</v>
      </c>
      <c r="AE61" s="78">
        <f t="shared" si="7"/>
        <v>176.24106333836235</v>
      </c>
      <c r="AF61" s="78">
        <f t="shared" si="7"/>
        <v>176.24106333836235</v>
      </c>
      <c r="AG61" s="78">
        <f t="shared" si="7"/>
        <v>230.37267140186151</v>
      </c>
      <c r="AH61" s="78">
        <f t="shared" si="7"/>
        <v>0</v>
      </c>
      <c r="AI61" s="78">
        <f t="shared" si="7"/>
        <v>0</v>
      </c>
      <c r="AJ61" s="78">
        <f t="shared" si="7"/>
        <v>1107.7576322454659</v>
      </c>
      <c r="AK61" s="78">
        <f t="shared" si="7"/>
        <v>230.37267140186151</v>
      </c>
      <c r="AL61" s="78">
        <f t="shared" si="7"/>
        <v>1754.7262328092229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7.6790890467287168E-2</v>
      </c>
      <c r="W64">
        <f t="shared" ref="W64:AN64" si="8">W61/W63</f>
        <v>0</v>
      </c>
      <c r="X64">
        <f t="shared" si="8"/>
        <v>0</v>
      </c>
      <c r="Y64">
        <f t="shared" si="8"/>
        <v>7.6790890467287168E-2</v>
      </c>
      <c r="Z64">
        <f t="shared" si="8"/>
        <v>0.11518633570093076</v>
      </c>
      <c r="AA64">
        <f t="shared" si="8"/>
        <v>1.2873115307650569</v>
      </c>
      <c r="AB64">
        <f t="shared" si="8"/>
        <v>0.64365576538252844</v>
      </c>
      <c r="AC64">
        <f t="shared" si="8"/>
        <v>0.82320966390211936</v>
      </c>
      <c r="AD64">
        <f t="shared" si="8"/>
        <v>0</v>
      </c>
      <c r="AE64">
        <f t="shared" si="8"/>
        <v>0.1409928506706899</v>
      </c>
      <c r="AF64">
        <f t="shared" si="8"/>
        <v>8.8120531669181171E-2</v>
      </c>
      <c r="AG64">
        <f t="shared" si="8"/>
        <v>0.11518633570093076</v>
      </c>
      <c r="AH64">
        <f t="shared" si="8"/>
        <v>0</v>
      </c>
      <c r="AI64">
        <f t="shared" si="8"/>
        <v>0</v>
      </c>
      <c r="AJ64">
        <f t="shared" si="8"/>
        <v>0.49233672544242929</v>
      </c>
      <c r="AK64">
        <f t="shared" si="8"/>
        <v>9.2149068560744604E-2</v>
      </c>
      <c r="AL64">
        <f t="shared" si="8"/>
        <v>1.1698174885394819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230.37267140186151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2.5000246925421683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3.7500370388132525</v>
      </c>
      <c r="Z67" s="82">
        <f t="shared" si="9"/>
        <v>2.5001152690167205</v>
      </c>
      <c r="AA67" s="82">
        <f t="shared" si="9"/>
        <v>3.6096520902908162</v>
      </c>
      <c r="AB67" s="82">
        <f t="shared" si="9"/>
        <v>2.5796659706710052</v>
      </c>
      <c r="AC67" s="82">
        <f t="shared" si="9"/>
        <v>2.7029217870952484</v>
      </c>
      <c r="AD67" s="82">
        <f t="shared" si="9"/>
        <v>2.5</v>
      </c>
      <c r="AE67" s="82">
        <f t="shared" si="9"/>
        <v>2.5002485065713786</v>
      </c>
      <c r="AF67" s="82">
        <f t="shared" si="9"/>
        <v>2.5000416564199934</v>
      </c>
      <c r="AG67" s="82">
        <f t="shared" si="9"/>
        <v>2.5001152690167205</v>
      </c>
      <c r="AH67" s="82">
        <f t="shared" si="9"/>
        <v>3.75</v>
      </c>
      <c r="AI67" s="82">
        <f t="shared" si="9"/>
        <v>2.5</v>
      </c>
      <c r="AJ67" s="82">
        <f t="shared" si="9"/>
        <v>2.5287730178233558</v>
      </c>
      <c r="AK67" s="82">
        <f t="shared" si="9"/>
        <v>2.500049369023722</v>
      </c>
      <c r="AL67" s="82">
        <f t="shared" si="9"/>
        <v>3.271325602152928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230.37267140186151</v>
      </c>
      <c r="H69" s="6"/>
    </row>
    <row r="70" spans="6:40" x14ac:dyDescent="0.3">
      <c r="F70" s="4" t="s">
        <v>46</v>
      </c>
      <c r="G70" s="4">
        <f>Z61</f>
        <v>230.37267140186151</v>
      </c>
      <c r="U70" s="41" t="s">
        <v>65</v>
      </c>
      <c r="V70">
        <f t="shared" ref="V70:V94" si="10">SUMPRODUCT($V$67:$AN$67,V36:AN36)</f>
        <v>15.00007406156589</v>
      </c>
      <c r="X70">
        <v>15.000195603366421</v>
      </c>
    </row>
    <row r="71" spans="6:40" x14ac:dyDescent="0.3">
      <c r="F71" s="4" t="s">
        <v>47</v>
      </c>
      <c r="G71" s="4">
        <f>AA61</f>
        <v>1930.9672961475853</v>
      </c>
      <c r="U71" s="41" t="s">
        <v>70</v>
      </c>
      <c r="V71">
        <f t="shared" si="10"/>
        <v>13.750341638412586</v>
      </c>
      <c r="X71">
        <v>13.75090229828113</v>
      </c>
    </row>
    <row r="72" spans="6:40" x14ac:dyDescent="0.3">
      <c r="F72" s="4" t="s">
        <v>48</v>
      </c>
      <c r="G72" s="4">
        <f>AB61</f>
        <v>1930.9672961475853</v>
      </c>
      <c r="U72" s="41" t="s">
        <v>75</v>
      </c>
      <c r="V72">
        <f t="shared" si="10"/>
        <v>13.95309878746739</v>
      </c>
      <c r="X72">
        <v>14.225219683523857</v>
      </c>
    </row>
    <row r="73" spans="6:40" x14ac:dyDescent="0.3">
      <c r="F73" s="4" t="s">
        <v>49</v>
      </c>
      <c r="G73" s="4">
        <f>AC61</f>
        <v>823.20966390211936</v>
      </c>
      <c r="U73" s="41" t="s">
        <v>80</v>
      </c>
      <c r="V73">
        <f t="shared" si="10"/>
        <v>14.032727719325143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13.750450183425075</v>
      </c>
      <c r="X74">
        <v>13.805151472614</v>
      </c>
    </row>
    <row r="75" spans="6:40" x14ac:dyDescent="0.3">
      <c r="F75" s="4" t="s">
        <v>51</v>
      </c>
      <c r="G75" s="4">
        <f>AE61</f>
        <v>176.24106333836235</v>
      </c>
      <c r="U75" s="41" t="s">
        <v>88</v>
      </c>
      <c r="V75">
        <f t="shared" si="10"/>
        <v>13.953207332479877</v>
      </c>
      <c r="X75">
        <v>14.279468857856727</v>
      </c>
    </row>
    <row r="76" spans="6:40" x14ac:dyDescent="0.3">
      <c r="F76" s="4" t="s">
        <v>52</v>
      </c>
      <c r="G76" s="4">
        <f>AF61</f>
        <v>176.24106333836235</v>
      </c>
      <c r="U76" s="41" t="s">
        <v>92</v>
      </c>
      <c r="V76">
        <f t="shared" si="10"/>
        <v>14.032836264337632</v>
      </c>
      <c r="X76">
        <v>14.326575531725375</v>
      </c>
    </row>
    <row r="77" spans="6:40" x14ac:dyDescent="0.3">
      <c r="F77" s="4" t="s">
        <v>53</v>
      </c>
      <c r="G77" s="4">
        <f>AG61</f>
        <v>230.37267140186151</v>
      </c>
      <c r="U77" s="41" t="s">
        <v>96</v>
      </c>
      <c r="V77">
        <f t="shared" si="10"/>
        <v>13.892530011048441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13.778950018195498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13.85857895005325</v>
      </c>
      <c r="X79">
        <v>13.801434953032715</v>
      </c>
    </row>
    <row r="80" spans="6:40" x14ac:dyDescent="0.3">
      <c r="F80" s="4" t="s">
        <v>56</v>
      </c>
      <c r="G80" s="4">
        <f>AJ61</f>
        <v>1107.7576322454659</v>
      </c>
      <c r="U80" s="41" t="s">
        <v>108</v>
      </c>
      <c r="V80">
        <f t="shared" si="10"/>
        <v>13.779058563207988</v>
      </c>
      <c r="X80">
        <v>13.808577453496937</v>
      </c>
    </row>
    <row r="81" spans="6:24" x14ac:dyDescent="0.3">
      <c r="F81" s="4" t="s">
        <v>57</v>
      </c>
      <c r="G81" s="4">
        <f>AK61</f>
        <v>230.37267140186151</v>
      </c>
      <c r="U81" s="41" t="s">
        <v>112</v>
      </c>
      <c r="V81">
        <f t="shared" si="10"/>
        <v>13.858687495065739</v>
      </c>
      <c r="X81">
        <v>13.855684127365585</v>
      </c>
    </row>
    <row r="82" spans="6:24" x14ac:dyDescent="0.3">
      <c r="F82" s="4" t="s">
        <v>58</v>
      </c>
      <c r="G82" s="4">
        <f>AL61</f>
        <v>1754.7262328092229</v>
      </c>
      <c r="U82" s="41" t="s">
        <v>116</v>
      </c>
      <c r="V82">
        <f t="shared" si="10"/>
        <v>13.71838124177655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15.000290162991373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13.892281504477063</v>
      </c>
      <c r="X84">
        <v>13.696318465991869</v>
      </c>
    </row>
    <row r="85" spans="6:24" x14ac:dyDescent="0.3">
      <c r="U85" s="41" t="s">
        <v>128</v>
      </c>
      <c r="V85">
        <f t="shared" si="10"/>
        <v>13.750201676853695</v>
      </c>
      <c r="X85">
        <v>13.75056790087643</v>
      </c>
    </row>
    <row r="86" spans="6:24" x14ac:dyDescent="0.3">
      <c r="U86" s="41" t="s">
        <v>132</v>
      </c>
      <c r="V86">
        <f t="shared" si="10"/>
        <v>13.9529588259085</v>
      </c>
      <c r="X86">
        <v>14.224885286119157</v>
      </c>
    </row>
    <row r="87" spans="6:24" x14ac:dyDescent="0.3">
      <c r="U87" s="41" t="s">
        <v>136</v>
      </c>
      <c r="V87">
        <f t="shared" si="10"/>
        <v>14.032587757766255</v>
      </c>
      <c r="X87">
        <v>14.271991959987805</v>
      </c>
    </row>
    <row r="88" spans="6:24" x14ac:dyDescent="0.3">
      <c r="U88" s="41" t="s">
        <v>140</v>
      </c>
      <c r="V88">
        <f t="shared" si="10"/>
        <v>12.163565450209997</v>
      </c>
      <c r="X88">
        <v>11.68222407686552</v>
      </c>
    </row>
    <row r="89" spans="6:24" x14ac:dyDescent="0.3">
      <c r="U89" s="41" t="s">
        <v>143</v>
      </c>
      <c r="V89">
        <f t="shared" si="10"/>
        <v>13.778810056636608</v>
      </c>
      <c r="X89">
        <v>13.753993881759367</v>
      </c>
    </row>
    <row r="90" spans="6:24" x14ac:dyDescent="0.3">
      <c r="U90" s="41" t="s">
        <v>145</v>
      </c>
      <c r="V90">
        <f t="shared" si="10"/>
        <v>13.858438988494362</v>
      </c>
      <c r="X90">
        <v>13.801100555628015</v>
      </c>
    </row>
    <row r="91" spans="6:24" x14ac:dyDescent="0.3">
      <c r="U91" s="41" t="s">
        <v>148</v>
      </c>
      <c r="V91">
        <f t="shared" si="10"/>
        <v>13.71813273520517</v>
      </c>
      <c r="X91">
        <v>13.225427061632079</v>
      </c>
    </row>
    <row r="92" spans="6:24" x14ac:dyDescent="0.3">
      <c r="U92" s="41" t="s">
        <v>150</v>
      </c>
      <c r="V92">
        <f t="shared" si="10"/>
        <v>15.000041656419993</v>
      </c>
      <c r="X92">
        <v>15.239521451121469</v>
      </c>
    </row>
    <row r="93" spans="6:24" x14ac:dyDescent="0.3">
      <c r="U93" s="41" t="s">
        <v>152</v>
      </c>
      <c r="V93">
        <f t="shared" si="10"/>
        <v>13.271325602152928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11.989416680938104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2.5000246925421683</v>
      </c>
      <c r="K97" s="4" t="s">
        <v>61</v>
      </c>
      <c r="L97" s="76">
        <f>MIN(N36:N43)</f>
        <v>13.750341638412584</v>
      </c>
      <c r="M97" s="135" t="s">
        <v>11</v>
      </c>
      <c r="N97" s="4">
        <v>15</v>
      </c>
      <c r="O97" s="4">
        <v>99999</v>
      </c>
      <c r="P97" s="76">
        <f>L97</f>
        <v>13.750341638412584</v>
      </c>
      <c r="Q97" s="76">
        <f>L98</f>
        <v>13.71838124177655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13.71838124177655</v>
      </c>
      <c r="M98" s="135" t="s">
        <v>12</v>
      </c>
      <c r="N98" s="4">
        <v>99999</v>
      </c>
      <c r="O98" s="4">
        <v>15</v>
      </c>
      <c r="P98" s="76">
        <f>L99</f>
        <v>12.163565450209997</v>
      </c>
      <c r="Q98" s="76">
        <f>L100</f>
        <v>11.989416680938106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12.163565450209997</v>
      </c>
      <c r="M99" s="135" t="s">
        <v>13</v>
      </c>
      <c r="N99" s="76">
        <f>L101</f>
        <v>13.892530011048443</v>
      </c>
      <c r="O99" s="76">
        <f>L102</f>
        <v>12.163565450209997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3.7500370388132525</v>
      </c>
      <c r="K100" s="4" t="s">
        <v>76</v>
      </c>
      <c r="L100" s="76">
        <f>MIN(N55:N60)</f>
        <v>11.989416680938106</v>
      </c>
      <c r="M100" s="135" t="s">
        <v>14</v>
      </c>
      <c r="N100" s="76">
        <f>L104</f>
        <v>13.718381241776552</v>
      </c>
      <c r="O100" s="76">
        <f>L105</f>
        <v>11.989416680938106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2.5001152690167205</v>
      </c>
      <c r="K101" s="4" t="s">
        <v>252</v>
      </c>
      <c r="L101" s="76">
        <f>J104+J103+J102+J107+J106</f>
        <v>13.892530011048443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3.6096520902908162</v>
      </c>
      <c r="K102" s="4" t="s">
        <v>253</v>
      </c>
      <c r="L102" s="76">
        <f>J104+J103+J102+J113</f>
        <v>12.163565450209997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2.5796659706710052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2.7029217870952484</v>
      </c>
      <c r="K104" s="4" t="s">
        <v>255</v>
      </c>
      <c r="L104" s="76">
        <f>J111+J103+J102+J107+J106</f>
        <v>13.718381241776552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11.989416680938106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2.5002485065713786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2.5000416564199934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2.5001152690167205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2.5287730178233558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2.500049369023722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3.271325602152928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2024-01-07T12:10:51Z</dcterms:modified>
</cp:coreProperties>
</file>