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FBE22F90-FC02-467C-96D3-A13868E23C65}" xr6:coauthVersionLast="47" xr6:coauthVersionMax="47" xr10:uidLastSave="{00000000-0000-0000-0000-000000000000}"/>
  <bookViews>
    <workbookView xWindow="-1392" yWindow="18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AB41" i="5"/>
  <c r="AB42" i="5" s="1"/>
  <c r="AB50" i="5" s="1"/>
  <c r="AC125" i="5" s="1"/>
  <c r="AA137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B48" i="5" l="1"/>
  <c r="AC123" i="5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P103" i="5"/>
  <c r="R103" i="5"/>
  <c r="Q103" i="5"/>
  <c r="T105" i="5" l="1"/>
  <c r="U105" i="5" s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R159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<sst xmlns="http://schemas.openxmlformats.org/spreadsheetml/2006/main" count="2044" uniqueCount="259">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</sst>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24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13.750312074532335</v>
      </c>
      <c r="L28" s="147">
        <v>13.731271618004257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12.182547603642799</v>
      </c>
      <c r="L29" s="147">
        <v>12.003241152774851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13.910578068872208</v>
      </c>
      <c r="J30" s="4">
        <v>12.182547603642799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13.731271618004261</v>
      </c>
      <c r="J31" s="4">
        <v>12.003241152774851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13.072037815195063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5.9993694847266617E-11</v>
      </c>
      <c r="V44" s="215">
        <f t="shared" si="1"/>
        <v>6.2155309841594411E-11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1.09669763458248E-9</v>
      </c>
      <c r="V45" s="215">
        <f t="shared" si="1"/>
        <v>1.527170192912967E-9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4.4531902178435072E-11</v>
      </c>
      <c r="T46" s="215">
        <f t="shared" si="1"/>
        <v>1.09669763458248E-9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6.2155309841593971E-11</v>
      </c>
      <c r="T47" s="215">
        <f t="shared" si="1"/>
        <v>1.527170192912967E-9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5.9993694847266617E-11</v>
      </c>
      <c r="V53" s="216">
        <f t="shared" si="2"/>
        <v>6.2155309841594411E-11</v>
      </c>
      <c r="W53" s="165">
        <f>N40</f>
        <v>2050</v>
      </c>
      <c r="X53" s="165">
        <f>SUM(S53:V53)</f>
        <v>1.2799691196873053E-10</v>
      </c>
      <c r="Y53" s="129">
        <f>W53/X53</f>
        <v>16016011390187.383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1.09669763458248E-9</v>
      </c>
      <c r="V54" s="216">
        <f t="shared" si="2"/>
        <v>1.527170192912967E-9</v>
      </c>
      <c r="W54" s="165">
        <f>N41</f>
        <v>2050</v>
      </c>
      <c r="X54" s="165">
        <f>SUM(S54:V54)</f>
        <v>2.6297157347753163E-9</v>
      </c>
      <c r="Y54" s="129">
        <f>W54/X54</f>
        <v>779551938976.07825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4.4531902178435072E-11</v>
      </c>
      <c r="T55" s="216">
        <f t="shared" si="2"/>
        <v>1.09669763458248E-9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1.1470774440407844E-9</v>
      </c>
      <c r="Y55" s="129">
        <f>W55/X55</f>
        <v>918856878823.36646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6.2155309841593971E-11</v>
      </c>
      <c r="T56" s="216">
        <f t="shared" si="2"/>
        <v>1.527170192912967E-9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1.5951734100344304E-9</v>
      </c>
      <c r="Y56" s="129">
        <f>W56/X56</f>
        <v>694595329279.01855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1.1253511929989856E-10</v>
      </c>
      <c r="T58" s="165">
        <f>SUM(T53:T56)</f>
        <v>2.6297157347753163E-9</v>
      </c>
      <c r="U58" s="165">
        <f>SUM(U53:U56)</f>
        <v>1.1625392367096161E-9</v>
      </c>
      <c r="V58" s="165">
        <f>SUM(V53:V56)</f>
        <v>1.5951734100344308E-9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18216535538002.918</v>
      </c>
      <c r="T59" s="120">
        <f>T57/T58</f>
        <v>779551938976.07825</v>
      </c>
      <c r="U59" s="120">
        <f>U57/U58</f>
        <v>906636065878.67151</v>
      </c>
      <c r="V59" s="120">
        <f>V57/V58</f>
        <v>694595329279.01831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106.52861078668884</v>
      </c>
      <c r="T64" s="216">
        <f t="shared" si="3"/>
        <v>0</v>
      </c>
      <c r="U64" s="216">
        <f t="shared" si="3"/>
        <v>54.392447473851334</v>
      </c>
      <c r="V64" s="216">
        <f t="shared" si="3"/>
        <v>43.172787905861675</v>
      </c>
      <c r="W64" s="165">
        <f>W53</f>
        <v>2050</v>
      </c>
      <c r="X64" s="165">
        <f>SUM(S64:V64)</f>
        <v>204.09384616640185</v>
      </c>
      <c r="Y64" s="129">
        <f>W64/X64</f>
        <v>10.04439888074133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4.5587474589745973</v>
      </c>
      <c r="U65" s="216">
        <f t="shared" si="3"/>
        <v>994.30562887630458</v>
      </c>
      <c r="V65" s="216">
        <f t="shared" si="3"/>
        <v>1060.7652830114841</v>
      </c>
      <c r="W65" s="165">
        <f>W54</f>
        <v>2050</v>
      </c>
      <c r="X65" s="165">
        <f>SUM(S65:V65)</f>
        <v>2059.6296593467632</v>
      </c>
      <c r="Y65" s="129">
        <f>W65/X65</f>
        <v>0.99532456754880028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811.21697860833206</v>
      </c>
      <c r="T66" s="216">
        <f t="shared" si="3"/>
        <v>854.93276750925088</v>
      </c>
      <c r="U66" s="216">
        <f t="shared" si="3"/>
        <v>5.3019236498441327</v>
      </c>
      <c r="V66" s="216">
        <f t="shared" si="3"/>
        <v>0</v>
      </c>
      <c r="W66" s="165">
        <f>W55</f>
        <v>1054</v>
      </c>
      <c r="X66" s="165">
        <f>SUM(S66:V66)</f>
        <v>1671.4516697674271</v>
      </c>
      <c r="Y66" s="129">
        <f>W66/X66</f>
        <v>0.6305895761536785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1132.2544106049791</v>
      </c>
      <c r="T67" s="216">
        <f t="shared" si="3"/>
        <v>1190.5084850317749</v>
      </c>
      <c r="U67" s="216">
        <f t="shared" si="3"/>
        <v>0</v>
      </c>
      <c r="V67" s="216">
        <f t="shared" si="3"/>
        <v>4.0619290826541281</v>
      </c>
      <c r="W67" s="165">
        <f>W56</f>
        <v>1108</v>
      </c>
      <c r="X67" s="165">
        <f>SUM(S67:V67)</f>
        <v>2326.8248247194078</v>
      </c>
      <c r="Y67" s="129">
        <f>W67/X67</f>
        <v>0.47618539575002766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2050.0000000000005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0.99999999999999978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1070.0158589527462</v>
      </c>
      <c r="T75" s="216">
        <f t="shared" si="4"/>
        <v>0</v>
      </c>
      <c r="U75" s="216">
        <f t="shared" si="4"/>
        <v>546.33943852713389</v>
      </c>
      <c r="V75" s="216">
        <f t="shared" si="4"/>
        <v>433.64470252011984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4.5374333431680833</v>
      </c>
      <c r="U76" s="216">
        <f t="shared" si="4"/>
        <v>989.65682007264581</v>
      </c>
      <c r="V76" s="216">
        <f t="shared" si="4"/>
        <v>1055.8057465841862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511.5449707092958</v>
      </c>
      <c r="T77" s="216">
        <f t="shared" si="4"/>
        <v>539.11169150354988</v>
      </c>
      <c r="U77" s="216">
        <f t="shared" si="4"/>
        <v>3.3433377871543759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539.16301460364627</v>
      </c>
      <c r="T78" s="216">
        <f t="shared" si="4"/>
        <v>566.90275408862158</v>
      </c>
      <c r="U78" s="216">
        <f t="shared" si="4"/>
        <v>0</v>
      </c>
      <c r="V78" s="216">
        <f t="shared" si="4"/>
        <v>1.9342313077322029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2120.7238442656881</v>
      </c>
      <c r="T80" s="165">
        <f>SUM(T75:T78)</f>
        <v>1110.5518789353396</v>
      </c>
      <c r="U80" s="165">
        <f>SUM(U75:U78)</f>
        <v>1539.3395963869339</v>
      </c>
      <c r="V80" s="165">
        <f>SUM(V75:V78)</f>
        <v>1491.3846804120383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0.96665108262119037</v>
      </c>
      <c r="T81" s="120">
        <f>T79/T80</f>
        <v>1.8459290726384503</v>
      </c>
      <c r="U81" s="120">
        <f>U79/U80</f>
        <v>0.68470921067313517</v>
      </c>
      <c r="V81" s="120">
        <f>V79/V80</f>
        <v>0.74293374107469234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1034.3319884785151</v>
      </c>
      <c r="T86" s="131">
        <f t="shared" si="5"/>
        <v>0</v>
      </c>
      <c r="U86" s="131">
        <f t="shared" si="5"/>
        <v>374.08364571351768</v>
      </c>
      <c r="V86" s="131">
        <f t="shared" si="5"/>
        <v>322.16928114049472</v>
      </c>
      <c r="W86" s="165">
        <f>W75</f>
        <v>2050</v>
      </c>
      <c r="X86" s="165">
        <f>SUM(S86:V86)</f>
        <v>1730.5849153325275</v>
      </c>
      <c r="Y86" s="129">
        <f>W86/X86</f>
        <v>1.184570593351149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8.375780123313044</v>
      </c>
      <c r="U87" s="131">
        <f t="shared" si="5"/>
        <v>677.62714010922627</v>
      </c>
      <c r="V87" s="131">
        <f t="shared" si="5"/>
        <v>784.39371315794801</v>
      </c>
      <c r="W87" s="165">
        <f>W76</f>
        <v>2050</v>
      </c>
      <c r="X87" s="165">
        <f>SUM(S87:V87)</f>
        <v>1470.3966333904873</v>
      </c>
      <c r="Y87" s="129">
        <f>W87/X87</f>
        <v>1.3941816469431414</v>
      </c>
    </row>
    <row r="88" spans="17:25" ht="15.6" x14ac:dyDescent="0.3">
      <c r="Q88" s="128"/>
      <c r="R88" s="131">
        <v>3</v>
      </c>
      <c r="S88" s="131">
        <f t="shared" si="5"/>
        <v>494.4854997455659</v>
      </c>
      <c r="T88" s="131">
        <f t="shared" si="5"/>
        <v>995.16194474569409</v>
      </c>
      <c r="U88" s="131">
        <f t="shared" si="5"/>
        <v>2.289214177256139</v>
      </c>
      <c r="V88" s="131">
        <f t="shared" si="5"/>
        <v>0</v>
      </c>
      <c r="W88" s="165">
        <f>W77</f>
        <v>1054</v>
      </c>
      <c r="X88" s="165">
        <f>SUM(S88:V88)</f>
        <v>1491.9366586685162</v>
      </c>
      <c r="Y88" s="129">
        <f>W88/X88</f>
        <v>0.70646430857235309</v>
      </c>
    </row>
    <row r="89" spans="17:25" ht="15.6" x14ac:dyDescent="0.3">
      <c r="Q89" s="128"/>
      <c r="R89" s="131">
        <v>4</v>
      </c>
      <c r="S89" s="131">
        <f t="shared" si="5"/>
        <v>521.18251177591935</v>
      </c>
      <c r="T89" s="131">
        <f t="shared" si="5"/>
        <v>1046.4622751309926</v>
      </c>
      <c r="U89" s="131">
        <f t="shared" si="5"/>
        <v>0</v>
      </c>
      <c r="V89" s="131">
        <f t="shared" si="5"/>
        <v>1.4370057015572799</v>
      </c>
      <c r="W89" s="165">
        <f>W78</f>
        <v>1108</v>
      </c>
      <c r="X89" s="165">
        <f>SUM(S89:V89)</f>
        <v>1569.0817926084694</v>
      </c>
      <c r="Y89" s="129">
        <f>W89/X89</f>
        <v>0.70614547005739015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2050.0000000000005</v>
      </c>
      <c r="T91" s="165">
        <f>SUM(T86:T89)</f>
        <v>2049.9999999999995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0.99999999999999978</v>
      </c>
      <c r="T92" s="120">
        <f>T90/T91</f>
        <v>1.0000000000000002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1225.2392573140685</v>
      </c>
      <c r="T97" s="131">
        <f t="shared" si="6"/>
        <v>0</v>
      </c>
      <c r="U97" s="131">
        <f t="shared" si="6"/>
        <v>443.12848616582266</v>
      </c>
      <c r="V97" s="131">
        <f t="shared" si="6"/>
        <v>381.63225652010897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11.677358926754208</v>
      </c>
      <c r="U98" s="131">
        <f t="shared" si="6"/>
        <v>944.7353222108519</v>
      </c>
      <c r="V98" s="131">
        <f t="shared" si="6"/>
        <v>1093.5873188623941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349.33635667680568</v>
      </c>
      <c r="T99" s="131">
        <f t="shared" si="6"/>
        <v>703.04639521228501</v>
      </c>
      <c r="U99" s="131">
        <f t="shared" si="6"/>
        <v>1.6172481109092864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368.03066976369786</v>
      </c>
      <c r="T100" s="131">
        <f t="shared" si="6"/>
        <v>738.95459516970072</v>
      </c>
      <c r="U100" s="131">
        <f t="shared" si="6"/>
        <v>0</v>
      </c>
      <c r="V100" s="131">
        <f t="shared" si="6"/>
        <v>1.0147350666013151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1942.6062837545721</v>
      </c>
      <c r="T102" s="165">
        <f>SUM(T97:T100)</f>
        <v>1453.6783493087401</v>
      </c>
      <c r="U102" s="165">
        <f>SUM(U97:U100)</f>
        <v>1389.4810564875838</v>
      </c>
      <c r="V102" s="165">
        <f>SUM(V97:V100)</f>
        <v>1476.2343104491044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1.0552833155866574</v>
      </c>
      <c r="T103" s="120">
        <f>T101/T102</f>
        <v>1.4102156787124371</v>
      </c>
      <c r="U103" s="120">
        <f>U101/U102</f>
        <v>0.75855658130695669</v>
      </c>
      <c r="V103" s="120">
        <f>V101/V102</f>
        <v>0.75055835794991166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1292.974545845324</v>
      </c>
      <c r="T108" s="131">
        <f t="shared" ref="T108:V108" si="7">T97*T$103</f>
        <v>0</v>
      </c>
      <c r="U108" s="131">
        <f t="shared" si="7"/>
        <v>336.13802954567348</v>
      </c>
      <c r="V108" s="131">
        <f t="shared" si="7"/>
        <v>286.43727979445248</v>
      </c>
      <c r="W108" s="165">
        <f>W97</f>
        <v>2050</v>
      </c>
      <c r="X108" s="165">
        <f>SUM(S108:V108)</f>
        <v>1915.5498551854498</v>
      </c>
      <c r="Y108" s="129">
        <f>W108/X108</f>
        <v>1.0701887995504735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16.467594644461421</v>
      </c>
      <c r="U109" s="131">
        <f t="shared" si="8"/>
        <v>716.63519625619006</v>
      </c>
      <c r="V109" s="131">
        <f t="shared" si="8"/>
        <v>820.80110232020502</v>
      </c>
      <c r="W109" s="165">
        <f>W98</f>
        <v>2050</v>
      </c>
      <c r="X109" s="165">
        <f>SUM(S109:V109)</f>
        <v>1553.9038932208564</v>
      </c>
      <c r="Y109" s="129">
        <f>W109/X109</f>
        <v>1.3192579083838061</v>
      </c>
    </row>
    <row r="110" spans="17:25" ht="15.6" x14ac:dyDescent="0.3">
      <c r="Q110" s="70"/>
      <c r="R110" s="131">
        <v>3</v>
      </c>
      <c r="S110" s="131">
        <f t="shared" ref="S110:V110" si="9">S99*S$103</f>
        <v>368.64882872886267</v>
      </c>
      <c r="T110" s="131">
        <f t="shared" si="9"/>
        <v>991.44704939062478</v>
      </c>
      <c r="U110" s="131">
        <f t="shared" si="9"/>
        <v>1.2267741981364821</v>
      </c>
      <c r="V110" s="131">
        <f t="shared" si="9"/>
        <v>0</v>
      </c>
      <c r="W110" s="165">
        <f>W99</f>
        <v>1054</v>
      </c>
      <c r="X110" s="165">
        <f>SUM(S110:V110)</f>
        <v>1361.322652317624</v>
      </c>
      <c r="Y110" s="129">
        <f>W110/X110</f>
        <v>0.77424701499353332</v>
      </c>
    </row>
    <row r="111" spans="17:25" ht="15.6" x14ac:dyDescent="0.3">
      <c r="Q111" s="70"/>
      <c r="R111" s="131">
        <v>4</v>
      </c>
      <c r="S111" s="131">
        <f t="shared" ref="S111:V111" si="10">S100*S$103</f>
        <v>388.3766254258133</v>
      </c>
      <c r="T111" s="131">
        <f t="shared" si="10"/>
        <v>1042.0853559649138</v>
      </c>
      <c r="U111" s="131">
        <f t="shared" si="10"/>
        <v>0</v>
      </c>
      <c r="V111" s="131">
        <f t="shared" si="10"/>
        <v>0.76161788534247732</v>
      </c>
      <c r="W111" s="165">
        <f>W100</f>
        <v>1108</v>
      </c>
      <c r="X111" s="165">
        <f>SUM(S111:V111)</f>
        <v>1431.2235992760695</v>
      </c>
      <c r="Y111" s="129">
        <f>W111/X111</f>
        <v>0.77416275176040972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13.072037815195063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5.9993694847266617E-11</v>
      </c>
      <c r="H7" s="132">
        <f>'Trip Length Frequency'!V44</f>
        <v>6.2155309841594411E-11</v>
      </c>
      <c r="I7" s="120">
        <f>SUMPRODUCT(E18:H18,E7:H7)</f>
        <v>1.4408964759723812E-7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5.9993694847266617E-11</v>
      </c>
      <c r="R7" s="132">
        <f t="shared" si="0"/>
        <v>6.2155309841594411E-11</v>
      </c>
      <c r="S7" s="120">
        <f>SUMPRODUCT(O18:R18,O7:R7)</f>
        <v>2.3190091607596458E-7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5.9993694847266617E-11</v>
      </c>
      <c r="AB7" s="132">
        <f t="shared" si="1"/>
        <v>6.2155309841594411E-11</v>
      </c>
      <c r="AC7" s="120">
        <f>SUMPRODUCT(Y18:AB18,Y7:AB7)</f>
        <v>2.3190091607596458E-7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5.9993694847266617E-11</v>
      </c>
      <c r="AL7" s="132">
        <f t="shared" si="2"/>
        <v>6.2155309841594411E-11</v>
      </c>
      <c r="AM7" s="120">
        <f>SUMPRODUCT(AI18:AL18,AI7:AL7)</f>
        <v>2.6276377233028846E-7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5.9993694847266617E-11</v>
      </c>
      <c r="AV7" s="132">
        <f t="shared" si="3"/>
        <v>6.2155309841594411E-11</v>
      </c>
      <c r="AW7" s="120">
        <f>SUMPRODUCT(AS18:AV18,AS7:AV7)</f>
        <v>2.7996161094654772E-7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5.9993694847266617E-11</v>
      </c>
      <c r="BF7" s="132">
        <f t="shared" si="4"/>
        <v>6.2155309841594411E-11</v>
      </c>
      <c r="BG7" s="120">
        <f>SUMPRODUCT(BC18:BF18,BC7:BF7)</f>
        <v>2.98456770309494E-7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5.9993694847266617E-11</v>
      </c>
      <c r="BP7" s="132">
        <f t="shared" si="5"/>
        <v>6.2155309841594411E-11</v>
      </c>
      <c r="BQ7" s="120">
        <f>SUMPRODUCT(BM18:BP18,BM7:BP7)</f>
        <v>3.3761481820644429E-7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1.09669763458248E-9</v>
      </c>
      <c r="H8" s="132">
        <f>'Trip Length Frequency'!V45</f>
        <v>1.527170192912967E-9</v>
      </c>
      <c r="I8" s="120">
        <f>SUMPRODUCT(E18:H18,E8:H8)</f>
        <v>2.8600120905212338E-6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1.09669763458248E-9</v>
      </c>
      <c r="R8" s="132">
        <f t="shared" si="0"/>
        <v>1.527170192912967E-9</v>
      </c>
      <c r="S8" s="120">
        <f>SUMPRODUCT(O18:R18,O8:R8)</f>
        <v>4.793034963100079E-6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1.09669763458248E-9</v>
      </c>
      <c r="AB8" s="132">
        <f t="shared" si="1"/>
        <v>1.527170192912967E-9</v>
      </c>
      <c r="AC8" s="120">
        <f>SUMPRODUCT(Y18:AB18,Y8:AB8)</f>
        <v>4.793034963100079E-6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1.09669763458248E-9</v>
      </c>
      <c r="AL8" s="132">
        <f t="shared" si="2"/>
        <v>1.527170192912967E-9</v>
      </c>
      <c r="AM8" s="120">
        <f>SUMPRODUCT(AI18:AL18,AI8:AL8)</f>
        <v>5.4315294960164679E-6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1.09669763458248E-9</v>
      </c>
      <c r="AV8" s="132">
        <f t="shared" si="3"/>
        <v>1.527170192912967E-9</v>
      </c>
      <c r="AW8" s="120">
        <f>SUMPRODUCT(AS18:AV18,AS8:AV8)</f>
        <v>5.7873183726993576E-6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1.09669763458248E-9</v>
      </c>
      <c r="BF8" s="132">
        <f t="shared" si="4"/>
        <v>1.527170192912967E-9</v>
      </c>
      <c r="BG8" s="120">
        <f>SUMPRODUCT(BC18:BF18,BC8:BF8)</f>
        <v>6.1699443812857152E-6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1.09669763458248E-9</v>
      </c>
      <c r="BP8" s="132">
        <f t="shared" si="5"/>
        <v>1.527170192912967E-9</v>
      </c>
      <c r="BQ8" s="120">
        <f>SUMPRODUCT(BM18:BP18,BM8:BP8)</f>
        <v>6.9797674478148277E-6</v>
      </c>
      <c r="BS8" s="129"/>
    </row>
    <row r="9" spans="2:71" x14ac:dyDescent="0.3">
      <c r="C9" s="128"/>
      <c r="D9" s="4" t="s">
        <v>13</v>
      </c>
      <c r="E9" s="132">
        <f>'Trip Length Frequency'!S46</f>
        <v>4.4531902178435072E-11</v>
      </c>
      <c r="F9" s="132">
        <f>'Trip Length Frequency'!T46</f>
        <v>1.09669763458248E-9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2.3456842446328584E-6</v>
      </c>
      <c r="K9" s="129"/>
      <c r="M9" s="128"/>
      <c r="N9" s="4" t="s">
        <v>13</v>
      </c>
      <c r="O9" s="132">
        <f t="shared" si="0"/>
        <v>4.4531902178435072E-11</v>
      </c>
      <c r="P9" s="132">
        <f t="shared" si="0"/>
        <v>1.09669763458248E-9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1.8891786591328127E-6</v>
      </c>
      <c r="U9" s="129"/>
      <c r="W9" s="128"/>
      <c r="X9" s="4" t="s">
        <v>13</v>
      </c>
      <c r="Y9" s="132">
        <f t="shared" si="1"/>
        <v>4.4531902178435072E-11</v>
      </c>
      <c r="Z9" s="132">
        <f t="shared" si="1"/>
        <v>1.09669763458248E-9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1.8891786591328127E-6</v>
      </c>
      <c r="AE9" s="129"/>
      <c r="AG9" s="128"/>
      <c r="AH9" s="4" t="s">
        <v>13</v>
      </c>
      <c r="AI9" s="132">
        <f t="shared" si="2"/>
        <v>4.4531902178435072E-11</v>
      </c>
      <c r="AJ9" s="132">
        <f t="shared" si="2"/>
        <v>1.09669763458248E-9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2.143343807926871E-6</v>
      </c>
      <c r="AO9" s="129"/>
      <c r="AQ9" s="128"/>
      <c r="AR9" s="4" t="s">
        <v>13</v>
      </c>
      <c r="AS9" s="132">
        <f t="shared" si="3"/>
        <v>4.4531902178435072E-11</v>
      </c>
      <c r="AT9" s="132">
        <f t="shared" si="3"/>
        <v>1.09669763458248E-9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2.2852563332231884E-6</v>
      </c>
      <c r="AY9" s="129"/>
      <c r="BA9" s="128"/>
      <c r="BB9" s="4" t="s">
        <v>13</v>
      </c>
      <c r="BC9" s="132">
        <f t="shared" si="4"/>
        <v>4.4531902178435072E-11</v>
      </c>
      <c r="BD9" s="132">
        <f t="shared" si="4"/>
        <v>1.09669763458248E-9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2.4380804623760793E-6</v>
      </c>
      <c r="BI9" s="129"/>
      <c r="BK9" s="128"/>
      <c r="BL9" s="4" t="s">
        <v>13</v>
      </c>
      <c r="BM9" s="132">
        <f t="shared" si="5"/>
        <v>4.4531902178435072E-11</v>
      </c>
      <c r="BN9" s="132">
        <f t="shared" si="5"/>
        <v>1.09669763458248E-9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2.7601795919582997E-6</v>
      </c>
      <c r="BS9" s="129"/>
    </row>
    <row r="10" spans="2:71" x14ac:dyDescent="0.3">
      <c r="C10" s="128"/>
      <c r="D10" s="4" t="s">
        <v>14</v>
      </c>
      <c r="E10" s="132">
        <f>'Trip Length Frequency'!S47</f>
        <v>6.2155309841593971E-11</v>
      </c>
      <c r="F10" s="132">
        <f>'Trip Length Frequency'!T47</f>
        <v>1.527170192912967E-9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3.2645967619129453E-6</v>
      </c>
      <c r="K10" s="129"/>
      <c r="M10" s="128"/>
      <c r="N10" s="4" t="s">
        <v>14</v>
      </c>
      <c r="O10" s="132">
        <f t="shared" si="0"/>
        <v>6.2155309841593971E-11</v>
      </c>
      <c r="P10" s="132">
        <f t="shared" si="0"/>
        <v>1.527170192912967E-9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2.6255499669357959E-6</v>
      </c>
      <c r="U10" s="129"/>
      <c r="W10" s="128"/>
      <c r="X10" s="4" t="s">
        <v>14</v>
      </c>
      <c r="Y10" s="132">
        <f t="shared" si="1"/>
        <v>6.2155309841593971E-11</v>
      </c>
      <c r="Z10" s="132">
        <f t="shared" si="1"/>
        <v>1.527170192912967E-9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2.6255499669357959E-6</v>
      </c>
      <c r="AE10" s="129"/>
      <c r="AG10" s="128"/>
      <c r="AH10" s="4" t="s">
        <v>14</v>
      </c>
      <c r="AI10" s="132">
        <f t="shared" si="2"/>
        <v>6.2155309841593971E-11</v>
      </c>
      <c r="AJ10" s="132">
        <f t="shared" si="2"/>
        <v>1.527170192912967E-9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2.9788061727352794E-6</v>
      </c>
      <c r="AO10" s="129"/>
      <c r="AQ10" s="128"/>
      <c r="AR10" s="4" t="s">
        <v>14</v>
      </c>
      <c r="AS10" s="132">
        <f t="shared" si="3"/>
        <v>6.2155309841593971E-11</v>
      </c>
      <c r="AT10" s="132">
        <f t="shared" si="3"/>
        <v>1.527170192912967E-9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3.176047887240783E-6</v>
      </c>
      <c r="AY10" s="129"/>
      <c r="BA10" s="128"/>
      <c r="BB10" s="4" t="s">
        <v>14</v>
      </c>
      <c r="BC10" s="132">
        <f t="shared" si="4"/>
        <v>6.2155309841593971E-11</v>
      </c>
      <c r="BD10" s="132">
        <f t="shared" si="4"/>
        <v>1.527170192912967E-9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3.3884568299285178E-6</v>
      </c>
      <c r="BI10" s="129"/>
      <c r="BK10" s="128"/>
      <c r="BL10" s="4" t="s">
        <v>14</v>
      </c>
      <c r="BM10" s="132">
        <f t="shared" si="5"/>
        <v>6.2155309841593971E-11</v>
      </c>
      <c r="BN10" s="132">
        <f t="shared" si="5"/>
        <v>1.527170192912967E-9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3.8361284815233163E-6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170.5593063309197</v>
      </c>
      <c r="F14" s="139">
        <f t="shared" si="6"/>
        <v>0</v>
      </c>
      <c r="G14" s="139">
        <f t="shared" si="6"/>
        <v>899.63698723747643</v>
      </c>
      <c r="H14" s="139">
        <f t="shared" si="6"/>
        <v>979.8037064316037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73.231612316176978</v>
      </c>
      <c r="P14" s="139">
        <f t="shared" si="7"/>
        <v>0</v>
      </c>
      <c r="Q14" s="139">
        <f t="shared" si="7"/>
        <v>1084.9442147555792</v>
      </c>
      <c r="R14" s="139">
        <f t="shared" si="7"/>
        <v>1028.5707240795239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78.160977501871642</v>
      </c>
      <c r="Z14" s="139">
        <f t="shared" ref="Z14:AB14" si="8">$AC14*(Z$18*Z7*1)/$AC7</f>
        <v>0</v>
      </c>
      <c r="AA14" s="139">
        <f t="shared" si="8"/>
        <v>1157.9739634049283</v>
      </c>
      <c r="AB14" s="139">
        <f t="shared" si="8"/>
        <v>1097.8058611732126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83.380883115329269</v>
      </c>
      <c r="AJ14" s="139">
        <f t="shared" ref="AJ14:AL14" si="9">$AM14*(AJ$18*AJ7*1)/$AM7</f>
        <v>0</v>
      </c>
      <c r="AK14" s="139">
        <f t="shared" si="9"/>
        <v>1236.0290583651527</v>
      </c>
      <c r="AL14" s="139">
        <f t="shared" si="9"/>
        <v>1172.9740984817852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89.059181628870078</v>
      </c>
      <c r="AT14" s="139">
        <f t="shared" ref="AT14:AV14" si="10">$AW14*(AT$18*AT7*1)/$AW7</f>
        <v>0</v>
      </c>
      <c r="AU14" s="139">
        <f t="shared" si="10"/>
        <v>1320.2838527792201</v>
      </c>
      <c r="AV14" s="139">
        <f t="shared" si="10"/>
        <v>1253.5961303878157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95.182409443947947</v>
      </c>
      <c r="BD14" s="139">
        <f t="shared" ref="BD14:BF14" si="11">$BG14*(BD$18*BD7*1)/$BG7</f>
        <v>0</v>
      </c>
      <c r="BE14" s="139">
        <f t="shared" si="11"/>
        <v>1410.9414227123511</v>
      </c>
      <c r="BF14" s="139">
        <f t="shared" si="11"/>
        <v>1340.4116029198558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101.78560132949713</v>
      </c>
      <c r="BN14" s="139">
        <f t="shared" ref="BN14:BP14" si="12">$BQ14*(BN$18*BN7*1)/$BQ7</f>
        <v>0</v>
      </c>
      <c r="BO14" s="139">
        <f t="shared" si="12"/>
        <v>1508.4904619920358</v>
      </c>
      <c r="BP14" s="139">
        <f t="shared" si="12"/>
        <v>1433.8975160977811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8.5929113464596174</v>
      </c>
      <c r="G15" s="139">
        <f t="shared" si="6"/>
        <v>828.54005648993655</v>
      </c>
      <c r="H15" s="139">
        <f t="shared" si="6"/>
        <v>1212.8670321636039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4.4247856242623484</v>
      </c>
      <c r="Q15" s="139">
        <f t="shared" si="7"/>
        <v>959.578641093702</v>
      </c>
      <c r="R15" s="139">
        <f t="shared" si="7"/>
        <v>1222.7431244333156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4.722626727585741</v>
      </c>
      <c r="AA15" s="139">
        <f t="shared" si="13"/>
        <v>1024.1697841361529</v>
      </c>
      <c r="AB15" s="139">
        <f t="shared" si="13"/>
        <v>1305.0483912162738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5.0495567309078417</v>
      </c>
      <c r="AK15" s="139">
        <f t="shared" si="14"/>
        <v>1093.0834621947695</v>
      </c>
      <c r="AL15" s="139">
        <f t="shared" si="14"/>
        <v>1394.2510210365892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5.3988884843504863</v>
      </c>
      <c r="AU15" s="139">
        <f t="shared" si="15"/>
        <v>1167.5344882124491</v>
      </c>
      <c r="AV15" s="139">
        <f t="shared" si="15"/>
        <v>1490.0057880991069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5.7754372655913384</v>
      </c>
      <c r="BE15" s="139">
        <f t="shared" si="16"/>
        <v>1247.6433803024593</v>
      </c>
      <c r="BF15" s="139">
        <f t="shared" si="16"/>
        <v>1593.1166175081046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6.1813340853055152</v>
      </c>
      <c r="BO15" s="139">
        <f t="shared" si="17"/>
        <v>1333.8420739327753</v>
      </c>
      <c r="BP15" s="139">
        <f t="shared" si="17"/>
        <v>1704.1501714012329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41.020048310894815</v>
      </c>
      <c r="F16" s="139">
        <f t="shared" si="6"/>
        <v>1010.2103829465995</v>
      </c>
      <c r="G16" s="139">
        <f t="shared" si="6"/>
        <v>2.7695687425058084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34.840875478502937</v>
      </c>
      <c r="P16" s="139">
        <f t="shared" si="7"/>
        <v>1071.5353204422634</v>
      </c>
      <c r="Q16" s="139">
        <f t="shared" si="7"/>
        <v>6.6072687481456684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36.824960233549938</v>
      </c>
      <c r="Z16" s="139">
        <f t="shared" si="18"/>
        <v>1132.5560859823158</v>
      </c>
      <c r="AA16" s="139">
        <f t="shared" si="18"/>
        <v>6.9835331506800671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38.86709879031131</v>
      </c>
      <c r="AJ16" s="139">
        <f t="shared" si="19"/>
        <v>1198.232800932476</v>
      </c>
      <c r="AK16" s="139">
        <f t="shared" si="19"/>
        <v>7.3751085131991152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41.11108901314693</v>
      </c>
      <c r="AT16" s="139">
        <f t="shared" si="20"/>
        <v>1268.7591555813613</v>
      </c>
      <c r="AU16" s="139">
        <f t="shared" si="20"/>
        <v>7.8013846794833777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43.524618136657217</v>
      </c>
      <c r="BD16" s="139">
        <f t="shared" si="21"/>
        <v>1344.55514977747</v>
      </c>
      <c r="BE16" s="139">
        <f t="shared" si="21"/>
        <v>8.2586936977824568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46.120530401556238</v>
      </c>
      <c r="BN16" s="139">
        <f t="shared" si="22"/>
        <v>1426.018883922088</v>
      </c>
      <c r="BO16" s="139">
        <f t="shared" si="22"/>
        <v>8.7493263320452694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43.245638304030543</v>
      </c>
      <c r="F17" s="139">
        <f t="shared" si="6"/>
        <v>1062.5552339731855</v>
      </c>
      <c r="G17" s="139">
        <f t="shared" si="6"/>
        <v>0</v>
      </c>
      <c r="H17" s="139">
        <f t="shared" si="6"/>
        <v>2.1991277227840249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36.868826448957506</v>
      </c>
      <c r="P17" s="139">
        <f t="shared" si="7"/>
        <v>1131.2804670397559</v>
      </c>
      <c r="Q17" s="139">
        <f t="shared" si="7"/>
        <v>0</v>
      </c>
      <c r="R17" s="139">
        <f t="shared" si="7"/>
        <v>4.5839446170173686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39.058687402372151</v>
      </c>
      <c r="Z17" s="139">
        <f t="shared" si="23"/>
        <v>1198.4740058837644</v>
      </c>
      <c r="AA17" s="139">
        <f t="shared" si="23"/>
        <v>0</v>
      </c>
      <c r="AB17" s="139">
        <f t="shared" si="23"/>
        <v>4.8562126086042117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41.319162032725345</v>
      </c>
      <c r="AJ17" s="139">
        <f t="shared" si="24"/>
        <v>1270.8787789394028</v>
      </c>
      <c r="AK17" s="139">
        <f t="shared" si="24"/>
        <v>0</v>
      </c>
      <c r="AL17" s="139">
        <f t="shared" si="24"/>
        <v>5.1453855402565738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43.804058804388433</v>
      </c>
      <c r="AT17" s="139">
        <f t="shared" si="25"/>
        <v>1348.7395854119463</v>
      </c>
      <c r="AU17" s="139">
        <f t="shared" si="25"/>
        <v>0</v>
      </c>
      <c r="AV17" s="139">
        <f t="shared" si="25"/>
        <v>5.4580534074848126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46.479921479782263</v>
      </c>
      <c r="BD17" s="139">
        <f t="shared" si="26"/>
        <v>1432.5262191773747</v>
      </c>
      <c r="BE17" s="139">
        <f t="shared" si="26"/>
        <v>0</v>
      </c>
      <c r="BF17" s="139">
        <f t="shared" si="26"/>
        <v>5.7941716220254227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49.361409196937061</v>
      </c>
      <c r="BN17" s="139">
        <f t="shared" si="27"/>
        <v>1522.6920350899018</v>
      </c>
      <c r="BO17" s="139">
        <f t="shared" si="27"/>
        <v>0</v>
      </c>
      <c r="BP17" s="139">
        <f t="shared" si="27"/>
        <v>6.15550658483349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254.82499294584505</v>
      </c>
      <c r="F19" s="165">
        <f>SUM(F14:F17)</f>
        <v>2081.3585282662443</v>
      </c>
      <c r="G19" s="165">
        <f>SUM(G14:G17)</f>
        <v>1730.9466124699188</v>
      </c>
      <c r="H19" s="165">
        <f>SUM(H14:H17)</f>
        <v>2194.8698663179916</v>
      </c>
      <c r="K19" s="129"/>
      <c r="M19" s="128"/>
      <c r="N19" s="120" t="s">
        <v>195</v>
      </c>
      <c r="O19" s="165">
        <f>SUM(O14:O17)</f>
        <v>144.94131424363741</v>
      </c>
      <c r="P19" s="165">
        <f>SUM(P14:P17)</f>
        <v>2207.2405731062818</v>
      </c>
      <c r="Q19" s="165">
        <f>SUM(Q14:Q17)</f>
        <v>2051.1301245974269</v>
      </c>
      <c r="R19" s="165">
        <f>SUM(R14:R17)</f>
        <v>2255.8977931298568</v>
      </c>
      <c r="U19" s="129"/>
      <c r="W19" s="128"/>
      <c r="X19" s="120" t="s">
        <v>195</v>
      </c>
      <c r="Y19" s="165">
        <f>SUM(Y14:Y17)</f>
        <v>154.04462513779373</v>
      </c>
      <c r="Z19" s="165">
        <f>SUM(Z14:Z17)</f>
        <v>2335.752718593666</v>
      </c>
      <c r="AA19" s="165">
        <f>SUM(AA14:AA17)</f>
        <v>2189.1272806917614</v>
      </c>
      <c r="AB19" s="165">
        <f>SUM(AB14:AB17)</f>
        <v>2407.7104649980911</v>
      </c>
      <c r="AE19" s="129"/>
      <c r="AG19" s="128"/>
      <c r="AH19" s="120" t="s">
        <v>195</v>
      </c>
      <c r="AI19" s="165">
        <f>SUM(AI14:AI17)</f>
        <v>163.56714393836592</v>
      </c>
      <c r="AJ19" s="165">
        <f>SUM(AJ14:AJ17)</f>
        <v>2474.1611366027864</v>
      </c>
      <c r="AK19" s="165">
        <f>SUM(AK14:AK17)</f>
        <v>2336.4876290731208</v>
      </c>
      <c r="AL19" s="165">
        <f>SUM(AL14:AL17)</f>
        <v>2572.3705050586309</v>
      </c>
      <c r="AO19" s="129"/>
      <c r="AQ19" s="128"/>
      <c r="AR19" s="120" t="s">
        <v>195</v>
      </c>
      <c r="AS19" s="165">
        <f>SUM(AS14:AS17)</f>
        <v>173.97432944640545</v>
      </c>
      <c r="AT19" s="165">
        <f>SUM(AT14:AT17)</f>
        <v>2622.897629477658</v>
      </c>
      <c r="AU19" s="165">
        <f>SUM(AU14:AU17)</f>
        <v>2495.6197256711525</v>
      </c>
      <c r="AV19" s="165">
        <f>SUM(AV14:AV17)</f>
        <v>2749.0599718944077</v>
      </c>
      <c r="AY19" s="129"/>
      <c r="BA19" s="128"/>
      <c r="BB19" s="120" t="s">
        <v>195</v>
      </c>
      <c r="BC19" s="165">
        <f>SUM(BC14:BC17)</f>
        <v>185.18694906038743</v>
      </c>
      <c r="BD19" s="165">
        <f>SUM(BD14:BD17)</f>
        <v>2782.8568062204358</v>
      </c>
      <c r="BE19" s="165">
        <f>SUM(BE14:BE17)</f>
        <v>2666.8434967125927</v>
      </c>
      <c r="BF19" s="165">
        <f>SUM(BF14:BF17)</f>
        <v>2939.3223920499854</v>
      </c>
      <c r="BI19" s="129"/>
      <c r="BK19" s="128"/>
      <c r="BL19" s="120" t="s">
        <v>195</v>
      </c>
      <c r="BM19" s="165">
        <f>SUM(BM14:BM17)</f>
        <v>197.26754092799041</v>
      </c>
      <c r="BN19" s="165">
        <f>SUM(BN14:BN17)</f>
        <v>2954.892253097295</v>
      </c>
      <c r="BO19" s="165">
        <f>SUM(BO14:BO17)</f>
        <v>2851.0818622568563</v>
      </c>
      <c r="BP19" s="165">
        <f>SUM(BP14:BP17)</f>
        <v>3144.2031940838474</v>
      </c>
      <c r="BS19" s="129"/>
    </row>
    <row r="20" spans="3:71" x14ac:dyDescent="0.3">
      <c r="C20" s="128"/>
      <c r="D20" s="120" t="s">
        <v>194</v>
      </c>
      <c r="E20" s="120">
        <f>E18/E19</f>
        <v>8.0447368066273715</v>
      </c>
      <c r="F20" s="120">
        <f>F18/F19</f>
        <v>0.9849336249183529</v>
      </c>
      <c r="G20" s="120">
        <f>G18/G19</f>
        <v>0.60891537174334254</v>
      </c>
      <c r="H20" s="120">
        <f>H18/H19</f>
        <v>0.50481352767338672</v>
      </c>
      <c r="K20" s="129"/>
      <c r="M20" s="128"/>
      <c r="N20" s="120" t="s">
        <v>194</v>
      </c>
      <c r="O20" s="120">
        <f>O18/O19</f>
        <v>9.1624145392365435</v>
      </c>
      <c r="P20" s="120">
        <f>P18/P19</f>
        <v>0.75137065992325136</v>
      </c>
      <c r="Q20" s="120">
        <f>Q18/Q19</f>
        <v>0.93500212846333319</v>
      </c>
      <c r="R20" s="120">
        <f>R18/R19</f>
        <v>0.77792999628867898</v>
      </c>
      <c r="U20" s="129"/>
      <c r="W20" s="128"/>
      <c r="X20" s="120" t="s">
        <v>194</v>
      </c>
      <c r="Y20" s="120">
        <f>Y18/Y19</f>
        <v>8.6209590485487038</v>
      </c>
      <c r="Z20" s="120">
        <f>Z18/Z19</f>
        <v>0.71003055795340464</v>
      </c>
      <c r="AA20" s="120">
        <f>AA18/AA19</f>
        <v>0.87606191251146903</v>
      </c>
      <c r="AB20" s="120">
        <f>AB18/AB19</f>
        <v>0.72887940113619099</v>
      </c>
      <c r="AE20" s="129"/>
      <c r="AG20" s="128"/>
      <c r="AH20" s="120" t="s">
        <v>194</v>
      </c>
      <c r="AI20" s="120">
        <f>AI18/AI19</f>
        <v>9.1901048966040051</v>
      </c>
      <c r="AJ20" s="120">
        <f>AJ18/AJ19</f>
        <v>0.76055736723242873</v>
      </c>
      <c r="AK20" s="120">
        <f>AK18/AK19</f>
        <v>0.92962996020801181</v>
      </c>
      <c r="AL20" s="120">
        <f>AL18/AL19</f>
        <v>0.77344100257862469</v>
      </c>
      <c r="AO20" s="129"/>
      <c r="AQ20" s="128"/>
      <c r="AR20" s="120" t="s">
        <v>194</v>
      </c>
      <c r="AS20" s="120">
        <f>AS18/AS19</f>
        <v>9.2030183815185325</v>
      </c>
      <c r="AT20" s="120">
        <f>AT18/AT19</f>
        <v>0.76495989683094112</v>
      </c>
      <c r="AU20" s="120">
        <f>AU18/AU19</f>
        <v>0.92708708527075867</v>
      </c>
      <c r="AV20" s="120">
        <f>AV18/AV19</f>
        <v>0.77131616221554344</v>
      </c>
      <c r="AY20" s="129"/>
      <c r="BA20" s="128"/>
      <c r="BB20" s="120" t="s">
        <v>194</v>
      </c>
      <c r="BC20" s="120">
        <f>BC18/BC19</f>
        <v>9.2153255029254311</v>
      </c>
      <c r="BD20" s="120">
        <f>BD18/BD19</f>
        <v>0.76923349617103887</v>
      </c>
      <c r="BE20" s="120">
        <f>BE18/BE19</f>
        <v>0.9246357578251102</v>
      </c>
      <c r="BF20" s="120">
        <f>BF18/BF19</f>
        <v>0.76926781073686279</v>
      </c>
      <c r="BI20" s="129"/>
      <c r="BK20" s="128"/>
      <c r="BL20" s="120" t="s">
        <v>194</v>
      </c>
      <c r="BM20" s="120">
        <f>BM18/BM19</f>
        <v>9.785484317993161</v>
      </c>
      <c r="BN20" s="120">
        <f>BN18/BN19</f>
        <v>0.82018463626419358</v>
      </c>
      <c r="BO20" s="120">
        <f>BO18/BO19</f>
        <v>0.97809121698577783</v>
      </c>
      <c r="BP20" s="120">
        <f>BP18/BP19</f>
        <v>0.81373193396322185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1372.1047293531826</v>
      </c>
      <c r="F25" s="139">
        <f t="shared" si="28"/>
        <v>0</v>
      </c>
      <c r="G25" s="139">
        <f t="shared" si="28"/>
        <v>547.8027905177687</v>
      </c>
      <c r="H25" s="139">
        <f t="shared" si="28"/>
        <v>494.61816547119724</v>
      </c>
      <c r="I25" s="120">
        <f>I14</f>
        <v>2050</v>
      </c>
      <c r="J25" s="165">
        <f>SUM(E25:H25)</f>
        <v>2414.5256853421488</v>
      </c>
      <c r="K25" s="129">
        <f>I25/J25</f>
        <v>0.84902803579391461</v>
      </c>
      <c r="M25" s="128"/>
      <c r="N25" s="4" t="s">
        <v>11</v>
      </c>
      <c r="O25" s="139">
        <f t="shared" ref="O25:R28" si="29">O14*O$20</f>
        <v>670.97838941747386</v>
      </c>
      <c r="P25" s="139">
        <f t="shared" si="29"/>
        <v>0</v>
      </c>
      <c r="Q25" s="139">
        <f t="shared" si="29"/>
        <v>1014.4251500604462</v>
      </c>
      <c r="R25" s="139">
        <f t="shared" si="29"/>
        <v>800.15601956582782</v>
      </c>
      <c r="S25" s="120">
        <f>S14</f>
        <v>2186.7465511512801</v>
      </c>
      <c r="T25" s="165">
        <f>SUM(O25:R25)</f>
        <v>2485.5595590437479</v>
      </c>
      <c r="U25" s="129">
        <f>S25/T25</f>
        <v>0.87978038715458173</v>
      </c>
      <c r="W25" s="128"/>
      <c r="X25" s="4" t="s">
        <v>11</v>
      </c>
      <c r="Y25" s="139">
        <f>Y14*Y$20</f>
        <v>673.82258623817199</v>
      </c>
      <c r="Z25" s="139">
        <f t="shared" ref="Z25:AB25" si="30">Z14*Z$20</f>
        <v>0</v>
      </c>
      <c r="AA25" s="139">
        <f t="shared" si="30"/>
        <v>1014.4568850190074</v>
      </c>
      <c r="AB25" s="139">
        <f t="shared" si="30"/>
        <v>800.16807865573162</v>
      </c>
      <c r="AC25" s="120">
        <f>AC14</f>
        <v>2333.9408020800124</v>
      </c>
      <c r="AD25" s="165">
        <f>SUM(Y25:AB25)</f>
        <v>2488.4475499129112</v>
      </c>
      <c r="AE25" s="129">
        <f>AC25/AD25</f>
        <v>0.93791038600017662</v>
      </c>
      <c r="AG25" s="128"/>
      <c r="AH25" s="4" t="s">
        <v>11</v>
      </c>
      <c r="AI25" s="139">
        <f t="shared" ref="AI25:AL28" si="31">AI14*AI$20</f>
        <v>766.27906220135367</v>
      </c>
      <c r="AJ25" s="139">
        <f t="shared" si="31"/>
        <v>0</v>
      </c>
      <c r="AK25" s="139">
        <f t="shared" si="31"/>
        <v>1149.0496443439431</v>
      </c>
      <c r="AL25" s="139">
        <f t="shared" si="31"/>
        <v>907.22626272851039</v>
      </c>
      <c r="AM25" s="120">
        <f>AM14</f>
        <v>2492.3840399622668</v>
      </c>
      <c r="AN25" s="165">
        <f>SUM(AI25:AL25)</f>
        <v>2822.5549692738073</v>
      </c>
      <c r="AO25" s="129">
        <f>AM25/AN25</f>
        <v>0.88302409238942559</v>
      </c>
      <c r="AQ25" s="128"/>
      <c r="AR25" s="4" t="s">
        <v>11</v>
      </c>
      <c r="AS25" s="139">
        <f t="shared" ref="AS25:AV28" si="32">AS14*AS$20</f>
        <v>819.61328557348895</v>
      </c>
      <c r="AT25" s="139">
        <f t="shared" si="32"/>
        <v>0</v>
      </c>
      <c r="AU25" s="139">
        <f t="shared" si="32"/>
        <v>1224.0181088031345</v>
      </c>
      <c r="AV25" s="139">
        <f t="shared" si="32"/>
        <v>966.91895625898599</v>
      </c>
      <c r="AW25" s="120">
        <f>AW14</f>
        <v>2662.939164795906</v>
      </c>
      <c r="AX25" s="165">
        <f>SUM(AS25:AV25)</f>
        <v>3010.5503506356094</v>
      </c>
      <c r="AY25" s="129">
        <f>AW25/AX25</f>
        <v>0.88453566778369497</v>
      </c>
      <c r="BA25" s="128"/>
      <c r="BB25" s="4" t="s">
        <v>11</v>
      </c>
      <c r="BC25" s="139">
        <f t="shared" ref="BC25:BF28" si="33">BC14*BC$20</f>
        <v>877.13688517870389</v>
      </c>
      <c r="BD25" s="139">
        <f t="shared" si="33"/>
        <v>0</v>
      </c>
      <c r="BE25" s="139">
        <f t="shared" si="33"/>
        <v>1304.6068916364738</v>
      </c>
      <c r="BF25" s="139">
        <f t="shared" si="33"/>
        <v>1031.1354992644465</v>
      </c>
      <c r="BG25" s="120">
        <f>BG14</f>
        <v>2846.535435076155</v>
      </c>
      <c r="BH25" s="165">
        <f>SUM(BC25:BF25)</f>
        <v>3212.8792760796241</v>
      </c>
      <c r="BI25" s="129">
        <f>BG25/BH25</f>
        <v>0.88597646860529278</v>
      </c>
      <c r="BK25" s="128"/>
      <c r="BL25" s="4" t="s">
        <v>11</v>
      </c>
      <c r="BM25" s="139">
        <f t="shared" ref="BM25:BP28" si="34">BM14*BM$20</f>
        <v>996.02140560729799</v>
      </c>
      <c r="BN25" s="139">
        <f t="shared" si="34"/>
        <v>0</v>
      </c>
      <c r="BO25" s="139">
        <f t="shared" si="34"/>
        <v>1475.4412717812286</v>
      </c>
      <c r="BP25" s="139">
        <f t="shared" si="34"/>
        <v>1166.8081988793074</v>
      </c>
      <c r="BQ25" s="120">
        <f>BQ14</f>
        <v>3044.1735794193137</v>
      </c>
      <c r="BR25" s="165">
        <f>SUM(BM25:BP25)</f>
        <v>3638.270876267834</v>
      </c>
      <c r="BS25" s="129">
        <f>BQ25/BR25</f>
        <v>0.83670888808093646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8.4634473210705163</v>
      </c>
      <c r="G26" s="139">
        <f t="shared" si="28"/>
        <v>504.51077650181975</v>
      </c>
      <c r="H26" s="139">
        <f t="shared" si="28"/>
        <v>612.27168510525985</v>
      </c>
      <c r="I26" s="120">
        <f>I15</f>
        <v>2050</v>
      </c>
      <c r="J26" s="165">
        <f>SUM(E26:H26)</f>
        <v>1125.2459089281501</v>
      </c>
      <c r="K26" s="129">
        <f>I26/J26</f>
        <v>1.821823997523103</v>
      </c>
      <c r="M26" s="128"/>
      <c r="N26" s="4" t="s">
        <v>12</v>
      </c>
      <c r="O26" s="139">
        <f t="shared" si="29"/>
        <v>0</v>
      </c>
      <c r="P26" s="139">
        <f t="shared" si="29"/>
        <v>3.3246540945209166</v>
      </c>
      <c r="Q26" s="139">
        <f t="shared" si="29"/>
        <v>897.20807185056424</v>
      </c>
      <c r="R26" s="139">
        <f t="shared" si="29"/>
        <v>951.208554252417</v>
      </c>
      <c r="S26" s="120">
        <f>S15</f>
        <v>2186.7465511512801</v>
      </c>
      <c r="T26" s="165">
        <f>SUM(O26:R26)</f>
        <v>1851.7412801975022</v>
      </c>
      <c r="U26" s="129">
        <f>S26/T26</f>
        <v>1.1809136484325968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3.353209290393365</v>
      </c>
      <c r="AA26" s="139">
        <f t="shared" si="35"/>
        <v>897.23613982677648</v>
      </c>
      <c r="AB26" s="139">
        <f t="shared" si="35"/>
        <v>951.2228898434671</v>
      </c>
      <c r="AC26" s="120">
        <f>AC15</f>
        <v>2333.9408020800124</v>
      </c>
      <c r="AD26" s="165">
        <f>SUM(Y26:AB26)</f>
        <v>1851.8122389606369</v>
      </c>
      <c r="AE26" s="129">
        <f>AC26/AD26</f>
        <v>1.2603549933280378</v>
      </c>
      <c r="AG26" s="128"/>
      <c r="AH26" s="4" t="s">
        <v>12</v>
      </c>
      <c r="AI26" s="139">
        <f t="shared" si="31"/>
        <v>0</v>
      </c>
      <c r="AJ26" s="139">
        <f t="shared" si="31"/>
        <v>3.8404775729500575</v>
      </c>
      <c r="AK26" s="139">
        <f t="shared" si="31"/>
        <v>1016.1631354641594</v>
      </c>
      <c r="AL26" s="139">
        <f t="shared" si="31"/>
        <v>1078.3709075568108</v>
      </c>
      <c r="AM26" s="120">
        <f>AM15</f>
        <v>2492.3840399622668</v>
      </c>
      <c r="AN26" s="165">
        <f>SUM(AI26:AL26)</f>
        <v>2098.3745205939204</v>
      </c>
      <c r="AO26" s="129">
        <f>AM26/AN26</f>
        <v>1.1877689208963644</v>
      </c>
      <c r="AQ26" s="128"/>
      <c r="AR26" s="4" t="s">
        <v>12</v>
      </c>
      <c r="AS26" s="139">
        <f t="shared" si="32"/>
        <v>0</v>
      </c>
      <c r="AT26" s="139">
        <f t="shared" si="32"/>
        <v>4.1299331779905044</v>
      </c>
      <c r="AU26" s="139">
        <f t="shared" si="32"/>
        <v>1082.4061456299664</v>
      </c>
      <c r="AV26" s="139">
        <f t="shared" si="32"/>
        <v>1149.2655461555494</v>
      </c>
      <c r="AW26" s="120">
        <f>AW15</f>
        <v>2662.939164795906</v>
      </c>
      <c r="AX26" s="165">
        <f>SUM(AS26:AV26)</f>
        <v>2235.8016249635066</v>
      </c>
      <c r="AY26" s="129">
        <f>AW26/AX26</f>
        <v>1.1910444715055484</v>
      </c>
      <c r="BA26" s="128"/>
      <c r="BB26" s="4" t="s">
        <v>12</v>
      </c>
      <c r="BC26" s="139">
        <f t="shared" si="33"/>
        <v>0</v>
      </c>
      <c r="BD26" s="139">
        <f t="shared" si="33"/>
        <v>4.4426597997273296</v>
      </c>
      <c r="BE26" s="139">
        <f t="shared" si="33"/>
        <v>1153.6156824414466</v>
      </c>
      <c r="BF26" s="139">
        <f t="shared" si="33"/>
        <v>1225.5333325989757</v>
      </c>
      <c r="BG26" s="120">
        <f>BG15</f>
        <v>2846.535435076155</v>
      </c>
      <c r="BH26" s="165">
        <f>SUM(BC26:BF26)</f>
        <v>2383.5916748401496</v>
      </c>
      <c r="BI26" s="129">
        <f>BG26/BH26</f>
        <v>1.1942210845601531</v>
      </c>
      <c r="BK26" s="128"/>
      <c r="BL26" s="4" t="s">
        <v>12</v>
      </c>
      <c r="BM26" s="139">
        <f t="shared" si="34"/>
        <v>0</v>
      </c>
      <c r="BN26" s="139">
        <f t="shared" si="34"/>
        <v>5.0698352483837654</v>
      </c>
      <c r="BO26" s="139">
        <f t="shared" si="34"/>
        <v>1304.6192173597422</v>
      </c>
      <c r="BP26" s="139">
        <f t="shared" si="34"/>
        <v>1386.7214147380812</v>
      </c>
      <c r="BQ26" s="120">
        <f>BQ15</f>
        <v>3044.1735794193137</v>
      </c>
      <c r="BR26" s="165">
        <f>SUM(BM26:BP26)</f>
        <v>2696.410467346207</v>
      </c>
      <c r="BS26" s="129">
        <f>BQ26/BR26</f>
        <v>1.1289726161074332</v>
      </c>
    </row>
    <row r="27" spans="3:71" x14ac:dyDescent="0.3">
      <c r="C27" s="128"/>
      <c r="D27" s="4" t="s">
        <v>13</v>
      </c>
      <c r="E27" s="139">
        <f t="shared" si="28"/>
        <v>329.99549245628845</v>
      </c>
      <c r="F27" s="139">
        <f t="shared" si="28"/>
        <v>994.99017440575165</v>
      </c>
      <c r="G27" s="139">
        <f t="shared" si="28"/>
        <v>1.686432980411666</v>
      </c>
      <c r="H27" s="139">
        <f t="shared" si="28"/>
        <v>0</v>
      </c>
      <c r="I27" s="120">
        <f>I16</f>
        <v>1054</v>
      </c>
      <c r="J27" s="165">
        <f>SUM(E27:H27)</f>
        <v>1326.6720998424516</v>
      </c>
      <c r="K27" s="129">
        <f>I27/J27</f>
        <v>0.79446910817312533</v>
      </c>
      <c r="M27" s="128"/>
      <c r="N27" s="4" t="s">
        <v>13</v>
      </c>
      <c r="O27" s="139">
        <f t="shared" si="29"/>
        <v>319.2265440439653</v>
      </c>
      <c r="P27" s="139">
        <f t="shared" si="29"/>
        <v>805.12020085177608</v>
      </c>
      <c r="Q27" s="139">
        <f t="shared" si="29"/>
        <v>6.1778103428454632</v>
      </c>
      <c r="R27" s="139">
        <f t="shared" si="29"/>
        <v>0</v>
      </c>
      <c r="S27" s="120">
        <f>S16</f>
        <v>1112.9834646689119</v>
      </c>
      <c r="T27" s="165">
        <f>SUM(O27:R27)</f>
        <v>1130.5245552385868</v>
      </c>
      <c r="U27" s="129">
        <f>S27/T27</f>
        <v>0.9844841136016077</v>
      </c>
      <c r="W27" s="128"/>
      <c r="X27" s="4" t="s">
        <v>13</v>
      </c>
      <c r="Y27" s="139">
        <f t="shared" ref="Y27:AB27" si="36">Y16*Y$20</f>
        <v>317.46647413786854</v>
      </c>
      <c r="Z27" s="139">
        <f t="shared" si="36"/>
        <v>804.14942964354782</v>
      </c>
      <c r="AA27" s="139">
        <f t="shared" si="36"/>
        <v>6.1180074080720246</v>
      </c>
      <c r="AB27" s="139">
        <f t="shared" si="36"/>
        <v>0</v>
      </c>
      <c r="AC27" s="120">
        <f>AC16</f>
        <v>1176.364579366546</v>
      </c>
      <c r="AD27" s="165">
        <f>SUM(Y27:AB27)</f>
        <v>1127.7339111894885</v>
      </c>
      <c r="AE27" s="129">
        <f>AC27/AD27</f>
        <v>1.0431224668288672</v>
      </c>
      <c r="AG27" s="128"/>
      <c r="AH27" s="4" t="s">
        <v>13</v>
      </c>
      <c r="AI27" s="139">
        <f t="shared" si="31"/>
        <v>357.19271490963155</v>
      </c>
      <c r="AJ27" s="139">
        <f t="shared" si="31"/>
        <v>911.32478440874286</v>
      </c>
      <c r="AK27" s="139">
        <f t="shared" si="31"/>
        <v>6.8561218336550622</v>
      </c>
      <c r="AL27" s="139">
        <f t="shared" si="31"/>
        <v>0</v>
      </c>
      <c r="AM27" s="120">
        <f>AM16</f>
        <v>1244.4750082359867</v>
      </c>
      <c r="AN27" s="165">
        <f>SUM(AI27:AL27)</f>
        <v>1275.3736211520295</v>
      </c>
      <c r="AO27" s="129">
        <f>AM27/AN27</f>
        <v>0.97577289321059313</v>
      </c>
      <c r="AQ27" s="128"/>
      <c r="AR27" s="4" t="s">
        <v>13</v>
      </c>
      <c r="AS27" s="139">
        <f t="shared" si="32"/>
        <v>378.34610787223579</v>
      </c>
      <c r="AT27" s="139">
        <f t="shared" si="32"/>
        <v>970.54987275683004</v>
      </c>
      <c r="AU27" s="139">
        <f t="shared" si="32"/>
        <v>7.2325629835781964</v>
      </c>
      <c r="AV27" s="139">
        <f t="shared" si="32"/>
        <v>0</v>
      </c>
      <c r="AW27" s="120">
        <f>AW16</f>
        <v>1317.6716292739918</v>
      </c>
      <c r="AX27" s="165">
        <f>SUM(AS27:AV27)</f>
        <v>1356.1285436126441</v>
      </c>
      <c r="AY27" s="129">
        <f>AW27/AX27</f>
        <v>0.97164213192047022</v>
      </c>
      <c r="BA27" s="128"/>
      <c r="BB27" s="4" t="s">
        <v>13</v>
      </c>
      <c r="BC27" s="139">
        <f t="shared" si="33"/>
        <v>401.09352351982801</v>
      </c>
      <c r="BD27" s="139">
        <f t="shared" si="33"/>
        <v>1034.276858658098</v>
      </c>
      <c r="BE27" s="139">
        <f t="shared" si="33"/>
        <v>7.6362835058945437</v>
      </c>
      <c r="BF27" s="139">
        <f t="shared" si="33"/>
        <v>0</v>
      </c>
      <c r="BG27" s="120">
        <f>BG16</f>
        <v>1396.3384616119097</v>
      </c>
      <c r="BH27" s="165">
        <f>SUM(BC27:BF27)</f>
        <v>1443.0066656838208</v>
      </c>
      <c r="BI27" s="129">
        <f>BG27/BH27</f>
        <v>0.96765905163037091</v>
      </c>
      <c r="BK27" s="128"/>
      <c r="BL27" s="4" t="s">
        <v>13</v>
      </c>
      <c r="BM27" s="139">
        <f t="shared" si="34"/>
        <v>451.31172698195536</v>
      </c>
      <c r="BN27" s="139">
        <f t="shared" si="34"/>
        <v>1169.5987796155091</v>
      </c>
      <c r="BO27" s="139">
        <f t="shared" si="34"/>
        <v>8.5576392399158685</v>
      </c>
      <c r="BP27" s="139">
        <f t="shared" si="34"/>
        <v>0</v>
      </c>
      <c r="BQ27" s="120">
        <f>BQ16</f>
        <v>1480.8887406556896</v>
      </c>
      <c r="BR27" s="165">
        <f>SUM(BM27:BP27)</f>
        <v>1629.4681458373805</v>
      </c>
      <c r="BS27" s="129">
        <f>BQ27/BR27</f>
        <v>0.90881723858103636</v>
      </c>
    </row>
    <row r="28" spans="3:71" x14ac:dyDescent="0.3">
      <c r="C28" s="128"/>
      <c r="D28" s="4" t="s">
        <v>14</v>
      </c>
      <c r="E28" s="139">
        <f t="shared" si="28"/>
        <v>347.89977819052899</v>
      </c>
      <c r="F28" s="139">
        <f t="shared" si="28"/>
        <v>1046.5463782731781</v>
      </c>
      <c r="G28" s="139">
        <f t="shared" si="28"/>
        <v>0</v>
      </c>
      <c r="H28" s="139">
        <f t="shared" si="28"/>
        <v>1.1101494235429452</v>
      </c>
      <c r="I28" s="120">
        <f>I17</f>
        <v>1108</v>
      </c>
      <c r="J28" s="165">
        <f>SUM(E28:H28)</f>
        <v>1395.5563058872501</v>
      </c>
      <c r="K28" s="129">
        <f>I28/J28</f>
        <v>0.79394861771311265</v>
      </c>
      <c r="M28" s="128"/>
      <c r="N28" s="4" t="s">
        <v>14</v>
      </c>
      <c r="O28" s="139">
        <f t="shared" si="29"/>
        <v>337.80747150051707</v>
      </c>
      <c r="P28" s="139">
        <f t="shared" si="29"/>
        <v>850.01095107794538</v>
      </c>
      <c r="Q28" s="139">
        <f t="shared" si="29"/>
        <v>0</v>
      </c>
      <c r="R28" s="139">
        <f t="shared" si="29"/>
        <v>3.5659880189038313</v>
      </c>
      <c r="S28" s="120">
        <f>S17</f>
        <v>1172.7332381057306</v>
      </c>
      <c r="T28" s="165">
        <f>SUM(O28:R28)</f>
        <v>1191.3844105973665</v>
      </c>
      <c r="U28" s="129">
        <f>S28/T28</f>
        <v>0.98434495841498881</v>
      </c>
      <c r="W28" s="128"/>
      <c r="X28" s="4" t="s">
        <v>14</v>
      </c>
      <c r="Y28" s="139">
        <f t="shared" ref="Y28:AB28" si="37">Y17*Y$20</f>
        <v>336.72334458591547</v>
      </c>
      <c r="Z28" s="139">
        <f t="shared" si="37"/>
        <v>850.95316709030124</v>
      </c>
      <c r="AA28" s="139">
        <f t="shared" si="37"/>
        <v>0</v>
      </c>
      <c r="AB28" s="139">
        <f t="shared" si="37"/>
        <v>3.5395933379494577</v>
      </c>
      <c r="AC28" s="120">
        <f>AC17</f>
        <v>1242.3889058947407</v>
      </c>
      <c r="AD28" s="165">
        <f>SUM(Y28:AB28)</f>
        <v>1191.2161050141663</v>
      </c>
      <c r="AE28" s="129">
        <f>AC28/AD28</f>
        <v>1.042958452849297</v>
      </c>
      <c r="AG28" s="128"/>
      <c r="AH28" s="4" t="s">
        <v>14</v>
      </c>
      <c r="AI28" s="139">
        <f t="shared" si="31"/>
        <v>379.72743332052346</v>
      </c>
      <c r="AJ28" s="139">
        <f t="shared" si="31"/>
        <v>966.57621818171594</v>
      </c>
      <c r="AK28" s="139">
        <f t="shared" si="31"/>
        <v>0</v>
      </c>
      <c r="AL28" s="139">
        <f t="shared" si="31"/>
        <v>3.9796521509096028</v>
      </c>
      <c r="AM28" s="120">
        <f>AM17</f>
        <v>1317.3433265123847</v>
      </c>
      <c r="AN28" s="165">
        <f>SUM(AI28:AL28)</f>
        <v>1350.2833036531492</v>
      </c>
      <c r="AO28" s="129">
        <f>AM28/AN28</f>
        <v>0.97560513630610224</v>
      </c>
      <c r="AQ28" s="128"/>
      <c r="AR28" s="4" t="s">
        <v>14</v>
      </c>
      <c r="AS28" s="139">
        <f t="shared" si="32"/>
        <v>403.12955836190548</v>
      </c>
      <c r="AT28" s="139">
        <f t="shared" si="32"/>
        <v>1031.7316941085287</v>
      </c>
      <c r="AU28" s="139">
        <f t="shared" si="32"/>
        <v>0</v>
      </c>
      <c r="AV28" s="139">
        <f t="shared" si="32"/>
        <v>4.2098848074286552</v>
      </c>
      <c r="AW28" s="120">
        <f>AW17</f>
        <v>1398.0016976238194</v>
      </c>
      <c r="AX28" s="165">
        <f>SUM(AS28:AV28)</f>
        <v>1439.0711372778628</v>
      </c>
      <c r="AY28" s="129">
        <f>AW28/AX28</f>
        <v>0.97146114699254538</v>
      </c>
      <c r="BA28" s="128"/>
      <c r="BB28" s="4" t="s">
        <v>14</v>
      </c>
      <c r="BC28" s="139">
        <f t="shared" si="33"/>
        <v>428.32760578660901</v>
      </c>
      <c r="BD28" s="139">
        <f t="shared" si="33"/>
        <v>1101.9471519344918</v>
      </c>
      <c r="BE28" s="139">
        <f t="shared" si="33"/>
        <v>0</v>
      </c>
      <c r="BF28" s="139">
        <f t="shared" si="33"/>
        <v>4.4572697187091546</v>
      </c>
      <c r="BG28" s="120">
        <f>BG17</f>
        <v>1484.8003122791824</v>
      </c>
      <c r="BH28" s="165">
        <f>SUM(BC28:BF28)</f>
        <v>1534.7320274398098</v>
      </c>
      <c r="BI28" s="129">
        <f>BG28/BH28</f>
        <v>0.96746551562886074</v>
      </c>
      <c r="BK28" s="128"/>
      <c r="BL28" s="4" t="s">
        <v>14</v>
      </c>
      <c r="BM28" s="139">
        <f t="shared" si="34"/>
        <v>483.02529561067098</v>
      </c>
      <c r="BN28" s="139">
        <f t="shared" si="34"/>
        <v>1248.8886129425957</v>
      </c>
      <c r="BO28" s="139">
        <f t="shared" si="34"/>
        <v>0</v>
      </c>
      <c r="BP28" s="139">
        <f t="shared" si="34"/>
        <v>5.0089322777999028</v>
      </c>
      <c r="BQ28" s="120">
        <f>BQ17</f>
        <v>1578.2089508716722</v>
      </c>
      <c r="BR28" s="165">
        <f>SUM(BM28:BP28)</f>
        <v>1736.9228408310667</v>
      </c>
      <c r="BS28" s="129">
        <f>BQ28/BR28</f>
        <v>0.90862352303257499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1754.9305618371482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0.99999999999999978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1164.9553832662734</v>
      </c>
      <c r="F36" s="139">
        <f t="shared" si="38"/>
        <v>0</v>
      </c>
      <c r="G36" s="139">
        <f t="shared" si="38"/>
        <v>465.09992723572645</v>
      </c>
      <c r="H36" s="139">
        <f t="shared" si="38"/>
        <v>419.94468949800006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590.31362721406288</v>
      </c>
      <c r="P36" s="139">
        <f t="shared" ref="P36:R36" si="39">P25*$U25</f>
        <v>0</v>
      </c>
      <c r="Q36" s="139">
        <f t="shared" si="39"/>
        <v>892.471351259524</v>
      </c>
      <c r="R36" s="139">
        <f t="shared" si="39"/>
        <v>703.96157267769308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631.98520195428114</v>
      </c>
      <c r="Z36" s="139">
        <f t="shared" ref="Z36:AB36" si="40">Z25*$AE25</f>
        <v>0</v>
      </c>
      <c r="AA36" s="139">
        <f t="shared" si="40"/>
        <v>951.46964860871401</v>
      </c>
      <c r="AB36" s="139">
        <f t="shared" si="40"/>
        <v>750.48595151701693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676.64287341737054</v>
      </c>
      <c r="AJ36" s="139">
        <f t="shared" ref="AJ36:AL36" si="41">AJ25*$AO25</f>
        <v>0</v>
      </c>
      <c r="AK36" s="139">
        <f t="shared" si="41"/>
        <v>1014.6385193072026</v>
      </c>
      <c r="AL36" s="139">
        <f t="shared" si="41"/>
        <v>801.10264723769342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724.97718487913437</v>
      </c>
      <c r="AT36" s="139">
        <f t="shared" ref="AT36:AV36" si="42">AT25*$AY25</f>
        <v>0</v>
      </c>
      <c r="AU36" s="139">
        <f t="shared" si="42"/>
        <v>1082.6876752495159</v>
      </c>
      <c r="AV36" s="139">
        <f t="shared" si="42"/>
        <v>855.27430466725548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777.12264001407425</v>
      </c>
      <c r="BD36" s="139">
        <f t="shared" ref="BD36:BF36" si="43">BD25*$BI25</f>
        <v>0</v>
      </c>
      <c r="BE36" s="139">
        <f t="shared" si="43"/>
        <v>1155.8510067702109</v>
      </c>
      <c r="BF36" s="139">
        <f t="shared" si="43"/>
        <v>913.56178829186979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833.37996279049366</v>
      </c>
      <c r="BN36" s="139">
        <f t="shared" ref="BN36:BP36" si="44">BN25*$BS25</f>
        <v>0</v>
      </c>
      <c r="BO36" s="139">
        <f t="shared" si="44"/>
        <v>1234.5148259407945</v>
      </c>
      <c r="BP36" s="139">
        <f t="shared" si="44"/>
        <v>976.27879068802542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15.418911431298884</v>
      </c>
      <c r="G37" s="139">
        <f t="shared" si="38"/>
        <v>919.12983964003001</v>
      </c>
      <c r="H37" s="139">
        <f t="shared" si="38"/>
        <v>1115.451248928671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3.9261293965370672</v>
      </c>
      <c r="Q37" s="139">
        <f t="shared" si="45"/>
        <v>1059.5252575322254</v>
      </c>
      <c r="R37" s="139">
        <f t="shared" si="45"/>
        <v>1123.2951642225175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4.226234072821244</v>
      </c>
      <c r="AA37" s="139">
        <f t="shared" si="46"/>
        <v>1130.8360490250514</v>
      </c>
      <c r="AB37" s="139">
        <f t="shared" si="46"/>
        <v>1198.8785189821399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4.5615999025495784</v>
      </c>
      <c r="AK37" s="139">
        <f t="shared" si="47"/>
        <v>1206.9669908649307</v>
      </c>
      <c r="AL37" s="139">
        <f t="shared" si="47"/>
        <v>1280.8554491947864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4.9189340793329306</v>
      </c>
      <c r="AU37" s="139">
        <f t="shared" si="48"/>
        <v>1289.1938556762011</v>
      </c>
      <c r="AV37" s="139">
        <f t="shared" si="48"/>
        <v>1368.8263750403717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5.3055180043621641</v>
      </c>
      <c r="BE37" s="139">
        <f t="shared" si="49"/>
        <v>1377.6721714508255</v>
      </c>
      <c r="BF37" s="139">
        <f t="shared" si="49"/>
        <v>1463.5577456209676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5.7237051636014975</v>
      </c>
      <c r="BO37" s="139">
        <f t="shared" si="50"/>
        <v>1472.8793708466601</v>
      </c>
      <c r="BP37" s="139">
        <f t="shared" si="50"/>
        <v>1565.5705034090524</v>
      </c>
      <c r="BQ37" s="120">
        <f>BQ26</f>
        <v>3044.1735794193137</v>
      </c>
      <c r="BR37" s="165">
        <f>SUM(BM37:BP37)</f>
        <v>3044.1735794193141</v>
      </c>
      <c r="BS37" s="129">
        <f>BQ37/BR37</f>
        <v>0.99999999999999989</v>
      </c>
    </row>
    <row r="38" spans="3:71" x14ac:dyDescent="0.3">
      <c r="C38" s="128"/>
      <c r="D38" s="4" t="s">
        <v>13</v>
      </c>
      <c r="E38" s="139">
        <f t="shared" si="38"/>
        <v>262.1712245928988</v>
      </c>
      <c r="F38" s="139">
        <f t="shared" si="38"/>
        <v>790.48895650115992</v>
      </c>
      <c r="G38" s="139">
        <f t="shared" si="38"/>
        <v>1.3398189059414021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314.27346125122779</v>
      </c>
      <c r="P38" s="139">
        <f t="shared" si="51"/>
        <v>792.62804727830917</v>
      </c>
      <c r="Q38" s="139">
        <f t="shared" si="51"/>
        <v>6.0819561393750599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331.15641163815621</v>
      </c>
      <c r="Z38" s="139">
        <f t="shared" si="52"/>
        <v>838.82633674880424</v>
      </c>
      <c r="AA38" s="139">
        <f t="shared" si="52"/>
        <v>6.3818309795853745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348.53896886111772</v>
      </c>
      <c r="AJ38" s="139">
        <f t="shared" si="53"/>
        <v>889.24602153703904</v>
      </c>
      <c r="AK38" s="139">
        <f t="shared" si="53"/>
        <v>6.6900178378299167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367.61701885679139</v>
      </c>
      <c r="AT38" s="139">
        <f t="shared" si="54"/>
        <v>943.02714750058749</v>
      </c>
      <c r="AU38" s="139">
        <f t="shared" si="54"/>
        <v>7.0274629166129952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388.12177858428066</v>
      </c>
      <c r="BD38" s="139">
        <f t="shared" si="55"/>
        <v>1000.8273641723343</v>
      </c>
      <c r="BE38" s="139">
        <f t="shared" si="55"/>
        <v>7.3893188552945581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410.15987745497927</v>
      </c>
      <c r="BN38" s="139">
        <f t="shared" si="56"/>
        <v>1062.9515331379171</v>
      </c>
      <c r="BO38" s="139">
        <f t="shared" si="56"/>
        <v>7.7773300627930588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276.21454799706896</v>
      </c>
      <c r="F39" s="139">
        <f t="shared" si="38"/>
        <v>830.90405040265409</v>
      </c>
      <c r="G39" s="139">
        <f t="shared" si="38"/>
        <v>0</v>
      </c>
      <c r="H39" s="139">
        <f t="shared" si="38"/>
        <v>0.88140160027693015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332.51908148644901</v>
      </c>
      <c r="P39" s="139">
        <f t="shared" si="57"/>
        <v>836.70399429110523</v>
      </c>
      <c r="Q39" s="139">
        <f t="shared" si="57"/>
        <v>0</v>
      </c>
      <c r="R39" s="139">
        <f t="shared" si="57"/>
        <v>3.5101623281762402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351.18845850756713</v>
      </c>
      <c r="Z39" s="139">
        <f t="shared" si="58"/>
        <v>887.50879859570989</v>
      </c>
      <c r="AA39" s="139">
        <f t="shared" si="58"/>
        <v>0</v>
      </c>
      <c r="AB39" s="139">
        <f t="shared" si="58"/>
        <v>3.6916487914634453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370.46403434383564</v>
      </c>
      <c r="AJ39" s="139">
        <f t="shared" si="59"/>
        <v>942.99672308940978</v>
      </c>
      <c r="AK39" s="139">
        <f t="shared" si="59"/>
        <v>0</v>
      </c>
      <c r="AL39" s="139">
        <f t="shared" si="59"/>
        <v>3.8825690791390359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391.62470315285498</v>
      </c>
      <c r="AT39" s="139">
        <f t="shared" si="60"/>
        <v>1002.2872549472332</v>
      </c>
      <c r="AU39" s="139">
        <f t="shared" si="60"/>
        <v>0</v>
      </c>
      <c r="AV39" s="139">
        <f t="shared" si="60"/>
        <v>4.089739523731132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414.39218799041709</v>
      </c>
      <c r="BD39" s="139">
        <f t="shared" si="61"/>
        <v>1066.0958695420577</v>
      </c>
      <c r="BE39" s="139">
        <f t="shared" si="61"/>
        <v>0</v>
      </c>
      <c r="BF39" s="139">
        <f t="shared" si="61"/>
        <v>4.3122547467078594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438.88814581161887</v>
      </c>
      <c r="BN39" s="139">
        <f t="shared" si="62"/>
        <v>1134.7695713671671</v>
      </c>
      <c r="BO39" s="139">
        <f t="shared" si="62"/>
        <v>0</v>
      </c>
      <c r="BP39" s="139">
        <f t="shared" si="62"/>
        <v>4.5512336928861279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1703.3411558562411</v>
      </c>
      <c r="F41" s="165">
        <f>SUM(F36:F39)</f>
        <v>1636.8119183351128</v>
      </c>
      <c r="G41" s="165">
        <f>SUM(G36:G39)</f>
        <v>1385.5695857816979</v>
      </c>
      <c r="H41" s="165">
        <f>SUM(H36:H39)</f>
        <v>1536.277340026948</v>
      </c>
      <c r="K41" s="129"/>
      <c r="M41" s="128"/>
      <c r="N41" s="120" t="s">
        <v>195</v>
      </c>
      <c r="O41" s="165">
        <f>SUM(O36:O39)</f>
        <v>1237.1061699517397</v>
      </c>
      <c r="P41" s="165">
        <f>SUM(P36:P39)</f>
        <v>1633.2581709659514</v>
      </c>
      <c r="Q41" s="165">
        <f>SUM(Q36:Q39)</f>
        <v>1958.0785649311244</v>
      </c>
      <c r="R41" s="165">
        <f>SUM(R36:R39)</f>
        <v>1830.7668992283868</v>
      </c>
      <c r="U41" s="129"/>
      <c r="W41" s="128"/>
      <c r="X41" s="120" t="s">
        <v>195</v>
      </c>
      <c r="Y41" s="165">
        <f>SUM(Y36:Y39)</f>
        <v>1314.3300721000046</v>
      </c>
      <c r="Z41" s="165">
        <f>SUM(Z36:Z39)</f>
        <v>1730.5613694173353</v>
      </c>
      <c r="AA41" s="165">
        <f>SUM(AA36:AA39)</f>
        <v>2088.6875286133504</v>
      </c>
      <c r="AB41" s="165">
        <f>SUM(AB36:AB39)</f>
        <v>1953.0561192906202</v>
      </c>
      <c r="AE41" s="129"/>
      <c r="AG41" s="128"/>
      <c r="AH41" s="120" t="s">
        <v>195</v>
      </c>
      <c r="AI41" s="165">
        <f>SUM(AI36:AI39)</f>
        <v>1395.6458766223238</v>
      </c>
      <c r="AJ41" s="165">
        <f>SUM(AJ36:AJ39)</f>
        <v>1836.8043445289984</v>
      </c>
      <c r="AK41" s="165">
        <f>SUM(AK36:AK39)</f>
        <v>2228.2955280099632</v>
      </c>
      <c r="AL41" s="165">
        <f>SUM(AL36:AL39)</f>
        <v>2085.8406655116187</v>
      </c>
      <c r="AO41" s="129"/>
      <c r="AQ41" s="128"/>
      <c r="AR41" s="120" t="s">
        <v>195</v>
      </c>
      <c r="AS41" s="165">
        <f>SUM(AS36:AS39)</f>
        <v>1484.2189068887806</v>
      </c>
      <c r="AT41" s="165">
        <f>SUM(AT36:AT39)</f>
        <v>1950.2333365271538</v>
      </c>
      <c r="AU41" s="165">
        <f>SUM(AU36:AU39)</f>
        <v>2378.9089938423299</v>
      </c>
      <c r="AV41" s="165">
        <f>SUM(AV36:AV39)</f>
        <v>2228.1904192313582</v>
      </c>
      <c r="AY41" s="129"/>
      <c r="BA41" s="128"/>
      <c r="BB41" s="120" t="s">
        <v>195</v>
      </c>
      <c r="BC41" s="165">
        <f>SUM(BC36:BC39)</f>
        <v>1579.6366065887721</v>
      </c>
      <c r="BD41" s="165">
        <f>SUM(BD36:BD39)</f>
        <v>2072.2287517187542</v>
      </c>
      <c r="BE41" s="165">
        <f>SUM(BE36:BE39)</f>
        <v>2540.9124970763314</v>
      </c>
      <c r="BF41" s="165">
        <f>SUM(BF36:BF39)</f>
        <v>2381.431788659545</v>
      </c>
      <c r="BI41" s="129"/>
      <c r="BK41" s="128"/>
      <c r="BL41" s="120" t="s">
        <v>195</v>
      </c>
      <c r="BM41" s="165">
        <f>SUM(BM36:BM39)</f>
        <v>1682.4279860570919</v>
      </c>
      <c r="BN41" s="165">
        <f>SUM(BN36:BN39)</f>
        <v>2203.4448096686856</v>
      </c>
      <c r="BO41" s="165">
        <f>SUM(BO36:BO39)</f>
        <v>2715.1715268502476</v>
      </c>
      <c r="BP41" s="165">
        <f>SUM(BP36:BP39)</f>
        <v>2546.4005277899637</v>
      </c>
      <c r="BS41" s="129"/>
    </row>
    <row r="42" spans="3:71" x14ac:dyDescent="0.3">
      <c r="C42" s="128"/>
      <c r="D42" s="120" t="s">
        <v>194</v>
      </c>
      <c r="E42" s="120">
        <f>E40/E41</f>
        <v>1.203516977765678</v>
      </c>
      <c r="F42" s="120">
        <f>F40/F41</f>
        <v>1.2524346731817315</v>
      </c>
      <c r="G42" s="120">
        <f>G40/G41</f>
        <v>0.76069799078720679</v>
      </c>
      <c r="H42" s="120">
        <f>H40/H41</f>
        <v>0.72122394253407685</v>
      </c>
      <c r="K42" s="129"/>
      <c r="M42" s="128"/>
      <c r="N42" s="120" t="s">
        <v>194</v>
      </c>
      <c r="O42" s="120">
        <f>O40/O41</f>
        <v>1.0734829695447745</v>
      </c>
      <c r="P42" s="120">
        <f>P40/P41</f>
        <v>1.0154278334596596</v>
      </c>
      <c r="Q42" s="120">
        <f>Q40/Q41</f>
        <v>0.97943518028415533</v>
      </c>
      <c r="R42" s="120">
        <f>R40/R41</f>
        <v>0.95857673774678742</v>
      </c>
      <c r="U42" s="129"/>
      <c r="W42" s="128"/>
      <c r="X42" s="120" t="s">
        <v>194</v>
      </c>
      <c r="Y42" s="120">
        <f>Y40/Y41</f>
        <v>1.0104101193089876</v>
      </c>
      <c r="Z42" s="120">
        <f>Z40/Z41</f>
        <v>0.95833400382826639</v>
      </c>
      <c r="AA42" s="120">
        <f>AA40/AA41</f>
        <v>0.91818953576414708</v>
      </c>
      <c r="AB42" s="120">
        <f>AB40/AB41</f>
        <v>0.89855613697089576</v>
      </c>
      <c r="AE42" s="129"/>
      <c r="AG42" s="128"/>
      <c r="AH42" s="120" t="s">
        <v>194</v>
      </c>
      <c r="AI42" s="120">
        <f>AI40/AI41</f>
        <v>1.0770634840905919</v>
      </c>
      <c r="AJ42" s="120">
        <f>AJ40/AJ41</f>
        <v>1.0244648461161678</v>
      </c>
      <c r="AK42" s="120">
        <f>AK40/AK41</f>
        <v>0.97476697966610359</v>
      </c>
      <c r="AL42" s="120">
        <f>AL40/AL41</f>
        <v>0.95384889907121639</v>
      </c>
      <c r="AO42" s="129"/>
      <c r="AQ42" s="128"/>
      <c r="AR42" s="120" t="s">
        <v>194</v>
      </c>
      <c r="AS42" s="120">
        <f>AS40/AS41</f>
        <v>1.0787417842317024</v>
      </c>
      <c r="AT42" s="120">
        <f>AT40/AT41</f>
        <v>1.0288058677205436</v>
      </c>
      <c r="AU42" s="120">
        <f>AU40/AU41</f>
        <v>0.97257054532369569</v>
      </c>
      <c r="AV42" s="120">
        <f>AV40/AV41</f>
        <v>0.95162171460795553</v>
      </c>
      <c r="AY42" s="129"/>
      <c r="BA42" s="128"/>
      <c r="BB42" s="120" t="s">
        <v>194</v>
      </c>
      <c r="BC42" s="120">
        <f>BC40/BC41</f>
        <v>1.0803484848141471</v>
      </c>
      <c r="BD42" s="120">
        <f>BD40/BD41</f>
        <v>1.0330262373865813</v>
      </c>
      <c r="BE42" s="120">
        <f>BE40/BE41</f>
        <v>0.9704619346085801</v>
      </c>
      <c r="BF42" s="120">
        <f>BF40/BF41</f>
        <v>0.94948178333290356</v>
      </c>
      <c r="BI42" s="129"/>
      <c r="BK42" s="128"/>
      <c r="BL42" s="120" t="s">
        <v>194</v>
      </c>
      <c r="BM42" s="120">
        <f>BM40/BM41</f>
        <v>1.1473646683231167</v>
      </c>
      <c r="BN42" s="120">
        <f>BN40/BN41</f>
        <v>1.0998946818054858</v>
      </c>
      <c r="BO42" s="120">
        <f>BO40/BO41</f>
        <v>1.0270504462809542</v>
      </c>
      <c r="BP42" s="120">
        <f>BP40/BP41</f>
        <v>1.0047667356226004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1402.0435821004826</v>
      </c>
      <c r="F47" s="139">
        <f t="shared" ref="F47:H47" si="63">F36*F$42</f>
        <v>0</v>
      </c>
      <c r="G47" s="139">
        <f t="shared" si="63"/>
        <v>353.80058016349318</v>
      </c>
      <c r="H47" s="139">
        <f t="shared" si="63"/>
        <v>302.87416460599633</v>
      </c>
      <c r="I47" s="120">
        <f>I36</f>
        <v>2050</v>
      </c>
      <c r="J47" s="165">
        <f>SUM(E47:H47)</f>
        <v>2058.7183268699719</v>
      </c>
      <c r="K47" s="129">
        <f>I47/J47</f>
        <v>0.99576516769866863</v>
      </c>
      <c r="L47" s="150"/>
      <c r="M47" s="128"/>
      <c r="N47" s="4" t="s">
        <v>11</v>
      </c>
      <c r="O47" s="139">
        <f>O36*O$42</f>
        <v>633.69162550449926</v>
      </c>
      <c r="P47" s="139">
        <f t="shared" ref="P47:R47" si="64">P36*P$42</f>
        <v>0</v>
      </c>
      <c r="Q47" s="139">
        <f t="shared" si="64"/>
        <v>874.11783881931558</v>
      </c>
      <c r="R47" s="139">
        <f t="shared" si="64"/>
        <v>674.80118783648106</v>
      </c>
      <c r="S47" s="120">
        <f>S36</f>
        <v>2186.7465511512801</v>
      </c>
      <c r="T47" s="165">
        <f>SUM(O47:R47)</f>
        <v>2182.610652160296</v>
      </c>
      <c r="U47" s="129">
        <f>S47/T47</f>
        <v>1.0018949321020176</v>
      </c>
      <c r="W47" s="128"/>
      <c r="X47" s="4" t="s">
        <v>11</v>
      </c>
      <c r="Y47" s="139">
        <f>Y36*Y$42</f>
        <v>638.56424330813979</v>
      </c>
      <c r="Z47" s="139">
        <f t="shared" ref="Z47:AB47" si="65">Z36*Z$42</f>
        <v>0</v>
      </c>
      <c r="AA47" s="139">
        <f t="shared" si="65"/>
        <v>873.62947494971127</v>
      </c>
      <c r="AB47" s="139">
        <f t="shared" si="65"/>
        <v>674.35375744605767</v>
      </c>
      <c r="AC47" s="120">
        <f>AC36</f>
        <v>2333.9408020800124</v>
      </c>
      <c r="AD47" s="165">
        <f>SUM(Y47:AB47)</f>
        <v>2186.5474757039087</v>
      </c>
      <c r="AE47" s="129">
        <f>AC47/AD47</f>
        <v>1.0674091589658503</v>
      </c>
      <c r="AG47" s="128"/>
      <c r="AH47" s="4" t="s">
        <v>11</v>
      </c>
      <c r="AI47" s="139">
        <f>AI36*AI$42</f>
        <v>728.78733072798252</v>
      </c>
      <c r="AJ47" s="139">
        <f t="shared" ref="AJ47:AL47" si="66">AJ36*AJ$42</f>
        <v>0</v>
      </c>
      <c r="AK47" s="139">
        <f t="shared" si="66"/>
        <v>989.03612491796946</v>
      </c>
      <c r="AL47" s="139">
        <f t="shared" si="66"/>
        <v>764.13087811071091</v>
      </c>
      <c r="AM47" s="120">
        <f>AM36</f>
        <v>2492.3840399622668</v>
      </c>
      <c r="AN47" s="165">
        <f>SUM(AI47:AL47)</f>
        <v>2481.9543337566629</v>
      </c>
      <c r="AO47" s="129">
        <f>AM47/AN47</f>
        <v>1.0042022151913721</v>
      </c>
      <c r="BA47" s="128"/>
      <c r="BB47" s="4" t="s">
        <v>11</v>
      </c>
      <c r="BC47" s="139">
        <f>BC36*BC$42</f>
        <v>839.56326665397501</v>
      </c>
      <c r="BD47" s="139">
        <f t="shared" ref="BD47:BF47" si="67">BD36*BD$42</f>
        <v>0</v>
      </c>
      <c r="BE47" s="139">
        <f t="shared" si="67"/>
        <v>1121.7094041494938</v>
      </c>
      <c r="BF47" s="139">
        <f t="shared" si="67"/>
        <v>867.41027593216097</v>
      </c>
      <c r="BG47" s="120">
        <f>BG36</f>
        <v>2846.535435076155</v>
      </c>
      <c r="BH47" s="165">
        <f>SUM(BC47:BF47)</f>
        <v>2828.6829467356297</v>
      </c>
      <c r="BI47" s="129">
        <f>BG47/BH47</f>
        <v>1.006311236952564</v>
      </c>
      <c r="BK47" s="128"/>
      <c r="BL47" s="4" t="s">
        <v>11</v>
      </c>
      <c r="BM47" s="139">
        <f>BM36*BM$42</f>
        <v>956.19072459424603</v>
      </c>
      <c r="BN47" s="139">
        <f t="shared" ref="BN47:BP47" si="68">BN36*BN$42</f>
        <v>0</v>
      </c>
      <c r="BO47" s="139">
        <f t="shared" si="68"/>
        <v>1267.9090029229474</v>
      </c>
      <c r="BP47" s="139">
        <f t="shared" si="68"/>
        <v>980.93245357718729</v>
      </c>
      <c r="BQ47" s="120">
        <f>BQ36</f>
        <v>3044.1735794193137</v>
      </c>
      <c r="BR47" s="165">
        <f>SUM(BM47:BP47)</f>
        <v>3205.0321810943806</v>
      </c>
      <c r="BS47" s="129">
        <f>BQ47/BR47</f>
        <v>0.94981061262850075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19.311179299276883</v>
      </c>
      <c r="G48" s="139">
        <f t="shared" si="69"/>
        <v>699.1802222867384</v>
      </c>
      <c r="H48" s="139">
        <f t="shared" si="69"/>
        <v>804.49014745689612</v>
      </c>
      <c r="I48" s="120">
        <f>I37</f>
        <v>2050</v>
      </c>
      <c r="J48" s="165">
        <f>SUM(E48:H48)</f>
        <v>1522.9815490429114</v>
      </c>
      <c r="K48" s="129">
        <f>I48/J48</f>
        <v>1.3460438843059415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3.9867010670079148</v>
      </c>
      <c r="Q48" s="139">
        <f t="shared" si="70"/>
        <v>1037.7363116266913</v>
      </c>
      <c r="R48" s="139">
        <f t="shared" si="70"/>
        <v>1076.7646140471627</v>
      </c>
      <c r="S48" s="120">
        <f>S37</f>
        <v>2186.7465511512801</v>
      </c>
      <c r="T48" s="165">
        <f>SUM(O48:R48)</f>
        <v>2118.4876267408617</v>
      </c>
      <c r="U48" s="129">
        <f>S48/T48</f>
        <v>1.0322205914959388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4.0501438201222237</v>
      </c>
      <c r="AA48" s="139">
        <f t="shared" si="71"/>
        <v>1038.3218268796741</v>
      </c>
      <c r="AB48" s="139">
        <f t="shared" si="71"/>
        <v>1077.2596507139804</v>
      </c>
      <c r="AC48" s="120">
        <f>AC37</f>
        <v>2333.9408020800124</v>
      </c>
      <c r="AD48" s="165">
        <f>SUM(Y48:AB48)</f>
        <v>2119.6316214137769</v>
      </c>
      <c r="AE48" s="129">
        <f>AC48/AD48</f>
        <v>1.1011068048339896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4.6731987422089798</v>
      </c>
      <c r="AK48" s="139">
        <f t="shared" si="72"/>
        <v>1176.5115682420942</v>
      </c>
      <c r="AL48" s="139">
        <f t="shared" si="72"/>
        <v>1221.7425600838153</v>
      </c>
      <c r="AM48" s="120">
        <f>AM37</f>
        <v>2492.3840399622668</v>
      </c>
      <c r="AN48" s="165">
        <f>SUM(AI48:AL48)</f>
        <v>2402.9273270681188</v>
      </c>
      <c r="AO48" s="129">
        <f>AM48/AN48</f>
        <v>1.0372282223796159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5.4807393014330099</v>
      </c>
      <c r="BE48" s="139">
        <f t="shared" si="73"/>
        <v>1336.9784007625717</v>
      </c>
      <c r="BF48" s="139">
        <f t="shared" si="73"/>
        <v>1389.6214183228803</v>
      </c>
      <c r="BG48" s="120">
        <f>BG37</f>
        <v>2846.535435076155</v>
      </c>
      <c r="BH48" s="165">
        <f>SUM(BC48:BF48)</f>
        <v>2732.0805583868851</v>
      </c>
      <c r="BI48" s="129">
        <f>BG48/BH48</f>
        <v>1.0418929362598472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6.2954728696678846</v>
      </c>
      <c r="BO48" s="139">
        <f t="shared" si="74"/>
        <v>1512.7214151460732</v>
      </c>
      <c r="BP48" s="139">
        <f t="shared" si="74"/>
        <v>1573.0331640973448</v>
      </c>
      <c r="BQ48" s="120">
        <f>BQ37</f>
        <v>3044.1735794193137</v>
      </c>
      <c r="BR48" s="165">
        <f>SUM(BM48:BP48)</f>
        <v>3092.0500521130862</v>
      </c>
      <c r="BS48" s="129">
        <f>BQ48/BR48</f>
        <v>0.98451626853159957</v>
      </c>
    </row>
    <row r="49" spans="3:71" x14ac:dyDescent="0.3">
      <c r="C49" s="128"/>
      <c r="D49" s="4" t="s">
        <v>13</v>
      </c>
      <c r="E49" s="139">
        <f t="shared" ref="E49:H49" si="75">E38*E$42</f>
        <v>315.52751987917236</v>
      </c>
      <c r="F49" s="139">
        <f t="shared" si="75"/>
        <v>990.03577788929817</v>
      </c>
      <c r="G49" s="139">
        <f t="shared" si="75"/>
        <v>1.0191975497683381</v>
      </c>
      <c r="H49" s="139">
        <f t="shared" si="75"/>
        <v>0</v>
      </c>
      <c r="I49" s="120">
        <f>I38</f>
        <v>1054</v>
      </c>
      <c r="J49" s="165">
        <f>SUM(E49:H49)</f>
        <v>1306.5824953182387</v>
      </c>
      <c r="K49" s="129">
        <f>I49/J49</f>
        <v>0.80668461714182216</v>
      </c>
      <c r="L49" s="150"/>
      <c r="M49" s="128"/>
      <c r="N49" s="4" t="s">
        <v>13</v>
      </c>
      <c r="O49" s="139">
        <f t="shared" ref="O49:R49" si="76">O38*O$42</f>
        <v>337.36720843308262</v>
      </c>
      <c r="P49" s="139">
        <f t="shared" si="76"/>
        <v>804.85658078717415</v>
      </c>
      <c r="Q49" s="139">
        <f t="shared" si="76"/>
        <v>5.956881807849137</v>
      </c>
      <c r="R49" s="139">
        <f t="shared" si="76"/>
        <v>0</v>
      </c>
      <c r="S49" s="120">
        <f>S38</f>
        <v>1112.9834646689119</v>
      </c>
      <c r="T49" s="165">
        <f>SUM(O49:R49)</f>
        <v>1148.180671028106</v>
      </c>
      <c r="U49" s="129">
        <f>S49/T49</f>
        <v>0.9693452369933403</v>
      </c>
      <c r="W49" s="128"/>
      <c r="X49" s="4" t="s">
        <v>13</v>
      </c>
      <c r="Y49" s="139">
        <f t="shared" ref="Y49:AB49" si="77">Y38*Y$42</f>
        <v>334.60378939324562</v>
      </c>
      <c r="Z49" s="139">
        <f t="shared" si="77"/>
        <v>803.87580181307919</v>
      </c>
      <c r="AA49" s="139">
        <f t="shared" si="77"/>
        <v>5.8597304244707473</v>
      </c>
      <c r="AB49" s="139">
        <f t="shared" si="77"/>
        <v>0</v>
      </c>
      <c r="AC49" s="120">
        <f>AC38</f>
        <v>1176.364579366546</v>
      </c>
      <c r="AD49" s="165">
        <f>SUM(Y49:AB49)</f>
        <v>1144.3393216307957</v>
      </c>
      <c r="AE49" s="129">
        <f>AC49/AD49</f>
        <v>1.0279858055477034</v>
      </c>
      <c r="AG49" s="128"/>
      <c r="AH49" s="4" t="s">
        <v>13</v>
      </c>
      <c r="AI49" s="139">
        <f t="shared" ref="AI49:AL49" si="78">AI38*AI$42</f>
        <v>375.39859614289782</v>
      </c>
      <c r="AJ49" s="139">
        <f t="shared" si="78"/>
        <v>911.00128861335713</v>
      </c>
      <c r="AK49" s="139">
        <f t="shared" si="78"/>
        <v>6.5212084816938249</v>
      </c>
      <c r="AL49" s="139">
        <f t="shared" si="78"/>
        <v>0</v>
      </c>
      <c r="AM49" s="120">
        <f>AM38</f>
        <v>1244.4750082359867</v>
      </c>
      <c r="AN49" s="165">
        <f>SUM(AI49:AL49)</f>
        <v>1292.9210932379488</v>
      </c>
      <c r="AO49" s="129">
        <f>AM49/AN49</f>
        <v>0.96252974349684772</v>
      </c>
      <c r="BA49" s="128"/>
      <c r="BB49" s="4" t="s">
        <v>13</v>
      </c>
      <c r="BC49" s="139">
        <f t="shared" ref="BC49:BF49" si="79">BC38*BC$42</f>
        <v>419.30677541689954</v>
      </c>
      <c r="BD49" s="139">
        <f t="shared" si="79"/>
        <v>1033.8809262844763</v>
      </c>
      <c r="BE49" s="139">
        <f t="shared" si="79"/>
        <v>7.1710526717488152</v>
      </c>
      <c r="BF49" s="139">
        <f t="shared" si="79"/>
        <v>0</v>
      </c>
      <c r="BG49" s="120">
        <f>BG38</f>
        <v>1396.3384616119097</v>
      </c>
      <c r="BH49" s="165">
        <f>SUM(BC49:BF49)</f>
        <v>1460.3587543731246</v>
      </c>
      <c r="BI49" s="129">
        <f>BG49/BH49</f>
        <v>0.95616125656144246</v>
      </c>
      <c r="BK49" s="128"/>
      <c r="BL49" s="4" t="s">
        <v>13</v>
      </c>
      <c r="BM49" s="139">
        <f t="shared" ref="BM49:BP49" si="80">BM38*BM$42</f>
        <v>470.60295175558247</v>
      </c>
      <c r="BN49" s="139">
        <f t="shared" si="80"/>
        <v>1169.1347383153825</v>
      </c>
      <c r="BO49" s="139">
        <f t="shared" si="80"/>
        <v>7.987710311865893</v>
      </c>
      <c r="BP49" s="139">
        <f t="shared" si="80"/>
        <v>0</v>
      </c>
      <c r="BQ49" s="120">
        <f>BQ38</f>
        <v>1480.8887406556896</v>
      </c>
      <c r="BR49" s="165">
        <f>SUM(BM49:BP49)</f>
        <v>1647.7254003828309</v>
      </c>
      <c r="BS49" s="129">
        <f>BQ49/BR49</f>
        <v>0.89874729145500909</v>
      </c>
    </row>
    <row r="50" spans="3:71" x14ac:dyDescent="0.3">
      <c r="C50" s="128"/>
      <c r="D50" s="4" t="s">
        <v>14</v>
      </c>
      <c r="E50" s="139">
        <f t="shared" ref="E50:H50" si="81">E39*E$42</f>
        <v>332.42889802034523</v>
      </c>
      <c r="F50" s="139">
        <f t="shared" si="81"/>
        <v>1040.6530428114249</v>
      </c>
      <c r="G50" s="139">
        <f t="shared" si="81"/>
        <v>0</v>
      </c>
      <c r="H50" s="139">
        <f t="shared" si="81"/>
        <v>0.63568793710757199</v>
      </c>
      <c r="I50" s="120">
        <f>I39</f>
        <v>1108</v>
      </c>
      <c r="J50" s="165">
        <f>SUM(E50:H50)</f>
        <v>1373.7176287688778</v>
      </c>
      <c r="K50" s="129">
        <f>I50/J50</f>
        <v>0.80657041650763894</v>
      </c>
      <c r="L50" s="150"/>
      <c r="M50" s="128"/>
      <c r="N50" s="4" t="s">
        <v>14</v>
      </c>
      <c r="O50" s="139">
        <f t="shared" ref="O50:R50" si="82">O39*O$42</f>
        <v>356.95357102437413</v>
      </c>
      <c r="P50" s="139">
        <f t="shared" si="82"/>
        <v>849.6125241700604</v>
      </c>
      <c r="Q50" s="139">
        <f t="shared" si="82"/>
        <v>0</v>
      </c>
      <c r="R50" s="139">
        <f t="shared" si="82"/>
        <v>3.3647599535048487</v>
      </c>
      <c r="S50" s="120">
        <f>S39</f>
        <v>1172.7332381057306</v>
      </c>
      <c r="T50" s="165">
        <f>SUM(O50:R50)</f>
        <v>1209.9308551479394</v>
      </c>
      <c r="U50" s="129">
        <f>S50/T50</f>
        <v>0.96925641090650538</v>
      </c>
      <c r="W50" s="128"/>
      <c r="X50" s="4" t="s">
        <v>14</v>
      </c>
      <c r="Y50" s="139">
        <f t="shared" ref="Y50:AB50" si="83">Y39*Y$42</f>
        <v>354.84437226057037</v>
      </c>
      <c r="Z50" s="139">
        <f t="shared" si="83"/>
        <v>850.5298603910411</v>
      </c>
      <c r="AA50" s="139">
        <f t="shared" si="83"/>
        <v>0</v>
      </c>
      <c r="AB50" s="139">
        <f t="shared" si="83"/>
        <v>3.3171536771106691</v>
      </c>
      <c r="AC50" s="120">
        <f>AC39</f>
        <v>1242.3889058947407</v>
      </c>
      <c r="AD50" s="165">
        <f>SUM(Y50:AB50)</f>
        <v>1208.691386328722</v>
      </c>
      <c r="AE50" s="129">
        <f>AC50/AD50</f>
        <v>1.0278793412008762</v>
      </c>
      <c r="AG50" s="128"/>
      <c r="AH50" s="4" t="s">
        <v>14</v>
      </c>
      <c r="AI50" s="139">
        <f t="shared" ref="AI50:AL50" si="84">AI39*AI$42</f>
        <v>399.01328356062834</v>
      </c>
      <c r="AJ50" s="139">
        <f t="shared" si="84"/>
        <v>966.06699280784278</v>
      </c>
      <c r="AK50" s="139">
        <f t="shared" si="84"/>
        <v>0</v>
      </c>
      <c r="AL50" s="139">
        <f t="shared" si="84"/>
        <v>3.703384241704716</v>
      </c>
      <c r="AM50" s="120">
        <f>AM39</f>
        <v>1317.3433265123847</v>
      </c>
      <c r="AN50" s="165">
        <f>SUM(AI50:AL50)</f>
        <v>1368.7836606101757</v>
      </c>
      <c r="AO50" s="129">
        <f>AM50/AN50</f>
        <v>0.96241894495229441</v>
      </c>
      <c r="BA50" s="128"/>
      <c r="BB50" s="4" t="s">
        <v>14</v>
      </c>
      <c r="BC50" s="139">
        <f t="shared" ref="BC50:BF50" si="85">BC39*BC$42</f>
        <v>447.68797241426631</v>
      </c>
      <c r="BD50" s="139">
        <f t="shared" si="85"/>
        <v>1101.3050048064074</v>
      </c>
      <c r="BE50" s="139">
        <f t="shared" si="85"/>
        <v>0</v>
      </c>
      <c r="BF50" s="139">
        <f t="shared" si="85"/>
        <v>4.0944073270899564</v>
      </c>
      <c r="BG50" s="120">
        <f>BG39</f>
        <v>1484.8003122791824</v>
      </c>
      <c r="BH50" s="165">
        <f>SUM(BC50:BF50)</f>
        <v>1553.0873845477638</v>
      </c>
      <c r="BI50" s="129">
        <f>BG50/BH50</f>
        <v>0.9560314036750317</v>
      </c>
      <c r="BK50" s="128"/>
      <c r="BL50" s="4" t="s">
        <v>14</v>
      </c>
      <c r="BM50" s="139">
        <f t="shared" ref="BM50:BP50" si="86">BM39*BM$42</f>
        <v>503.56475185009577</v>
      </c>
      <c r="BN50" s="139">
        <f t="shared" si="86"/>
        <v>1248.1270166214379</v>
      </c>
      <c r="BO50" s="139">
        <f t="shared" si="86"/>
        <v>0</v>
      </c>
      <c r="BP50" s="139">
        <f t="shared" si="86"/>
        <v>4.5729282206567872</v>
      </c>
      <c r="BQ50" s="120">
        <f>BQ39</f>
        <v>1578.2089508716722</v>
      </c>
      <c r="BR50" s="165">
        <f>SUM(BM50:BP50)</f>
        <v>1756.2646966921905</v>
      </c>
      <c r="BS50" s="129">
        <f>BQ50/BR50</f>
        <v>0.89861679383758353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2172.0689016417577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2465.8588575838144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0.99999999999999978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1.0000000000000002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1396.1061626511291</v>
      </c>
      <c r="F58" s="139">
        <f t="shared" ref="F58:H58" si="87">F47*$K47</f>
        <v>0</v>
      </c>
      <c r="G58" s="139">
        <f t="shared" si="87"/>
        <v>352.30229403838706</v>
      </c>
      <c r="H58" s="139">
        <f t="shared" si="87"/>
        <v>301.5915433104841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634.89242810844746</v>
      </c>
      <c r="P58" s="139">
        <f t="shared" ref="P58:R58" si="88">P47*$U47</f>
        <v>0</v>
      </c>
      <c r="Q58" s="139">
        <f t="shared" si="88"/>
        <v>875.77423277304058</v>
      </c>
      <c r="R58" s="139">
        <f t="shared" si="88"/>
        <v>676.07989026979203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731.84985192044712</v>
      </c>
      <c r="AJ58" s="139">
        <f t="shared" ref="AJ58:AL58" si="89">AJ47*$AO47</f>
        <v>0</v>
      </c>
      <c r="AK58" s="139">
        <f t="shared" si="89"/>
        <v>993.19226754691556</v>
      </c>
      <c r="AL58" s="139">
        <f t="shared" si="89"/>
        <v>767.34192049490423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844.8619493664969</v>
      </c>
      <c r="BD58" s="139">
        <f t="shared" ref="BD58:BF58" si="90">BD47*$BI47</f>
        <v>0</v>
      </c>
      <c r="BE58" s="139">
        <f t="shared" si="90"/>
        <v>1128.7887779910006</v>
      </c>
      <c r="BF58" s="139">
        <f t="shared" si="90"/>
        <v>872.88470771865775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908.20009791655082</v>
      </c>
      <c r="BN58" s="139">
        <f t="shared" ref="BN58:BP58" si="91">BN47*$BS47</f>
        <v>0</v>
      </c>
      <c r="BO58" s="139">
        <f t="shared" si="91"/>
        <v>1204.2734268234362</v>
      </c>
      <c r="BP58" s="139">
        <f t="shared" si="91"/>
        <v>931.70005467932663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25.993694794527144</v>
      </c>
      <c r="G59" s="139">
        <f t="shared" si="92"/>
        <v>941.12726223673292</v>
      </c>
      <c r="H59" s="139">
        <f t="shared" si="92"/>
        <v>1082.8790429687401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4.1151549335044004</v>
      </c>
      <c r="Q59" s="139">
        <f t="shared" si="93"/>
        <v>1071.1727894041171</v>
      </c>
      <c r="R59" s="139">
        <f t="shared" si="93"/>
        <v>1111.4586068136584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4.847173624208077</v>
      </c>
      <c r="AK59" s="139">
        <f t="shared" si="94"/>
        <v>1220.3110025368014</v>
      </c>
      <c r="AL59" s="139">
        <f t="shared" si="94"/>
        <v>1267.2258638012568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5.7103435636447823</v>
      </c>
      <c r="BE59" s="139">
        <f t="shared" si="95"/>
        <v>1392.9883516865107</v>
      </c>
      <c r="BF59" s="139">
        <f t="shared" si="95"/>
        <v>1447.8367398259993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6.1979954582873464</v>
      </c>
      <c r="BO59" s="139">
        <f t="shared" si="96"/>
        <v>1489.2988429674529</v>
      </c>
      <c r="BP59" s="139">
        <f t="shared" si="96"/>
        <v>1548.6767409935733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254.53119657143884</v>
      </c>
      <c r="F60" s="139">
        <f t="shared" si="97"/>
        <v>798.64663244333462</v>
      </c>
      <c r="G60" s="139">
        <f t="shared" si="97"/>
        <v>0.82217098522675502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327.02529661234809</v>
      </c>
      <c r="P60" s="139">
        <f t="shared" si="98"/>
        <v>780.18389304879292</v>
      </c>
      <c r="Q60" s="139">
        <f t="shared" si="98"/>
        <v>5.7742750077708394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361.33231445450014</v>
      </c>
      <c r="AJ60" s="139">
        <f t="shared" si="99"/>
        <v>876.86583665431237</v>
      </c>
      <c r="AK60" s="139">
        <f t="shared" si="99"/>
        <v>6.2768571271742255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400.9248932673492</v>
      </c>
      <c r="BD60" s="139">
        <f t="shared" si="100"/>
        <v>988.55688561107297</v>
      </c>
      <c r="BE60" s="139">
        <f t="shared" si="100"/>
        <v>6.8566827334876361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422.95312824106207</v>
      </c>
      <c r="BN60" s="139">
        <f t="shared" si="101"/>
        <v>1050.756679406911</v>
      </c>
      <c r="BO60" s="139">
        <f t="shared" si="101"/>
        <v>7.1789330077167168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1480.8887406556898</v>
      </c>
      <c r="BS60" s="129">
        <f>BQ60/BR60</f>
        <v>0.99999999999999989</v>
      </c>
    </row>
    <row r="61" spans="3:71" x14ac:dyDescent="0.3">
      <c r="C61" s="128"/>
      <c r="D61" s="4" t="s">
        <v>14</v>
      </c>
      <c r="E61" s="139">
        <f t="shared" ref="E61:H61" si="102">E50*$K50</f>
        <v>268.12731473544528</v>
      </c>
      <c r="F61" s="139">
        <f t="shared" si="102"/>
        <v>839.35995818035281</v>
      </c>
      <c r="G61" s="139">
        <f t="shared" si="102"/>
        <v>0</v>
      </c>
      <c r="H61" s="139">
        <f t="shared" si="102"/>
        <v>0.51272708420173607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345.97953711134522</v>
      </c>
      <c r="P61" s="139">
        <f t="shared" si="103"/>
        <v>823.49238583828935</v>
      </c>
      <c r="Q61" s="139">
        <f t="shared" si="103"/>
        <v>0</v>
      </c>
      <c r="R61" s="139">
        <f t="shared" si="103"/>
        <v>3.2613151560960496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384.01794338637058</v>
      </c>
      <c r="AJ61" s="139">
        <f t="shared" si="104"/>
        <v>929.76117597135988</v>
      </c>
      <c r="AK61" s="139">
        <f t="shared" si="104"/>
        <v>0</v>
      </c>
      <c r="AL61" s="139">
        <f t="shared" si="104"/>
        <v>3.5642071546544059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428.00376067563991</v>
      </c>
      <c r="BD61" s="139">
        <f t="shared" si="105"/>
        <v>1052.8821696194073</v>
      </c>
      <c r="BE61" s="139">
        <f t="shared" si="105"/>
        <v>0</v>
      </c>
      <c r="BF61" s="139">
        <f t="shared" si="105"/>
        <v>3.9143819841351455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452.51174279715144</v>
      </c>
      <c r="BN61" s="139">
        <f t="shared" si="106"/>
        <v>1121.5878979784247</v>
      </c>
      <c r="BO61" s="139">
        <f t="shared" si="106"/>
        <v>0</v>
      </c>
      <c r="BP61" s="139">
        <f t="shared" si="106"/>
        <v>4.1093100960960074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1918.7646739580132</v>
      </c>
      <c r="F63" s="165">
        <f>SUM(F58:F61)</f>
        <v>1664.0002854182146</v>
      </c>
      <c r="G63" s="165">
        <f>SUM(G58:G61)</f>
        <v>1294.2517272603466</v>
      </c>
      <c r="H63" s="165">
        <f>SUM(H58:H61)</f>
        <v>1384.9833133634261</v>
      </c>
      <c r="K63" s="129"/>
      <c r="M63" s="128"/>
      <c r="N63" s="120" t="s">
        <v>195</v>
      </c>
      <c r="O63" s="165">
        <f>SUM(O58:O61)</f>
        <v>1307.8972618321409</v>
      </c>
      <c r="P63" s="165">
        <f>SUM(P58:P61)</f>
        <v>1607.7914338205867</v>
      </c>
      <c r="Q63" s="165">
        <f>SUM(Q58:Q61)</f>
        <v>1952.7212971849285</v>
      </c>
      <c r="R63" s="165">
        <f>SUM(R58:R61)</f>
        <v>1790.7998122395466</v>
      </c>
      <c r="U63" s="129"/>
      <c r="AG63" s="128"/>
      <c r="AH63" s="120" t="s">
        <v>195</v>
      </c>
      <c r="AI63" s="165">
        <f>SUM(AI58:AI61)</f>
        <v>1477.2001097613179</v>
      </c>
      <c r="AJ63" s="165">
        <f>SUM(AJ58:AJ61)</f>
        <v>1811.4741862498804</v>
      </c>
      <c r="AK63" s="165">
        <f>SUM(AK58:AK61)</f>
        <v>2219.7801272108909</v>
      </c>
      <c r="AL63" s="165">
        <f>SUM(AL58:AL61)</f>
        <v>2038.1319914508153</v>
      </c>
      <c r="AO63" s="129"/>
      <c r="BA63" s="128"/>
      <c r="BB63" s="120" t="s">
        <v>195</v>
      </c>
      <c r="BC63" s="165">
        <f>SUM(BC58:BC61)</f>
        <v>1673.790603309486</v>
      </c>
      <c r="BD63" s="165">
        <f>SUM(BD58:BD61)</f>
        <v>2047.1493987941249</v>
      </c>
      <c r="BE63" s="165">
        <f>SUM(BE58:BE61)</f>
        <v>2528.6338124109989</v>
      </c>
      <c r="BF63" s="165">
        <f>SUM(BF58:BF61)</f>
        <v>2324.6358295287923</v>
      </c>
      <c r="BI63" s="129"/>
      <c r="BK63" s="128"/>
      <c r="BL63" s="120" t="s">
        <v>195</v>
      </c>
      <c r="BM63" s="165">
        <f>SUM(BM58:BM61)</f>
        <v>1783.6649689547644</v>
      </c>
      <c r="BN63" s="165">
        <f>SUM(BN58:BN61)</f>
        <v>2178.542572843623</v>
      </c>
      <c r="BO63" s="165">
        <f>SUM(BO58:BO61)</f>
        <v>2700.7512027986058</v>
      </c>
      <c r="BP63" s="165">
        <f>SUM(BP58:BP61)</f>
        <v>2484.4861057689959</v>
      </c>
      <c r="BS63" s="129"/>
    </row>
    <row r="64" spans="3:71" x14ac:dyDescent="0.3">
      <c r="C64" s="128"/>
      <c r="D64" s="120" t="s">
        <v>194</v>
      </c>
      <c r="E64" s="120">
        <f>E62/E63</f>
        <v>1.0683957380616538</v>
      </c>
      <c r="F64" s="120">
        <f>F62/F63</f>
        <v>1.231970942531883</v>
      </c>
      <c r="G64" s="120">
        <f>G62/G63</f>
        <v>0.81437017065535777</v>
      </c>
      <c r="H64" s="120">
        <f>H62/H63</f>
        <v>0.80000963860656682</v>
      </c>
      <c r="K64" s="129"/>
      <c r="M64" s="128"/>
      <c r="N64" s="120" t="s">
        <v>194</v>
      </c>
      <c r="O64" s="120">
        <f>O62/O63</f>
        <v>1.0153797578118922</v>
      </c>
      <c r="P64" s="120">
        <f>P62/P63</f>
        <v>1.03151178140268</v>
      </c>
      <c r="Q64" s="120">
        <f>Q62/Q63</f>
        <v>0.98212224909852741</v>
      </c>
      <c r="R64" s="120">
        <f>R62/R63</f>
        <v>0.97997026236140805</v>
      </c>
      <c r="U64" s="129"/>
      <c r="AG64" s="128"/>
      <c r="AH64" s="120" t="s">
        <v>194</v>
      </c>
      <c r="AI64" s="120">
        <f>AI62/AI63</f>
        <v>1.0176002563893605</v>
      </c>
      <c r="AJ64" s="120">
        <f>AJ62/AJ63</f>
        <v>1.0387901160540389</v>
      </c>
      <c r="AK64" s="120">
        <f>AK62/AK63</f>
        <v>0.97850632817896166</v>
      </c>
      <c r="AL64" s="120">
        <f>AL62/AL63</f>
        <v>0.97617663173030256</v>
      </c>
      <c r="AO64" s="129"/>
      <c r="BA64" s="128"/>
      <c r="BB64" s="120" t="s">
        <v>194</v>
      </c>
      <c r="BC64" s="120">
        <f>BC62/BC63</f>
        <v>1.0195767685102701</v>
      </c>
      <c r="BD64" s="120">
        <f>BD62/BD63</f>
        <v>1.0456817033741057</v>
      </c>
      <c r="BE64" s="120">
        <f>BE62/BE63</f>
        <v>0.97517435916617379</v>
      </c>
      <c r="BF64" s="120">
        <f>BF62/BF63</f>
        <v>0.97267970873548182</v>
      </c>
      <c r="BI64" s="129"/>
      <c r="BK64" s="128"/>
      <c r="BL64" s="120" t="s">
        <v>194</v>
      </c>
      <c r="BM64" s="120">
        <f>BM62/BM63</f>
        <v>1.0822427203529836</v>
      </c>
      <c r="BN64" s="120">
        <f>BN62/BN63</f>
        <v>1.1124672329184968</v>
      </c>
      <c r="BO64" s="120">
        <f>BO62/BO63</f>
        <v>1.0325342539850506</v>
      </c>
      <c r="BP64" s="120">
        <f>BP62/BP63</f>
        <v>1.0298059385215488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1491.5938740580764</v>
      </c>
      <c r="F69" s="139">
        <f t="shared" ref="F69:H69" si="107">F58*F$64</f>
        <v>0</v>
      </c>
      <c r="G69" s="139">
        <f t="shared" si="107"/>
        <v>286.90447931831528</v>
      </c>
      <c r="H69" s="139">
        <f t="shared" si="107"/>
        <v>241.27614157061714</v>
      </c>
      <c r="I69" s="120">
        <f>I58</f>
        <v>2050</v>
      </c>
      <c r="J69" s="165">
        <f>SUM(E69:H69)</f>
        <v>2019.7744949470089</v>
      </c>
      <c r="K69" s="129">
        <f>I69/J69</f>
        <v>1.0149647919253402</v>
      </c>
      <c r="M69" s="128"/>
      <c r="N69" s="4" t="s">
        <v>11</v>
      </c>
      <c r="O69" s="139">
        <f>O58*O$64</f>
        <v>644.65691988935953</v>
      </c>
      <c r="P69" s="139">
        <f t="shared" ref="P69:R69" si="108">P58*P$64</f>
        <v>0</v>
      </c>
      <c r="Q69" s="139">
        <f t="shared" si="108"/>
        <v>860.11735919359592</v>
      </c>
      <c r="R69" s="139">
        <f t="shared" si="108"/>
        <v>662.53818744496004</v>
      </c>
      <c r="S69" s="120">
        <f>S58</f>
        <v>2186.7465511512801</v>
      </c>
      <c r="T69" s="165">
        <f>SUM(O69:R69)</f>
        <v>2167.3124665279156</v>
      </c>
      <c r="U69" s="129">
        <f>S69/T69</f>
        <v>1.0089669048296015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32.023476675899708</v>
      </c>
      <c r="G70" s="139">
        <f t="shared" si="109"/>
        <v>766.42596915613785</v>
      </c>
      <c r="H70" s="139">
        <f t="shared" si="109"/>
        <v>866.31367182004669</v>
      </c>
      <c r="I70" s="120">
        <f>I59</f>
        <v>2050</v>
      </c>
      <c r="J70" s="165">
        <f>SUM(E70:H70)</f>
        <v>1664.7631176520842</v>
      </c>
      <c r="K70" s="129">
        <f>I70/J70</f>
        <v>1.2314064254926782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4.2448307962071512</v>
      </c>
      <c r="Q70" s="139">
        <f t="shared" si="110"/>
        <v>1052.0226291027147</v>
      </c>
      <c r="R70" s="139">
        <f t="shared" si="110"/>
        <v>1089.1963825230259</v>
      </c>
      <c r="S70" s="120">
        <f>S59</f>
        <v>2186.7465511512801</v>
      </c>
      <c r="T70" s="165">
        <f>SUM(O70:R70)</f>
        <v>2145.4638424219479</v>
      </c>
      <c r="U70" s="129">
        <f>S70/T70</f>
        <v>1.0192418571280741</v>
      </c>
    </row>
    <row r="71" spans="3:21" x14ac:dyDescent="0.3">
      <c r="C71" s="128"/>
      <c r="D71" s="4" t="s">
        <v>13</v>
      </c>
      <c r="E71" s="139">
        <f t="shared" ref="E71:H71" si="111">E60*E$64</f>
        <v>271.94004562065828</v>
      </c>
      <c r="F71" s="139">
        <f t="shared" si="111"/>
        <v>983.90944452112933</v>
      </c>
      <c r="G71" s="139">
        <f t="shared" si="111"/>
        <v>0.66955152554699615</v>
      </c>
      <c r="H71" s="139">
        <f t="shared" si="111"/>
        <v>0</v>
      </c>
      <c r="I71" s="120">
        <f>I60</f>
        <v>1054</v>
      </c>
      <c r="J71" s="165">
        <f>SUM(E71:H71)</f>
        <v>1256.5190416673345</v>
      </c>
      <c r="K71" s="129">
        <f>I71/J71</f>
        <v>0.83882533017676963</v>
      </c>
      <c r="M71" s="128"/>
      <c r="N71" s="4" t="s">
        <v>13</v>
      </c>
      <c r="O71" s="139">
        <f t="shared" ref="O71:R71" si="112">O60*O$64</f>
        <v>332.05486647260818</v>
      </c>
      <c r="P71" s="139">
        <f t="shared" si="112"/>
        <v>804.76887734043828</v>
      </c>
      <c r="Q71" s="139">
        <f t="shared" si="112"/>
        <v>5.6710439575453133</v>
      </c>
      <c r="R71" s="139">
        <f t="shared" si="112"/>
        <v>0</v>
      </c>
      <c r="S71" s="120">
        <f>S60</f>
        <v>1112.9834646689119</v>
      </c>
      <c r="T71" s="165">
        <f>SUM(O71:R71)</f>
        <v>1142.4947877705918</v>
      </c>
      <c r="U71" s="129">
        <f>S71/T71</f>
        <v>0.97416940241866068</v>
      </c>
    </row>
    <row r="72" spans="3:21" x14ac:dyDescent="0.3">
      <c r="C72" s="128"/>
      <c r="D72" s="4" t="s">
        <v>14</v>
      </c>
      <c r="E72" s="139">
        <f t="shared" ref="E72:H72" si="113">E61*E$64</f>
        <v>286.46608032126539</v>
      </c>
      <c r="F72" s="139">
        <f t="shared" si="113"/>
        <v>1034.0670788029711</v>
      </c>
      <c r="G72" s="139">
        <f t="shared" si="113"/>
        <v>0</v>
      </c>
      <c r="H72" s="139">
        <f t="shared" si="113"/>
        <v>0.41018660933602963</v>
      </c>
      <c r="I72" s="120">
        <f>I61</f>
        <v>1108</v>
      </c>
      <c r="J72" s="165">
        <f>SUM(E72:H72)</f>
        <v>1320.9433457335726</v>
      </c>
      <c r="K72" s="129">
        <f>I72/J72</f>
        <v>0.83879448999736117</v>
      </c>
      <c r="M72" s="128"/>
      <c r="N72" s="4" t="s">
        <v>14</v>
      </c>
      <c r="O72" s="139">
        <f t="shared" ref="O72:R72" si="114">O61*O$64</f>
        <v>351.30061859998824</v>
      </c>
      <c r="P72" s="139">
        <f t="shared" si="114"/>
        <v>849.4420978875969</v>
      </c>
      <c r="Q72" s="139">
        <f t="shared" si="114"/>
        <v>0</v>
      </c>
      <c r="R72" s="139">
        <f t="shared" si="114"/>
        <v>3.1959918691626821</v>
      </c>
      <c r="S72" s="120">
        <f>S61</f>
        <v>1172.7332381057306</v>
      </c>
      <c r="T72" s="165">
        <f>SUM(O72:R72)</f>
        <v>1203.9387083567478</v>
      </c>
      <c r="U72" s="129">
        <f>S72/T72</f>
        <v>0.97408051586479061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1658.4558060242423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1.0000000000000002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1513.9152660204675</v>
      </c>
      <c r="F80" s="139">
        <f t="shared" ref="F80:H80" si="115">F69*$K69</f>
        <v>0</v>
      </c>
      <c r="G80" s="139">
        <f t="shared" si="115"/>
        <v>291.19794515376191</v>
      </c>
      <c r="H80" s="139">
        <f t="shared" si="115"/>
        <v>244.88678882577034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650.43749713775151</v>
      </c>
      <c r="P80" s="139">
        <f t="shared" ref="P80:R80" si="116">P69*$U69</f>
        <v>0</v>
      </c>
      <c r="Q80" s="139">
        <f t="shared" si="116"/>
        <v>867.82994969577305</v>
      </c>
      <c r="R80" s="139">
        <f t="shared" si="116"/>
        <v>668.47910431775563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39.433914945317809</v>
      </c>
      <c r="G81" s="139">
        <f t="shared" si="117"/>
        <v>943.78186308332135</v>
      </c>
      <c r="H81" s="139">
        <f t="shared" si="117"/>
        <v>1066.7842219713607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4.3265092239206187</v>
      </c>
      <c r="Q81" s="139">
        <f t="shared" si="118"/>
        <v>1072.26549822741</v>
      </c>
      <c r="R81" s="139">
        <f t="shared" si="118"/>
        <v>1110.1545436999493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228.11019855603448</v>
      </c>
      <c r="F82" s="139">
        <f t="shared" si="119"/>
        <v>825.32816466447832</v>
      </c>
      <c r="G82" s="139">
        <f t="shared" si="119"/>
        <v>0.56163677948731883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323.47769084182886</v>
      </c>
      <c r="P82" s="139">
        <f t="shared" si="120"/>
        <v>783.98121632387119</v>
      </c>
      <c r="Q82" s="139">
        <f t="shared" si="120"/>
        <v>5.5245575032118746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240.28616974461892</v>
      </c>
      <c r="F83" s="139">
        <f t="shared" si="121"/>
        <v>867.36976798759918</v>
      </c>
      <c r="G83" s="139">
        <f t="shared" si="121"/>
        <v>0</v>
      </c>
      <c r="H83" s="139">
        <f t="shared" si="121"/>
        <v>0.3440622677817618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342.1950877894966</v>
      </c>
      <c r="P83" s="139">
        <f t="shared" si="122"/>
        <v>827.42499690762031</v>
      </c>
      <c r="Q83" s="139">
        <f t="shared" si="122"/>
        <v>0</v>
      </c>
      <c r="R83" s="139">
        <f t="shared" si="122"/>
        <v>3.1131534086136616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1982.3116343211209</v>
      </c>
      <c r="F85" s="165">
        <f>SUM(F80:F83)</f>
        <v>1732.1318475973953</v>
      </c>
      <c r="G85" s="165">
        <f>SUM(G80:G83)</f>
        <v>1235.5414450165706</v>
      </c>
      <c r="H85" s="165">
        <f>SUM(H80:H83)</f>
        <v>1312.0150730649127</v>
      </c>
      <c r="K85" s="129"/>
      <c r="M85" s="128"/>
      <c r="N85" s="120" t="s">
        <v>195</v>
      </c>
      <c r="O85" s="165">
        <f>SUM(O80:O83)</f>
        <v>1316.1102757690769</v>
      </c>
      <c r="P85" s="165">
        <f>SUM(P80:P83)</f>
        <v>1615.7327224554122</v>
      </c>
      <c r="Q85" s="165">
        <f>SUM(Q80:Q83)</f>
        <v>1945.620005426395</v>
      </c>
      <c r="R85" s="165">
        <f>SUM(R80:R83)</f>
        <v>1781.7468014263186</v>
      </c>
      <c r="U85" s="129"/>
    </row>
    <row r="86" spans="3:21" x14ac:dyDescent="0.3">
      <c r="C86" s="128"/>
      <c r="D86" s="120" t="s">
        <v>194</v>
      </c>
      <c r="E86" s="120">
        <f>E84/E85</f>
        <v>1.0341461778798773</v>
      </c>
      <c r="F86" s="120">
        <f>F84/F85</f>
        <v>1.1835126770768132</v>
      </c>
      <c r="G86" s="120">
        <f>G84/G85</f>
        <v>0.85306729632680522</v>
      </c>
      <c r="H86" s="120">
        <f>H84/H85</f>
        <v>0.84450249295663471</v>
      </c>
      <c r="K86" s="129"/>
      <c r="M86" s="128"/>
      <c r="N86" s="120" t="s">
        <v>194</v>
      </c>
      <c r="O86" s="120">
        <f>O84/O85</f>
        <v>1.0090434133157451</v>
      </c>
      <c r="P86" s="120">
        <f>P84/P85</f>
        <v>1.0264419250628931</v>
      </c>
      <c r="Q86" s="120">
        <f>Q84/Q85</f>
        <v>0.98570688361808634</v>
      </c>
      <c r="R86" s="120">
        <f>R84/R85</f>
        <v>0.98494946668757699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1565.609685989064</v>
      </c>
      <c r="F91" s="139">
        <f t="shared" ref="F91:H91" si="123">F80*F$86</f>
        <v>0</v>
      </c>
      <c r="G91" s="139">
        <f t="shared" si="123"/>
        <v>248.41144376824099</v>
      </c>
      <c r="H91" s="139">
        <f t="shared" si="123"/>
        <v>206.80750365550801</v>
      </c>
      <c r="I91" s="120">
        <f>I80</f>
        <v>2050</v>
      </c>
      <c r="J91" s="165">
        <f>SUM(E91:H91)</f>
        <v>2020.8286334128131</v>
      </c>
      <c r="K91" s="129">
        <f>I91/J91</f>
        <v>1.0144353489973674</v>
      </c>
      <c r="M91" s="128"/>
      <c r="N91" s="4" t="s">
        <v>11</v>
      </c>
      <c r="O91" s="139">
        <f>O80*O$86</f>
        <v>656.31967226042696</v>
      </c>
      <c r="P91" s="139">
        <f t="shared" ref="P91:R91" si="124">P80*P$86</f>
        <v>0</v>
      </c>
      <c r="Q91" s="139">
        <f t="shared" si="124"/>
        <v>855.4259552250611</v>
      </c>
      <c r="R91" s="139">
        <f t="shared" si="124"/>
        <v>658.41813728956254</v>
      </c>
      <c r="S91" s="120">
        <f>S80</f>
        <v>2186.7465511512801</v>
      </c>
      <c r="T91" s="165">
        <f>SUM(O91:R91)</f>
        <v>2170.1637647750504</v>
      </c>
      <c r="U91" s="129">
        <f>S91/T91</f>
        <v>1.0076412603718634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46.670538244552432</v>
      </c>
      <c r="G92" s="139">
        <f t="shared" si="125"/>
        <v>805.10944226276399</v>
      </c>
      <c r="H92" s="139">
        <f t="shared" si="125"/>
        <v>900.90193490161812</v>
      </c>
      <c r="I92" s="120">
        <f>I81</f>
        <v>2050</v>
      </c>
      <c r="J92" s="165">
        <f>SUM(E92:H92)</f>
        <v>1752.6819154089344</v>
      </c>
      <c r="K92" s="129">
        <f>I92/J92</f>
        <v>1.1696360771325101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4.4409104566034436</v>
      </c>
      <c r="Q92" s="139">
        <f t="shared" si="126"/>
        <v>1056.9394826689349</v>
      </c>
      <c r="R92" s="139">
        <f t="shared" si="126"/>
        <v>1093.4461257580554</v>
      </c>
      <c r="S92" s="120">
        <f>S81</f>
        <v>2186.7465511512801</v>
      </c>
      <c r="T92" s="165">
        <f>SUM(O92:R92)</f>
        <v>2154.826518883594</v>
      </c>
      <c r="U92" s="129">
        <f>S92/T92</f>
        <v>1.014813272431891</v>
      </c>
    </row>
    <row r="93" spans="3:21" x14ac:dyDescent="0.3">
      <c r="C93" s="128"/>
      <c r="D93" s="4" t="s">
        <v>13</v>
      </c>
      <c r="E93" s="139">
        <f t="shared" ref="E93:H93" si="127">E82*E$86</f>
        <v>235.89928997214295</v>
      </c>
      <c r="F93" s="139">
        <f t="shared" si="127"/>
        <v>976.78634562894968</v>
      </c>
      <c r="G93" s="139">
        <f t="shared" si="127"/>
        <v>0.47911396899494119</v>
      </c>
      <c r="H93" s="139">
        <f t="shared" si="127"/>
        <v>0</v>
      </c>
      <c r="I93" s="120">
        <f>I82</f>
        <v>1054</v>
      </c>
      <c r="J93" s="165">
        <f>SUM(E93:H93)</f>
        <v>1213.1647495700875</v>
      </c>
      <c r="K93" s="129">
        <f>I93/J93</f>
        <v>0.86880203234845799</v>
      </c>
      <c r="M93" s="128"/>
      <c r="N93" s="4" t="s">
        <v>13</v>
      </c>
      <c r="O93" s="139">
        <f t="shared" ref="O93:R93" si="128">O82*O$86</f>
        <v>326.40303329853435</v>
      </c>
      <c r="P93" s="139">
        <f t="shared" si="128"/>
        <v>804.71118889662284</v>
      </c>
      <c r="Q93" s="139">
        <f t="shared" si="128"/>
        <v>5.4455943598598928</v>
      </c>
      <c r="R93" s="139">
        <f t="shared" si="128"/>
        <v>0</v>
      </c>
      <c r="S93" s="120">
        <f>S82</f>
        <v>1112.9834646689119</v>
      </c>
      <c r="T93" s="165">
        <f>SUM(O93:R93)</f>
        <v>1136.5598165550171</v>
      </c>
      <c r="U93" s="129">
        <f>S93/T93</f>
        <v>0.97925639148710486</v>
      </c>
    </row>
    <row r="94" spans="3:21" x14ac:dyDescent="0.3">
      <c r="C94" s="128"/>
      <c r="D94" s="4" t="s">
        <v>14</v>
      </c>
      <c r="E94" s="139">
        <f t="shared" ref="E94:H94" si="129">E83*E$86</f>
        <v>248.49102403879306</v>
      </c>
      <c r="F94" s="139">
        <f t="shared" si="129"/>
        <v>1026.5431161264978</v>
      </c>
      <c r="G94" s="139">
        <f t="shared" si="129"/>
        <v>0</v>
      </c>
      <c r="H94" s="139">
        <f t="shared" si="129"/>
        <v>0.29056144287401103</v>
      </c>
      <c r="I94" s="120">
        <f>I83</f>
        <v>1108</v>
      </c>
      <c r="J94" s="165">
        <f>SUM(E94:H94)</f>
        <v>1275.3247016081648</v>
      </c>
      <c r="K94" s="129">
        <f>I94/J94</f>
        <v>0.86879835276681228</v>
      </c>
      <c r="M94" s="128"/>
      <c r="N94" s="4" t="s">
        <v>14</v>
      </c>
      <c r="O94" s="139">
        <f t="shared" ref="O94:R94" si="130">O83*O$86</f>
        <v>345.2896994029947</v>
      </c>
      <c r="P94" s="139">
        <f t="shared" si="130"/>
        <v>849.30370667101613</v>
      </c>
      <c r="Q94" s="139">
        <f t="shared" si="130"/>
        <v>0</v>
      </c>
      <c r="R94" s="139">
        <f t="shared" si="130"/>
        <v>3.0662987895306384</v>
      </c>
      <c r="S94" s="120">
        <f>S83</f>
        <v>1172.7332381057306</v>
      </c>
      <c r="T94" s="165">
        <f>SUM(O94:R94)</f>
        <v>1197.6597048635415</v>
      </c>
      <c r="U94" s="129">
        <f>S94/T94</f>
        <v>0.97918735459113493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1588.209808199975</v>
      </c>
      <c r="F102" s="139">
        <f t="shared" ref="F102:H102" si="131">F91*$K91</f>
        <v>0</v>
      </c>
      <c r="G102" s="139">
        <f t="shared" si="131"/>
        <v>251.99734965397545</v>
      </c>
      <c r="H102" s="139">
        <f t="shared" si="131"/>
        <v>209.79284214604962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661.33478176334495</v>
      </c>
      <c r="P102" s="139">
        <f t="shared" ref="P102:R102" si="132">P91*$U91</f>
        <v>0</v>
      </c>
      <c r="Q102" s="139">
        <f t="shared" si="132"/>
        <v>861.96248767778582</v>
      </c>
      <c r="R102" s="139">
        <f t="shared" si="132"/>
        <v>663.44928171014942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54.587545270021089</v>
      </c>
      <c r="G103" s="139">
        <f t="shared" si="133"/>
        <v>941.68504971056234</v>
      </c>
      <c r="H103" s="139">
        <f t="shared" si="133"/>
        <v>1053.7274050194167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4.5066948730427443</v>
      </c>
      <c r="Q103" s="139">
        <f t="shared" si="134"/>
        <v>1072.5962151697317</v>
      </c>
      <c r="R103" s="139">
        <f t="shared" si="134"/>
        <v>1109.6436411085051</v>
      </c>
      <c r="S103" s="120">
        <f>S92</f>
        <v>2186.7465511512801</v>
      </c>
      <c r="T103" s="165">
        <f>SUM(O103:R103)</f>
        <v>2186.7465511512796</v>
      </c>
      <c r="U103" s="129">
        <f>S103/T103</f>
        <v>1.0000000000000002</v>
      </c>
    </row>
    <row r="104" spans="3:21" x14ac:dyDescent="0.3">
      <c r="C104" s="128"/>
      <c r="D104" s="4" t="s">
        <v>13</v>
      </c>
      <c r="E104" s="139">
        <f t="shared" ref="E104:H104" si="135">E93*$K93</f>
        <v>204.949782557356</v>
      </c>
      <c r="F104" s="139">
        <f t="shared" si="135"/>
        <v>848.63396225265478</v>
      </c>
      <c r="G104" s="139">
        <f t="shared" si="135"/>
        <v>0.41625518998934097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319.63225655836806</v>
      </c>
      <c r="P104" s="139">
        <f t="shared" si="136"/>
        <v>788.01857502820485</v>
      </c>
      <c r="Q104" s="139">
        <f t="shared" si="136"/>
        <v>5.332633082338929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1112.9834646689117</v>
      </c>
      <c r="U104" s="129">
        <f>S104/T104</f>
        <v>1.0000000000000002</v>
      </c>
    </row>
    <row r="105" spans="3:21" x14ac:dyDescent="0.3">
      <c r="C105" s="128"/>
      <c r="D105" s="4" t="s">
        <v>14</v>
      </c>
      <c r="E105" s="139">
        <f t="shared" ref="E105:H105" si="137">E94*$K94</f>
        <v>215.88859236224175</v>
      </c>
      <c r="F105" s="139">
        <f t="shared" si="137"/>
        <v>891.85896833481183</v>
      </c>
      <c r="G105" s="139">
        <f t="shared" si="137"/>
        <v>0</v>
      </c>
      <c r="H105" s="139">
        <f t="shared" si="137"/>
        <v>0.25243930294648903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338.10330732598658</v>
      </c>
      <c r="P105" s="139">
        <f t="shared" si="138"/>
        <v>831.62744977963757</v>
      </c>
      <c r="Q105" s="139">
        <f t="shared" si="138"/>
        <v>0</v>
      </c>
      <c r="R105" s="139">
        <f t="shared" si="138"/>
        <v>3.002481000106505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2009.0481831195727</v>
      </c>
      <c r="F107" s="165">
        <f>SUM(F102:F105)</f>
        <v>1795.0804758574877</v>
      </c>
      <c r="G107" s="165">
        <f>SUM(G102:G105)</f>
        <v>1194.0986545545272</v>
      </c>
      <c r="H107" s="165">
        <f>SUM(H102:H105)</f>
        <v>1263.7726864684128</v>
      </c>
      <c r="K107" s="129"/>
      <c r="M107" s="128"/>
      <c r="N107" s="120" t="s">
        <v>195</v>
      </c>
      <c r="O107" s="165">
        <f>SUM(O102:O105)</f>
        <v>1319.0703456476997</v>
      </c>
      <c r="P107" s="165">
        <f>SUM(P102:P105)</f>
        <v>1624.1527196808852</v>
      </c>
      <c r="Q107" s="165">
        <f>SUM(Q102:Q105)</f>
        <v>1939.8913359298563</v>
      </c>
      <c r="R107" s="165">
        <f>SUM(R102:R105)</f>
        <v>1776.095403818761</v>
      </c>
      <c r="U107" s="129"/>
    </row>
    <row r="108" spans="3:21" x14ac:dyDescent="0.3">
      <c r="C108" s="128"/>
      <c r="D108" s="120" t="s">
        <v>194</v>
      </c>
      <c r="E108" s="120">
        <f>E106/E107</f>
        <v>1.0203836907569031</v>
      </c>
      <c r="F108" s="120">
        <f>F106/F107</f>
        <v>1.1420100812030394</v>
      </c>
      <c r="G108" s="120">
        <f>G106/G107</f>
        <v>0.88267413750098167</v>
      </c>
      <c r="H108" s="120">
        <f>H106/H107</f>
        <v>0.87673994846041781</v>
      </c>
      <c r="K108" s="129"/>
      <c r="M108" s="128"/>
      <c r="N108" s="120" t="s">
        <v>194</v>
      </c>
      <c r="O108" s="120">
        <f>O106/O107</f>
        <v>1.0067790617412944</v>
      </c>
      <c r="P108" s="120">
        <f>P106/P107</f>
        <v>1.0211206039479448</v>
      </c>
      <c r="Q108" s="120">
        <f>Q106/Q107</f>
        <v>0.98861776262049417</v>
      </c>
      <c r="R108" s="120">
        <f>R106/R107</f>
        <v>0.98808349937953432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1620.5833857874036</v>
      </c>
      <c r="F113" s="139">
        <f t="shared" ref="F113:H113" si="139">F102*F$108</f>
        <v>0</v>
      </c>
      <c r="G113" s="139">
        <f t="shared" si="139"/>
        <v>222.43154325835607</v>
      </c>
      <c r="H113" s="139">
        <f t="shared" si="139"/>
        <v>183.93376561049212</v>
      </c>
      <c r="I113" s="120">
        <f>I102</f>
        <v>2050</v>
      </c>
      <c r="J113" s="165">
        <f>SUM(E113:H113)</f>
        <v>2026.9486946562517</v>
      </c>
      <c r="K113" s="129">
        <f>I113/J113</f>
        <v>1.0113724167782439</v>
      </c>
      <c r="M113" s="128"/>
      <c r="N113" s="4" t="s">
        <v>11</v>
      </c>
      <c r="O113" s="139">
        <f>O102*O$108</f>
        <v>665.81801108058414</v>
      </c>
      <c r="P113" s="139">
        <f t="shared" ref="P113:R113" si="140">P102*P$108</f>
        <v>0</v>
      </c>
      <c r="Q113" s="139">
        <f t="shared" si="140"/>
        <v>852.1514260308079</v>
      </c>
      <c r="R113" s="139">
        <f t="shared" si="140"/>
        <v>655.54328793300294</v>
      </c>
      <c r="S113" s="120">
        <f>S102</f>
        <v>2186.7465511512801</v>
      </c>
      <c r="T113" s="165">
        <f>SUM(O113:R113)</f>
        <v>2173.5127250443948</v>
      </c>
      <c r="U113" s="129">
        <f>S113/T113</f>
        <v>1.0060886812183789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62.339527006491373</v>
      </c>
      <c r="G114" s="139">
        <f t="shared" si="141"/>
        <v>831.20103905083965</v>
      </c>
      <c r="H114" s="139">
        <f t="shared" si="141"/>
        <v>923.84491076805318</v>
      </c>
      <c r="I114" s="120">
        <f>I103</f>
        <v>2050</v>
      </c>
      <c r="J114" s="165">
        <f>SUM(E114:H114)</f>
        <v>1817.3854768253841</v>
      </c>
      <c r="K114" s="129">
        <f>I114/J114</f>
        <v>1.1279940475704404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4.6018789905705137</v>
      </c>
      <c r="Q114" s="139">
        <f t="shared" si="142"/>
        <v>1060.3876704363104</v>
      </c>
      <c r="R114" s="139">
        <f t="shared" si="142"/>
        <v>1096.4205719707397</v>
      </c>
      <c r="S114" s="120">
        <f>S103</f>
        <v>2186.7465511512801</v>
      </c>
      <c r="T114" s="165">
        <f>SUM(O114:R114)</f>
        <v>2161.4101213976205</v>
      </c>
      <c r="U114" s="129">
        <f>S114/T114</f>
        <v>1.0117221759548698</v>
      </c>
    </row>
    <row r="115" spans="3:71" x14ac:dyDescent="0.3">
      <c r="C115" s="128"/>
      <c r="D115" s="4" t="s">
        <v>13</v>
      </c>
      <c r="E115" s="139">
        <f t="shared" ref="E115:H115" si="143">E104*E$108</f>
        <v>209.12741554569968</v>
      </c>
      <c r="F115" s="139">
        <f t="shared" si="143"/>
        <v>969.14854014381137</v>
      </c>
      <c r="G115" s="139">
        <f t="shared" si="143"/>
        <v>0.36741769080414882</v>
      </c>
      <c r="H115" s="139">
        <f t="shared" si="143"/>
        <v>0</v>
      </c>
      <c r="I115" s="120">
        <f>I104</f>
        <v>1054</v>
      </c>
      <c r="J115" s="165">
        <f>SUM(E115:H115)</f>
        <v>1178.6433733803151</v>
      </c>
      <c r="K115" s="129">
        <f>I115/J115</f>
        <v>0.89424844172937445</v>
      </c>
      <c r="M115" s="128"/>
      <c r="N115" s="4" t="s">
        <v>13</v>
      </c>
      <c r="O115" s="139">
        <f t="shared" ref="O115:R115" si="144">O104*O$108</f>
        <v>321.79906336008651</v>
      </c>
      <c r="P115" s="139">
        <f t="shared" si="144"/>
        <v>804.66200325499938</v>
      </c>
      <c r="Q115" s="139">
        <f t="shared" si="144"/>
        <v>5.2719357867379415</v>
      </c>
      <c r="R115" s="139">
        <f t="shared" si="144"/>
        <v>0</v>
      </c>
      <c r="S115" s="120">
        <f>S104</f>
        <v>1112.9834646689119</v>
      </c>
      <c r="T115" s="165">
        <f>SUM(O115:R115)</f>
        <v>1131.7330024018238</v>
      </c>
      <c r="U115" s="129">
        <f>S115/T115</f>
        <v>0.98343289654616362</v>
      </c>
    </row>
    <row r="116" spans="3:71" x14ac:dyDescent="0.3">
      <c r="C116" s="128"/>
      <c r="D116" s="4" t="s">
        <v>14</v>
      </c>
      <c r="E116" s="139">
        <f t="shared" ref="E116:H116" si="145">E105*E$108</f>
        <v>220.28919866689679</v>
      </c>
      <c r="F116" s="139">
        <f t="shared" si="145"/>
        <v>1018.5119328496974</v>
      </c>
      <c r="G116" s="139">
        <f t="shared" si="145"/>
        <v>0</v>
      </c>
      <c r="H116" s="139">
        <f t="shared" si="145"/>
        <v>0.22132362145468859</v>
      </c>
      <c r="I116" s="120">
        <f>I105</f>
        <v>1108</v>
      </c>
      <c r="J116" s="165">
        <f>SUM(E116:H116)</f>
        <v>1239.0224551380488</v>
      </c>
      <c r="K116" s="129">
        <f>I116/J116</f>
        <v>0.89425336514708231</v>
      </c>
      <c r="M116" s="128"/>
      <c r="N116" s="4" t="s">
        <v>14</v>
      </c>
      <c r="O116" s="139">
        <f t="shared" ref="O116:R116" si="146">O105*O$108</f>
        <v>340.39533052128525</v>
      </c>
      <c r="P116" s="139">
        <f t="shared" si="146"/>
        <v>849.19192377867262</v>
      </c>
      <c r="Q116" s="139">
        <f t="shared" si="146"/>
        <v>0</v>
      </c>
      <c r="R116" s="139">
        <f t="shared" si="146"/>
        <v>2.9667019334057994</v>
      </c>
      <c r="S116" s="120">
        <f>S105</f>
        <v>1172.7332381057306</v>
      </c>
      <c r="T116" s="165">
        <f>SUM(O116:R116)</f>
        <v>1192.5539562333636</v>
      </c>
      <c r="U116" s="129">
        <f>S116/T116</f>
        <v>0.98337960473483654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0.99999999999999989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1620.5833857874036</v>
      </c>
      <c r="F122" s="159">
        <f t="shared" ref="E122:H125" si="148">F113</f>
        <v>0</v>
      </c>
      <c r="G122" s="159">
        <f>G113</f>
        <v>222.43154325835607</v>
      </c>
      <c r="H122" s="158">
        <f t="shared" si="148"/>
        <v>183.93376561049212</v>
      </c>
      <c r="N122" s="150"/>
      <c r="O122" s="160" t="str">
        <f>N36</f>
        <v>A</v>
      </c>
      <c r="P122" s="159">
        <f>O113</f>
        <v>665.81801108058414</v>
      </c>
      <c r="Q122" s="159">
        <f t="shared" ref="Q122:S122" si="149">P113</f>
        <v>0</v>
      </c>
      <c r="R122" s="159">
        <f t="shared" si="149"/>
        <v>852.1514260308079</v>
      </c>
      <c r="S122" s="159">
        <f t="shared" si="149"/>
        <v>655.54328793300294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638.56424330813979</v>
      </c>
      <c r="AA122" s="159">
        <f t="shared" ref="AA122:AC122" si="150">Z47</f>
        <v>0</v>
      </c>
      <c r="AB122" s="159">
        <f t="shared" si="150"/>
        <v>873.62947494971127</v>
      </c>
      <c r="AC122" s="159">
        <f t="shared" si="150"/>
        <v>674.35375744605767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731.84985192044712</v>
      </c>
      <c r="AK122" s="159">
        <f t="shared" ref="AK122:AM122" si="151">AJ58</f>
        <v>0</v>
      </c>
      <c r="AL122" s="159">
        <f t="shared" si="151"/>
        <v>993.19226754691556</v>
      </c>
      <c r="AM122" s="159">
        <f t="shared" si="151"/>
        <v>767.34192049490423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724.97718487913437</v>
      </c>
      <c r="AU122" s="159">
        <f t="shared" si="147"/>
        <v>0</v>
      </c>
      <c r="AV122" s="159">
        <f t="shared" si="147"/>
        <v>1082.6876752495159</v>
      </c>
      <c r="AW122" s="158">
        <f t="shared" si="147"/>
        <v>855.27430466725548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844.8619493664969</v>
      </c>
      <c r="BE122" s="159">
        <f t="shared" ref="BE122:BG122" si="152">BD58</f>
        <v>0</v>
      </c>
      <c r="BF122" s="159">
        <f t="shared" si="152"/>
        <v>1128.7887779910006</v>
      </c>
      <c r="BG122" s="159">
        <f t="shared" si="152"/>
        <v>872.88470771865775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908.20009791655082</v>
      </c>
      <c r="BO122" s="159">
        <f t="shared" ref="BO122:BQ122" si="153">BN58</f>
        <v>0</v>
      </c>
      <c r="BP122" s="159">
        <f t="shared" si="153"/>
        <v>1204.2734268234362</v>
      </c>
      <c r="BQ122" s="159">
        <f t="shared" si="153"/>
        <v>931.70005467932663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62.339527006491373</v>
      </c>
      <c r="G123" s="159">
        <f t="shared" si="148"/>
        <v>831.20103905083965</v>
      </c>
      <c r="H123" s="158">
        <f t="shared" si="148"/>
        <v>923.84491076805318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4.6018789905705137</v>
      </c>
      <c r="R123" s="159">
        <f t="shared" si="154"/>
        <v>1060.3876704363104</v>
      </c>
      <c r="S123" s="159">
        <f t="shared" si="154"/>
        <v>1096.4205719707397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4.0501438201222237</v>
      </c>
      <c r="AB123" s="159">
        <f t="shared" si="155"/>
        <v>1038.3218268796741</v>
      </c>
      <c r="AC123" s="159">
        <f t="shared" si="155"/>
        <v>1077.2596507139804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4.847173624208077</v>
      </c>
      <c r="AL123" s="159">
        <f t="shared" si="156"/>
        <v>1220.3110025368014</v>
      </c>
      <c r="AM123" s="159">
        <f t="shared" si="156"/>
        <v>1267.2258638012568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4.9189340793329306</v>
      </c>
      <c r="AV123" s="159">
        <f t="shared" si="147"/>
        <v>1289.1938556762011</v>
      </c>
      <c r="AW123" s="158">
        <f t="shared" si="147"/>
        <v>1368.8263750403717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5.7103435636447823</v>
      </c>
      <c r="BF123" s="159">
        <f t="shared" si="157"/>
        <v>1392.9883516865107</v>
      </c>
      <c r="BG123" s="159">
        <f t="shared" si="157"/>
        <v>1447.8367398259993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6.1979954582873464</v>
      </c>
      <c r="BP123" s="159">
        <f t="shared" si="158"/>
        <v>1489.2988429674529</v>
      </c>
      <c r="BQ123" s="159">
        <f t="shared" si="158"/>
        <v>1548.6767409935733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209.12741554569968</v>
      </c>
      <c r="F124" s="159">
        <f t="shared" si="148"/>
        <v>969.14854014381137</v>
      </c>
      <c r="G124" s="159">
        <f t="shared" si="148"/>
        <v>0.36741769080414882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321.79906336008651</v>
      </c>
      <c r="Q124" s="159">
        <f t="shared" si="159"/>
        <v>804.66200325499938</v>
      </c>
      <c r="R124" s="159">
        <f t="shared" si="159"/>
        <v>5.2719357867379415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334.60378939324562</v>
      </c>
      <c r="AA124" s="159">
        <f t="shared" si="160"/>
        <v>803.87580181307919</v>
      </c>
      <c r="AB124" s="159">
        <f t="shared" si="160"/>
        <v>5.8597304244707473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361.33231445450014</v>
      </c>
      <c r="AK124" s="159">
        <f t="shared" si="161"/>
        <v>876.86583665431237</v>
      </c>
      <c r="AL124" s="159">
        <f t="shared" si="161"/>
        <v>6.2768571271742255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367.61701885679139</v>
      </c>
      <c r="AU124" s="159">
        <f t="shared" si="147"/>
        <v>943.02714750058749</v>
      </c>
      <c r="AV124" s="159">
        <f t="shared" si="147"/>
        <v>7.0274629166129952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400.9248932673492</v>
      </c>
      <c r="BE124" s="159">
        <f t="shared" si="162"/>
        <v>988.55688561107297</v>
      </c>
      <c r="BF124" s="159">
        <f t="shared" si="162"/>
        <v>6.8566827334876361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422.95312824106207</v>
      </c>
      <c r="BO124" s="159">
        <f t="shared" si="163"/>
        <v>1050.756679406911</v>
      </c>
      <c r="BP124" s="159">
        <f t="shared" si="163"/>
        <v>7.1789330077167168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220.28919866689679</v>
      </c>
      <c r="F125" s="154">
        <f t="shared" si="148"/>
        <v>1018.5119328496974</v>
      </c>
      <c r="G125" s="154">
        <f t="shared" si="148"/>
        <v>0</v>
      </c>
      <c r="H125" s="153">
        <f t="shared" si="148"/>
        <v>0.22132362145468859</v>
      </c>
      <c r="N125" s="152"/>
      <c r="O125" s="155" t="str">
        <f>N39</f>
        <v>D</v>
      </c>
      <c r="P125" s="159">
        <f t="shared" ref="P125:S125" si="164">O116</f>
        <v>340.39533052128525</v>
      </c>
      <c r="Q125" s="159">
        <f t="shared" si="164"/>
        <v>849.19192377867262</v>
      </c>
      <c r="R125" s="159">
        <f t="shared" si="164"/>
        <v>0</v>
      </c>
      <c r="S125" s="159">
        <f t="shared" si="164"/>
        <v>2.9667019334057994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354.84437226057037</v>
      </c>
      <c r="AA125" s="159">
        <f t="shared" si="165"/>
        <v>850.5298603910411</v>
      </c>
      <c r="AB125" s="159">
        <f t="shared" si="165"/>
        <v>0</v>
      </c>
      <c r="AC125" s="159">
        <f t="shared" si="165"/>
        <v>3.3171536771106691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384.01794338637058</v>
      </c>
      <c r="AK125" s="159">
        <f t="shared" si="166"/>
        <v>929.76117597135988</v>
      </c>
      <c r="AL125" s="159">
        <f t="shared" si="166"/>
        <v>0</v>
      </c>
      <c r="AM125" s="159">
        <f t="shared" si="166"/>
        <v>3.5642071546544059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391.62470315285498</v>
      </c>
      <c r="AU125" s="154">
        <f t="shared" si="147"/>
        <v>1002.2872549472332</v>
      </c>
      <c r="AV125" s="154">
        <f t="shared" si="147"/>
        <v>0</v>
      </c>
      <c r="AW125" s="153">
        <f t="shared" si="147"/>
        <v>4.089739523731132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428.00376067563991</v>
      </c>
      <c r="BE125" s="159">
        <f t="shared" si="167"/>
        <v>1052.8821696194073</v>
      </c>
      <c r="BF125" s="159">
        <f t="shared" si="167"/>
        <v>0</v>
      </c>
      <c r="BG125" s="159">
        <f t="shared" si="167"/>
        <v>3.9143819841351455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452.51174279715144</v>
      </c>
      <c r="BO125" s="159">
        <f t="shared" si="168"/>
        <v>1121.5878979784247</v>
      </c>
      <c r="BP125" s="159">
        <f t="shared" si="168"/>
        <v>0</v>
      </c>
      <c r="BQ125" s="159">
        <f t="shared" si="168"/>
        <v>4.1093100960960074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1.3997229352404767E-85</v>
      </c>
      <c r="F134" s="130" t="e">
        <f t="shared" si="169"/>
        <v>#DIV/0!</v>
      </c>
      <c r="G134" s="148">
        <f>G129*G122</f>
        <v>222.43154325835607</v>
      </c>
      <c r="H134" s="148">
        <f t="shared" si="169"/>
        <v>183.93376561049212</v>
      </c>
      <c r="N134" s="130" t="s">
        <v>11</v>
      </c>
      <c r="O134" s="130">
        <f t="shared" ref="O134:R137" si="170">O129*P122</f>
        <v>5.7507731411973818E-86</v>
      </c>
      <c r="P134" s="130" t="e">
        <f t="shared" si="170"/>
        <v>#DIV/0!</v>
      </c>
      <c r="Q134" s="148">
        <f t="shared" si="170"/>
        <v>852.1514260308079</v>
      </c>
      <c r="R134" s="148">
        <f t="shared" si="170"/>
        <v>655.54328793300294</v>
      </c>
      <c r="W134" s="130" t="s">
        <v>11</v>
      </c>
      <c r="X134" s="130">
        <f t="shared" ref="X134:AA137" si="171">X129*Z122</f>
        <v>5.5153781337120182E-86</v>
      </c>
      <c r="Y134" s="130" t="e">
        <f t="shared" si="171"/>
        <v>#DIV/0!</v>
      </c>
      <c r="Z134" s="148">
        <f t="shared" si="171"/>
        <v>873.62947494971127</v>
      </c>
      <c r="AA134" s="148">
        <f t="shared" si="171"/>
        <v>674.35375744605767</v>
      </c>
      <c r="AG134" s="130" t="s">
        <v>11</v>
      </c>
      <c r="AH134" s="130">
        <f t="shared" ref="AH134:AK137" si="172">AH129*AJ122</f>
        <v>6.3211003634204899E-86</v>
      </c>
      <c r="AI134" s="130" t="e">
        <f t="shared" si="172"/>
        <v>#DIV/0!</v>
      </c>
      <c r="AJ134" s="148">
        <f t="shared" si="172"/>
        <v>993.19226754691556</v>
      </c>
      <c r="AK134" s="148">
        <f t="shared" si="172"/>
        <v>767.34192049490423</v>
      </c>
      <c r="AQ134" s="130" t="s">
        <v>11</v>
      </c>
      <c r="AR134" s="130">
        <f t="shared" ref="AR134:AU137" si="173">AR129*AT122</f>
        <v>6.2617400752158652E-86</v>
      </c>
      <c r="AS134" s="130" t="e">
        <f t="shared" si="173"/>
        <v>#DIV/0!</v>
      </c>
      <c r="AT134" s="148">
        <f t="shared" si="173"/>
        <v>1082.6876752495159</v>
      </c>
      <c r="AU134" s="148">
        <f t="shared" si="173"/>
        <v>855.27430466725548</v>
      </c>
      <c r="BA134" s="130" t="s">
        <v>11</v>
      </c>
      <c r="BB134" s="130">
        <f t="shared" ref="BB134:BE137" si="174">BB129*BD122</f>
        <v>7.2972033282056618E-86</v>
      </c>
      <c r="BC134" s="130" t="e">
        <f t="shared" si="174"/>
        <v>#DIV/0!</v>
      </c>
      <c r="BD134" s="148">
        <f t="shared" si="174"/>
        <v>1128.7887779910006</v>
      </c>
      <c r="BE134" s="148">
        <f t="shared" si="174"/>
        <v>872.88470771865775</v>
      </c>
      <c r="BK134" s="130" t="s">
        <v>11</v>
      </c>
      <c r="BL134" s="130">
        <f t="shared" ref="BL134:BO137" si="175">BL129*BN122</f>
        <v>7.8442647134987303E-86</v>
      </c>
      <c r="BM134" s="130" t="e">
        <f t="shared" si="175"/>
        <v>#DIV/0!</v>
      </c>
      <c r="BN134" s="148">
        <f t="shared" si="175"/>
        <v>1204.2734268234362</v>
      </c>
      <c r="BO134" s="148">
        <f t="shared" si="175"/>
        <v>931.70005467932663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5.3843613656839025E-87</v>
      </c>
      <c r="G135" s="148">
        <f t="shared" si="169"/>
        <v>831.20103905083965</v>
      </c>
      <c r="H135" s="148">
        <f t="shared" si="169"/>
        <v>923.84491076805318</v>
      </c>
      <c r="N135" s="130" t="s">
        <v>12</v>
      </c>
      <c r="O135" s="130" t="e">
        <f t="shared" si="170"/>
        <v>#DIV/0!</v>
      </c>
      <c r="P135" s="130">
        <f t="shared" si="170"/>
        <v>3.9747140596367015E-88</v>
      </c>
      <c r="Q135" s="148">
        <f t="shared" si="170"/>
        <v>1060.3876704363104</v>
      </c>
      <c r="R135" s="148">
        <f t="shared" si="170"/>
        <v>1096.4205719707397</v>
      </c>
      <c r="W135" s="130" t="s">
        <v>12</v>
      </c>
      <c r="X135" s="130" t="e">
        <f t="shared" si="171"/>
        <v>#DIV/0!</v>
      </c>
      <c r="Y135" s="130">
        <f t="shared" si="171"/>
        <v>3.4981718594462104E-88</v>
      </c>
      <c r="Z135" s="148">
        <f t="shared" si="171"/>
        <v>1038.3218268796741</v>
      </c>
      <c r="AA135" s="148">
        <f t="shared" si="171"/>
        <v>1077.2596507139804</v>
      </c>
      <c r="AG135" s="130" t="s">
        <v>12</v>
      </c>
      <c r="AH135" s="130" t="e">
        <f t="shared" si="172"/>
        <v>#DIV/0!</v>
      </c>
      <c r="AI135" s="130">
        <f t="shared" si="172"/>
        <v>4.1865788285866093E-88</v>
      </c>
      <c r="AJ135" s="148">
        <f t="shared" si="172"/>
        <v>1220.3110025368014</v>
      </c>
      <c r="AK135" s="148">
        <f t="shared" si="172"/>
        <v>1267.2258638012568</v>
      </c>
      <c r="AQ135" s="130" t="s">
        <v>12</v>
      </c>
      <c r="AR135" s="130" t="e">
        <f t="shared" si="173"/>
        <v>#DIV/0!</v>
      </c>
      <c r="AS135" s="130">
        <f t="shared" si="173"/>
        <v>4.248559443569126E-88</v>
      </c>
      <c r="AT135" s="148">
        <f t="shared" si="173"/>
        <v>1289.1938556762011</v>
      </c>
      <c r="AU135" s="148">
        <f t="shared" si="173"/>
        <v>1368.8263750403717</v>
      </c>
      <c r="BA135" s="130" t="s">
        <v>12</v>
      </c>
      <c r="BB135" s="130" t="e">
        <f t="shared" si="174"/>
        <v>#DIV/0!</v>
      </c>
      <c r="BC135" s="130">
        <f t="shared" si="174"/>
        <v>4.9321120555934097E-88</v>
      </c>
      <c r="BD135" s="148">
        <f t="shared" si="174"/>
        <v>1392.9883516865107</v>
      </c>
      <c r="BE135" s="148">
        <f t="shared" si="174"/>
        <v>1447.8367398259993</v>
      </c>
      <c r="BK135" s="130" t="s">
        <v>12</v>
      </c>
      <c r="BL135" s="130" t="e">
        <f t="shared" si="175"/>
        <v>#DIV/0!</v>
      </c>
      <c r="BM135" s="130">
        <f t="shared" si="175"/>
        <v>5.3533045393192757E-88</v>
      </c>
      <c r="BN135" s="148">
        <f t="shared" si="175"/>
        <v>1489.2988429674529</v>
      </c>
      <c r="BO135" s="148">
        <f t="shared" si="175"/>
        <v>1548.6767409935733</v>
      </c>
    </row>
    <row r="136" spans="4:67" x14ac:dyDescent="0.3">
      <c r="D136" s="130" t="s">
        <v>13</v>
      </c>
      <c r="E136" s="148">
        <f t="shared" si="169"/>
        <v>209.12741554569968</v>
      </c>
      <c r="F136" s="148">
        <f t="shared" si="169"/>
        <v>969.14854014381137</v>
      </c>
      <c r="G136" s="130">
        <f t="shared" si="169"/>
        <v>3.1734434225473874E-89</v>
      </c>
      <c r="H136" s="130" t="e">
        <f t="shared" si="169"/>
        <v>#DIV/0!</v>
      </c>
      <c r="N136" s="130" t="s">
        <v>13</v>
      </c>
      <c r="O136" s="148">
        <f t="shared" si="170"/>
        <v>321.79906336008651</v>
      </c>
      <c r="P136" s="148">
        <f t="shared" si="170"/>
        <v>804.66200325499938</v>
      </c>
      <c r="Q136" s="130">
        <f t="shared" si="170"/>
        <v>4.5534524779955949E-88</v>
      </c>
      <c r="R136" s="130" t="e">
        <f t="shared" si="170"/>
        <v>#DIV/0!</v>
      </c>
      <c r="W136" s="130" t="s">
        <v>13</v>
      </c>
      <c r="X136" s="148">
        <f t="shared" si="171"/>
        <v>334.60378939324562</v>
      </c>
      <c r="Y136" s="148">
        <f t="shared" si="171"/>
        <v>803.87580181307919</v>
      </c>
      <c r="Z136" s="130">
        <f t="shared" si="171"/>
        <v>5.0611397977975443E-88</v>
      </c>
      <c r="AA136" s="130" t="e">
        <f t="shared" si="171"/>
        <v>#DIV/0!</v>
      </c>
      <c r="AG136" s="130" t="s">
        <v>13</v>
      </c>
      <c r="AH136" s="148">
        <f t="shared" si="172"/>
        <v>361.33231445450014</v>
      </c>
      <c r="AI136" s="148">
        <f t="shared" si="172"/>
        <v>876.86583665431237</v>
      </c>
      <c r="AJ136" s="130">
        <f t="shared" si="172"/>
        <v>5.4214185824597781E-88</v>
      </c>
      <c r="AK136" s="130" t="e">
        <f t="shared" si="172"/>
        <v>#DIV/0!</v>
      </c>
      <c r="AQ136" s="130" t="s">
        <v>13</v>
      </c>
      <c r="AR136" s="148">
        <f t="shared" si="173"/>
        <v>367.61701885679139</v>
      </c>
      <c r="AS136" s="148">
        <f t="shared" si="173"/>
        <v>943.02714750058749</v>
      </c>
      <c r="AT136" s="130">
        <f t="shared" si="173"/>
        <v>6.0697284121272275E-88</v>
      </c>
      <c r="AU136" s="130" t="e">
        <f t="shared" si="173"/>
        <v>#DIV/0!</v>
      </c>
      <c r="BA136" s="130" t="s">
        <v>13</v>
      </c>
      <c r="BB136" s="148">
        <f t="shared" si="174"/>
        <v>400.9248932673492</v>
      </c>
      <c r="BC136" s="148">
        <f t="shared" si="174"/>
        <v>988.55688561107297</v>
      </c>
      <c r="BD136" s="130">
        <f t="shared" si="174"/>
        <v>5.9222229265708725E-88</v>
      </c>
      <c r="BE136" s="130" t="e">
        <f t="shared" si="174"/>
        <v>#DIV/0!</v>
      </c>
      <c r="BK136" s="130" t="s">
        <v>13</v>
      </c>
      <c r="BL136" s="148">
        <f t="shared" si="175"/>
        <v>422.95312824106207</v>
      </c>
      <c r="BM136" s="148">
        <f t="shared" si="175"/>
        <v>1050.756679406911</v>
      </c>
      <c r="BN136" s="130">
        <f t="shared" si="175"/>
        <v>6.200555472542777E-88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220.28919866689679</v>
      </c>
      <c r="F137" s="148">
        <f t="shared" si="169"/>
        <v>1018.5119328496974</v>
      </c>
      <c r="G137" s="130" t="e">
        <f t="shared" si="169"/>
        <v>#DIV/0!</v>
      </c>
      <c r="H137" s="130">
        <f t="shared" si="169"/>
        <v>1.9116063497719267E-89</v>
      </c>
      <c r="N137" s="130" t="s">
        <v>14</v>
      </c>
      <c r="O137" s="148">
        <f t="shared" si="170"/>
        <v>340.39533052128525</v>
      </c>
      <c r="P137" s="148">
        <f t="shared" si="170"/>
        <v>849.19192377867262</v>
      </c>
      <c r="Q137" s="130" t="e">
        <f t="shared" si="170"/>
        <v>#DIV/0!</v>
      </c>
      <c r="R137" s="130">
        <f t="shared" si="170"/>
        <v>2.5623863447129757E-88</v>
      </c>
      <c r="W137" s="130" t="s">
        <v>14</v>
      </c>
      <c r="X137" s="148">
        <f t="shared" si="171"/>
        <v>354.84437226057037</v>
      </c>
      <c r="Y137" s="148">
        <f t="shared" si="171"/>
        <v>850.5298603910411</v>
      </c>
      <c r="Z137" s="130" t="e">
        <f t="shared" si="171"/>
        <v>#DIV/0!</v>
      </c>
      <c r="AA137" s="130">
        <f t="shared" si="171"/>
        <v>2.865076936052331E-88</v>
      </c>
      <c r="AG137" s="130" t="s">
        <v>14</v>
      </c>
      <c r="AH137" s="148">
        <f t="shared" si="172"/>
        <v>384.01794338637058</v>
      </c>
      <c r="AI137" s="148">
        <f t="shared" si="172"/>
        <v>929.76117597135988</v>
      </c>
      <c r="AJ137" s="130" t="e">
        <f t="shared" si="172"/>
        <v>#DIV/0!</v>
      </c>
      <c r="AK137" s="130">
        <f t="shared" si="172"/>
        <v>3.0784608456873583E-88</v>
      </c>
      <c r="AQ137" s="130" t="s">
        <v>14</v>
      </c>
      <c r="AR137" s="148">
        <f t="shared" si="173"/>
        <v>391.62470315285498</v>
      </c>
      <c r="AS137" s="148">
        <f t="shared" si="173"/>
        <v>1002.2872549472332</v>
      </c>
      <c r="AT137" s="130" t="e">
        <f t="shared" si="173"/>
        <v>#DIV/0!</v>
      </c>
      <c r="AU137" s="130">
        <f t="shared" si="173"/>
        <v>3.5323712810646446E-88</v>
      </c>
      <c r="BA137" s="130" t="s">
        <v>14</v>
      </c>
      <c r="BB137" s="148">
        <f t="shared" si="174"/>
        <v>428.00376067563991</v>
      </c>
      <c r="BC137" s="148">
        <f t="shared" si="174"/>
        <v>1052.8821696194073</v>
      </c>
      <c r="BD137" s="130" t="e">
        <f t="shared" si="174"/>
        <v>#DIV/0!</v>
      </c>
      <c r="BE137" s="130">
        <f t="shared" si="174"/>
        <v>3.3809122619284073E-88</v>
      </c>
      <c r="BK137" s="130" t="s">
        <v>14</v>
      </c>
      <c r="BL137" s="148">
        <f t="shared" si="175"/>
        <v>452.51174279715144</v>
      </c>
      <c r="BM137" s="148">
        <f t="shared" si="175"/>
        <v>1121.5878979784247</v>
      </c>
      <c r="BN137" s="130" t="e">
        <f t="shared" si="175"/>
        <v>#DIV/0!</v>
      </c>
      <c r="BO137" s="130">
        <f t="shared" si="175"/>
        <v>3.5492746871066542E-88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1.9172846136891619E-75</v>
      </c>
      <c r="H140" s="130">
        <f>'Mode Choice Q'!O38</f>
        <v>1.2679104696466223E-75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3.2137954894142515E-67</v>
      </c>
      <c r="H141" s="130">
        <f>'Mode Choice Q'!O39</f>
        <v>6.5421510211309588E-69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6.2285400247871817E-74</v>
      </c>
      <c r="F142" s="130">
        <f>'Mode Choice Q'!M40</f>
        <v>3.2137954894142515E-67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1.2679104696466944E-75</v>
      </c>
      <c r="F143" s="130">
        <f>'Mode Choice Q'!M41</f>
        <v>6.5421510211309588E-69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1.1172628174861915E-4</v>
      </c>
      <c r="F145" s="130" t="e">
        <f t="shared" si="176"/>
        <v>#DIV/0!</v>
      </c>
      <c r="G145" s="217">
        <f t="shared" si="176"/>
        <v>4.2646457548838132E-73</v>
      </c>
      <c r="H145" s="130">
        <f t="shared" si="176"/>
        <v>2.3321154713907079E-73</v>
      </c>
      <c r="N145" s="130" t="s">
        <v>11</v>
      </c>
      <c r="O145" s="130">
        <f t="shared" ref="O145:R148" si="177">O140*P122</f>
        <v>4.5902834344528662E-5</v>
      </c>
      <c r="P145" s="130" t="e">
        <f t="shared" si="177"/>
        <v>#DIV/0!</v>
      </c>
      <c r="Q145" s="149">
        <f t="shared" si="177"/>
        <v>2.6284966127669028E-84</v>
      </c>
      <c r="R145" s="130">
        <f t="shared" si="177"/>
        <v>2.0220506112157601E-84</v>
      </c>
      <c r="W145" s="130" t="s">
        <v>11</v>
      </c>
      <c r="X145" s="130">
        <f t="shared" ref="X145:AA148" si="178">X140*Z122</f>
        <v>4.4023904717358581E-5</v>
      </c>
      <c r="Y145" s="130" t="e">
        <f t="shared" si="178"/>
        <v>#DIV/0!</v>
      </c>
      <c r="Z145" s="149">
        <f t="shared" si="178"/>
        <v>2.6947465504043222E-84</v>
      </c>
      <c r="AA145" s="130">
        <f t="shared" si="178"/>
        <v>2.0800722889238155E-84</v>
      </c>
      <c r="AG145" s="130" t="s">
        <v>11</v>
      </c>
      <c r="AH145" s="130">
        <f t="shared" ref="AH145:AK148" si="179">AH140*AJ122</f>
        <v>5.0455202410717341E-5</v>
      </c>
      <c r="AI145" s="130" t="e">
        <f t="shared" si="179"/>
        <v>#DIV/0!</v>
      </c>
      <c r="AJ145" s="149">
        <f t="shared" si="179"/>
        <v>3.0635429705646769E-84</v>
      </c>
      <c r="AK145" s="130">
        <f t="shared" si="179"/>
        <v>2.366898155941109E-84</v>
      </c>
      <c r="AQ145" s="130" t="s">
        <v>11</v>
      </c>
      <c r="AR145" s="130">
        <f t="shared" ref="AR145:AU148" si="180">AR140*AT122</f>
        <v>4.9981386906401856E-5</v>
      </c>
      <c r="AS145" s="130" t="e">
        <f t="shared" si="180"/>
        <v>#DIV/0!</v>
      </c>
      <c r="AT145" s="149">
        <f t="shared" si="180"/>
        <v>3.339595288050294E-84</v>
      </c>
      <c r="AU145" s="130">
        <f t="shared" si="180"/>
        <v>2.6381292621614102E-84</v>
      </c>
      <c r="BA145" s="130" t="s">
        <v>11</v>
      </c>
      <c r="BB145" s="130">
        <f t="shared" ref="BB145:BE148" si="181">BB140*BD122</f>
        <v>5.8246483964628177E-5</v>
      </c>
      <c r="BC145" s="130" t="e">
        <f t="shared" si="181"/>
        <v>#DIV/0!</v>
      </c>
      <c r="BD145" s="149">
        <f t="shared" si="181"/>
        <v>3.4817960621136949E-84</v>
      </c>
      <c r="BE145" s="130">
        <f t="shared" si="181"/>
        <v>2.6924492848194458E-84</v>
      </c>
      <c r="BK145" s="130" t="s">
        <v>11</v>
      </c>
      <c r="BL145" s="130">
        <f t="shared" ref="BL145:BO148" si="182">BL140*BN122</f>
        <v>6.2613143460462075E-5</v>
      </c>
      <c r="BM145" s="130" t="e">
        <f t="shared" si="182"/>
        <v>#DIV/0!</v>
      </c>
      <c r="BN145" s="149">
        <f t="shared" si="182"/>
        <v>3.7146316095423074E-84</v>
      </c>
      <c r="BO145" s="130">
        <f t="shared" si="182"/>
        <v>2.8738676754274543E-84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4.2978125158421239E-6</v>
      </c>
      <c r="G146" s="130">
        <f t="shared" si="176"/>
        <v>2.6713101500980276E-64</v>
      </c>
      <c r="H146" s="130">
        <f t="shared" si="176"/>
        <v>6.043932926347859E-66</v>
      </c>
      <c r="N146" s="130" t="s">
        <v>12</v>
      </c>
      <c r="O146" s="130" t="e">
        <f t="shared" si="177"/>
        <v>#DIV/0!</v>
      </c>
      <c r="P146" s="130">
        <f t="shared" si="177"/>
        <v>3.1726280374256612E-7</v>
      </c>
      <c r="Q146" s="130">
        <f t="shared" si="177"/>
        <v>8.8253013678259806E-85</v>
      </c>
      <c r="R146" s="130">
        <f t="shared" si="177"/>
        <v>9.125192835884726E-85</v>
      </c>
      <c r="W146" s="130" t="s">
        <v>12</v>
      </c>
      <c r="X146" s="130" t="e">
        <f t="shared" si="178"/>
        <v>#DIV/0!</v>
      </c>
      <c r="Y146" s="130">
        <f t="shared" si="178"/>
        <v>2.7922507014320739E-7</v>
      </c>
      <c r="Z146" s="130">
        <f t="shared" si="178"/>
        <v>8.6416537031539746E-85</v>
      </c>
      <c r="AA146" s="130">
        <f t="shared" si="178"/>
        <v>8.9657220033857914E-85</v>
      </c>
      <c r="AG146" s="130" t="s">
        <v>12</v>
      </c>
      <c r="AH146" s="130" t="e">
        <f t="shared" si="179"/>
        <v>#DIV/0!</v>
      </c>
      <c r="AI146" s="130">
        <f t="shared" si="179"/>
        <v>3.3417390969957232E-7</v>
      </c>
      <c r="AJ146" s="130">
        <f t="shared" si="179"/>
        <v>1.0156297229889357E-84</v>
      </c>
      <c r="AK146" s="130">
        <f t="shared" si="179"/>
        <v>1.0546756116607837E-84</v>
      </c>
      <c r="AQ146" s="130" t="s">
        <v>12</v>
      </c>
      <c r="AR146" s="130" t="e">
        <f t="shared" si="180"/>
        <v>#DIV/0!</v>
      </c>
      <c r="AS146" s="130">
        <f t="shared" si="180"/>
        <v>3.3912121996944346E-7</v>
      </c>
      <c r="AT146" s="130">
        <f t="shared" si="180"/>
        <v>1.0729589389897938E-84</v>
      </c>
      <c r="AU146" s="130">
        <f t="shared" si="180"/>
        <v>1.1392347927800284E-84</v>
      </c>
      <c r="BA146" s="130" t="s">
        <v>12</v>
      </c>
      <c r="BB146" s="130" t="e">
        <f t="shared" si="181"/>
        <v>#DIV/0!</v>
      </c>
      <c r="BC146" s="130">
        <f t="shared" si="181"/>
        <v>3.9368258336377044E-7</v>
      </c>
      <c r="BD146" s="130">
        <f t="shared" si="181"/>
        <v>1.1593441104842612E-84</v>
      </c>
      <c r="BE146" s="130">
        <f t="shared" si="181"/>
        <v>1.2049928452221245E-84</v>
      </c>
      <c r="BK146" s="130" t="s">
        <v>12</v>
      </c>
      <c r="BL146" s="130" t="e">
        <f t="shared" si="182"/>
        <v>#DIV/0!</v>
      </c>
      <c r="BM146" s="130">
        <f t="shared" si="182"/>
        <v>4.2730228689393518E-7</v>
      </c>
      <c r="BN146" s="130">
        <f t="shared" si="182"/>
        <v>1.2395005602558773E-84</v>
      </c>
      <c r="BO146" s="130">
        <f t="shared" si="182"/>
        <v>1.2889190756987183E-84</v>
      </c>
    </row>
    <row r="147" spans="4:67" x14ac:dyDescent="0.3">
      <c r="D147" s="130" t="s">
        <v>13</v>
      </c>
      <c r="E147" s="130">
        <f t="shared" si="176"/>
        <v>1.3025584780066915E-71</v>
      </c>
      <c r="F147" s="130">
        <f t="shared" si="176"/>
        <v>3.1146452068865878E-64</v>
      </c>
      <c r="G147" s="130">
        <f t="shared" si="176"/>
        <v>2.5330515419461758E-8</v>
      </c>
      <c r="H147" s="130" t="e">
        <f t="shared" si="176"/>
        <v>#DIV/0!</v>
      </c>
      <c r="N147" s="130" t="s">
        <v>13</v>
      </c>
      <c r="O147" s="130">
        <f t="shared" si="177"/>
        <v>9.9260263163951949E-85</v>
      </c>
      <c r="P147" s="130">
        <f t="shared" si="177"/>
        <v>6.6969702458365834E-85</v>
      </c>
      <c r="Q147" s="130">
        <f t="shared" si="177"/>
        <v>3.6345786846600518E-7</v>
      </c>
      <c r="R147" s="130" t="e">
        <f t="shared" si="177"/>
        <v>#DIV/0!</v>
      </c>
      <c r="W147" s="130" t="s">
        <v>13</v>
      </c>
      <c r="X147" s="130">
        <f t="shared" si="178"/>
        <v>1.0320993431128982E-84</v>
      </c>
      <c r="Y147" s="130">
        <f t="shared" si="178"/>
        <v>6.6904269175292011E-85</v>
      </c>
      <c r="Z147" s="130">
        <f t="shared" si="178"/>
        <v>4.0398161434764914E-7</v>
      </c>
      <c r="AA147" s="130" t="e">
        <f t="shared" si="178"/>
        <v>#DIV/0!</v>
      </c>
      <c r="AG147" s="130" t="s">
        <v>13</v>
      </c>
      <c r="AH147" s="130">
        <f t="shared" si="179"/>
        <v>1.1145445933837377E-84</v>
      </c>
      <c r="AI147" s="130">
        <f t="shared" si="179"/>
        <v>7.2979019686649368E-85</v>
      </c>
      <c r="AJ147" s="130">
        <f t="shared" si="179"/>
        <v>4.3273916913923893E-7</v>
      </c>
      <c r="AK147" s="130" t="e">
        <f t="shared" si="179"/>
        <v>#DIV/0!</v>
      </c>
      <c r="AQ147" s="130" t="s">
        <v>13</v>
      </c>
      <c r="AR147" s="130">
        <f t="shared" si="180"/>
        <v>1.1339300262176746E-84</v>
      </c>
      <c r="AS147" s="130">
        <f t="shared" si="180"/>
        <v>7.8485435155140629E-85</v>
      </c>
      <c r="AT147" s="130">
        <f t="shared" si="180"/>
        <v>4.8448744364856567E-7</v>
      </c>
      <c r="AU147" s="130" t="e">
        <f t="shared" si="180"/>
        <v>#DIV/0!</v>
      </c>
      <c r="BA147" s="130" t="s">
        <v>13</v>
      </c>
      <c r="BB147" s="130">
        <f t="shared" si="181"/>
        <v>1.2366695539497462E-84</v>
      </c>
      <c r="BC147" s="130">
        <f t="shared" si="181"/>
        <v>8.2274744209044422E-85</v>
      </c>
      <c r="BD147" s="130">
        <f t="shared" si="181"/>
        <v>4.7271351394875339E-7</v>
      </c>
      <c r="BE147" s="130" t="e">
        <f t="shared" si="181"/>
        <v>#DIV/0!</v>
      </c>
      <c r="BK147" s="130" t="s">
        <v>13</v>
      </c>
      <c r="BL147" s="130">
        <f t="shared" si="182"/>
        <v>1.3046165634188642E-84</v>
      </c>
      <c r="BM147" s="130">
        <f t="shared" si="182"/>
        <v>8.7451454015930786E-85</v>
      </c>
      <c r="BN147" s="130">
        <f t="shared" si="182"/>
        <v>4.9493009672248991E-7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2.7930698133983908E-73</v>
      </c>
      <c r="F148" s="130">
        <f t="shared" si="176"/>
        <v>6.6632588815267137E-66</v>
      </c>
      <c r="G148" s="130" t="e">
        <f t="shared" si="176"/>
        <v>#DIV/0!</v>
      </c>
      <c r="H148" s="130">
        <f t="shared" si="176"/>
        <v>1.5258496110187303E-8</v>
      </c>
      <c r="N148" s="130" t="s">
        <v>14</v>
      </c>
      <c r="O148" s="130">
        <f t="shared" si="177"/>
        <v>1.0499635932599159E-84</v>
      </c>
      <c r="P148" s="130">
        <f t="shared" si="177"/>
        <v>7.0675799572311483E-85</v>
      </c>
      <c r="Q148" s="130" t="e">
        <f t="shared" si="177"/>
        <v>#DIV/0!</v>
      </c>
      <c r="R148" s="130">
        <f t="shared" si="177"/>
        <v>2.0453040490404727E-7</v>
      </c>
      <c r="W148" s="130" t="s">
        <v>14</v>
      </c>
      <c r="X148" s="130">
        <f t="shared" si="178"/>
        <v>1.0945322651054119E-84</v>
      </c>
      <c r="Y148" s="130">
        <f t="shared" si="178"/>
        <v>7.0787152185552844E-85</v>
      </c>
      <c r="Z148" s="130" t="e">
        <f t="shared" si="178"/>
        <v>#DIV/0!</v>
      </c>
      <c r="AA148" s="130">
        <f t="shared" si="178"/>
        <v>2.2869125376863119E-7</v>
      </c>
      <c r="AG148" s="130" t="s">
        <v>14</v>
      </c>
      <c r="AH148" s="130">
        <f t="shared" si="179"/>
        <v>1.1845193619335616E-84</v>
      </c>
      <c r="AI148" s="130">
        <f t="shared" si="179"/>
        <v>7.7381346528438094E-85</v>
      </c>
      <c r="AJ148" s="130" t="e">
        <f t="shared" si="179"/>
        <v>#DIV/0!</v>
      </c>
      <c r="AK148" s="130">
        <f t="shared" si="179"/>
        <v>2.4572361796605653E-7</v>
      </c>
      <c r="AQ148" s="130" t="s">
        <v>14</v>
      </c>
      <c r="AR148" s="130">
        <f t="shared" si="180"/>
        <v>1.2079827296749811E-84</v>
      </c>
      <c r="AS148" s="130">
        <f t="shared" si="180"/>
        <v>8.3417483328533735E-85</v>
      </c>
      <c r="AT148" s="130" t="e">
        <f t="shared" si="180"/>
        <v>#DIV/0!</v>
      </c>
      <c r="AU148" s="130">
        <f t="shared" si="180"/>
        <v>2.8195487767809965E-7</v>
      </c>
      <c r="BA148" s="130" t="s">
        <v>14</v>
      </c>
      <c r="BB148" s="130">
        <f t="shared" si="181"/>
        <v>1.3201954498011286E-84</v>
      </c>
      <c r="BC148" s="130">
        <f t="shared" si="181"/>
        <v>8.7628352448481647E-85</v>
      </c>
      <c r="BD148" s="130" t="e">
        <f t="shared" si="181"/>
        <v>#DIV/0!</v>
      </c>
      <c r="BE148" s="130">
        <f t="shared" si="181"/>
        <v>2.6986537580644712E-7</v>
      </c>
      <c r="BK148" s="130" t="s">
        <v>14</v>
      </c>
      <c r="BL148" s="130">
        <f t="shared" si="182"/>
        <v>1.3957913427660672E-84</v>
      </c>
      <c r="BM148" s="130">
        <f t="shared" si="182"/>
        <v>9.3346532462917567E-85</v>
      </c>
      <c r="BN148" s="130" t="e">
        <f t="shared" si="182"/>
        <v>#DIV/0!</v>
      </c>
      <c r="BO148" s="130">
        <f t="shared" si="182"/>
        <v>2.8330411234334178E-7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7.8110106190830847E-51</v>
      </c>
      <c r="H151" s="130">
        <f>'Mode Choice Q'!T38</f>
        <v>5.1654626922604668E-51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1.8724491033469763E-45</v>
      </c>
      <c r="H152" s="130">
        <f>'Mode Choice Q'!T39</f>
        <v>3.8116441614988495E-47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2.5375049654930487E-49</v>
      </c>
      <c r="F153" s="130">
        <f>'Mode Choice Q'!R40</f>
        <v>1.8724491033469763E-45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5.1654626922607606E-51</v>
      </c>
      <c r="F154" s="130">
        <f>'Mode Choice Q'!R41</f>
        <v>3.8116441614988495E-47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1620.5832740611218</v>
      </c>
      <c r="F156" s="130" t="e">
        <f t="shared" si="183"/>
        <v>#DIV/0!</v>
      </c>
      <c r="G156" s="130">
        <f t="shared" si="183"/>
        <v>1.7374151464100578E-48</v>
      </c>
      <c r="H156" s="130">
        <f t="shared" si="183"/>
        <v>9.5010300410797825E-49</v>
      </c>
      <c r="N156" s="130" t="s">
        <v>11</v>
      </c>
      <c r="O156" s="148">
        <f t="shared" ref="O156:R159" si="184">O151*P122</f>
        <v>665.81796517774978</v>
      </c>
      <c r="P156" s="130" t="e">
        <f t="shared" si="184"/>
        <v>#DIV/0!</v>
      </c>
      <c r="Q156" s="130">
        <f t="shared" si="184"/>
        <v>1.070848574486855E-59</v>
      </c>
      <c r="R156" s="130">
        <f t="shared" si="184"/>
        <v>8.2378269161296131E-60</v>
      </c>
      <c r="W156" s="130" t="s">
        <v>11</v>
      </c>
      <c r="X156" s="148">
        <f t="shared" ref="X156:AA159" si="185">X151*Z122</f>
        <v>638.56419928423509</v>
      </c>
      <c r="Y156" s="130" t="e">
        <f t="shared" si="185"/>
        <v>#DIV/0!</v>
      </c>
      <c r="Z156" s="130">
        <f t="shared" si="185"/>
        <v>1.0978387752481164E-59</v>
      </c>
      <c r="AA156" s="130">
        <f t="shared" si="185"/>
        <v>8.474207022389681E-60</v>
      </c>
      <c r="AG156" s="130" t="s">
        <v>11</v>
      </c>
      <c r="AH156" s="148">
        <f t="shared" ref="AH156:AK159" si="186">AH151*AJ122</f>
        <v>731.8498014652447</v>
      </c>
      <c r="AI156" s="130" t="e">
        <f t="shared" si="186"/>
        <v>#DIV/0!</v>
      </c>
      <c r="AJ156" s="130">
        <f t="shared" si="186"/>
        <v>1.2480863041535659E-59</v>
      </c>
      <c r="AK156" s="130">
        <f t="shared" si="186"/>
        <v>9.6427345728136658E-60</v>
      </c>
      <c r="AQ156" s="130" t="s">
        <v>11</v>
      </c>
      <c r="AR156" s="148">
        <f t="shared" ref="AR156:AU159" si="187">AR151*AT122</f>
        <v>724.97713489774742</v>
      </c>
      <c r="AS156" s="130" t="e">
        <f t="shared" si="187"/>
        <v>#DIV/0!</v>
      </c>
      <c r="AT156" s="130">
        <f t="shared" si="187"/>
        <v>1.3605499189923499E-59</v>
      </c>
      <c r="AU156" s="130">
        <f t="shared" si="187"/>
        <v>1.0747729123850052E-59</v>
      </c>
      <c r="BA156" s="130" t="s">
        <v>11</v>
      </c>
      <c r="BB156" s="148">
        <f t="shared" ref="BB156:BE159" si="188">BB151*BD122</f>
        <v>844.86189112001296</v>
      </c>
      <c r="BC156" s="130" t="e">
        <f t="shared" si="188"/>
        <v>#DIV/0!</v>
      </c>
      <c r="BD156" s="130">
        <f t="shared" si="188"/>
        <v>1.4184824631916086E-59</v>
      </c>
      <c r="BE156" s="130">
        <f t="shared" si="188"/>
        <v>1.0969028700752377E-59</v>
      </c>
      <c r="BK156" s="130" t="s">
        <v>11</v>
      </c>
      <c r="BL156" s="148">
        <f t="shared" ref="BL156:BO159" si="189">BL151*BN122</f>
        <v>908.20003530340739</v>
      </c>
      <c r="BM156" s="130" t="e">
        <f t="shared" si="189"/>
        <v>#DIV/0!</v>
      </c>
      <c r="BN156" s="130">
        <f t="shared" si="189"/>
        <v>1.5133395814556249E-59</v>
      </c>
      <c r="BO156" s="130">
        <f t="shared" si="189"/>
        <v>1.1708126571469372E-59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62.339522708678857</v>
      </c>
      <c r="G157" s="130">
        <f t="shared" si="183"/>
        <v>1.5563816402718197E-42</v>
      </c>
      <c r="H157" s="130">
        <f t="shared" si="183"/>
        <v>3.5213680602594756E-44</v>
      </c>
      <c r="N157" s="130" t="s">
        <v>12</v>
      </c>
      <c r="O157" s="130" t="e">
        <f t="shared" si="184"/>
        <v>#DIV/0!</v>
      </c>
      <c r="P157" s="148">
        <f t="shared" si="184"/>
        <v>4.6018786733077102</v>
      </c>
      <c r="Q157" s="130">
        <f t="shared" si="184"/>
        <v>5.1418728065874674E-63</v>
      </c>
      <c r="R157" s="130">
        <f t="shared" si="184"/>
        <v>5.3165981468642843E-63</v>
      </c>
      <c r="W157" s="130" t="s">
        <v>12</v>
      </c>
      <c r="X157" s="130" t="e">
        <f t="shared" si="185"/>
        <v>#DIV/0!</v>
      </c>
      <c r="Y157" s="148">
        <f t="shared" si="185"/>
        <v>4.050143540897154</v>
      </c>
      <c r="Z157" s="130">
        <f t="shared" si="185"/>
        <v>5.0348744284456342E-63</v>
      </c>
      <c r="AA157" s="130">
        <f t="shared" si="185"/>
        <v>5.2236858821274115E-63</v>
      </c>
      <c r="AG157" s="130" t="s">
        <v>12</v>
      </c>
      <c r="AH157" s="130" t="e">
        <f t="shared" si="186"/>
        <v>#DIV/0!</v>
      </c>
      <c r="AI157" s="148">
        <f t="shared" si="186"/>
        <v>4.8471732900341671</v>
      </c>
      <c r="AJ157" s="130">
        <f t="shared" si="186"/>
        <v>5.917349036076276E-63</v>
      </c>
      <c r="AK157" s="130">
        <f t="shared" si="186"/>
        <v>6.1448415429075456E-63</v>
      </c>
      <c r="AQ157" s="130" t="s">
        <v>12</v>
      </c>
      <c r="AR157" s="130" t="e">
        <f t="shared" si="187"/>
        <v>#DIV/0!</v>
      </c>
      <c r="AS157" s="148">
        <f t="shared" si="187"/>
        <v>4.9189337402117106</v>
      </c>
      <c r="AT157" s="130">
        <f t="shared" si="187"/>
        <v>6.2513654333547378E-63</v>
      </c>
      <c r="AU157" s="130">
        <f t="shared" si="187"/>
        <v>6.6375074993693306E-63</v>
      </c>
      <c r="BA157" s="130" t="s">
        <v>12</v>
      </c>
      <c r="BB157" s="130" t="e">
        <f t="shared" si="188"/>
        <v>#DIV/0!</v>
      </c>
      <c r="BC157" s="148">
        <f t="shared" si="188"/>
        <v>5.7103431699621989</v>
      </c>
      <c r="BD157" s="130">
        <f t="shared" si="188"/>
        <v>6.7546701316159551E-63</v>
      </c>
      <c r="BE157" s="130">
        <f t="shared" si="188"/>
        <v>7.0206327067405305E-63</v>
      </c>
      <c r="BK157" s="130" t="s">
        <v>12</v>
      </c>
      <c r="BL157" s="130" t="e">
        <f t="shared" si="189"/>
        <v>#DIV/0!</v>
      </c>
      <c r="BM157" s="148">
        <f t="shared" si="189"/>
        <v>6.1979950309850596</v>
      </c>
      <c r="BN157" s="130">
        <f t="shared" si="189"/>
        <v>7.2216845169329707E-63</v>
      </c>
      <c r="BO157" s="130">
        <f t="shared" si="189"/>
        <v>7.5096109118590894E-63</v>
      </c>
    </row>
    <row r="158" spans="4:67" x14ac:dyDescent="0.3">
      <c r="D158" s="130" t="s">
        <v>13</v>
      </c>
      <c r="E158" s="130">
        <f t="shared" si="183"/>
        <v>5.3066185536794108E-47</v>
      </c>
      <c r="F158" s="130">
        <f t="shared" si="183"/>
        <v>1.8146813150023106E-42</v>
      </c>
      <c r="G158" s="148">
        <f t="shared" si="183"/>
        <v>0.36741766547363341</v>
      </c>
      <c r="H158" s="130" t="e">
        <f t="shared" si="183"/>
        <v>#DIV/0!</v>
      </c>
      <c r="N158" s="130" t="s">
        <v>13</v>
      </c>
      <c r="O158" s="130">
        <f t="shared" si="184"/>
        <v>4.0438595505899617E-60</v>
      </c>
      <c r="P158" s="130">
        <f t="shared" si="184"/>
        <v>3.9018462665910304E-63</v>
      </c>
      <c r="Q158" s="148">
        <f t="shared" si="184"/>
        <v>5.2719354232800733</v>
      </c>
      <c r="R158" s="130" t="e">
        <f t="shared" si="184"/>
        <v>#DIV/0!</v>
      </c>
      <c r="W158" s="130" t="s">
        <v>13</v>
      </c>
      <c r="X158" s="130">
        <f t="shared" si="185"/>
        <v>4.2047690110501903E-60</v>
      </c>
      <c r="Y158" s="130">
        <f t="shared" si="185"/>
        <v>3.8980339365089142E-63</v>
      </c>
      <c r="Z158" s="148">
        <f t="shared" si="185"/>
        <v>5.8597300204891329</v>
      </c>
      <c r="AA158" s="130" t="e">
        <f t="shared" si="185"/>
        <v>#DIV/0!</v>
      </c>
      <c r="AG158" s="130" t="s">
        <v>13</v>
      </c>
      <c r="AH158" s="130">
        <f t="shared" si="186"/>
        <v>4.5406506640716313E-60</v>
      </c>
      <c r="AI158" s="130">
        <f t="shared" si="186"/>
        <v>4.2519662631150738E-63</v>
      </c>
      <c r="AJ158" s="148">
        <f t="shared" si="186"/>
        <v>6.2768566944350566</v>
      </c>
      <c r="AK158" s="130" t="e">
        <f t="shared" si="186"/>
        <v>#DIV/0!</v>
      </c>
      <c r="AQ158" s="130" t="s">
        <v>13</v>
      </c>
      <c r="AR158" s="130">
        <f t="shared" si="187"/>
        <v>4.6196268477014822E-60</v>
      </c>
      <c r="AS158" s="130">
        <f t="shared" si="187"/>
        <v>4.5727857658056939E-63</v>
      </c>
      <c r="AT158" s="148">
        <f t="shared" si="187"/>
        <v>7.0274624321255512</v>
      </c>
      <c r="AU158" s="130" t="e">
        <f t="shared" si="187"/>
        <v>#DIV/0!</v>
      </c>
      <c r="BA158" s="130" t="s">
        <v>13</v>
      </c>
      <c r="BB158" s="130">
        <f t="shared" si="188"/>
        <v>5.0381873140949695E-60</v>
      </c>
      <c r="BC158" s="130">
        <f t="shared" si="188"/>
        <v>4.7935617412421374E-63</v>
      </c>
      <c r="BD158" s="148">
        <f t="shared" si="188"/>
        <v>6.8566822607741225</v>
      </c>
      <c r="BE158" s="130" t="e">
        <f t="shared" si="188"/>
        <v>#DIV/0!</v>
      </c>
      <c r="BK158" s="130" t="s">
        <v>13</v>
      </c>
      <c r="BL158" s="130">
        <f t="shared" si="189"/>
        <v>5.3150031862450109E-60</v>
      </c>
      <c r="BM158" s="130">
        <f t="shared" si="189"/>
        <v>5.0951716497792403E-63</v>
      </c>
      <c r="BN158" s="148">
        <f t="shared" si="189"/>
        <v>7.1789325127866199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1.1378956372218743E-48</v>
      </c>
      <c r="F159" s="130">
        <f t="shared" si="183"/>
        <v>3.882205062263457E-44</v>
      </c>
      <c r="G159" s="130" t="e">
        <f t="shared" si="183"/>
        <v>#DIV/0!</v>
      </c>
      <c r="H159" s="148">
        <f t="shared" si="183"/>
        <v>0.22132360619619248</v>
      </c>
      <c r="N159" s="130" t="s">
        <v>14</v>
      </c>
      <c r="O159" s="130">
        <f t="shared" si="184"/>
        <v>4.2775479018857145E-60</v>
      </c>
      <c r="P159" s="130">
        <f t="shared" si="184"/>
        <v>4.117774076583356E-63</v>
      </c>
      <c r="Q159" s="130" t="e">
        <f t="shared" si="184"/>
        <v>#DIV/0!</v>
      </c>
      <c r="R159" s="148">
        <f t="shared" si="184"/>
        <v>2.9667017288753943</v>
      </c>
      <c r="W159" s="130" t="s">
        <v>14</v>
      </c>
      <c r="X159" s="130">
        <f t="shared" si="185"/>
        <v>4.459120510656484E-60</v>
      </c>
      <c r="Y159" s="130">
        <f t="shared" si="185"/>
        <v>4.1242617980798202E-63</v>
      </c>
      <c r="Z159" s="130" t="e">
        <f t="shared" si="185"/>
        <v>#DIV/0!</v>
      </c>
      <c r="AA159" s="148">
        <f t="shared" si="185"/>
        <v>3.3171534484194152</v>
      </c>
      <c r="AG159" s="130" t="s">
        <v>14</v>
      </c>
      <c r="AH159" s="130">
        <f t="shared" si="186"/>
        <v>4.8257276194219698E-60</v>
      </c>
      <c r="AI159" s="130">
        <f t="shared" si="186"/>
        <v>4.5084584068964449E-63</v>
      </c>
      <c r="AJ159" s="130" t="e">
        <f t="shared" si="186"/>
        <v>#DIV/0!</v>
      </c>
      <c r="AK159" s="148">
        <f t="shared" si="186"/>
        <v>3.564206908930788</v>
      </c>
      <c r="AQ159" s="130" t="s">
        <v>14</v>
      </c>
      <c r="AR159" s="130">
        <f t="shared" si="187"/>
        <v>4.9213172951952672E-60</v>
      </c>
      <c r="AS159" s="130">
        <f t="shared" si="187"/>
        <v>4.8601409883253814E-63</v>
      </c>
      <c r="AT159" s="130" t="e">
        <f t="shared" si="187"/>
        <v>#DIV/0!</v>
      </c>
      <c r="AU159" s="148">
        <f t="shared" si="187"/>
        <v>4.0897392417762548</v>
      </c>
      <c r="BA159" s="130" t="s">
        <v>14</v>
      </c>
      <c r="BB159" s="130">
        <f t="shared" si="188"/>
        <v>5.3784715133241138E-60</v>
      </c>
      <c r="BC159" s="130">
        <f t="shared" si="188"/>
        <v>5.1054782580405435E-63</v>
      </c>
      <c r="BD159" s="130" t="e">
        <f t="shared" si="188"/>
        <v>#DIV/0!</v>
      </c>
      <c r="BE159" s="148">
        <f t="shared" si="188"/>
        <v>3.9143817142697697</v>
      </c>
      <c r="BK159" s="130" t="s">
        <v>14</v>
      </c>
      <c r="BL159" s="130">
        <f t="shared" si="189"/>
        <v>5.6864489093206457E-60</v>
      </c>
      <c r="BM159" s="130">
        <f t="shared" si="189"/>
        <v>5.4386357684071591E-63</v>
      </c>
      <c r="BN159" s="130" t="e">
        <f t="shared" si="189"/>
        <v>#DIV/0!</v>
      </c>
      <c r="BO159" s="148">
        <f t="shared" si="189"/>
        <v>4.1093098127918948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-287.08202794676782</v>
      </c>
      <c r="J28" s="206">
        <f>11.561-21.719*J46</f>
        <v>-286.66848827143451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-253.03175140351797</v>
      </c>
      <c r="J29" s="206">
        <f t="shared" si="10"/>
        <v>-249.13739459711698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-290.56284507783556</v>
      </c>
      <c r="H30" s="206">
        <f t="shared" si="10"/>
        <v>-253.03175140351797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-286.66848827143457</v>
      </c>
      <c r="H31" s="206">
        <f t="shared" si="10"/>
        <v>-249.13739459711698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2.0982605196176159E-125</v>
      </c>
      <c r="J33" s="206">
        <f t="shared" si="13"/>
        <v>3.1729074773674799E-125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1.2873795886802831E-110</v>
      </c>
      <c r="J34" s="206">
        <f t="shared" si="16"/>
        <v>6.3241809947539691E-109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6.4589174891137323E-127</v>
      </c>
      <c r="H35" s="206">
        <f t="shared" si="16"/>
        <v>1.2873795886802831E-110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3.1729074773672994E-125</v>
      </c>
      <c r="H36" s="206">
        <f t="shared" si="16"/>
        <v>6.3241809947539691E-109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1.9172846136891619E-75</v>
      </c>
      <c r="O38" s="206">
        <f t="shared" si="20"/>
        <v>1.2679104696466223E-75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7.8110106190830847E-51</v>
      </c>
      <c r="T38" s="206">
        <f t="shared" si="21"/>
        <v>5.1654626922604668E-51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3.2137954894142515E-67</v>
      </c>
      <c r="O39" s="206">
        <f t="shared" si="20"/>
        <v>6.5421510211309588E-69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1.8724491033469763E-45</v>
      </c>
      <c r="T39" s="206">
        <f t="shared" si="21"/>
        <v>3.8116441614988495E-47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6.2285400247871817E-74</v>
      </c>
      <c r="M40" s="206">
        <f t="shared" si="20"/>
        <v>3.2137954894142515E-67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2.5375049654930487E-49</v>
      </c>
      <c r="R40" s="206">
        <f t="shared" si="21"/>
        <v>1.8724491033469763E-45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1.2679104696466944E-75</v>
      </c>
      <c r="M41" s="206">
        <f t="shared" si="20"/>
        <v>6.5421510211309588E-69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5.1654626922607606E-51</v>
      </c>
      <c r="R41" s="206">
        <f t="shared" si="21"/>
        <v>3.8116441614988495E-47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13.750312074532335</v>
      </c>
      <c r="J46">
        <f>'Trip Length Frequency'!L28</f>
        <v>13.731271618004257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12.182547603642799</v>
      </c>
      <c r="J47">
        <f>'Trip Length Frequency'!L29</f>
        <v>12.003241152774851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13.910578068872208</v>
      </c>
      <c r="H48">
        <f>'Trip Length Frequency'!J30</f>
        <v>12.182547603642799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13.731271618004261</v>
      </c>
      <c r="H49">
        <f>'Trip Length Frequency'!J31</f>
        <v>12.003241152774851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2" zoomScale="76" zoomScaleNormal="76" workbookViewId="0">
      <selection activeCell="Q116" sqref="Q116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1.3997229352404767E-85</v>
      </c>
      <c r="G25" s="4" t="e">
        <f>Gravity!F134</f>
        <v>#DIV/0!</v>
      </c>
      <c r="H25" s="4">
        <f>Gravity!G134</f>
        <v>222.43154325835607</v>
      </c>
      <c r="I25" s="4">
        <f>Gravity!H134</f>
        <v>183.93376561049212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5.3843613656839025E-87</v>
      </c>
      <c r="H26" s="4">
        <f>Gravity!G135</f>
        <v>831.20103905083965</v>
      </c>
      <c r="I26" s="4">
        <f>Gravity!H135</f>
        <v>923.84491076805318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209.12741554569968</v>
      </c>
      <c r="G27" s="4">
        <f>Gravity!F136</f>
        <v>969.14854014381137</v>
      </c>
      <c r="H27" s="4">
        <f>Gravity!G136</f>
        <v>3.1734434225473874E-89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220.28919866689679</v>
      </c>
      <c r="G28" s="4">
        <f>Gravity!F137</f>
        <v>1018.5119328496974</v>
      </c>
      <c r="H28" s="4" t="e">
        <f>Gravity!G137</f>
        <v>#DIV/0!</v>
      </c>
      <c r="I28" s="4">
        <f>Gravity!H137</f>
        <v>1.9116063497719267E-89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222.43154325835607</v>
      </c>
      <c r="D36" s="31">
        <f>E36-H36</f>
        <v>0</v>
      </c>
      <c r="E36">
        <f>W6*G66+(W6*0.17/X6^3.8)*(G66^4.8/4.8)</f>
        <v>556.07985959647613</v>
      </c>
      <c r="F36" s="258"/>
      <c r="G36" s="32" t="s">
        <v>62</v>
      </c>
      <c r="H36" s="33">
        <f>W6*G66+0.17*W6/X6^3.8*G66^4.8/4.8</f>
        <v>556.07985959647613</v>
      </c>
      <c r="I36" s="32" t="s">
        <v>63</v>
      </c>
      <c r="J36" s="33">
        <f>W6*(1+0.17*(G66/X6)^3.8)</f>
        <v>2.5000216109763116</v>
      </c>
      <c r="K36" s="34">
        <v>1</v>
      </c>
      <c r="L36" s="35" t="s">
        <v>61</v>
      </c>
      <c r="M36" s="36" t="s">
        <v>64</v>
      </c>
      <c r="N36" s="37">
        <f>J36+J54+J51</f>
        <v>15.000064818872644</v>
      </c>
      <c r="O36" s="38" t="s">
        <v>65</v>
      </c>
      <c r="P36" s="39">
        <v>0</v>
      </c>
      <c r="Q36" s="39">
        <f>IF(P36&lt;=0,0,P36)</f>
        <v>0</v>
      </c>
      <c r="R36" s="40">
        <f>G58</f>
        <v>222.43154325835607</v>
      </c>
      <c r="S36" s="40" t="s">
        <v>39</v>
      </c>
      <c r="T36" s="40">
        <f>I58</f>
        <v>222.43154325835607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183.93376561049212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13.750299002815961</v>
      </c>
      <c r="O37" s="48" t="s">
        <v>70</v>
      </c>
      <c r="P37" s="39">
        <v>222.43154325835607</v>
      </c>
      <c r="Q37" s="39">
        <f t="shared" ref="Q37:Q60" si="5">IF(P37&lt;=0,0,P37)</f>
        <v>222.43154325835607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831.20103905083965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13.960664568527569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923.84491076805318</v>
      </c>
      <c r="D39" s="31">
        <f t="shared" si="1"/>
        <v>0</v>
      </c>
      <c r="E39">
        <f t="shared" si="2"/>
        <v>834.11978939471408</v>
      </c>
      <c r="F39" s="258"/>
      <c r="G39" s="44" t="s">
        <v>77</v>
      </c>
      <c r="H39" s="33">
        <f t="shared" si="3"/>
        <v>834.11978939471408</v>
      </c>
      <c r="I39" s="44" t="s">
        <v>78</v>
      </c>
      <c r="J39" s="33">
        <f t="shared" si="4"/>
        <v>3.7500324164644678</v>
      </c>
      <c r="K39" s="34">
        <v>4</v>
      </c>
      <c r="L39" s="45"/>
      <c r="M39" s="46" t="s">
        <v>79</v>
      </c>
      <c r="N39" s="47">
        <f>J36+J47+J48+J42+J43</f>
        <v>14.04156162685344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556.08353308877554</v>
      </c>
      <c r="F40" s="258"/>
      <c r="G40" s="44" t="s">
        <v>81</v>
      </c>
      <c r="H40" s="33">
        <f t="shared" si="3"/>
        <v>556.08353308877554</v>
      </c>
      <c r="I40" s="44" t="s">
        <v>82</v>
      </c>
      <c r="J40" s="33">
        <f t="shared" si="4"/>
        <v>2.5001008837394241</v>
      </c>
      <c r="K40" s="34">
        <v>5</v>
      </c>
      <c r="L40" s="45"/>
      <c r="M40" s="46" t="s">
        <v>83</v>
      </c>
      <c r="N40" s="47">
        <f>J45+J38+J39+J40+J51</f>
        <v>13.750468819678533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5302.807521989429</v>
      </c>
      <c r="F41" s="258"/>
      <c r="G41" s="44" t="s">
        <v>85</v>
      </c>
      <c r="H41" s="33">
        <f t="shared" si="3"/>
        <v>5302.807521989429</v>
      </c>
      <c r="I41" s="44" t="s">
        <v>86</v>
      </c>
      <c r="J41" s="33">
        <f t="shared" si="4"/>
        <v>3.6272511978558253</v>
      </c>
      <c r="K41" s="34">
        <v>6</v>
      </c>
      <c r="L41" s="45"/>
      <c r="M41" s="46" t="s">
        <v>87</v>
      </c>
      <c r="N41" s="47">
        <f>J45+J38+J39+J49+J43</f>
        <v>13.96083438539014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4880.1415258973548</v>
      </c>
      <c r="F42" s="258"/>
      <c r="G42" s="44" t="s">
        <v>89</v>
      </c>
      <c r="H42" s="33">
        <f t="shared" si="3"/>
        <v>4880.1415258973548</v>
      </c>
      <c r="I42" s="44" t="s">
        <v>90</v>
      </c>
      <c r="J42" s="33">
        <f t="shared" si="4"/>
        <v>2.5809294747903389</v>
      </c>
      <c r="K42" s="34">
        <v>7</v>
      </c>
      <c r="L42" s="45"/>
      <c r="M42" s="46" t="s">
        <v>91</v>
      </c>
      <c r="N42" s="47">
        <f>J45+J38+J48+J42+J43</f>
        <v>14.041731443716014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2114.4558988598842</v>
      </c>
      <c r="F43" s="258"/>
      <c r="G43" s="44" t="s">
        <v>93</v>
      </c>
      <c r="H43" s="33">
        <f t="shared" si="3"/>
        <v>2114.4558988598842</v>
      </c>
      <c r="I43" s="44" t="s">
        <v>94</v>
      </c>
      <c r="J43" s="33">
        <f t="shared" si="4"/>
        <v>2.710509657347365</v>
      </c>
      <c r="K43" s="34">
        <v>8</v>
      </c>
      <c r="L43" s="53"/>
      <c r="M43" s="54" t="s">
        <v>95</v>
      </c>
      <c r="N43" s="55">
        <f>J45+J46+J41+J42+J43</f>
        <v>13.919031640895305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13.778930023544937</v>
      </c>
      <c r="O44" s="38" t="s">
        <v>100</v>
      </c>
      <c r="P44" s="39">
        <v>0</v>
      </c>
      <c r="Q44" s="39">
        <f t="shared" si="5"/>
        <v>0</v>
      </c>
      <c r="R44" s="40">
        <f>G59</f>
        <v>183.93394185155543</v>
      </c>
      <c r="S44" s="40" t="s">
        <v>39</v>
      </c>
      <c r="T44" s="40">
        <f>I59</f>
        <v>183.93376561049212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459.84605588323171</v>
      </c>
      <c r="F45" s="258"/>
      <c r="G45" s="44" t="s">
        <v>101</v>
      </c>
      <c r="H45" s="33">
        <f t="shared" si="3"/>
        <v>459.84605588323171</v>
      </c>
      <c r="I45" s="44" t="s">
        <v>102</v>
      </c>
      <c r="J45" s="33">
        <f t="shared" si="4"/>
        <v>2.500292311578308</v>
      </c>
      <c r="K45" s="34">
        <v>10</v>
      </c>
      <c r="L45" s="45"/>
      <c r="M45" s="46" t="s">
        <v>103</v>
      </c>
      <c r="N45" s="47">
        <f>J36+J47+J48+J42+J50</f>
        <v>13.859827081870808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459.8367322619539</v>
      </c>
      <c r="F46" s="258"/>
      <c r="G46" s="44" t="s">
        <v>105</v>
      </c>
      <c r="H46" s="33">
        <f t="shared" si="3"/>
        <v>459.8367322619539</v>
      </c>
      <c r="I46" s="44" t="s">
        <v>106</v>
      </c>
      <c r="J46" s="33">
        <f t="shared" si="4"/>
        <v>2.500048999323468</v>
      </c>
      <c r="K46" s="34">
        <v>11</v>
      </c>
      <c r="L46" s="45"/>
      <c r="M46" s="46" t="s">
        <v>107</v>
      </c>
      <c r="N46" s="47">
        <f>J45+J38+J39+J49+J50</f>
        <v>13.779099840407509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556.08353308877554</v>
      </c>
      <c r="F47" s="258"/>
      <c r="G47" s="44" t="s">
        <v>109</v>
      </c>
      <c r="H47" s="33">
        <f t="shared" si="3"/>
        <v>556.08353308877554</v>
      </c>
      <c r="I47" s="44" t="s">
        <v>110</v>
      </c>
      <c r="J47" s="33">
        <f t="shared" si="4"/>
        <v>2.5001008837394241</v>
      </c>
      <c r="K47" s="34">
        <v>12</v>
      </c>
      <c r="L47" s="45"/>
      <c r="M47" s="46" t="s">
        <v>111</v>
      </c>
      <c r="N47" s="47">
        <f>J45+J38+J48+J42+J50</f>
        <v>13.859996898733382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13.737297095912673</v>
      </c>
      <c r="O48" s="48" t="s">
        <v>116</v>
      </c>
      <c r="P48" s="39">
        <v>183.93394185155543</v>
      </c>
      <c r="Q48" s="39">
        <f t="shared" si="5"/>
        <v>183.93394185155543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15.000341310901776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2776.0880609155647</v>
      </c>
      <c r="F50" s="258"/>
      <c r="G50" s="44" t="s">
        <v>121</v>
      </c>
      <c r="H50" s="33">
        <f t="shared" si="3"/>
        <v>2776.0880609155647</v>
      </c>
      <c r="I50" s="44" t="s">
        <v>122</v>
      </c>
      <c r="J50" s="33">
        <f t="shared" si="4"/>
        <v>2.5287751123647344</v>
      </c>
      <c r="K50" s="34">
        <v>15</v>
      </c>
      <c r="L50" s="35" t="s">
        <v>71</v>
      </c>
      <c r="M50" s="36" t="s">
        <v>123</v>
      </c>
      <c r="N50" s="37">
        <f>J37+J46+J41+J42+J43</f>
        <v>13.918739329316999</v>
      </c>
      <c r="O50" s="38" t="s">
        <v>124</v>
      </c>
      <c r="P50" s="39">
        <v>0</v>
      </c>
      <c r="Q50" s="39">
        <f t="shared" si="5"/>
        <v>0</v>
      </c>
      <c r="R50" s="40">
        <f>G60</f>
        <v>831.20103905083977</v>
      </c>
      <c r="S50" s="40" t="s">
        <v>39</v>
      </c>
      <c r="T50" s="40">
        <f>I60</f>
        <v>831.20103905083965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556.0808603956948</v>
      </c>
      <c r="F51" s="258"/>
      <c r="G51" s="44" t="s">
        <v>125</v>
      </c>
      <c r="H51" s="33">
        <f t="shared" si="3"/>
        <v>556.0808603956948</v>
      </c>
      <c r="I51" s="44" t="s">
        <v>126</v>
      </c>
      <c r="J51" s="33">
        <f t="shared" si="4"/>
        <v>2.5000432078963324</v>
      </c>
      <c r="K51" s="34">
        <v>16</v>
      </c>
      <c r="L51" s="45"/>
      <c r="M51" s="46" t="s">
        <v>127</v>
      </c>
      <c r="N51" s="47">
        <f>J37+J38+J39+J40+J51</f>
        <v>13.750176508100225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4669.8334967098444</v>
      </c>
      <c r="F52" s="258"/>
      <c r="G52" s="44" t="s">
        <v>129</v>
      </c>
      <c r="H52" s="33">
        <f t="shared" si="3"/>
        <v>4669.8334967098444</v>
      </c>
      <c r="I52" s="44" t="s">
        <v>130</v>
      </c>
      <c r="J52" s="33">
        <f t="shared" si="4"/>
        <v>3.2718597832269443</v>
      </c>
      <c r="K52" s="34">
        <v>17</v>
      </c>
      <c r="L52" s="45"/>
      <c r="M52" s="46" t="s">
        <v>131</v>
      </c>
      <c r="N52" s="47">
        <f>J37+J38+J39+J49+J43</f>
        <v>13.960542073811833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14.041439132137704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12.190550113220475</v>
      </c>
      <c r="O54" s="56" t="s">
        <v>140</v>
      </c>
      <c r="P54" s="39">
        <v>831.20103905083977</v>
      </c>
      <c r="Q54" s="39">
        <f t="shared" si="5"/>
        <v>831.20103905083977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23721.456868081699</v>
      </c>
      <c r="K55" s="34">
        <v>20</v>
      </c>
      <c r="L55" s="35" t="s">
        <v>76</v>
      </c>
      <c r="M55" s="36" t="s">
        <v>142</v>
      </c>
      <c r="N55" s="37">
        <f>J37+J38+J39+J49+J50</f>
        <v>13.778807528829201</v>
      </c>
      <c r="O55" s="38" t="s">
        <v>143</v>
      </c>
      <c r="P55" s="39">
        <v>0</v>
      </c>
      <c r="Q55" s="39">
        <f t="shared" si="5"/>
        <v>0</v>
      </c>
      <c r="R55" s="40">
        <f>G61</f>
        <v>923.84491076805318</v>
      </c>
      <c r="S55" s="40" t="s">
        <v>39</v>
      </c>
      <c r="T55" s="40">
        <f>I61</f>
        <v>923.84491076805318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13.859704587155072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13.737004784334367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222.43154325835607</v>
      </c>
      <c r="H58" s="68" t="s">
        <v>39</v>
      </c>
      <c r="I58" s="69">
        <f>C36</f>
        <v>222.43154325835607</v>
      </c>
      <c r="K58" s="34">
        <v>23</v>
      </c>
      <c r="L58" s="45"/>
      <c r="M58" s="46" t="s">
        <v>149</v>
      </c>
      <c r="N58" s="47">
        <f>J37+J46+J53+J44</f>
        <v>15.000048999323468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183.93394185155543</v>
      </c>
      <c r="H59" s="68" t="s">
        <v>39</v>
      </c>
      <c r="I59" s="69">
        <f t="shared" ref="I59:I60" si="6">C37</f>
        <v>183.93376561049212</v>
      </c>
      <c r="K59" s="34">
        <v>24</v>
      </c>
      <c r="L59" s="45"/>
      <c r="M59" s="46" t="s">
        <v>151</v>
      </c>
      <c r="N59" s="47">
        <f>J52+J53+J44</f>
        <v>13.271859783226944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831.20103905083977</v>
      </c>
      <c r="H60" s="68" t="s">
        <v>39</v>
      </c>
      <c r="I60" s="69">
        <f t="shared" si="6"/>
        <v>831.20103905083965</v>
      </c>
      <c r="K60" s="34">
        <v>25</v>
      </c>
      <c r="L60" s="53"/>
      <c r="M60" s="54" t="s">
        <v>153</v>
      </c>
      <c r="N60" s="55">
        <f>J52+J41+J42+J50</f>
        <v>12.008815568237843</v>
      </c>
      <c r="O60" s="56" t="s">
        <v>154</v>
      </c>
      <c r="P60" s="39">
        <v>923.84491076805318</v>
      </c>
      <c r="Q60" s="71">
        <f t="shared" si="5"/>
        <v>923.84491076805318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923.84491076805318</v>
      </c>
      <c r="H61" s="74" t="s">
        <v>39</v>
      </c>
      <c r="I61" s="69">
        <f>C39</f>
        <v>923.84491076805318</v>
      </c>
      <c r="K61" s="264" t="s">
        <v>155</v>
      </c>
      <c r="L61" s="264"/>
      <c r="M61" s="264"/>
      <c r="N61" s="76">
        <f>SUM(N36:N60)</f>
        <v>345.95783696581475</v>
      </c>
      <c r="U61" s="77" t="s">
        <v>156</v>
      </c>
      <c r="V61" s="78">
        <f>SUMPRODUCT($Q$36:$Q$60,V36:V60)</f>
        <v>222.43154325835607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222.43154325835607</v>
      </c>
      <c r="Z61" s="78">
        <f t="shared" si="7"/>
        <v>222.43154325835607</v>
      </c>
      <c r="AA61" s="78">
        <f t="shared" si="7"/>
        <v>1938.9798916704485</v>
      </c>
      <c r="AB61" s="78">
        <f t="shared" si="7"/>
        <v>1938.9798916704485</v>
      </c>
      <c r="AC61" s="78">
        <f t="shared" si="7"/>
        <v>831.20103905083977</v>
      </c>
      <c r="AD61" s="78">
        <f t="shared" si="7"/>
        <v>0</v>
      </c>
      <c r="AE61" s="78">
        <f t="shared" si="7"/>
        <v>183.93394185155543</v>
      </c>
      <c r="AF61" s="78">
        <f t="shared" si="7"/>
        <v>183.93394185155543</v>
      </c>
      <c r="AG61" s="78">
        <f t="shared" si="7"/>
        <v>222.43154325835607</v>
      </c>
      <c r="AH61" s="78">
        <f t="shared" si="7"/>
        <v>0</v>
      </c>
      <c r="AI61" s="78">
        <f t="shared" si="7"/>
        <v>0</v>
      </c>
      <c r="AJ61" s="78">
        <f t="shared" si="7"/>
        <v>1107.7788526196086</v>
      </c>
      <c r="AK61" s="78">
        <f t="shared" si="7"/>
        <v>222.43154325835607</v>
      </c>
      <c r="AL61" s="78">
        <f t="shared" si="7"/>
        <v>1755.045949818893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7.4143847752785361E-2</v>
      </c>
      <c r="W64">
        <f t="shared" ref="W64:AN64" si="8">W61/W63</f>
        <v>0</v>
      </c>
      <c r="X64">
        <f t="shared" si="8"/>
        <v>0</v>
      </c>
      <c r="Y64">
        <f t="shared" si="8"/>
        <v>7.4143847752785361E-2</v>
      </c>
      <c r="Z64">
        <f t="shared" si="8"/>
        <v>0.11121577162917803</v>
      </c>
      <c r="AA64">
        <f t="shared" si="8"/>
        <v>1.2926532611136323</v>
      </c>
      <c r="AB64">
        <f t="shared" si="8"/>
        <v>0.64632663055681616</v>
      </c>
      <c r="AC64">
        <f t="shared" si="8"/>
        <v>0.83120103905083975</v>
      </c>
      <c r="AD64">
        <f t="shared" si="8"/>
        <v>0</v>
      </c>
      <c r="AE64">
        <f t="shared" si="8"/>
        <v>0.14714715348124435</v>
      </c>
      <c r="AF64">
        <f t="shared" si="8"/>
        <v>9.1966970925777713E-2</v>
      </c>
      <c r="AG64">
        <f t="shared" si="8"/>
        <v>0.11121577162917803</v>
      </c>
      <c r="AH64">
        <f t="shared" si="8"/>
        <v>0</v>
      </c>
      <c r="AI64">
        <f t="shared" si="8"/>
        <v>0</v>
      </c>
      <c r="AJ64">
        <f t="shared" si="8"/>
        <v>0.49234615671982607</v>
      </c>
      <c r="AK64">
        <f t="shared" si="8"/>
        <v>8.8972617303342424E-2</v>
      </c>
      <c r="AL64">
        <f t="shared" si="8"/>
        <v>1.1700306332125954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222.43154325835607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2.5000216109763116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3.7500324164644678</v>
      </c>
      <c r="Z67" s="82">
        <f t="shared" si="9"/>
        <v>2.5001008837394241</v>
      </c>
      <c r="AA67" s="82">
        <f t="shared" si="9"/>
        <v>3.6272511978558253</v>
      </c>
      <c r="AB67" s="82">
        <f t="shared" si="9"/>
        <v>2.5809294747903389</v>
      </c>
      <c r="AC67" s="82">
        <f t="shared" si="9"/>
        <v>2.710509657347365</v>
      </c>
      <c r="AD67" s="82">
        <f t="shared" si="9"/>
        <v>2.5</v>
      </c>
      <c r="AE67" s="82">
        <f t="shared" si="9"/>
        <v>2.500292311578308</v>
      </c>
      <c r="AF67" s="82">
        <f t="shared" si="9"/>
        <v>2.500048999323468</v>
      </c>
      <c r="AG67" s="82">
        <f t="shared" si="9"/>
        <v>2.5001008837394241</v>
      </c>
      <c r="AH67" s="82">
        <f t="shared" si="9"/>
        <v>3.75</v>
      </c>
      <c r="AI67" s="82">
        <f t="shared" si="9"/>
        <v>2.5</v>
      </c>
      <c r="AJ67" s="82">
        <f t="shared" si="9"/>
        <v>2.5287751123647344</v>
      </c>
      <c r="AK67" s="82">
        <f t="shared" si="9"/>
        <v>2.5000432078963324</v>
      </c>
      <c r="AL67" s="82">
        <f t="shared" si="9"/>
        <v>3.2718597832269443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222.43154325835607</v>
      </c>
      <c r="H69" s="6"/>
    </row>
    <row r="70" spans="6:40" x14ac:dyDescent="0.3">
      <c r="F70" s="4" t="s">
        <v>46</v>
      </c>
      <c r="G70" s="4">
        <f>Z61</f>
        <v>222.43154325835607</v>
      </c>
      <c r="U70" s="41" t="s">
        <v>65</v>
      </c>
      <c r="V70">
        <f t="shared" ref="V70:V94" si="10">SUMPRODUCT($V$67:$AN$67,V36:AN36)</f>
        <v>15.000064818872644</v>
      </c>
      <c r="X70">
        <v>15.000195603366421</v>
      </c>
    </row>
    <row r="71" spans="6:40" x14ac:dyDescent="0.3">
      <c r="F71" s="4" t="s">
        <v>47</v>
      </c>
      <c r="G71" s="4">
        <f>AA61</f>
        <v>1938.9798916704485</v>
      </c>
      <c r="U71" s="41" t="s">
        <v>70</v>
      </c>
      <c r="V71">
        <f t="shared" si="10"/>
        <v>13.750299002815961</v>
      </c>
      <c r="X71">
        <v>13.75090229828113</v>
      </c>
    </row>
    <row r="72" spans="6:40" x14ac:dyDescent="0.3">
      <c r="F72" s="4" t="s">
        <v>48</v>
      </c>
      <c r="G72" s="4">
        <f>AB61</f>
        <v>1938.9798916704485</v>
      </c>
      <c r="U72" s="41" t="s">
        <v>75</v>
      </c>
      <c r="V72">
        <f t="shared" si="10"/>
        <v>13.960664568527569</v>
      </c>
      <c r="X72">
        <v>14.225219683523857</v>
      </c>
    </row>
    <row r="73" spans="6:40" x14ac:dyDescent="0.3">
      <c r="F73" s="4" t="s">
        <v>49</v>
      </c>
      <c r="G73" s="4">
        <f>AC61</f>
        <v>831.20103905083977</v>
      </c>
      <c r="U73" s="41" t="s">
        <v>80</v>
      </c>
      <c r="V73">
        <f t="shared" si="10"/>
        <v>14.04156162685344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13.750468819678533</v>
      </c>
      <c r="X74">
        <v>13.805151472614</v>
      </c>
    </row>
    <row r="75" spans="6:40" x14ac:dyDescent="0.3">
      <c r="F75" s="4" t="s">
        <v>51</v>
      </c>
      <c r="G75" s="4">
        <f>AE61</f>
        <v>183.93394185155543</v>
      </c>
      <c r="U75" s="41" t="s">
        <v>88</v>
      </c>
      <c r="V75">
        <f t="shared" si="10"/>
        <v>13.960834385390141</v>
      </c>
      <c r="X75">
        <v>14.279468857856727</v>
      </c>
    </row>
    <row r="76" spans="6:40" x14ac:dyDescent="0.3">
      <c r="F76" s="4" t="s">
        <v>52</v>
      </c>
      <c r="G76" s="4">
        <f>AF61</f>
        <v>183.93394185155543</v>
      </c>
      <c r="U76" s="41" t="s">
        <v>92</v>
      </c>
      <c r="V76">
        <f t="shared" si="10"/>
        <v>14.041731443716012</v>
      </c>
      <c r="X76">
        <v>14.326575531725375</v>
      </c>
    </row>
    <row r="77" spans="6:40" x14ac:dyDescent="0.3">
      <c r="F77" s="4" t="s">
        <v>53</v>
      </c>
      <c r="G77" s="4">
        <f>AG61</f>
        <v>222.43154325835607</v>
      </c>
      <c r="U77" s="41" t="s">
        <v>96</v>
      </c>
      <c r="V77">
        <f t="shared" si="10"/>
        <v>13.919031640895305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13.778930023544937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13.859827081870808</v>
      </c>
      <c r="X79">
        <v>13.801434953032715</v>
      </c>
    </row>
    <row r="80" spans="6:40" x14ac:dyDescent="0.3">
      <c r="F80" s="4" t="s">
        <v>56</v>
      </c>
      <c r="G80" s="4">
        <f>AJ61</f>
        <v>1107.7788526196086</v>
      </c>
      <c r="U80" s="41" t="s">
        <v>108</v>
      </c>
      <c r="V80">
        <f t="shared" si="10"/>
        <v>13.779099840407509</v>
      </c>
      <c r="X80">
        <v>13.808577453496937</v>
      </c>
    </row>
    <row r="81" spans="6:24" x14ac:dyDescent="0.3">
      <c r="F81" s="4" t="s">
        <v>57</v>
      </c>
      <c r="G81" s="4">
        <f>AK61</f>
        <v>222.43154325835607</v>
      </c>
      <c r="U81" s="41" t="s">
        <v>112</v>
      </c>
      <c r="V81">
        <f t="shared" si="10"/>
        <v>13.859996898733382</v>
      </c>
      <c r="X81">
        <v>13.855684127365585</v>
      </c>
    </row>
    <row r="82" spans="6:24" x14ac:dyDescent="0.3">
      <c r="F82" s="4" t="s">
        <v>58</v>
      </c>
      <c r="G82" s="4">
        <f>AL61</f>
        <v>1755.045949818893</v>
      </c>
      <c r="U82" s="41" t="s">
        <v>116</v>
      </c>
      <c r="V82">
        <f t="shared" si="10"/>
        <v>13.737297095912673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15.000341310901776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13.918739329316999</v>
      </c>
      <c r="X84">
        <v>13.696318465991869</v>
      </c>
    </row>
    <row r="85" spans="6:24" x14ac:dyDescent="0.3">
      <c r="U85" s="41" t="s">
        <v>128</v>
      </c>
      <c r="V85">
        <f t="shared" si="10"/>
        <v>13.750176508100225</v>
      </c>
      <c r="X85">
        <v>13.75056790087643</v>
      </c>
    </row>
    <row r="86" spans="6:24" x14ac:dyDescent="0.3">
      <c r="U86" s="41" t="s">
        <v>132</v>
      </c>
      <c r="V86">
        <f t="shared" si="10"/>
        <v>13.960542073811833</v>
      </c>
      <c r="X86">
        <v>14.224885286119157</v>
      </c>
    </row>
    <row r="87" spans="6:24" x14ac:dyDescent="0.3">
      <c r="U87" s="41" t="s">
        <v>136</v>
      </c>
      <c r="V87">
        <f t="shared" si="10"/>
        <v>14.041439132137704</v>
      </c>
      <c r="X87">
        <v>14.271991959987805</v>
      </c>
    </row>
    <row r="88" spans="6:24" x14ac:dyDescent="0.3">
      <c r="U88" s="41" t="s">
        <v>140</v>
      </c>
      <c r="V88">
        <f t="shared" si="10"/>
        <v>12.190550113220473</v>
      </c>
      <c r="X88">
        <v>11.68222407686552</v>
      </c>
    </row>
    <row r="89" spans="6:24" x14ac:dyDescent="0.3">
      <c r="U89" s="41" t="s">
        <v>143</v>
      </c>
      <c r="V89">
        <f t="shared" si="10"/>
        <v>13.778807528829201</v>
      </c>
      <c r="X89">
        <v>13.753993881759367</v>
      </c>
    </row>
    <row r="90" spans="6:24" x14ac:dyDescent="0.3">
      <c r="U90" s="41" t="s">
        <v>145</v>
      </c>
      <c r="V90">
        <f t="shared" si="10"/>
        <v>13.859704587155072</v>
      </c>
      <c r="X90">
        <v>13.801100555628015</v>
      </c>
    </row>
    <row r="91" spans="6:24" x14ac:dyDescent="0.3">
      <c r="U91" s="41" t="s">
        <v>148</v>
      </c>
      <c r="V91">
        <f t="shared" si="10"/>
        <v>13.737004784334367</v>
      </c>
      <c r="X91">
        <v>13.225427061632079</v>
      </c>
    </row>
    <row r="92" spans="6:24" x14ac:dyDescent="0.3">
      <c r="U92" s="41" t="s">
        <v>150</v>
      </c>
      <c r="V92">
        <f t="shared" si="10"/>
        <v>15.000048999323468</v>
      </c>
      <c r="X92">
        <v>15.239521451121469</v>
      </c>
    </row>
    <row r="93" spans="6:24" x14ac:dyDescent="0.3">
      <c r="U93" s="41" t="s">
        <v>152</v>
      </c>
      <c r="V93">
        <f t="shared" si="10"/>
        <v>13.271859783226944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12.008815568237843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2.5000216109763116</v>
      </c>
      <c r="K97" s="4" t="s">
        <v>61</v>
      </c>
      <c r="L97" s="76">
        <f>MIN(N36:N43)</f>
        <v>13.750299002815961</v>
      </c>
      <c r="M97" s="135" t="s">
        <v>11</v>
      </c>
      <c r="N97" s="4">
        <v>15</v>
      </c>
      <c r="O97" s="4">
        <v>99999</v>
      </c>
      <c r="P97" s="76">
        <f>L97</f>
        <v>13.750299002815961</v>
      </c>
      <c r="Q97" s="76">
        <f>L98</f>
        <v>13.737297095912673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13.737297095912673</v>
      </c>
      <c r="M98" s="135" t="s">
        <v>12</v>
      </c>
      <c r="N98" s="4">
        <v>99999</v>
      </c>
      <c r="O98" s="4">
        <v>15</v>
      </c>
      <c r="P98" s="76">
        <f>L99</f>
        <v>12.190550113220475</v>
      </c>
      <c r="Q98" s="76">
        <f>L100</f>
        <v>12.008815568237843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12.190550113220475</v>
      </c>
      <c r="M99" s="135" t="s">
        <v>13</v>
      </c>
      <c r="N99" s="76">
        <f>L101</f>
        <v>13.919031640895305</v>
      </c>
      <c r="O99" s="76">
        <f>L102</f>
        <v>12.190550113220473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3.7500324164644678</v>
      </c>
      <c r="K100" s="4" t="s">
        <v>76</v>
      </c>
      <c r="L100" s="76">
        <f>MIN(N55:N60)</f>
        <v>12.008815568237843</v>
      </c>
      <c r="M100" s="135" t="s">
        <v>14</v>
      </c>
      <c r="N100" s="76">
        <f>L104</f>
        <v>13.737297095912675</v>
      </c>
      <c r="O100" s="76">
        <f>L105</f>
        <v>12.008815568237843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2.5001008837394241</v>
      </c>
      <c r="K101" s="4" t="s">
        <v>252</v>
      </c>
      <c r="L101" s="76">
        <f>J104+J103+J102+J107+J106</f>
        <v>13.919031640895305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3.6272511978558253</v>
      </c>
      <c r="K102" s="4" t="s">
        <v>253</v>
      </c>
      <c r="L102" s="76">
        <f>J104+J103+J102+J113</f>
        <v>12.190550113220473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2.5809294747903389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2.710509657347365</v>
      </c>
      <c r="K104" s="4" t="s">
        <v>255</v>
      </c>
      <c r="L104" s="76">
        <f>J111+J103+J102+J107+J106</f>
        <v>13.737297095912675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12.008815568237843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2.500292311578308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2.500048999323468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2.5001008837394241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2.5287751123647344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2.5000432078963324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3.2718597832269443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2024-01-07T12:13:40Z</dcterms:modified>
</cp:coreProperties>
</file>