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0D30CE0E-63BE-4CCB-A17E-A056225524C5}" xr6:coauthVersionLast="47" xr6:coauthVersionMax="47" xr10:uidLastSave="{00000000-0000-0000-0000-000000000000}"/>
  <bookViews>
    <workbookView xWindow="7284" yWindow="0" windowWidth="15684" windowHeight="1142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/>
  <c r="U86" i="4" l="1"/>
  <c r="V91" i="4"/>
  <c r="V92" i="4" s="1"/>
  <c r="S87" i="4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U91" i="4"/>
  <c r="U92" i="4" s="1"/>
  <c r="X86" i="4"/>
  <c r="Y86" i="4" s="1"/>
  <c r="T91" i="4"/>
  <c r="T92" i="4" s="1"/>
  <c r="S91" i="4" l="1"/>
  <c r="S92" i="4" s="1"/>
  <c r="X87" i="4"/>
  <c r="Y87" i="4" s="1"/>
  <c r="S98" i="4" s="1"/>
  <c r="J38" i="5"/>
  <c r="K38" i="5" s="1"/>
  <c r="R37" i="5"/>
  <c r="O37" i="5"/>
  <c r="O41" i="5" s="1"/>
  <c r="O42" i="5" s="1"/>
  <c r="O50" i="5" s="1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T37" i="5"/>
  <c r="U37" i="5" s="1"/>
  <c r="AB41" i="5"/>
  <c r="AB42" i="5" s="1"/>
  <c r="AB50" i="5" s="1"/>
  <c r="AC125" i="5" s="1"/>
  <c r="AA137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B48" i="5" l="1"/>
  <c r="AC123" i="5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P103" i="5"/>
  <c r="R103" i="5"/>
  <c r="Q103" i="5"/>
  <c r="T105" i="5" l="1"/>
  <c r="U105" i="5" s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R159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<sst xmlns="http://schemas.openxmlformats.org/spreadsheetml/2006/main" count="2044" uniqueCount="259">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</sst>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24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13.750299002815961</v>
      </c>
      <c r="L28" s="147">
        <v>13.737297095912673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12.190550113220475</v>
      </c>
      <c r="L29" s="147">
        <v>12.008815568237843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13.919031640895305</v>
      </c>
      <c r="J30" s="4">
        <v>12.190550113220473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13.737297095912675</v>
      </c>
      <c r="J31" s="4">
        <v>12.008815568237843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13.077050423063795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5.9995152803885946E-11</v>
      </c>
      <c r="V44" s="215">
        <f t="shared" si="1"/>
        <v>6.1462975296039338E-11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1.0806032549123055E-9</v>
      </c>
      <c r="V45" s="215">
        <f t="shared" si="1"/>
        <v>1.5115365894776144E-9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4.3837112425166409E-11</v>
      </c>
      <c r="T46" s="215">
        <f t="shared" si="1"/>
        <v>1.0806032549123092E-9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6.1462975296039119E-11</v>
      </c>
      <c r="T47" s="215">
        <f t="shared" si="1"/>
        <v>1.5115365894776144E-9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5.9995152803885946E-11</v>
      </c>
      <c r="V53" s="216">
        <f t="shared" si="2"/>
        <v>6.1462975296039338E-11</v>
      </c>
      <c r="W53" s="165">
        <f>N40</f>
        <v>2050</v>
      </c>
      <c r="X53" s="165">
        <f>SUM(S53:V53)</f>
        <v>1.2730603537979477E-10</v>
      </c>
      <c r="Y53" s="129">
        <f>W53/X53</f>
        <v>16102928615161.031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1.0806032549123055E-9</v>
      </c>
      <c r="V54" s="216">
        <f t="shared" si="2"/>
        <v>1.5115365894776144E-9</v>
      </c>
      <c r="W54" s="165">
        <f>N41</f>
        <v>2050</v>
      </c>
      <c r="X54" s="165">
        <f>SUM(S54:V54)</f>
        <v>2.5979877516697895E-9</v>
      </c>
      <c r="Y54" s="129">
        <f>W54/X54</f>
        <v>789072234340.75684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4.3837112425166409E-11</v>
      </c>
      <c r="T55" s="216">
        <f t="shared" si="2"/>
        <v>1.0806032549123092E-9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1.1302882746173451E-9</v>
      </c>
      <c r="Y55" s="129">
        <f>W55/X55</f>
        <v>932505471099.24487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6.1462975296039119E-11</v>
      </c>
      <c r="T56" s="216">
        <f t="shared" si="2"/>
        <v>1.5115365894776144E-9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1.5788474720535229E-9</v>
      </c>
      <c r="Y56" s="129">
        <f>W56/X56</f>
        <v>701777733196.02771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1.1114799500107504E-10</v>
      </c>
      <c r="T58" s="165">
        <f>SUM(T53:T56)</f>
        <v>2.5979877516697928E-9</v>
      </c>
      <c r="U58" s="165">
        <f>SUM(U53:U56)</f>
        <v>1.1464463149960609E-9</v>
      </c>
      <c r="V58" s="165">
        <f>SUM(V53:V56)</f>
        <v>1.5788474720535231E-9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18443877462478.492</v>
      </c>
      <c r="T59" s="120">
        <f>T57/T58</f>
        <v>789072234340.75574</v>
      </c>
      <c r="U59" s="120">
        <f>U57/U58</f>
        <v>919362717829.15662</v>
      </c>
      <c r="V59" s="120">
        <f>V57/V58</f>
        <v>701777733196.02759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107.8580852818491</v>
      </c>
      <c r="T64" s="216">
        <f t="shared" si="3"/>
        <v>0</v>
      </c>
      <c r="U64" s="216">
        <f t="shared" si="3"/>
        <v>55.157306738356127</v>
      </c>
      <c r="V64" s="216">
        <f t="shared" si="3"/>
        <v>43.133347478737932</v>
      </c>
      <c r="W64" s="165">
        <f>W53</f>
        <v>2050</v>
      </c>
      <c r="X64" s="165">
        <f>SUM(S64:V64)</f>
        <v>206.14873949894317</v>
      </c>
      <c r="Y64" s="129">
        <f>W64/X64</f>
        <v>9.9442761812788554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4.6144212635442026</v>
      </c>
      <c r="U65" s="216">
        <f t="shared" si="3"/>
        <v>993.46634533121016</v>
      </c>
      <c r="V65" s="216">
        <f t="shared" si="3"/>
        <v>1060.7627214064548</v>
      </c>
      <c r="W65" s="165">
        <f>W54</f>
        <v>2050</v>
      </c>
      <c r="X65" s="165">
        <f>SUM(S65:V65)</f>
        <v>2058.8434880012092</v>
      </c>
      <c r="Y65" s="129">
        <f>W65/X65</f>
        <v>0.99570463318229463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808.52632987866264</v>
      </c>
      <c r="T66" s="216">
        <f t="shared" si="3"/>
        <v>852.67402478954909</v>
      </c>
      <c r="U66" s="216">
        <f t="shared" si="3"/>
        <v>5.3763479304337398</v>
      </c>
      <c r="V66" s="216">
        <f t="shared" si="3"/>
        <v>0</v>
      </c>
      <c r="W66" s="165">
        <f>W55</f>
        <v>1054</v>
      </c>
      <c r="X66" s="165">
        <f>SUM(S66:V66)</f>
        <v>1666.5767025986454</v>
      </c>
      <c r="Y66" s="129">
        <f>W66/X66</f>
        <v>0.63243413780867563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1133.6155848394883</v>
      </c>
      <c r="T67" s="216">
        <f t="shared" si="3"/>
        <v>1192.7115539469069</v>
      </c>
      <c r="U67" s="216">
        <f t="shared" si="3"/>
        <v>0</v>
      </c>
      <c r="V67" s="216">
        <f t="shared" si="3"/>
        <v>4.1039311148073701</v>
      </c>
      <c r="W67" s="165">
        <f>W56</f>
        <v>1108</v>
      </c>
      <c r="X67" s="165">
        <f>SUM(S67:V67)</f>
        <v>2330.4310699012026</v>
      </c>
      <c r="Y67" s="129">
        <f>W67/X67</f>
        <v>0.47544851864980203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1072.5705884266354</v>
      </c>
      <c r="T75" s="216">
        <f t="shared" si="4"/>
        <v>0</v>
      </c>
      <c r="U75" s="216">
        <f t="shared" si="4"/>
        <v>548.49949162172652</v>
      </c>
      <c r="V75" s="216">
        <f t="shared" si="4"/>
        <v>428.929919951638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4.5946006315658607</v>
      </c>
      <c r="U76" s="216">
        <f t="shared" si="4"/>
        <v>989.19904295696745</v>
      </c>
      <c r="V76" s="216">
        <f t="shared" si="4"/>
        <v>1056.2063564114667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511.33965233242486</v>
      </c>
      <c r="T77" s="216">
        <f t="shared" si="4"/>
        <v>539.26016169963179</v>
      </c>
      <c r="U77" s="216">
        <f t="shared" si="4"/>
        <v>3.4001859679433197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538.97585053026364</v>
      </c>
      <c r="T78" s="216">
        <f t="shared" si="4"/>
        <v>567.07294150056032</v>
      </c>
      <c r="U78" s="216">
        <f t="shared" si="4"/>
        <v>0</v>
      </c>
      <c r="V78" s="216">
        <f t="shared" si="4"/>
        <v>1.9512079691759947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2122.8860912893242</v>
      </c>
      <c r="T80" s="165">
        <f>SUM(T75:T78)</f>
        <v>1110.927703831758</v>
      </c>
      <c r="U80" s="165">
        <f>SUM(U75:U78)</f>
        <v>1541.0987205466372</v>
      </c>
      <c r="V80" s="165">
        <f>SUM(V75:V78)</f>
        <v>1487.0874843322806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0.96566650863256764</v>
      </c>
      <c r="T81" s="120">
        <f>T79/T80</f>
        <v>1.8453045980663183</v>
      </c>
      <c r="U81" s="120">
        <f>U79/U80</f>
        <v>0.68392763289436753</v>
      </c>
      <c r="V81" s="120">
        <f>V79/V80</f>
        <v>0.74508057641108094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1035.7454953879276</v>
      </c>
      <c r="T86" s="131">
        <f t="shared" si="5"/>
        <v>0</v>
      </c>
      <c r="U86" s="131">
        <f t="shared" si="5"/>
        <v>375.13395894861139</v>
      </c>
      <c r="V86" s="131">
        <f t="shared" si="5"/>
        <v>319.58735199752527</v>
      </c>
      <c r="W86" s="165">
        <f>W75</f>
        <v>2050</v>
      </c>
      <c r="X86" s="165">
        <f>SUM(S86:V86)</f>
        <v>1730.4668063340641</v>
      </c>
      <c r="Y86" s="129">
        <f>W86/X86</f>
        <v>1.1846514434696707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8.4784376717068923</v>
      </c>
      <c r="U87" s="131">
        <f t="shared" si="5"/>
        <v>676.54055991093253</v>
      </c>
      <c r="V87" s="131">
        <f t="shared" si="5"/>
        <v>786.95884084410318</v>
      </c>
      <c r="W87" s="165">
        <f>W76</f>
        <v>2050</v>
      </c>
      <c r="X87" s="165">
        <f>SUM(S87:V87)</f>
        <v>1471.9778384267424</v>
      </c>
      <c r="Y87" s="129">
        <f>W87/X87</f>
        <v>1.3926840109162586</v>
      </c>
    </row>
    <row r="88" spans="17:25" ht="15.6" x14ac:dyDescent="0.3">
      <c r="Q88" s="128"/>
      <c r="R88" s="131">
        <v>3</v>
      </c>
      <c r="S88" s="131">
        <f t="shared" si="5"/>
        <v>493.7835767932437</v>
      </c>
      <c r="T88" s="131">
        <f t="shared" si="5"/>
        <v>995.0992559383169</v>
      </c>
      <c r="U88" s="131">
        <f t="shared" si="5"/>
        <v>2.3254811404561186</v>
      </c>
      <c r="V88" s="131">
        <f t="shared" si="5"/>
        <v>0</v>
      </c>
      <c r="W88" s="165">
        <f>W77</f>
        <v>1054</v>
      </c>
      <c r="X88" s="165">
        <f>SUM(S88:V88)</f>
        <v>1491.2083138720166</v>
      </c>
      <c r="Y88" s="129">
        <f>W88/X88</f>
        <v>0.70680936405405526</v>
      </c>
    </row>
    <row r="89" spans="17:25" ht="15.6" x14ac:dyDescent="0.3">
      <c r="Q89" s="128"/>
      <c r="R89" s="131">
        <v>4</v>
      </c>
      <c r="S89" s="131">
        <f t="shared" si="5"/>
        <v>520.47092781882827</v>
      </c>
      <c r="T89" s="131">
        <f t="shared" si="5"/>
        <v>1046.4223063899763</v>
      </c>
      <c r="U89" s="131">
        <f t="shared" si="5"/>
        <v>0</v>
      </c>
      <c r="V89" s="131">
        <f t="shared" si="5"/>
        <v>1.4538071583715448</v>
      </c>
      <c r="W89" s="165">
        <f>W78</f>
        <v>1108</v>
      </c>
      <c r="X89" s="165">
        <f>SUM(S89:V89)</f>
        <v>1568.3470413671762</v>
      </c>
      <c r="Y89" s="129">
        <f>W89/X89</f>
        <v>0.70647629049889527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2049.9999999999995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1.0000000000000002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1226.9973961785174</v>
      </c>
      <c r="T97" s="131">
        <f t="shared" si="6"/>
        <v>0</v>
      </c>
      <c r="U97" s="131">
        <f t="shared" si="6"/>
        <v>444.40298596296469</v>
      </c>
      <c r="V97" s="131">
        <f t="shared" si="6"/>
        <v>378.59961785851806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11.807784582936259</v>
      </c>
      <c r="U98" s="131">
        <f t="shared" si="6"/>
        <v>942.20722052428891</v>
      </c>
      <c r="V98" s="131">
        <f t="shared" si="6"/>
        <v>1095.9849948927751</v>
      </c>
      <c r="W98" s="165">
        <f>W87</f>
        <v>2050</v>
      </c>
      <c r="X98" s="165">
        <f>SUM(S98:V98)</f>
        <v>2050.0000000000005</v>
      </c>
      <c r="Y98" s="129">
        <f>W98/X98</f>
        <v>0.99999999999999978</v>
      </c>
    </row>
    <row r="99" spans="17:25" ht="15.6" x14ac:dyDescent="0.3">
      <c r="Q99" s="128"/>
      <c r="R99" s="131">
        <v>3</v>
      </c>
      <c r="S99" s="131">
        <f t="shared" si="6"/>
        <v>349.01085589356933</v>
      </c>
      <c r="T99" s="131">
        <f t="shared" si="6"/>
        <v>703.34547226042537</v>
      </c>
      <c r="U99" s="131">
        <f t="shared" si="6"/>
        <v>1.6436718460054884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367.70037039796409</v>
      </c>
      <c r="T100" s="131">
        <f t="shared" si="6"/>
        <v>739.27254931368884</v>
      </c>
      <c r="U100" s="131">
        <f t="shared" si="6"/>
        <v>0</v>
      </c>
      <c r="V100" s="131">
        <f t="shared" si="6"/>
        <v>1.0270802883470689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1943.7086224700506</v>
      </c>
      <c r="T102" s="165">
        <f>SUM(T97:T100)</f>
        <v>1454.4258061570504</v>
      </c>
      <c r="U102" s="165">
        <f>SUM(U97:U100)</f>
        <v>1388.2538783332591</v>
      </c>
      <c r="V102" s="165">
        <f>SUM(V97:V100)</f>
        <v>1475.6116930396404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1.0546848309984216</v>
      </c>
      <c r="T103" s="120">
        <f>T101/T102</f>
        <v>1.4094909422823036</v>
      </c>
      <c r="U103" s="120">
        <f>U101/U102</f>
        <v>0.75922712441144768</v>
      </c>
      <c r="V103" s="120">
        <f>V101/V102</f>
        <v>0.7508750474304049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1294.0955414240429</v>
      </c>
      <c r="T108" s="131">
        <f t="shared" ref="T108:V108" si="7">T97*T$103</f>
        <v>0</v>
      </c>
      <c r="U108" s="131">
        <f t="shared" si="7"/>
        <v>337.40280111252264</v>
      </c>
      <c r="V108" s="131">
        <f t="shared" si="7"/>
        <v>284.28100601664789</v>
      </c>
      <c r="W108" s="165">
        <f>W97</f>
        <v>2050</v>
      </c>
      <c r="X108" s="165">
        <f>SUM(S108:V108)</f>
        <v>1915.7793485532134</v>
      </c>
      <c r="Y108" s="129">
        <f>W108/X108</f>
        <v>1.0700606004277837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16.642965418069284</v>
      </c>
      <c r="U109" s="131">
        <f t="shared" si="8"/>
        <v>715.34927863835867</v>
      </c>
      <c r="V109" s="131">
        <f t="shared" si="8"/>
        <v>822.94778502312465</v>
      </c>
      <c r="W109" s="165">
        <f>W98</f>
        <v>2050</v>
      </c>
      <c r="X109" s="165">
        <f>SUM(S109:V109)</f>
        <v>1554.9400290795525</v>
      </c>
      <c r="Y109" s="129">
        <f>W109/X109</f>
        <v>1.3183788195442485</v>
      </c>
    </row>
    <row r="110" spans="17:25" ht="15.6" x14ac:dyDescent="0.3">
      <c r="Q110" s="70"/>
      <c r="R110" s="131">
        <v>3</v>
      </c>
      <c r="S110" s="131">
        <f t="shared" ref="S110:V110" si="9">S99*S$103</f>
        <v>368.09645556472361</v>
      </c>
      <c r="T110" s="131">
        <f t="shared" si="9"/>
        <v>991.35907244633881</v>
      </c>
      <c r="U110" s="131">
        <f t="shared" si="9"/>
        <v>1.2479202491188028</v>
      </c>
      <c r="V110" s="131">
        <f t="shared" si="9"/>
        <v>0</v>
      </c>
      <c r="W110" s="165">
        <f>W99</f>
        <v>1054</v>
      </c>
      <c r="X110" s="165">
        <f>SUM(S110:V110)</f>
        <v>1360.7034482601812</v>
      </c>
      <c r="Y110" s="129">
        <f>W110/X110</f>
        <v>0.77459934517521989</v>
      </c>
    </row>
    <row r="111" spans="17:25" ht="15.6" x14ac:dyDescent="0.3">
      <c r="Q111" s="70"/>
      <c r="R111" s="131">
        <v>4</v>
      </c>
      <c r="S111" s="131">
        <f t="shared" ref="S111:V111" si="10">S100*S$103</f>
        <v>387.80800301123378</v>
      </c>
      <c r="T111" s="131">
        <f t="shared" si="10"/>
        <v>1041.9979621355922</v>
      </c>
      <c r="U111" s="131">
        <f t="shared" si="10"/>
        <v>0</v>
      </c>
      <c r="V111" s="131">
        <f t="shared" si="10"/>
        <v>0.77120896022743923</v>
      </c>
      <c r="W111" s="165">
        <f>W100</f>
        <v>1108</v>
      </c>
      <c r="X111" s="165">
        <f>SUM(S111:V111)</f>
        <v>1430.5771741070532</v>
      </c>
      <c r="Y111" s="129">
        <f>W111/X111</f>
        <v>0.77451256741293839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2050.0000000000005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0.99999999999999978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13.077050423063795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5.9995152803885946E-11</v>
      </c>
      <c r="H7" s="132">
        <f>'Trip Length Frequency'!V44</f>
        <v>6.1462975296039338E-11</v>
      </c>
      <c r="I7" s="120">
        <f>SUMPRODUCT(E18:H18,E7:H7)</f>
        <v>1.4332407760703988E-7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5.9995152803885946E-11</v>
      </c>
      <c r="R7" s="132">
        <f t="shared" si="0"/>
        <v>6.1462975296039338E-11</v>
      </c>
      <c r="S7" s="120">
        <f>SUMPRODUCT(O18:R18,O7:R7)</f>
        <v>2.3068871310824345E-7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5.9995152803885946E-11</v>
      </c>
      <c r="AB7" s="132">
        <f t="shared" si="1"/>
        <v>6.1462975296039338E-11</v>
      </c>
      <c r="AC7" s="120">
        <f>SUMPRODUCT(Y18:AB18,Y7:AB7)</f>
        <v>2.3068871310824345E-7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5.9995152803885946E-11</v>
      </c>
      <c r="AL7" s="132">
        <f t="shared" si="2"/>
        <v>6.1462975296039338E-11</v>
      </c>
      <c r="AM7" s="120">
        <f>SUMPRODUCT(AI18:AL18,AI7:AL7)</f>
        <v>2.6138948634731297E-7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5.9995152803885946E-11</v>
      </c>
      <c r="AV7" s="132">
        <f t="shared" si="3"/>
        <v>6.1462975296039338E-11</v>
      </c>
      <c r="AW7" s="120">
        <f>SUMPRODUCT(AS18:AV18,AS7:AV7)</f>
        <v>2.7849696187334465E-7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5.9995152803885946E-11</v>
      </c>
      <c r="BF7" s="132">
        <f t="shared" si="4"/>
        <v>6.1462975296039338E-11</v>
      </c>
      <c r="BG7" s="120">
        <f>SUMPRODUCT(BC18:BF18,BC7:BF7)</f>
        <v>2.9689490971275618E-7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5.9995152803885946E-11</v>
      </c>
      <c r="BP7" s="132">
        <f t="shared" si="5"/>
        <v>6.1462975296039338E-11</v>
      </c>
      <c r="BQ7" s="120">
        <f>SUMPRODUCT(BM18:BP18,BM7:BP7)</f>
        <v>3.3584751926924587E-7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1.0806032549123055E-9</v>
      </c>
      <c r="H8" s="132">
        <f>'Trip Length Frequency'!V45</f>
        <v>1.5115365894776144E-9</v>
      </c>
      <c r="I8" s="120">
        <f>SUMPRODUCT(E18:H18,E8:H8)</f>
        <v>2.8257265817424994E-6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1.0806032549123055E-9</v>
      </c>
      <c r="R8" s="132">
        <f t="shared" si="0"/>
        <v>1.5115365894776144E-9</v>
      </c>
      <c r="S8" s="120">
        <f>SUMPRODUCT(O18:R18,O8:R8)</f>
        <v>4.7347330957509939E-6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1.0806032549123055E-9</v>
      </c>
      <c r="AB8" s="132">
        <f t="shared" si="1"/>
        <v>1.5115365894776144E-9</v>
      </c>
      <c r="AC8" s="120">
        <f>SUMPRODUCT(Y18:AB18,Y8:AB8)</f>
        <v>4.7347330957509939E-6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1.0806032549123055E-9</v>
      </c>
      <c r="AL8" s="132">
        <f t="shared" si="2"/>
        <v>1.5115365894776144E-9</v>
      </c>
      <c r="AM8" s="120">
        <f>SUMPRODUCT(AI18:AL18,AI8:AL8)</f>
        <v>5.3654671393975287E-6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1.0806032549123055E-9</v>
      </c>
      <c r="AV8" s="132">
        <f t="shared" si="3"/>
        <v>1.5115365894776144E-9</v>
      </c>
      <c r="AW8" s="120">
        <f>SUMPRODUCT(AS18:AV18,AS8:AV8)</f>
        <v>5.7169320964769903E-6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1.0806032549123055E-9</v>
      </c>
      <c r="BF8" s="132">
        <f t="shared" si="4"/>
        <v>1.5115365894776144E-9</v>
      </c>
      <c r="BG8" s="120">
        <f>SUMPRODUCT(BC18:BF18,BC8:BF8)</f>
        <v>6.0949083638292383E-6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1.0806032549123055E-9</v>
      </c>
      <c r="BP8" s="132">
        <f t="shared" si="5"/>
        <v>1.5115365894776144E-9</v>
      </c>
      <c r="BQ8" s="120">
        <f>SUMPRODUCT(BM18:BP18,BM8:BP8)</f>
        <v>6.8948871919009454E-6</v>
      </c>
      <c r="BS8" s="129"/>
    </row>
    <row r="9" spans="2:71" x14ac:dyDescent="0.3">
      <c r="C9" s="128"/>
      <c r="D9" s="4" t="s">
        <v>13</v>
      </c>
      <c r="E9" s="132">
        <f>'Trip Length Frequency'!S46</f>
        <v>4.3837112425166409E-11</v>
      </c>
      <c r="F9" s="132">
        <f>'Trip Length Frequency'!T46</f>
        <v>1.0806032549123092E-9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2.3112664473148076E-6</v>
      </c>
      <c r="K9" s="129"/>
      <c r="M9" s="128"/>
      <c r="N9" s="4" t="s">
        <v>13</v>
      </c>
      <c r="O9" s="132">
        <f t="shared" si="0"/>
        <v>4.3837112425166409E-11</v>
      </c>
      <c r="P9" s="132">
        <f t="shared" si="0"/>
        <v>1.0806032549123092E-9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1.8615641523132782E-6</v>
      </c>
      <c r="U9" s="129"/>
      <c r="W9" s="128"/>
      <c r="X9" s="4" t="s">
        <v>13</v>
      </c>
      <c r="Y9" s="132">
        <f t="shared" si="1"/>
        <v>4.3837112425166409E-11</v>
      </c>
      <c r="Z9" s="132">
        <f t="shared" si="1"/>
        <v>1.0806032549123092E-9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1.8615641523132782E-6</v>
      </c>
      <c r="AE9" s="129"/>
      <c r="AG9" s="128"/>
      <c r="AH9" s="4" t="s">
        <v>13</v>
      </c>
      <c r="AI9" s="132">
        <f t="shared" si="2"/>
        <v>4.3837112425166409E-11</v>
      </c>
      <c r="AJ9" s="132">
        <f t="shared" si="2"/>
        <v>1.0806032549123092E-9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2.1120139386954825E-6</v>
      </c>
      <c r="AO9" s="129"/>
      <c r="AQ9" s="128"/>
      <c r="AR9" s="4" t="s">
        <v>13</v>
      </c>
      <c r="AS9" s="132">
        <f t="shared" si="3"/>
        <v>4.3837112425166409E-11</v>
      </c>
      <c r="AT9" s="132">
        <f t="shared" si="3"/>
        <v>1.0806032549123092E-9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2.251851964569106E-6</v>
      </c>
      <c r="AY9" s="129"/>
      <c r="BA9" s="128"/>
      <c r="BB9" s="4" t="s">
        <v>13</v>
      </c>
      <c r="BC9" s="132">
        <f t="shared" si="4"/>
        <v>4.3837112425166409E-11</v>
      </c>
      <c r="BD9" s="132">
        <f t="shared" si="4"/>
        <v>1.0806032549123092E-9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2.4024420612136819E-6</v>
      </c>
      <c r="BI9" s="129"/>
      <c r="BK9" s="128"/>
      <c r="BL9" s="4" t="s">
        <v>13</v>
      </c>
      <c r="BM9" s="132">
        <f t="shared" si="5"/>
        <v>4.3837112425166409E-11</v>
      </c>
      <c r="BN9" s="132">
        <f t="shared" si="5"/>
        <v>1.0806032549123092E-9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2.7198327485255467E-6</v>
      </c>
      <c r="BS9" s="129"/>
    </row>
    <row r="10" spans="2:71" x14ac:dyDescent="0.3">
      <c r="C10" s="128"/>
      <c r="D10" s="4" t="s">
        <v>14</v>
      </c>
      <c r="E10" s="132">
        <f>'Trip Length Frequency'!S47</f>
        <v>6.1462975296039119E-11</v>
      </c>
      <c r="F10" s="132">
        <f>'Trip Length Frequency'!T47</f>
        <v>1.5115365894776144E-9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3.231128589052085E-6</v>
      </c>
      <c r="K10" s="129"/>
      <c r="M10" s="128"/>
      <c r="N10" s="4" t="s">
        <v>14</v>
      </c>
      <c r="O10" s="132">
        <f t="shared" si="0"/>
        <v>6.1462975296039119E-11</v>
      </c>
      <c r="P10" s="132">
        <f t="shared" si="0"/>
        <v>1.5115365894776144E-9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2.5987028976844746E-6</v>
      </c>
      <c r="U10" s="129"/>
      <c r="W10" s="128"/>
      <c r="X10" s="4" t="s">
        <v>14</v>
      </c>
      <c r="Y10" s="132">
        <f t="shared" si="1"/>
        <v>6.1462975296039119E-11</v>
      </c>
      <c r="Z10" s="132">
        <f t="shared" si="1"/>
        <v>1.5115365894776144E-9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2.5987028976844746E-6</v>
      </c>
      <c r="AE10" s="129"/>
      <c r="AG10" s="128"/>
      <c r="AH10" s="4" t="s">
        <v>14</v>
      </c>
      <c r="AI10" s="132">
        <f t="shared" si="2"/>
        <v>6.1462975296039119E-11</v>
      </c>
      <c r="AJ10" s="132">
        <f t="shared" si="2"/>
        <v>1.5115365894776144E-9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2.9483470559243187E-6</v>
      </c>
      <c r="AO10" s="129"/>
      <c r="AQ10" s="128"/>
      <c r="AR10" s="4" t="s">
        <v>14</v>
      </c>
      <c r="AS10" s="132">
        <f t="shared" si="3"/>
        <v>6.1462975296039119E-11</v>
      </c>
      <c r="AT10" s="132">
        <f t="shared" si="3"/>
        <v>1.5115365894776144E-9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3.1435719563291322E-6</v>
      </c>
      <c r="AY10" s="129"/>
      <c r="BA10" s="128"/>
      <c r="BB10" s="4" t="s">
        <v>14</v>
      </c>
      <c r="BC10" s="132">
        <f t="shared" si="4"/>
        <v>6.1462975296039119E-11</v>
      </c>
      <c r="BD10" s="132">
        <f t="shared" si="4"/>
        <v>1.5115365894776144E-9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3.3538089870489061E-6</v>
      </c>
      <c r="BI10" s="129"/>
      <c r="BK10" s="128"/>
      <c r="BL10" s="4" t="s">
        <v>14</v>
      </c>
      <c r="BM10" s="132">
        <f t="shared" si="5"/>
        <v>6.1462975296039119E-11</v>
      </c>
      <c r="BN10" s="132">
        <f t="shared" si="5"/>
        <v>1.5115365894776144E-9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3.7969030950957612E-6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171.47035413709492</v>
      </c>
      <c r="F14" s="139">
        <f t="shared" si="6"/>
        <v>0</v>
      </c>
      <c r="G14" s="139">
        <f t="shared" si="6"/>
        <v>904.46440561630413</v>
      </c>
      <c r="H14" s="139">
        <f t="shared" si="6"/>
        <v>974.06524024660075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73.616423417615735</v>
      </c>
      <c r="P14" s="139">
        <f t="shared" si="7"/>
        <v>0</v>
      </c>
      <c r="Q14" s="139">
        <f t="shared" si="7"/>
        <v>1090.6717898458319</v>
      </c>
      <c r="R14" s="139">
        <f t="shared" si="7"/>
        <v>1022.4583378878326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78.571691002376951</v>
      </c>
      <c r="Z14" s="139">
        <f t="shared" ref="Z14:AB14" si="8">$AC14*(Z$18*Z7*1)/$AC7</f>
        <v>0</v>
      </c>
      <c r="AA14" s="139">
        <f t="shared" si="8"/>
        <v>1164.0870729434255</v>
      </c>
      <c r="AB14" s="139">
        <f t="shared" si="8"/>
        <v>1091.2820381342103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83.819267919992981</v>
      </c>
      <c r="AJ14" s="139">
        <f t="shared" ref="AJ14:AL14" si="9">$AM14*(AJ$18*AJ7*1)/$AM7</f>
        <v>0</v>
      </c>
      <c r="AK14" s="139">
        <f t="shared" si="9"/>
        <v>1242.5578222829524</v>
      </c>
      <c r="AL14" s="139">
        <f t="shared" si="9"/>
        <v>1166.0069497593211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89.527554594074175</v>
      </c>
      <c r="AT14" s="139">
        <f t="shared" ref="AT14:AV14" si="10">$AW14*(AT$18*AT7*1)/$AW7</f>
        <v>0</v>
      </c>
      <c r="AU14" s="139">
        <f t="shared" si="10"/>
        <v>1327.2596386717369</v>
      </c>
      <c r="AV14" s="139">
        <f t="shared" si="10"/>
        <v>1246.1519715300951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95.683130911206845</v>
      </c>
      <c r="BD14" s="139">
        <f t="shared" ref="BD14:BF14" si="11">$BG14*(BD$18*BD7*1)/$BG7</f>
        <v>0</v>
      </c>
      <c r="BE14" s="139">
        <f t="shared" si="11"/>
        <v>1418.3983624002567</v>
      </c>
      <c r="BF14" s="139">
        <f t="shared" si="11"/>
        <v>1332.4539417646915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102.32121816371739</v>
      </c>
      <c r="BN14" s="139">
        <f t="shared" ref="BN14:BP14" si="12">$BQ14*(BN$18*BN7*1)/$BQ7</f>
        <v>0</v>
      </c>
      <c r="BO14" s="139">
        <f t="shared" si="12"/>
        <v>1516.4653020167107</v>
      </c>
      <c r="BP14" s="139">
        <f t="shared" si="12"/>
        <v>1425.387059238886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8.6971720839660236</v>
      </c>
      <c r="G15" s="139">
        <f t="shared" si="6"/>
        <v>826.28640292905288</v>
      </c>
      <c r="H15" s="139">
        <f t="shared" si="6"/>
        <v>1215.0164249869808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4.4792709055436504</v>
      </c>
      <c r="Q15" s="139">
        <f t="shared" si="7"/>
        <v>957.13904291462597</v>
      </c>
      <c r="R15" s="139">
        <f t="shared" si="7"/>
        <v>1225.1282373311103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4.7807795213003521</v>
      </c>
      <c r="AA15" s="139">
        <f t="shared" si="13"/>
        <v>1021.5659717611759</v>
      </c>
      <c r="AB15" s="139">
        <f t="shared" si="13"/>
        <v>1307.5940507975361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5.1117294381219711</v>
      </c>
      <c r="AK15" s="139">
        <f t="shared" si="14"/>
        <v>1090.3032112779165</v>
      </c>
      <c r="AL15" s="139">
        <f t="shared" si="14"/>
        <v>1396.9690992462283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5.4653590405404797</v>
      </c>
      <c r="AU15" s="139">
        <f t="shared" si="15"/>
        <v>1164.5641681977304</v>
      </c>
      <c r="AV15" s="139">
        <f t="shared" si="15"/>
        <v>1492.9096375576348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5.8465401904608161</v>
      </c>
      <c r="BE15" s="139">
        <f t="shared" si="16"/>
        <v>1244.468476311333</v>
      </c>
      <c r="BF15" s="139">
        <f t="shared" si="16"/>
        <v>1596.2204185743615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6.257430068379211</v>
      </c>
      <c r="BO15" s="139">
        <f t="shared" si="17"/>
        <v>1330.4469584786659</v>
      </c>
      <c r="BP15" s="139">
        <f t="shared" si="17"/>
        <v>1707.4691908722687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40.981362805270642</v>
      </c>
      <c r="F16" s="139">
        <f t="shared" si="6"/>
        <v>1010.2078259309432</v>
      </c>
      <c r="G16" s="139">
        <f t="shared" si="6"/>
        <v>2.8108112637861731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34.806052899818461</v>
      </c>
      <c r="P16" s="139">
        <f t="shared" si="7"/>
        <v>1071.4721305685284</v>
      </c>
      <c r="Q16" s="139">
        <f t="shared" si="7"/>
        <v>6.7052812005650146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36.788154612058683</v>
      </c>
      <c r="Z16" s="139">
        <f t="shared" si="18"/>
        <v>1132.4892976322676</v>
      </c>
      <c r="AA16" s="139">
        <f t="shared" si="18"/>
        <v>7.0871271222196768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38.828255393341088</v>
      </c>
      <c r="AJ16" s="139">
        <f t="shared" si="19"/>
        <v>1198.162241081176</v>
      </c>
      <c r="AK16" s="139">
        <f t="shared" si="19"/>
        <v>7.4845117614696006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41.070005246209412</v>
      </c>
      <c r="AT16" s="139">
        <f t="shared" si="20"/>
        <v>1268.68451223393</v>
      </c>
      <c r="AU16" s="139">
        <f t="shared" si="20"/>
        <v>7.9171117938523894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43.4811251641692</v>
      </c>
      <c r="BD16" s="139">
        <f t="shared" si="21"/>
        <v>1344.4761313088579</v>
      </c>
      <c r="BE16" s="139">
        <f t="shared" si="21"/>
        <v>8.3812051388826188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46.074446622012324</v>
      </c>
      <c r="BN16" s="139">
        <f t="shared" si="22"/>
        <v>1425.9351774783718</v>
      </c>
      <c r="BO16" s="139">
        <f t="shared" si="22"/>
        <v>8.8791165553053073</v>
      </c>
      <c r="BP16" s="139">
        <f t="shared" si="22"/>
        <v>0</v>
      </c>
      <c r="BQ16" s="120">
        <v>1480.8887406556896</v>
      </c>
      <c r="BR16" s="165">
        <f>SUM(BM16:BP16)</f>
        <v>1480.8887406556894</v>
      </c>
      <c r="BS16" s="129">
        <f>BQ16/BR16</f>
        <v>1.0000000000000002</v>
      </c>
    </row>
    <row r="17" spans="3:71" x14ac:dyDescent="0.3">
      <c r="C17" s="128"/>
      <c r="D17" s="4" t="s">
        <v>14</v>
      </c>
      <c r="E17" s="139">
        <f t="shared" si="6"/>
        <v>43.206885222843972</v>
      </c>
      <c r="F17" s="139">
        <f t="shared" si="6"/>
        <v>1062.5712083921364</v>
      </c>
      <c r="G17" s="139">
        <f t="shared" si="6"/>
        <v>0</v>
      </c>
      <c r="H17" s="139">
        <f t="shared" si="6"/>
        <v>2.2219063850194511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36.834799914755415</v>
      </c>
      <c r="P17" s="139">
        <f t="shared" si="7"/>
        <v>1131.2671370721096</v>
      </c>
      <c r="Q17" s="139">
        <f t="shared" si="7"/>
        <v>0</v>
      </c>
      <c r="R17" s="139">
        <f t="shared" si="7"/>
        <v>4.6313011188656334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39.022639828017553</v>
      </c>
      <c r="Z17" s="139">
        <f t="shared" si="23"/>
        <v>1198.45988416931</v>
      </c>
      <c r="AA17" s="139">
        <f t="shared" si="23"/>
        <v>0</v>
      </c>
      <c r="AB17" s="139">
        <f t="shared" si="23"/>
        <v>4.9063818974130653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41.281026741950143</v>
      </c>
      <c r="AJ17" s="139">
        <f t="shared" si="24"/>
        <v>1270.8637577000154</v>
      </c>
      <c r="AK17" s="139">
        <f t="shared" si="24"/>
        <v>0</v>
      </c>
      <c r="AL17" s="139">
        <f t="shared" si="24"/>
        <v>5.1985420704191903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43.763629577261455</v>
      </c>
      <c r="AT17" s="139">
        <f t="shared" si="25"/>
        <v>1348.7236280292432</v>
      </c>
      <c r="AU17" s="139">
        <f t="shared" si="25"/>
        <v>0</v>
      </c>
      <c r="AV17" s="139">
        <f t="shared" si="25"/>
        <v>5.5144400173146586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46.437022192334581</v>
      </c>
      <c r="BD17" s="139">
        <f t="shared" si="26"/>
        <v>1432.5092594958851</v>
      </c>
      <c r="BE17" s="139">
        <f t="shared" si="26"/>
        <v>0</v>
      </c>
      <c r="BF17" s="139">
        <f t="shared" si="26"/>
        <v>5.8540305909627355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49.315850215161447</v>
      </c>
      <c r="BN17" s="139">
        <f t="shared" si="27"/>
        <v>1522.6740022131546</v>
      </c>
      <c r="BO17" s="139">
        <f t="shared" si="27"/>
        <v>0</v>
      </c>
      <c r="BP17" s="139">
        <f t="shared" si="27"/>
        <v>6.2190984433561169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255.65860216520952</v>
      </c>
      <c r="F19" s="165">
        <f>SUM(F14:F17)</f>
        <v>2081.4762064070455</v>
      </c>
      <c r="G19" s="165">
        <f>SUM(G14:G17)</f>
        <v>1733.5616198091432</v>
      </c>
      <c r="H19" s="165">
        <f>SUM(H14:H17)</f>
        <v>2191.3035716186009</v>
      </c>
      <c r="K19" s="129"/>
      <c r="M19" s="128"/>
      <c r="N19" s="120" t="s">
        <v>195</v>
      </c>
      <c r="O19" s="165">
        <f>SUM(O14:O17)</f>
        <v>145.25727623218961</v>
      </c>
      <c r="P19" s="165">
        <f>SUM(P14:P17)</f>
        <v>2207.2185385461817</v>
      </c>
      <c r="Q19" s="165">
        <f>SUM(Q14:Q17)</f>
        <v>2054.5161139610227</v>
      </c>
      <c r="R19" s="165">
        <f>SUM(R14:R17)</f>
        <v>2252.2178763378088</v>
      </c>
      <c r="U19" s="129"/>
      <c r="W19" s="128"/>
      <c r="X19" s="120" t="s">
        <v>195</v>
      </c>
      <c r="Y19" s="165">
        <f>SUM(Y14:Y17)</f>
        <v>154.3824854424532</v>
      </c>
      <c r="Z19" s="165">
        <f>SUM(Z14:Z17)</f>
        <v>2335.7299613228779</v>
      </c>
      <c r="AA19" s="165">
        <f>SUM(AA14:AA17)</f>
        <v>2192.7401718268211</v>
      </c>
      <c r="AB19" s="165">
        <f>SUM(AB14:AB17)</f>
        <v>2403.7824708291596</v>
      </c>
      <c r="AE19" s="129"/>
      <c r="AG19" s="128"/>
      <c r="AH19" s="120" t="s">
        <v>195</v>
      </c>
      <c r="AI19" s="165">
        <f>SUM(AI14:AI17)</f>
        <v>163.92855005528421</v>
      </c>
      <c r="AJ19" s="165">
        <f>SUM(AJ14:AJ17)</f>
        <v>2474.1377282193134</v>
      </c>
      <c r="AK19" s="165">
        <f>SUM(AK14:AK17)</f>
        <v>2340.3455453223387</v>
      </c>
      <c r="AL19" s="165">
        <f>SUM(AL14:AL17)</f>
        <v>2568.1745910759687</v>
      </c>
      <c r="AO19" s="129"/>
      <c r="AQ19" s="128"/>
      <c r="AR19" s="120" t="s">
        <v>195</v>
      </c>
      <c r="AS19" s="165">
        <f>SUM(AS14:AS17)</f>
        <v>174.36118941754506</v>
      </c>
      <c r="AT19" s="165">
        <f>SUM(AT14:AT17)</f>
        <v>2622.8734993037137</v>
      </c>
      <c r="AU19" s="165">
        <f>SUM(AU14:AU17)</f>
        <v>2499.7409186633195</v>
      </c>
      <c r="AV19" s="165">
        <f>SUM(AV14:AV17)</f>
        <v>2744.5760491050451</v>
      </c>
      <c r="AY19" s="129"/>
      <c r="BA19" s="128"/>
      <c r="BB19" s="120" t="s">
        <v>195</v>
      </c>
      <c r="BC19" s="165">
        <f>SUM(BC14:BC17)</f>
        <v>185.60127826771063</v>
      </c>
      <c r="BD19" s="165">
        <f>SUM(BD14:BD17)</f>
        <v>2782.8319309952039</v>
      </c>
      <c r="BE19" s="165">
        <f>SUM(BE14:BE17)</f>
        <v>2671.2480438504722</v>
      </c>
      <c r="BF19" s="165">
        <f>SUM(BF14:BF17)</f>
        <v>2934.528390930016</v>
      </c>
      <c r="BI19" s="129"/>
      <c r="BK19" s="128"/>
      <c r="BL19" s="120" t="s">
        <v>195</v>
      </c>
      <c r="BM19" s="165">
        <f>SUM(BM14:BM17)</f>
        <v>197.71151500089115</v>
      </c>
      <c r="BN19" s="165">
        <f>SUM(BN14:BN17)</f>
        <v>2954.8666097599053</v>
      </c>
      <c r="BO19" s="165">
        <f>SUM(BO14:BO17)</f>
        <v>2855.7913770506816</v>
      </c>
      <c r="BP19" s="165">
        <f>SUM(BP14:BP17)</f>
        <v>3139.0753485545106</v>
      </c>
      <c r="BS19" s="129"/>
    </row>
    <row r="20" spans="3:71" x14ac:dyDescent="0.3">
      <c r="C20" s="128"/>
      <c r="D20" s="120" t="s">
        <v>194</v>
      </c>
      <c r="E20" s="120">
        <f>E18/E19</f>
        <v>8.0185058614818931</v>
      </c>
      <c r="F20" s="120">
        <f>F18/F19</f>
        <v>0.98487794080462809</v>
      </c>
      <c r="G20" s="120">
        <f>G18/G19</f>
        <v>0.60799684762058837</v>
      </c>
      <c r="H20" s="120">
        <f>H18/H19</f>
        <v>0.50563509974183019</v>
      </c>
      <c r="K20" s="129"/>
      <c r="M20" s="128"/>
      <c r="N20" s="120" t="s">
        <v>194</v>
      </c>
      <c r="O20" s="120">
        <f>O18/O19</f>
        <v>9.1424845584958234</v>
      </c>
      <c r="P20" s="120">
        <f>P18/P19</f>
        <v>0.75137816082163289</v>
      </c>
      <c r="Q20" s="120">
        <f>Q18/Q19</f>
        <v>0.93346117814398399</v>
      </c>
      <c r="R20" s="120">
        <f>R18/R19</f>
        <v>0.77920106232827346</v>
      </c>
      <c r="U20" s="129"/>
      <c r="W20" s="128"/>
      <c r="X20" s="120" t="s">
        <v>194</v>
      </c>
      <c r="Y20" s="120">
        <f>Y18/Y19</f>
        <v>8.6020924015825546</v>
      </c>
      <c r="Z20" s="120">
        <f>Z18/Z19</f>
        <v>0.71003747585827504</v>
      </c>
      <c r="AA20" s="120">
        <f>AA18/AA19</f>
        <v>0.87461845999568866</v>
      </c>
      <c r="AB20" s="120">
        <f>AB18/AB19</f>
        <v>0.73007045484935407</v>
      </c>
      <c r="AE20" s="129"/>
      <c r="AG20" s="128"/>
      <c r="AH20" s="120" t="s">
        <v>194</v>
      </c>
      <c r="AI20" s="120">
        <f>AI18/AI19</f>
        <v>9.1698438735934715</v>
      </c>
      <c r="AJ20" s="120">
        <f>AJ18/AJ19</f>
        <v>0.76056456303980136</v>
      </c>
      <c r="AK20" s="120">
        <f>AK18/AK19</f>
        <v>0.92809752217277619</v>
      </c>
      <c r="AL20" s="120">
        <f>AL18/AL19</f>
        <v>0.77470465962466861</v>
      </c>
      <c r="AO20" s="129"/>
      <c r="AQ20" s="128"/>
      <c r="AR20" s="120" t="s">
        <v>194</v>
      </c>
      <c r="AS20" s="120">
        <f>AS18/AS19</f>
        <v>9.1825993912755504</v>
      </c>
      <c r="AT20" s="120">
        <f>AT18/AT19</f>
        <v>0.76496693438550711</v>
      </c>
      <c r="AU20" s="120">
        <f>AU18/AU19</f>
        <v>0.92555864495503615</v>
      </c>
      <c r="AV20" s="120">
        <f>AV18/AV19</f>
        <v>0.77257629203365863</v>
      </c>
      <c r="AY20" s="129"/>
      <c r="BA20" s="128"/>
      <c r="BB20" s="120" t="s">
        <v>194</v>
      </c>
      <c r="BC20" s="120">
        <f>BC18/BC19</f>
        <v>9.1947535621150607</v>
      </c>
      <c r="BD20" s="120">
        <f>BD18/BD19</f>
        <v>0.76924037220845243</v>
      </c>
      <c r="BE20" s="120">
        <f>BE18/BE19</f>
        <v>0.92311115145615641</v>
      </c>
      <c r="BF20" s="120">
        <f>BF18/BF19</f>
        <v>0.77052452740643984</v>
      </c>
      <c r="BI20" s="129"/>
      <c r="BK20" s="128"/>
      <c r="BL20" s="120" t="s">
        <v>194</v>
      </c>
      <c r="BM20" s="120">
        <f>BM18/BM19</f>
        <v>9.7635103761721886</v>
      </c>
      <c r="BN20" s="120">
        <f>BN18/BN19</f>
        <v>0.8201917541054119</v>
      </c>
      <c r="BO20" s="120">
        <f>BO18/BO19</f>
        <v>0.97647823674740264</v>
      </c>
      <c r="BP20" s="120">
        <f>BP18/BP19</f>
        <v>0.81506120809535554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1374.9360397186715</v>
      </c>
      <c r="F25" s="139">
        <f t="shared" si="28"/>
        <v>0</v>
      </c>
      <c r="G25" s="139">
        <f t="shared" si="28"/>
        <v>549.91150739974205</v>
      </c>
      <c r="H25" s="139">
        <f t="shared" si="28"/>
        <v>492.52157490713978</v>
      </c>
      <c r="I25" s="120">
        <f>I14</f>
        <v>2050</v>
      </c>
      <c r="J25" s="165">
        <f>SUM(E25:H25)</f>
        <v>2417.3691220255532</v>
      </c>
      <c r="K25" s="129">
        <f>I25/J25</f>
        <v>0.84802936437041576</v>
      </c>
      <c r="M25" s="128"/>
      <c r="N25" s="4" t="s">
        <v>11</v>
      </c>
      <c r="O25" s="139">
        <f t="shared" ref="O25:R28" si="29">O14*O$20</f>
        <v>673.03701434724223</v>
      </c>
      <c r="P25" s="139">
        <f t="shared" si="29"/>
        <v>0</v>
      </c>
      <c r="Q25" s="139">
        <f t="shared" si="29"/>
        <v>1018.0997739178979</v>
      </c>
      <c r="R25" s="139">
        <f t="shared" si="29"/>
        <v>796.70062306859995</v>
      </c>
      <c r="S25" s="120">
        <f>S14</f>
        <v>2186.7465511512801</v>
      </c>
      <c r="T25" s="165">
        <f>SUM(O25:R25)</f>
        <v>2487.8374113337404</v>
      </c>
      <c r="U25" s="129">
        <f>S25/T25</f>
        <v>0.87897486434973893</v>
      </c>
      <c r="W25" s="128"/>
      <c r="X25" s="4" t="s">
        <v>11</v>
      </c>
      <c r="Y25" s="139">
        <f>Y14*Y$20</f>
        <v>675.8809461510391</v>
      </c>
      <c r="Z25" s="139">
        <f t="shared" ref="Z25:AB25" si="30">Z14*Z$20</f>
        <v>0</v>
      </c>
      <c r="AA25" s="139">
        <f t="shared" si="30"/>
        <v>1018.1320430386677</v>
      </c>
      <c r="AB25" s="139">
        <f t="shared" si="30"/>
        <v>796.71277394957303</v>
      </c>
      <c r="AC25" s="120">
        <f>AC14</f>
        <v>2333.9408020800124</v>
      </c>
      <c r="AD25" s="165">
        <f>SUM(Y25:AB25)</f>
        <v>2490.7257631392799</v>
      </c>
      <c r="AE25" s="129">
        <f>AC25/AD25</f>
        <v>0.93705249956476233</v>
      </c>
      <c r="AG25" s="128"/>
      <c r="AH25" s="4" t="s">
        <v>11</v>
      </c>
      <c r="AI25" s="139">
        <f t="shared" ref="AI25:AL28" si="31">AI14*AI$20</f>
        <v>768.60960042523743</v>
      </c>
      <c r="AJ25" s="139">
        <f t="shared" si="31"/>
        <v>0</v>
      </c>
      <c r="AK25" s="139">
        <f t="shared" si="31"/>
        <v>1153.2148360172089</v>
      </c>
      <c r="AL25" s="139">
        <f t="shared" si="31"/>
        <v>903.31101713329292</v>
      </c>
      <c r="AM25" s="120">
        <f>AM14</f>
        <v>2492.3840399622668</v>
      </c>
      <c r="AN25" s="165">
        <f>SUM(AI25:AL25)</f>
        <v>2825.1354535757391</v>
      </c>
      <c r="AO25" s="129">
        <f>AM25/AN25</f>
        <v>0.88221753643977918</v>
      </c>
      <c r="AQ25" s="128"/>
      <c r="AR25" s="4" t="s">
        <v>11</v>
      </c>
      <c r="AS25" s="139">
        <f t="shared" ref="AS25:AV28" si="32">AS14*AS$20</f>
        <v>822.09566831793416</v>
      </c>
      <c r="AT25" s="139">
        <f t="shared" si="32"/>
        <v>0</v>
      </c>
      <c r="AU25" s="139">
        <f t="shared" si="32"/>
        <v>1228.4566326725237</v>
      </c>
      <c r="AV25" s="139">
        <f t="shared" si="32"/>
        <v>962.74746947515428</v>
      </c>
      <c r="AW25" s="120">
        <f>AW14</f>
        <v>2662.939164795906</v>
      </c>
      <c r="AX25" s="165">
        <f>SUM(AS25:AV25)</f>
        <v>3013.2997704656118</v>
      </c>
      <c r="AY25" s="129">
        <f>AW25/AX25</f>
        <v>0.88372859245412261</v>
      </c>
      <c r="BA25" s="128"/>
      <c r="BB25" s="4" t="s">
        <v>11</v>
      </c>
      <c r="BC25" s="139">
        <f t="shared" ref="BC25:BF28" si="33">BC14*BC$20</f>
        <v>879.78280878014084</v>
      </c>
      <c r="BD25" s="139">
        <f t="shared" si="33"/>
        <v>0</v>
      </c>
      <c r="BE25" s="139">
        <f t="shared" si="33"/>
        <v>1309.3393455388275</v>
      </c>
      <c r="BF25" s="139">
        <f t="shared" si="33"/>
        <v>1026.6884437690869</v>
      </c>
      <c r="BG25" s="120">
        <f>BG14</f>
        <v>2846.535435076155</v>
      </c>
      <c r="BH25" s="165">
        <f>SUM(BC25:BF25)</f>
        <v>3215.8105980880555</v>
      </c>
      <c r="BI25" s="129">
        <f>BG25/BH25</f>
        <v>0.88516887056984905</v>
      </c>
      <c r="BK25" s="128"/>
      <c r="BL25" s="4" t="s">
        <v>11</v>
      </c>
      <c r="BM25" s="139">
        <f t="shared" ref="BM25:BP28" si="34">BM14*BM$20</f>
        <v>999.014275244033</v>
      </c>
      <c r="BN25" s="139">
        <f t="shared" si="34"/>
        <v>0</v>
      </c>
      <c r="BO25" s="139">
        <f t="shared" si="34"/>
        <v>1480.7953642018952</v>
      </c>
      <c r="BP25" s="139">
        <f t="shared" si="34"/>
        <v>1161.7776985067326</v>
      </c>
      <c r="BQ25" s="120">
        <f>BQ14</f>
        <v>3044.1735794193137</v>
      </c>
      <c r="BR25" s="165">
        <f>SUM(BM25:BP25)</f>
        <v>3641.5873379526606</v>
      </c>
      <c r="BS25" s="129">
        <f>BQ25/BR25</f>
        <v>0.8359468816504565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8.5656529328799529</v>
      </c>
      <c r="G26" s="139">
        <f t="shared" si="28"/>
        <v>502.37952821261945</v>
      </c>
      <c r="H26" s="139">
        <f t="shared" si="28"/>
        <v>614.35495123625401</v>
      </c>
      <c r="I26" s="120">
        <f>I15</f>
        <v>2050</v>
      </c>
      <c r="J26" s="165">
        <f>SUM(E26:H26)</f>
        <v>1125.3001323817534</v>
      </c>
      <c r="K26" s="129">
        <f>I26/J26</f>
        <v>1.821736211530584</v>
      </c>
      <c r="M26" s="128"/>
      <c r="N26" s="4" t="s">
        <v>12</v>
      </c>
      <c r="O26" s="139">
        <f t="shared" si="29"/>
        <v>0</v>
      </c>
      <c r="P26" s="139">
        <f t="shared" si="29"/>
        <v>3.3656263348292379</v>
      </c>
      <c r="Q26" s="139">
        <f t="shared" si="29"/>
        <v>893.45213864669199</v>
      </c>
      <c r="R26" s="139">
        <f t="shared" si="29"/>
        <v>954.62122401676629</v>
      </c>
      <c r="S26" s="120">
        <f>S15</f>
        <v>2186.7465511512801</v>
      </c>
      <c r="T26" s="165">
        <f>SUM(O26:R26)</f>
        <v>1851.4389889982876</v>
      </c>
      <c r="U26" s="129">
        <f>S26/T26</f>
        <v>1.1811064605128625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3.3945326239390345</v>
      </c>
      <c r="AA26" s="139">
        <f t="shared" si="35"/>
        <v>893.48045700575881</v>
      </c>
      <c r="AB26" s="139">
        <f t="shared" si="35"/>
        <v>954.63578342406652</v>
      </c>
      <c r="AC26" s="120">
        <f>AC15</f>
        <v>2333.9408020800124</v>
      </c>
      <c r="AD26" s="165">
        <f>SUM(Y26:AB26)</f>
        <v>1851.5107730537643</v>
      </c>
      <c r="AE26" s="129">
        <f>AC26/AD26</f>
        <v>1.2605602063176542</v>
      </c>
      <c r="AG26" s="128"/>
      <c r="AH26" s="4" t="s">
        <v>12</v>
      </c>
      <c r="AI26" s="139">
        <f t="shared" si="31"/>
        <v>0</v>
      </c>
      <c r="AJ26" s="139">
        <f t="shared" si="31"/>
        <v>3.8878002664829263</v>
      </c>
      <c r="AK26" s="139">
        <f t="shared" si="31"/>
        <v>1011.9077088040552</v>
      </c>
      <c r="AL26" s="139">
        <f t="shared" si="31"/>
        <v>1082.2384705377292</v>
      </c>
      <c r="AM26" s="120">
        <f>AM15</f>
        <v>2492.3840399622668</v>
      </c>
      <c r="AN26" s="165">
        <f>SUM(AI26:AL26)</f>
        <v>2098.0339796082671</v>
      </c>
      <c r="AO26" s="129">
        <f>AM26/AN26</f>
        <v>1.1879617128163151</v>
      </c>
      <c r="AQ26" s="128"/>
      <c r="AR26" s="4" t="s">
        <v>12</v>
      </c>
      <c r="AS26" s="139">
        <f t="shared" si="32"/>
        <v>0</v>
      </c>
      <c r="AT26" s="139">
        <f t="shared" si="32"/>
        <v>4.1808189505583675</v>
      </c>
      <c r="AU26" s="139">
        <f t="shared" si="32"/>
        <v>1077.8724334802801</v>
      </c>
      <c r="AV26" s="139">
        <f t="shared" si="32"/>
        <v>1153.3865921255908</v>
      </c>
      <c r="AW26" s="120">
        <f>AW15</f>
        <v>2662.939164795906</v>
      </c>
      <c r="AX26" s="165">
        <f>SUM(AS26:AV26)</f>
        <v>2235.4398445564293</v>
      </c>
      <c r="AY26" s="129">
        <f>AW26/AX26</f>
        <v>1.1912372284499133</v>
      </c>
      <c r="BA26" s="128"/>
      <c r="BB26" s="4" t="s">
        <v>12</v>
      </c>
      <c r="BC26" s="139">
        <f t="shared" si="33"/>
        <v>0</v>
      </c>
      <c r="BD26" s="139">
        <f t="shared" si="33"/>
        <v>4.4973947522417541</v>
      </c>
      <c r="BE26" s="139">
        <f t="shared" si="33"/>
        <v>1148.782728118643</v>
      </c>
      <c r="BF26" s="139">
        <f t="shared" si="33"/>
        <v>1229.9269836585195</v>
      </c>
      <c r="BG26" s="120">
        <f>BG15</f>
        <v>2846.535435076155</v>
      </c>
      <c r="BH26" s="165">
        <f>SUM(BC26:BF26)</f>
        <v>2383.207106529404</v>
      </c>
      <c r="BI26" s="129">
        <f>BG26/BH26</f>
        <v>1.1944137910957653</v>
      </c>
      <c r="BK26" s="128"/>
      <c r="BL26" s="4" t="s">
        <v>12</v>
      </c>
      <c r="BM26" s="139">
        <f t="shared" si="34"/>
        <v>0</v>
      </c>
      <c r="BN26" s="139">
        <f t="shared" si="34"/>
        <v>5.1322925439758924</v>
      </c>
      <c r="BO26" s="139">
        <f t="shared" si="34"/>
        <v>1299.1525001011926</v>
      </c>
      <c r="BP26" s="139">
        <f t="shared" si="34"/>
        <v>1391.6919014979505</v>
      </c>
      <c r="BQ26" s="120">
        <f>BQ15</f>
        <v>3044.1735794193137</v>
      </c>
      <c r="BR26" s="165">
        <f>SUM(BM26:BP26)</f>
        <v>2695.9766941431189</v>
      </c>
      <c r="BS26" s="129">
        <f>BQ26/BR26</f>
        <v>1.1291542638453202</v>
      </c>
    </row>
    <row r="27" spans="3:71" x14ac:dyDescent="0.3">
      <c r="C27" s="128"/>
      <c r="D27" s="4" t="s">
        <v>13</v>
      </c>
      <c r="E27" s="139">
        <f t="shared" si="28"/>
        <v>328.6092978655787</v>
      </c>
      <c r="F27" s="139">
        <f t="shared" si="28"/>
        <v>994.93140338758747</v>
      </c>
      <c r="G27" s="139">
        <f t="shared" si="28"/>
        <v>1.7089643876384353</v>
      </c>
      <c r="H27" s="139">
        <f t="shared" si="28"/>
        <v>0</v>
      </c>
      <c r="I27" s="120">
        <f>I16</f>
        <v>1054</v>
      </c>
      <c r="J27" s="165">
        <f>SUM(E27:H27)</f>
        <v>1325.2496656408046</v>
      </c>
      <c r="K27" s="129">
        <f>I27/J27</f>
        <v>0.79532183808577239</v>
      </c>
      <c r="M27" s="128"/>
      <c r="N27" s="4" t="s">
        <v>13</v>
      </c>
      <c r="O27" s="139">
        <f t="shared" si="29"/>
        <v>318.21380117877908</v>
      </c>
      <c r="P27" s="139">
        <f t="shared" si="29"/>
        <v>805.08075883821743</v>
      </c>
      <c r="Q27" s="139">
        <f t="shared" si="29"/>
        <v>6.2591196892661261</v>
      </c>
      <c r="R27" s="139">
        <f t="shared" si="29"/>
        <v>0</v>
      </c>
      <c r="S27" s="120">
        <f>S16</f>
        <v>1112.9834646689119</v>
      </c>
      <c r="T27" s="165">
        <f>SUM(O27:R27)</f>
        <v>1129.5536797062625</v>
      </c>
      <c r="U27" s="129">
        <f>S27/T27</f>
        <v>0.98533029874095079</v>
      </c>
      <c r="W27" s="128"/>
      <c r="X27" s="4" t="s">
        <v>13</v>
      </c>
      <c r="Y27" s="139">
        <f t="shared" ref="Y27:AB27" si="36">Y16*Y$20</f>
        <v>316.45510525663423</v>
      </c>
      <c r="Z27" s="139">
        <f t="shared" si="36"/>
        <v>804.10984232732608</v>
      </c>
      <c r="AA27" s="139">
        <f t="shared" si="36"/>
        <v>6.1985322094294508</v>
      </c>
      <c r="AB27" s="139">
        <f t="shared" si="36"/>
        <v>0</v>
      </c>
      <c r="AC27" s="120">
        <f>AC16</f>
        <v>1176.364579366546</v>
      </c>
      <c r="AD27" s="165">
        <f>SUM(Y27:AB27)</f>
        <v>1126.7634797933897</v>
      </c>
      <c r="AE27" s="129">
        <f>AC27/AD27</f>
        <v>1.044020861931247</v>
      </c>
      <c r="AG27" s="128"/>
      <c r="AH27" s="4" t="s">
        <v>13</v>
      </c>
      <c r="AI27" s="139">
        <f t="shared" si="31"/>
        <v>356.04903984095142</v>
      </c>
      <c r="AJ27" s="139">
        <f t="shared" si="31"/>
        <v>911.27974133869373</v>
      </c>
      <c r="AK27" s="139">
        <f t="shared" si="31"/>
        <v>6.9463568204929365</v>
      </c>
      <c r="AL27" s="139">
        <f t="shared" si="31"/>
        <v>0</v>
      </c>
      <c r="AM27" s="120">
        <f>AM16</f>
        <v>1244.4750082359867</v>
      </c>
      <c r="AN27" s="165">
        <f>SUM(AI27:AL27)</f>
        <v>1274.275138000138</v>
      </c>
      <c r="AO27" s="129">
        <f>AM27/AN27</f>
        <v>0.97661405384482358</v>
      </c>
      <c r="AQ27" s="128"/>
      <c r="AR27" s="4" t="s">
        <v>13</v>
      </c>
      <c r="AS27" s="139">
        <f t="shared" si="32"/>
        <v>377.12940517352621</v>
      </c>
      <c r="AT27" s="139">
        <f t="shared" si="32"/>
        <v>970.50170202596189</v>
      </c>
      <c r="AU27" s="139">
        <f t="shared" si="32"/>
        <v>7.3277512638755526</v>
      </c>
      <c r="AV27" s="139">
        <f t="shared" si="32"/>
        <v>0</v>
      </c>
      <c r="AW27" s="120">
        <f>AW16</f>
        <v>1317.6716292739918</v>
      </c>
      <c r="AX27" s="165">
        <f>SUM(AS27:AV27)</f>
        <v>1354.9588584633636</v>
      </c>
      <c r="AY27" s="129">
        <f>AW27/AX27</f>
        <v>0.9724809141204046</v>
      </c>
      <c r="BA27" s="128"/>
      <c r="BB27" s="4" t="s">
        <v>13</v>
      </c>
      <c r="BC27" s="139">
        <f t="shared" si="33"/>
        <v>399.79823048801558</v>
      </c>
      <c r="BD27" s="139">
        <f t="shared" si="33"/>
        <v>1034.2253196734061</v>
      </c>
      <c r="BE27" s="139">
        <f t="shared" si="33"/>
        <v>7.7367839263441898</v>
      </c>
      <c r="BF27" s="139">
        <f t="shared" si="33"/>
        <v>0</v>
      </c>
      <c r="BG27" s="120">
        <f>BG16</f>
        <v>1396.3384616119097</v>
      </c>
      <c r="BH27" s="165">
        <f>SUM(BC27:BF27)</f>
        <v>1441.7603340877661</v>
      </c>
      <c r="BI27" s="129">
        <f>BG27/BH27</f>
        <v>0.9684955457561566</v>
      </c>
      <c r="BK27" s="128"/>
      <c r="BL27" s="4" t="s">
        <v>13</v>
      </c>
      <c r="BM27" s="139">
        <f t="shared" si="34"/>
        <v>449.84833767040897</v>
      </c>
      <c r="BN27" s="139">
        <f t="shared" si="34"/>
        <v>1169.5402744565977</v>
      </c>
      <c r="BO27" s="139">
        <f t="shared" si="34"/>
        <v>8.6702640777991977</v>
      </c>
      <c r="BP27" s="139">
        <f t="shared" si="34"/>
        <v>0</v>
      </c>
      <c r="BQ27" s="120">
        <f>BQ16</f>
        <v>1480.8887406556896</v>
      </c>
      <c r="BR27" s="165">
        <f>SUM(BM27:BP27)</f>
        <v>1628.0588762048058</v>
      </c>
      <c r="BS27" s="129">
        <f>BQ27/BR27</f>
        <v>0.90960392299068027</v>
      </c>
    </row>
    <row r="28" spans="3:71" x14ac:dyDescent="0.3">
      <c r="C28" s="128"/>
      <c r="D28" s="4" t="s">
        <v>14</v>
      </c>
      <c r="E28" s="139">
        <f t="shared" si="28"/>
        <v>346.45466241574979</v>
      </c>
      <c r="F28" s="139">
        <f t="shared" si="28"/>
        <v>1046.5029436795328</v>
      </c>
      <c r="G28" s="139">
        <f t="shared" si="28"/>
        <v>0</v>
      </c>
      <c r="H28" s="139">
        <f t="shared" si="28"/>
        <v>1.1234738566063196</v>
      </c>
      <c r="I28" s="120">
        <f>I17</f>
        <v>1108</v>
      </c>
      <c r="J28" s="165">
        <f>SUM(E28:H28)</f>
        <v>1394.081079951889</v>
      </c>
      <c r="K28" s="129">
        <f>I28/J28</f>
        <v>0.79478877945767545</v>
      </c>
      <c r="M28" s="128"/>
      <c r="N28" s="4" t="s">
        <v>14</v>
      </c>
      <c r="O28" s="139">
        <f t="shared" si="29"/>
        <v>336.76158943593464</v>
      </c>
      <c r="P28" s="139">
        <f t="shared" si="29"/>
        <v>850.00942085119573</v>
      </c>
      <c r="Q28" s="139">
        <f t="shared" si="29"/>
        <v>0</v>
      </c>
      <c r="R28" s="139">
        <f t="shared" si="29"/>
        <v>3.6087147517822231</v>
      </c>
      <c r="S28" s="120">
        <f>S17</f>
        <v>1172.7332381057306</v>
      </c>
      <c r="T28" s="165">
        <f>SUM(O28:R28)</f>
        <v>1190.3797250389125</v>
      </c>
      <c r="U28" s="129">
        <f>S28/T28</f>
        <v>0.98517574975278999</v>
      </c>
      <c r="W28" s="128"/>
      <c r="X28" s="4" t="s">
        <v>14</v>
      </c>
      <c r="Y28" s="139">
        <f t="shared" ref="Y28:AB28" si="37">Y17*Y$20</f>
        <v>335.67635355428257</v>
      </c>
      <c r="Z28" s="139">
        <f t="shared" si="37"/>
        <v>850.95143107297758</v>
      </c>
      <c r="AA28" s="139">
        <f t="shared" si="37"/>
        <v>0</v>
      </c>
      <c r="AB28" s="139">
        <f t="shared" si="37"/>
        <v>3.5820044635089934</v>
      </c>
      <c r="AC28" s="120">
        <f>AC17</f>
        <v>1242.3889058947407</v>
      </c>
      <c r="AD28" s="165">
        <f>SUM(Y28:AB28)</f>
        <v>1190.2097890907692</v>
      </c>
      <c r="AE28" s="129">
        <f>AC28/AD28</f>
        <v>1.043840268566294</v>
      </c>
      <c r="AG28" s="128"/>
      <c r="AH28" s="4" t="s">
        <v>14</v>
      </c>
      <c r="AI28" s="139">
        <f t="shared" si="31"/>
        <v>378.54057016531976</v>
      </c>
      <c r="AJ28" s="139">
        <f t="shared" si="31"/>
        <v>966.57393855823216</v>
      </c>
      <c r="AK28" s="139">
        <f t="shared" si="31"/>
        <v>0</v>
      </c>
      <c r="AL28" s="139">
        <f t="shared" si="31"/>
        <v>4.0273347652086189</v>
      </c>
      <c r="AM28" s="120">
        <f>AM17</f>
        <v>1317.3433265123847</v>
      </c>
      <c r="AN28" s="165">
        <f>SUM(AI28:AL28)</f>
        <v>1349.1418434887605</v>
      </c>
      <c r="AO28" s="129">
        <f>AM28/AN28</f>
        <v>0.9764305605597795</v>
      </c>
      <c r="AQ28" s="128"/>
      <c r="AR28" s="4" t="s">
        <v>14</v>
      </c>
      <c r="AS28" s="139">
        <f t="shared" si="32"/>
        <v>401.86387831616969</v>
      </c>
      <c r="AT28" s="139">
        <f t="shared" si="32"/>
        <v>1031.7289790668292</v>
      </c>
      <c r="AU28" s="139">
        <f t="shared" si="32"/>
        <v>0</v>
      </c>
      <c r="AV28" s="139">
        <f t="shared" si="32"/>
        <v>4.2603256212189828</v>
      </c>
      <c r="AW28" s="120">
        <f>AW17</f>
        <v>1398.0016976238194</v>
      </c>
      <c r="AX28" s="165">
        <f>SUM(AS28:AV28)</f>
        <v>1437.8531830042177</v>
      </c>
      <c r="AY28" s="129">
        <f>AW28/AX28</f>
        <v>0.97228403716634437</v>
      </c>
      <c r="BA28" s="128"/>
      <c r="BB28" s="4" t="s">
        <v>14</v>
      </c>
      <c r="BC28" s="139">
        <f t="shared" si="33"/>
        <v>426.9769752169845</v>
      </c>
      <c r="BD28" s="139">
        <f t="shared" si="33"/>
        <v>1101.9439559666691</v>
      </c>
      <c r="BE28" s="139">
        <f t="shared" si="33"/>
        <v>0</v>
      </c>
      <c r="BF28" s="139">
        <f t="shared" si="33"/>
        <v>4.5106741545244038</v>
      </c>
      <c r="BG28" s="120">
        <f>BG17</f>
        <v>1484.8003122791824</v>
      </c>
      <c r="BH28" s="165">
        <f>SUM(BC28:BF28)</f>
        <v>1533.4316053381781</v>
      </c>
      <c r="BI28" s="129">
        <f>BG28/BH28</f>
        <v>0.96828597187530208</v>
      </c>
      <c r="BK28" s="128"/>
      <c r="BL28" s="4" t="s">
        <v>14</v>
      </c>
      <c r="BM28" s="139">
        <f t="shared" si="34"/>
        <v>481.49581528548225</v>
      </c>
      <c r="BN28" s="139">
        <f t="shared" si="34"/>
        <v>1248.884660805915</v>
      </c>
      <c r="BO28" s="139">
        <f t="shared" si="34"/>
        <v>0</v>
      </c>
      <c r="BP28" s="139">
        <f t="shared" si="34"/>
        <v>5.0689458905057814</v>
      </c>
      <c r="BQ28" s="120">
        <f>BQ17</f>
        <v>1578.2089508716722</v>
      </c>
      <c r="BR28" s="165">
        <f>SUM(BM28:BP28)</f>
        <v>1735.449421981903</v>
      </c>
      <c r="BS28" s="129">
        <f>BQ28/BR28</f>
        <v>0.90939495607387943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1658.4558060242427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2172.0689016417568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2788.6181283808874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0.99999999999999989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1.0000000000000002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0.99999999999999967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1165.9861358126018</v>
      </c>
      <c r="F36" s="139">
        <f t="shared" si="38"/>
        <v>0</v>
      </c>
      <c r="G36" s="139">
        <f t="shared" si="38"/>
        <v>466.34110608018045</v>
      </c>
      <c r="H36" s="139">
        <f t="shared" si="38"/>
        <v>417.67275810721787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591.58261838822057</v>
      </c>
      <c r="P36" s="139">
        <f t="shared" ref="P36:R36" si="39">P25*$U25</f>
        <v>0</v>
      </c>
      <c r="Q36" s="139">
        <f t="shared" si="39"/>
        <v>894.8841106739842</v>
      </c>
      <c r="R36" s="139">
        <f t="shared" si="39"/>
        <v>700.27982208907508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633.33592999902771</v>
      </c>
      <c r="Z36" s="139">
        <f t="shared" ref="Z36:AB36" si="40">Z25*$AE25</f>
        <v>0</v>
      </c>
      <c r="AA36" s="139">
        <f t="shared" si="40"/>
        <v>954.04317581636178</v>
      </c>
      <c r="AB36" s="139">
        <f t="shared" si="40"/>
        <v>746.56169626462292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678.08086817111598</v>
      </c>
      <c r="AJ36" s="139">
        <f t="shared" ref="AJ36:AL36" si="41">AJ25*$AO25</f>
        <v>0</v>
      </c>
      <c r="AK36" s="139">
        <f t="shared" si="41"/>
        <v>1017.3863516169059</v>
      </c>
      <c r="AL36" s="139">
        <f t="shared" si="41"/>
        <v>796.91682017424489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726.50944782523914</v>
      </c>
      <c r="AT36" s="139">
        <f t="shared" ref="AT36:AV36" si="42">AT25*$AY25</f>
        <v>0</v>
      </c>
      <c r="AU36" s="139">
        <f t="shared" si="42"/>
        <v>1085.6222508826204</v>
      </c>
      <c r="AV36" s="139">
        <f t="shared" si="42"/>
        <v>850.80746608804645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778.75635519468676</v>
      </c>
      <c r="BD36" s="139">
        <f t="shared" ref="BD36:BF36" si="43">BD25*$BI25</f>
        <v>0</v>
      </c>
      <c r="BE36" s="139">
        <f t="shared" si="43"/>
        <v>1158.9864296832693</v>
      </c>
      <c r="BF36" s="139">
        <f t="shared" si="43"/>
        <v>908.79265019819866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835.12286811454021</v>
      </c>
      <c r="BN36" s="139">
        <f t="shared" ref="BN36:BP36" si="44">BN25*$BS25</f>
        <v>0</v>
      </c>
      <c r="BO36" s="139">
        <f t="shared" si="44"/>
        <v>1237.8662670670262</v>
      </c>
      <c r="BP36" s="139">
        <f t="shared" si="44"/>
        <v>971.18444423774736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15.604360123230562</v>
      </c>
      <c r="G37" s="139">
        <f t="shared" si="38"/>
        <v>915.20297847657946</v>
      </c>
      <c r="H37" s="139">
        <f t="shared" si="38"/>
        <v>1119.19266140019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3.9751630077390394</v>
      </c>
      <c r="Q37" s="139">
        <f t="shared" si="45"/>
        <v>1055.2620931146416</v>
      </c>
      <c r="R37" s="139">
        <f t="shared" si="45"/>
        <v>1127.5092950288993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4.2790127447845974</v>
      </c>
      <c r="AA37" s="139">
        <f t="shared" si="46"/>
        <v>1126.2859092239712</v>
      </c>
      <c r="AB37" s="139">
        <f t="shared" si="46"/>
        <v>1203.3758801112567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4.6185578636587836</v>
      </c>
      <c r="AK37" s="139">
        <f t="shared" si="47"/>
        <v>1202.1076149628984</v>
      </c>
      <c r="AL37" s="139">
        <f t="shared" si="47"/>
        <v>1285.6578671357099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4.980347179314025</v>
      </c>
      <c r="AU37" s="139">
        <f t="shared" si="48"/>
        <v>1284.0017702816124</v>
      </c>
      <c r="AV37" s="139">
        <f t="shared" si="48"/>
        <v>1373.9570473349795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5.3717503160792734</v>
      </c>
      <c r="BE37" s="139">
        <f t="shared" si="49"/>
        <v>1372.1219334375241</v>
      </c>
      <c r="BF37" s="139">
        <f t="shared" si="49"/>
        <v>1469.0417513225516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5.795150009331925</v>
      </c>
      <c r="BO37" s="139">
        <f t="shared" si="50"/>
        <v>1466.9435848745695</v>
      </c>
      <c r="BP37" s="139">
        <f t="shared" si="50"/>
        <v>1571.4348445354124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261.35015079052715</v>
      </c>
      <c r="F38" s="139">
        <f t="shared" si="38"/>
        <v>791.29067251147319</v>
      </c>
      <c r="G38" s="139">
        <f t="shared" si="38"/>
        <v>1.3591766979997268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313.54569977897989</v>
      </c>
      <c r="P38" s="139">
        <f t="shared" si="51"/>
        <v>793.27046461665213</v>
      </c>
      <c r="Q38" s="139">
        <f t="shared" si="51"/>
        <v>6.1673002732799587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330.38573175257477</v>
      </c>
      <c r="Z38" s="139">
        <f t="shared" si="52"/>
        <v>839.50745067397406</v>
      </c>
      <c r="AA38" s="139">
        <f t="shared" si="52"/>
        <v>6.4713969399971321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347.72249616662867</v>
      </c>
      <c r="AJ38" s="139">
        <f t="shared" si="53"/>
        <v>889.96860237544399</v>
      </c>
      <c r="AK38" s="139">
        <f t="shared" si="53"/>
        <v>6.7839096939142465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1244.4750082359869</v>
      </c>
      <c r="AO38" s="129">
        <f>AM38/AN38</f>
        <v>0.99999999999999978</v>
      </c>
      <c r="AQ38" s="128"/>
      <c r="AR38" s="4" t="s">
        <v>13</v>
      </c>
      <c r="AS38" s="139">
        <f t="shared" ref="AS38:AV38" si="54">AS27*$AY27</f>
        <v>366.75114868483519</v>
      </c>
      <c r="AT38" s="139">
        <f t="shared" si="54"/>
        <v>943.79438234161591</v>
      </c>
      <c r="AU38" s="139">
        <f t="shared" si="54"/>
        <v>7.1260982475406474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387.20280542883631</v>
      </c>
      <c r="BD38" s="139">
        <f t="shared" si="55"/>
        <v>1001.642615411931</v>
      </c>
      <c r="BE38" s="139">
        <f t="shared" si="55"/>
        <v>7.4930407711421765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409.18381269584023</v>
      </c>
      <c r="BN38" s="139">
        <f t="shared" si="56"/>
        <v>1063.8184217413182</v>
      </c>
      <c r="BO38" s="139">
        <f t="shared" si="56"/>
        <v>7.8865062185313226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1480.8887406556898</v>
      </c>
      <c r="BS38" s="129">
        <f>BQ38/BR38</f>
        <v>0.99999999999999989</v>
      </c>
    </row>
    <row r="39" spans="3:71" x14ac:dyDescent="0.3">
      <c r="C39" s="128"/>
      <c r="D39" s="4" t="s">
        <v>14</v>
      </c>
      <c r="E39" s="139">
        <f t="shared" si="38"/>
        <v>275.35827827883475</v>
      </c>
      <c r="F39" s="139">
        <f t="shared" si="38"/>
        <v>831.74879730592033</v>
      </c>
      <c r="G39" s="139">
        <f t="shared" si="38"/>
        <v>0</v>
      </c>
      <c r="H39" s="139">
        <f t="shared" si="38"/>
        <v>0.8929244152447442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331.76935136048814</v>
      </c>
      <c r="P39" s="139">
        <f t="shared" si="57"/>
        <v>837.40866848401151</v>
      </c>
      <c r="Q39" s="139">
        <f t="shared" si="57"/>
        <v>0</v>
      </c>
      <c r="R39" s="139">
        <f t="shared" si="57"/>
        <v>3.5552182612310053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350.39249504545654</v>
      </c>
      <c r="Z39" s="139">
        <f t="shared" si="58"/>
        <v>888.25737034808913</v>
      </c>
      <c r="AA39" s="139">
        <f t="shared" si="58"/>
        <v>0</v>
      </c>
      <c r="AB39" s="139">
        <f t="shared" si="58"/>
        <v>3.7390405011948915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369.61858112114174</v>
      </c>
      <c r="AJ39" s="139">
        <f t="shared" si="59"/>
        <v>943.79233264888853</v>
      </c>
      <c r="AK39" s="139">
        <f t="shared" si="59"/>
        <v>0</v>
      </c>
      <c r="AL39" s="139">
        <f t="shared" si="59"/>
        <v>3.9324127423545399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390.72583400057005</v>
      </c>
      <c r="AT39" s="139">
        <f t="shared" si="60"/>
        <v>1003.1336170286075</v>
      </c>
      <c r="AU39" s="139">
        <f t="shared" si="60"/>
        <v>0</v>
      </c>
      <c r="AV39" s="139">
        <f t="shared" si="60"/>
        <v>4.1422465946420068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413.43581541635461</v>
      </c>
      <c r="BD39" s="139">
        <f t="shared" si="61"/>
        <v>1066.9968743553013</v>
      </c>
      <c r="BE39" s="139">
        <f t="shared" si="61"/>
        <v>0</v>
      </c>
      <c r="BF39" s="139">
        <f t="shared" si="61"/>
        <v>4.3676225075264687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437.86986579129791</v>
      </c>
      <c r="BN39" s="139">
        <f t="shared" si="62"/>
        <v>1135.7294112549368</v>
      </c>
      <c r="BO39" s="139">
        <f t="shared" si="62"/>
        <v>0</v>
      </c>
      <c r="BP39" s="139">
        <f t="shared" si="62"/>
        <v>4.609673825437377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1702.6945648819637</v>
      </c>
      <c r="F41" s="165">
        <f>SUM(F36:F39)</f>
        <v>1638.6438299406241</v>
      </c>
      <c r="G41" s="165">
        <f>SUM(G36:G39)</f>
        <v>1382.9032612547599</v>
      </c>
      <c r="H41" s="165">
        <f>SUM(H36:H39)</f>
        <v>1537.7583439226526</v>
      </c>
      <c r="K41" s="129"/>
      <c r="M41" s="128"/>
      <c r="N41" s="120" t="s">
        <v>195</v>
      </c>
      <c r="O41" s="165">
        <f>SUM(O36:O39)</f>
        <v>1236.8976695276885</v>
      </c>
      <c r="P41" s="165">
        <f>SUM(P36:P39)</f>
        <v>1634.6542961084028</v>
      </c>
      <c r="Q41" s="165">
        <f>SUM(Q36:Q39)</f>
        <v>1956.3135040619059</v>
      </c>
      <c r="R41" s="165">
        <f>SUM(R36:R39)</f>
        <v>1831.3443353792054</v>
      </c>
      <c r="U41" s="129"/>
      <c r="W41" s="128"/>
      <c r="X41" s="120" t="s">
        <v>195</v>
      </c>
      <c r="Y41" s="165">
        <f>SUM(Y36:Y39)</f>
        <v>1314.114156797059</v>
      </c>
      <c r="Z41" s="165">
        <f>SUM(Z36:Z39)</f>
        <v>1732.0438337668479</v>
      </c>
      <c r="AA41" s="165">
        <f>SUM(AA36:AA39)</f>
        <v>2086.80048198033</v>
      </c>
      <c r="AB41" s="165">
        <f>SUM(AB36:AB39)</f>
        <v>1953.6766168770746</v>
      </c>
      <c r="AE41" s="129"/>
      <c r="AG41" s="128"/>
      <c r="AH41" s="120" t="s">
        <v>195</v>
      </c>
      <c r="AI41" s="165">
        <f>SUM(AI36:AI39)</f>
        <v>1395.4219454588863</v>
      </c>
      <c r="AJ41" s="165">
        <f>SUM(AJ36:AJ39)</f>
        <v>1838.3794928879913</v>
      </c>
      <c r="AK41" s="165">
        <f>SUM(AK36:AK39)</f>
        <v>2226.2778762737184</v>
      </c>
      <c r="AL41" s="165">
        <f>SUM(AL36:AL39)</f>
        <v>2086.5071000523094</v>
      </c>
      <c r="AO41" s="129"/>
      <c r="AQ41" s="128"/>
      <c r="AR41" s="120" t="s">
        <v>195</v>
      </c>
      <c r="AS41" s="165">
        <f>SUM(AS36:AS39)</f>
        <v>1483.9864305106444</v>
      </c>
      <c r="AT41" s="165">
        <f>SUM(AT36:AT39)</f>
        <v>1951.9083465495373</v>
      </c>
      <c r="AU41" s="165">
        <f>SUM(AU36:AU39)</f>
        <v>2376.7501194117731</v>
      </c>
      <c r="AV41" s="165">
        <f>SUM(AV36:AV39)</f>
        <v>2228.9067600176681</v>
      </c>
      <c r="AY41" s="129"/>
      <c r="BA41" s="128"/>
      <c r="BB41" s="120" t="s">
        <v>195</v>
      </c>
      <c r="BC41" s="165">
        <f>SUM(BC36:BC39)</f>
        <v>1579.3949760398777</v>
      </c>
      <c r="BD41" s="165">
        <f>SUM(BD36:BD39)</f>
        <v>2074.0112400833118</v>
      </c>
      <c r="BE41" s="165">
        <f>SUM(BE36:BE39)</f>
        <v>2538.6014038919357</v>
      </c>
      <c r="BF41" s="165">
        <f>SUM(BF36:BF39)</f>
        <v>2382.2020240282768</v>
      </c>
      <c r="BI41" s="129"/>
      <c r="BK41" s="128"/>
      <c r="BL41" s="120" t="s">
        <v>195</v>
      </c>
      <c r="BM41" s="165">
        <f>SUM(BM36:BM39)</f>
        <v>1682.1765466016782</v>
      </c>
      <c r="BN41" s="165">
        <f>SUM(BN36:BN39)</f>
        <v>2205.342983005587</v>
      </c>
      <c r="BO41" s="165">
        <f>SUM(BO36:BO39)</f>
        <v>2712.6963581601271</v>
      </c>
      <c r="BP41" s="165">
        <f>SUM(BP36:BP39)</f>
        <v>2547.2289625985968</v>
      </c>
      <c r="BS41" s="129"/>
    </row>
    <row r="42" spans="3:71" x14ac:dyDescent="0.3">
      <c r="C42" s="128"/>
      <c r="D42" s="120" t="s">
        <v>194</v>
      </c>
      <c r="E42" s="120">
        <f>E40/E41</f>
        <v>1.2039740081874946</v>
      </c>
      <c r="F42" s="120">
        <f>F40/F41</f>
        <v>1.2510345216838741</v>
      </c>
      <c r="G42" s="120">
        <f>G40/G41</f>
        <v>0.76216466439139519</v>
      </c>
      <c r="H42" s="120">
        <f>H40/H41</f>
        <v>0.72052933699167176</v>
      </c>
      <c r="K42" s="129"/>
      <c r="M42" s="128"/>
      <c r="N42" s="120" t="s">
        <v>194</v>
      </c>
      <c r="O42" s="120">
        <f>O40/O41</f>
        <v>1.0736639236041732</v>
      </c>
      <c r="P42" s="120">
        <f>P40/P41</f>
        <v>1.014560577103369</v>
      </c>
      <c r="Q42" s="120">
        <f>Q40/Q41</f>
        <v>0.98031886416563241</v>
      </c>
      <c r="R42" s="120">
        <f>R40/R41</f>
        <v>0.95827449154927258</v>
      </c>
      <c r="U42" s="129"/>
      <c r="W42" s="128"/>
      <c r="X42" s="120" t="s">
        <v>194</v>
      </c>
      <c r="Y42" s="120">
        <f>Y40/Y41</f>
        <v>1.0105761345717268</v>
      </c>
      <c r="Z42" s="120">
        <f>Z40/Z41</f>
        <v>0.95751376131020527</v>
      </c>
      <c r="AA42" s="120">
        <f>AA40/AA41</f>
        <v>0.91901983386255182</v>
      </c>
      <c r="AB42" s="120">
        <f>AB40/AB41</f>
        <v>0.89827075099172815</v>
      </c>
      <c r="AE42" s="129"/>
      <c r="AG42" s="128"/>
      <c r="AH42" s="120" t="s">
        <v>194</v>
      </c>
      <c r="AI42" s="120">
        <f>AI40/AI41</f>
        <v>1.0772363264913249</v>
      </c>
      <c r="AJ42" s="120">
        <f>AJ40/AJ41</f>
        <v>1.023587070810553</v>
      </c>
      <c r="AK42" s="120">
        <f>AK40/AK41</f>
        <v>0.97565040051393104</v>
      </c>
      <c r="AL42" s="120">
        <f>AL40/AL41</f>
        <v>0.95354423782519182</v>
      </c>
      <c r="AO42" s="129"/>
      <c r="AQ42" s="128"/>
      <c r="AR42" s="120" t="s">
        <v>194</v>
      </c>
      <c r="AS42" s="120">
        <f>AS40/AS41</f>
        <v>1.078910776331486</v>
      </c>
      <c r="AT42" s="120">
        <f>AT40/AT41</f>
        <v>1.0279230085726923</v>
      </c>
      <c r="AU42" s="120">
        <f>AU40/AU41</f>
        <v>0.97345396073411827</v>
      </c>
      <c r="AV42" s="120">
        <f>AV40/AV41</f>
        <v>0.95131587613164958</v>
      </c>
      <c r="AY42" s="129"/>
      <c r="BA42" s="128"/>
      <c r="BB42" s="120" t="s">
        <v>194</v>
      </c>
      <c r="BC42" s="120">
        <f>BC40/BC41</f>
        <v>1.0805137665842826</v>
      </c>
      <c r="BD42" s="120">
        <f>BD40/BD41</f>
        <v>1.0321384132452087</v>
      </c>
      <c r="BE42" s="120">
        <f>BE40/BE41</f>
        <v>0.97134542421799697</v>
      </c>
      <c r="BF42" s="120">
        <f>BF40/BF41</f>
        <v>0.94917478818970702</v>
      </c>
      <c r="BI42" s="129"/>
      <c r="BK42" s="128"/>
      <c r="BL42" s="120" t="s">
        <v>194</v>
      </c>
      <c r="BM42" s="120">
        <f>BM40/BM41</f>
        <v>1.1475361680078238</v>
      </c>
      <c r="BN42" s="120">
        <f>BN40/BN41</f>
        <v>1.0989479851807471</v>
      </c>
      <c r="BO42" s="120">
        <f>BO40/BO41</f>
        <v>1.0279875666852198</v>
      </c>
      <c r="BP42" s="120">
        <f>BP40/BP41</f>
        <v>1.0044399555213341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1403.8170014253465</v>
      </c>
      <c r="F47" s="139">
        <f t="shared" ref="F47:H47" si="63">F36*F$42</f>
        <v>0</v>
      </c>
      <c r="G47" s="139">
        <f t="shared" si="63"/>
        <v>355.42871260751275</v>
      </c>
      <c r="H47" s="139">
        <f t="shared" si="63"/>
        <v>300.94547547847657</v>
      </c>
      <c r="I47" s="120">
        <f>I36</f>
        <v>2050</v>
      </c>
      <c r="J47" s="165">
        <f>SUM(E47:H47)</f>
        <v>2060.1911895113358</v>
      </c>
      <c r="K47" s="129">
        <f>I47/J47</f>
        <v>0.99505327973286151</v>
      </c>
      <c r="L47" s="150"/>
      <c r="M47" s="128"/>
      <c r="N47" s="4" t="s">
        <v>11</v>
      </c>
      <c r="O47" s="139">
        <f>O36*O$42</f>
        <v>635.16091519472718</v>
      </c>
      <c r="P47" s="139">
        <f t="shared" ref="P47:R47" si="64">P36*P$42</f>
        <v>0</v>
      </c>
      <c r="Q47" s="139">
        <f t="shared" si="64"/>
        <v>877.27177493579222</v>
      </c>
      <c r="R47" s="139">
        <f t="shared" si="64"/>
        <v>671.06029045462344</v>
      </c>
      <c r="S47" s="120">
        <f>S36</f>
        <v>2186.7465511512801</v>
      </c>
      <c r="T47" s="165">
        <f>SUM(O47:R47)</f>
        <v>2183.492980585143</v>
      </c>
      <c r="U47" s="129">
        <f>S47/T47</f>
        <v>1.0014900760364547</v>
      </c>
      <c r="W47" s="128"/>
      <c r="X47" s="4" t="s">
        <v>11</v>
      </c>
      <c r="Y47" s="139">
        <f>Y36*Y$42</f>
        <v>640.03417602380716</v>
      </c>
      <c r="Z47" s="139">
        <f t="shared" ref="Z47:AB47" si="65">Z36*Z$42</f>
        <v>0</v>
      </c>
      <c r="AA47" s="139">
        <f t="shared" si="65"/>
        <v>876.78460093645413</v>
      </c>
      <c r="AB47" s="139">
        <f t="shared" si="65"/>
        <v>670.61453556528124</v>
      </c>
      <c r="AC47" s="120">
        <f>AC36</f>
        <v>2333.9408020800124</v>
      </c>
      <c r="AD47" s="165">
        <f>SUM(Y47:AB47)</f>
        <v>2187.4333125255425</v>
      </c>
      <c r="AE47" s="129">
        <f>AC47/AD47</f>
        <v>1.0669768942054361</v>
      </c>
      <c r="AG47" s="128"/>
      <c r="AH47" s="4" t="s">
        <v>11</v>
      </c>
      <c r="AI47" s="139">
        <f>AI36*AI$42</f>
        <v>730.45334349270138</v>
      </c>
      <c r="AJ47" s="139">
        <f t="shared" ref="AJ47:AL47" si="66">AJ36*AJ$42</f>
        <v>0</v>
      </c>
      <c r="AK47" s="139">
        <f t="shared" si="66"/>
        <v>992.61340143244138</v>
      </c>
      <c r="AL47" s="139">
        <f t="shared" si="66"/>
        <v>759.89544190312574</v>
      </c>
      <c r="AM47" s="120">
        <f>AM36</f>
        <v>2492.3840399622668</v>
      </c>
      <c r="AN47" s="165">
        <f>SUM(AI47:AL47)</f>
        <v>2482.9621868282684</v>
      </c>
      <c r="AO47" s="129">
        <f>AM47/AN47</f>
        <v>1.0037946019411732</v>
      </c>
      <c r="BA47" s="128"/>
      <c r="BB47" s="4" t="s">
        <v>11</v>
      </c>
      <c r="BC47" s="139">
        <f>BC36*BC$42</f>
        <v>841.45696260285843</v>
      </c>
      <c r="BD47" s="139">
        <f t="shared" ref="BD47:BF47" si="67">BD36*BD$42</f>
        <v>0</v>
      </c>
      <c r="BE47" s="139">
        <f t="shared" si="67"/>
        <v>1125.776165203597</v>
      </c>
      <c r="BF47" s="139">
        <f t="shared" si="67"/>
        <v>862.6030712602377</v>
      </c>
      <c r="BG47" s="120">
        <f>BG36</f>
        <v>2846.535435076155</v>
      </c>
      <c r="BH47" s="165">
        <f>SUM(BC47:BF47)</f>
        <v>2829.8361990666931</v>
      </c>
      <c r="BI47" s="129">
        <f>BG47/BH47</f>
        <v>1.0059011316679636</v>
      </c>
      <c r="BK47" s="128"/>
      <c r="BL47" s="4" t="s">
        <v>11</v>
      </c>
      <c r="BM47" s="139">
        <f>BM36*BM$42</f>
        <v>958.3336958918627</v>
      </c>
      <c r="BN47" s="139">
        <f t="shared" ref="BN47:BP47" si="68">BN36*BN$42</f>
        <v>0</v>
      </c>
      <c r="BO47" s="139">
        <f t="shared" si="68"/>
        <v>1272.5111317639487</v>
      </c>
      <c r="BP47" s="139">
        <f t="shared" si="68"/>
        <v>975.49645997317452</v>
      </c>
      <c r="BQ47" s="120">
        <f>BQ36</f>
        <v>3044.1735794193137</v>
      </c>
      <c r="BR47" s="165">
        <f>SUM(BM47:BP47)</f>
        <v>3206.3412876289858</v>
      </c>
      <c r="BS47" s="129">
        <f>BQ47/BR47</f>
        <v>0.94942281757860181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19.521593202948665</v>
      </c>
      <c r="G48" s="139">
        <f t="shared" si="69"/>
        <v>697.53537094060744</v>
      </c>
      <c r="H48" s="139">
        <f t="shared" si="69"/>
        <v>806.41114628462344</v>
      </c>
      <c r="I48" s="120">
        <f>I37</f>
        <v>2050</v>
      </c>
      <c r="J48" s="165">
        <f>SUM(E48:H48)</f>
        <v>1523.4681104281794</v>
      </c>
      <c r="K48" s="129">
        <f>I48/J48</f>
        <v>1.3456139882204923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4.0330436752116841</v>
      </c>
      <c r="Q48" s="139">
        <f t="shared" si="70"/>
        <v>1034.4933365191932</v>
      </c>
      <c r="R48" s="139">
        <f t="shared" si="70"/>
        <v>1080.4633964108973</v>
      </c>
      <c r="S48" s="120">
        <f>S37</f>
        <v>2186.7465511512801</v>
      </c>
      <c r="T48" s="165">
        <f>SUM(O48:R48)</f>
        <v>2118.9897766053023</v>
      </c>
      <c r="U48" s="129">
        <f>S48/T48</f>
        <v>1.0319759799193211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4.0972135879530054</v>
      </c>
      <c r="AA48" s="139">
        <f t="shared" si="71"/>
        <v>1035.0790891767472</v>
      </c>
      <c r="AB48" s="139">
        <f t="shared" si="71"/>
        <v>1080.9573555528705</v>
      </c>
      <c r="AC48" s="120">
        <f>AC37</f>
        <v>2333.9408020800124</v>
      </c>
      <c r="AD48" s="165">
        <f>SUM(Y48:AB48)</f>
        <v>2120.1336583175707</v>
      </c>
      <c r="AE48" s="129">
        <f>AC48/AD48</f>
        <v>1.1008460683238754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4.7274961150315393</v>
      </c>
      <c r="AK48" s="139">
        <f t="shared" si="72"/>
        <v>1172.8367759993982</v>
      </c>
      <c r="AL48" s="139">
        <f t="shared" si="72"/>
        <v>1225.9316510218823</v>
      </c>
      <c r="AM48" s="120">
        <f>AM37</f>
        <v>2492.3840399622668</v>
      </c>
      <c r="AN48" s="165">
        <f>SUM(AI48:AL48)</f>
        <v>2403.4959231363118</v>
      </c>
      <c r="AO48" s="129">
        <f>AM48/AN48</f>
        <v>1.036982844851247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5.5443898475875093</v>
      </c>
      <c r="BE48" s="139">
        <f t="shared" si="73"/>
        <v>1332.8043615136901</v>
      </c>
      <c r="BF48" s="139">
        <f t="shared" si="73"/>
        <v>1394.3773931534192</v>
      </c>
      <c r="BG48" s="120">
        <f>BG37</f>
        <v>2846.535435076155</v>
      </c>
      <c r="BH48" s="165">
        <f>SUM(BC48:BF48)</f>
        <v>2732.7261445146969</v>
      </c>
      <c r="BI48" s="129">
        <f>BG48/BH48</f>
        <v>1.0416467968405481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6.3685684265755071</v>
      </c>
      <c r="BO48" s="139">
        <f t="shared" si="74"/>
        <v>1507.999766279702</v>
      </c>
      <c r="BP48" s="139">
        <f t="shared" si="74"/>
        <v>1578.4119453498242</v>
      </c>
      <c r="BQ48" s="120">
        <f>BQ37</f>
        <v>3044.1735794193137</v>
      </c>
      <c r="BR48" s="165">
        <f>SUM(BM48:BP48)</f>
        <v>3092.7802800561017</v>
      </c>
      <c r="BS48" s="129">
        <f>BQ48/BR48</f>
        <v>0.98428381707222146</v>
      </c>
    </row>
    <row r="49" spans="3:71" x14ac:dyDescent="0.3">
      <c r="C49" s="128"/>
      <c r="D49" s="4" t="s">
        <v>13</v>
      </c>
      <c r="E49" s="139">
        <f t="shared" ref="E49:H49" si="75">E38*E$42</f>
        <v>314.65878858767707</v>
      </c>
      <c r="F49" s="139">
        <f t="shared" si="75"/>
        <v>989.93194799830189</v>
      </c>
      <c r="G49" s="139">
        <f t="shared" si="75"/>
        <v>1.0359164518795665</v>
      </c>
      <c r="H49" s="139">
        <f t="shared" si="75"/>
        <v>0</v>
      </c>
      <c r="I49" s="120">
        <f>I38</f>
        <v>1054</v>
      </c>
      <c r="J49" s="165">
        <f>SUM(E49:H49)</f>
        <v>1305.6266530378584</v>
      </c>
      <c r="K49" s="129">
        <f>I49/J49</f>
        <v>0.80727518662981668</v>
      </c>
      <c r="L49" s="150"/>
      <c r="M49" s="128"/>
      <c r="N49" s="4" t="s">
        <v>13</v>
      </c>
      <c r="O49" s="139">
        <f t="shared" ref="O49:R49" si="76">O38*O$42</f>
        <v>336.64270625391566</v>
      </c>
      <c r="P49" s="139">
        <f t="shared" si="76"/>
        <v>804.82094038052821</v>
      </c>
      <c r="Q49" s="139">
        <f t="shared" si="76"/>
        <v>6.0459207988702035</v>
      </c>
      <c r="R49" s="139">
        <f t="shared" si="76"/>
        <v>0</v>
      </c>
      <c r="S49" s="120">
        <f>S38</f>
        <v>1112.9834646689119</v>
      </c>
      <c r="T49" s="165">
        <f>SUM(O49:R49)</f>
        <v>1147.509567433314</v>
      </c>
      <c r="U49" s="129">
        <f>S49/T49</f>
        <v>0.9699121438772591</v>
      </c>
      <c r="W49" s="128"/>
      <c r="X49" s="4" t="s">
        <v>13</v>
      </c>
      <c r="Y49" s="139">
        <f t="shared" ref="Y49:AB49" si="77">Y38*Y$42</f>
        <v>333.87993571216845</v>
      </c>
      <c r="Z49" s="139">
        <f t="shared" si="77"/>
        <v>803.83993674277849</v>
      </c>
      <c r="AA49" s="139">
        <f t="shared" si="77"/>
        <v>5.9473421406547908</v>
      </c>
      <c r="AB49" s="139">
        <f t="shared" si="77"/>
        <v>0</v>
      </c>
      <c r="AC49" s="120">
        <f>AC38</f>
        <v>1176.364579366546</v>
      </c>
      <c r="AD49" s="165">
        <f>SUM(Y49:AB49)</f>
        <v>1143.6672145956018</v>
      </c>
      <c r="AE49" s="129">
        <f>AC49/AD49</f>
        <v>1.0285899292675851</v>
      </c>
      <c r="AG49" s="128"/>
      <c r="AH49" s="4" t="s">
        <v>13</v>
      </c>
      <c r="AI49" s="139">
        <f t="shared" ref="AI49:AL49" si="78">AI38*AI$42</f>
        <v>374.5793044089329</v>
      </c>
      <c r="AJ49" s="139">
        <f t="shared" si="78"/>
        <v>910.96035481884246</v>
      </c>
      <c r="AK49" s="139">
        <f t="shared" si="78"/>
        <v>6.6187242099177741</v>
      </c>
      <c r="AL49" s="139">
        <f t="shared" si="78"/>
        <v>0</v>
      </c>
      <c r="AM49" s="120">
        <f>AM38</f>
        <v>1244.4750082359867</v>
      </c>
      <c r="AN49" s="165">
        <f>SUM(AI49:AL49)</f>
        <v>1292.1583834376929</v>
      </c>
      <c r="AO49" s="129">
        <f>AM49/AN49</f>
        <v>0.96309788659587681</v>
      </c>
      <c r="BA49" s="128"/>
      <c r="BB49" s="4" t="s">
        <v>13</v>
      </c>
      <c r="BC49" s="139">
        <f t="shared" ref="BC49:BF49" si="79">BC38*BC$42</f>
        <v>418.377961725913</v>
      </c>
      <c r="BD49" s="139">
        <f t="shared" si="79"/>
        <v>1033.8338197100513</v>
      </c>
      <c r="BE49" s="139">
        <f t="shared" si="79"/>
        <v>7.2783308665278446</v>
      </c>
      <c r="BF49" s="139">
        <f t="shared" si="79"/>
        <v>0</v>
      </c>
      <c r="BG49" s="120">
        <f>BG38</f>
        <v>1396.3384616119097</v>
      </c>
      <c r="BH49" s="165">
        <f>SUM(BC49:BF49)</f>
        <v>1459.4901123024922</v>
      </c>
      <c r="BI49" s="129">
        <f>BG49/BH49</f>
        <v>0.95673033331417745</v>
      </c>
      <c r="BK49" s="128"/>
      <c r="BL49" s="4" t="s">
        <v>13</v>
      </c>
      <c r="BM49" s="139">
        <f t="shared" ref="BM49:BP49" si="80">BM38*BM$42</f>
        <v>469.55322443181558</v>
      </c>
      <c r="BN49" s="139">
        <f t="shared" si="80"/>
        <v>1169.081111170784</v>
      </c>
      <c r="BO49" s="139">
        <f t="shared" si="80"/>
        <v>8.1072303372358689</v>
      </c>
      <c r="BP49" s="139">
        <f t="shared" si="80"/>
        <v>0</v>
      </c>
      <c r="BQ49" s="120">
        <f>BQ38</f>
        <v>1480.8887406556896</v>
      </c>
      <c r="BR49" s="165">
        <f>SUM(BM49:BP49)</f>
        <v>1646.7415659398355</v>
      </c>
      <c r="BS49" s="129">
        <f>BQ49/BR49</f>
        <v>0.89928424185400968</v>
      </c>
    </row>
    <row r="50" spans="3:71" x14ac:dyDescent="0.3">
      <c r="C50" s="128"/>
      <c r="D50" s="4" t="s">
        <v>14</v>
      </c>
      <c r="E50" s="139">
        <f t="shared" ref="E50:H50" si="81">E39*E$42</f>
        <v>331.52420998697619</v>
      </c>
      <c r="F50" s="139">
        <f t="shared" si="81"/>
        <v>1040.5464587987497</v>
      </c>
      <c r="G50" s="139">
        <f t="shared" si="81"/>
        <v>0</v>
      </c>
      <c r="H50" s="139">
        <f t="shared" si="81"/>
        <v>0.64337823689997176</v>
      </c>
      <c r="I50" s="120">
        <f>I39</f>
        <v>1108</v>
      </c>
      <c r="J50" s="165">
        <f>SUM(E50:H50)</f>
        <v>1372.7140470226259</v>
      </c>
      <c r="K50" s="129">
        <f>I50/J50</f>
        <v>0.80716009456100313</v>
      </c>
      <c r="L50" s="150"/>
      <c r="M50" s="128"/>
      <c r="N50" s="4" t="s">
        <v>14</v>
      </c>
      <c r="O50" s="139">
        <f t="shared" ref="O50:R50" si="82">O39*O$42</f>
        <v>356.20878351331322</v>
      </c>
      <c r="P50" s="139">
        <f t="shared" si="82"/>
        <v>849.60182196850258</v>
      </c>
      <c r="Q50" s="139">
        <f t="shared" si="82"/>
        <v>0</v>
      </c>
      <c r="R50" s="139">
        <f t="shared" si="82"/>
        <v>3.4068749716278304</v>
      </c>
      <c r="S50" s="120">
        <f>S39</f>
        <v>1172.7332381057306</v>
      </c>
      <c r="T50" s="165">
        <f>SUM(O50:R50)</f>
        <v>1209.2174804534436</v>
      </c>
      <c r="U50" s="129">
        <f>S50/T50</f>
        <v>0.96982822119472523</v>
      </c>
      <c r="W50" s="128"/>
      <c r="X50" s="4" t="s">
        <v>14</v>
      </c>
      <c r="Y50" s="139">
        <f t="shared" ref="Y50:AB50" si="83">Y39*Y$42</f>
        <v>354.0982932259804</v>
      </c>
      <c r="Z50" s="139">
        <f t="shared" si="83"/>
        <v>850.51865569351082</v>
      </c>
      <c r="AA50" s="139">
        <f t="shared" si="83"/>
        <v>0</v>
      </c>
      <c r="AB50" s="139">
        <f t="shared" si="83"/>
        <v>3.358670718996823</v>
      </c>
      <c r="AC50" s="120">
        <f>AC39</f>
        <v>1242.3889058947407</v>
      </c>
      <c r="AD50" s="165">
        <f>SUM(Y50:AB50)</f>
        <v>1207.9756196384881</v>
      </c>
      <c r="AE50" s="129">
        <f>AC50/AD50</f>
        <v>1.028488394713257</v>
      </c>
      <c r="AG50" s="128"/>
      <c r="AH50" s="4" t="s">
        <v>14</v>
      </c>
      <c r="AI50" s="139">
        <f t="shared" ref="AI50:AL50" si="84">AI39*AI$42</f>
        <v>398.16656252987451</v>
      </c>
      <c r="AJ50" s="139">
        <f t="shared" si="84"/>
        <v>966.05362922953486</v>
      </c>
      <c r="AK50" s="139">
        <f t="shared" si="84"/>
        <v>0</v>
      </c>
      <c r="AL50" s="139">
        <f t="shared" si="84"/>
        <v>3.7497295112225322</v>
      </c>
      <c r="AM50" s="120">
        <f>AM39</f>
        <v>1317.3433265123847</v>
      </c>
      <c r="AN50" s="165">
        <f>SUM(AI50:AL50)</f>
        <v>1367.9699212706319</v>
      </c>
      <c r="AO50" s="129">
        <f>AM50/AN50</f>
        <v>0.96299144157261662</v>
      </c>
      <c r="BA50" s="128"/>
      <c r="BB50" s="4" t="s">
        <v>14</v>
      </c>
      <c r="BC50" s="139">
        <f t="shared" ref="BC50:BF50" si="85">BC39*BC$42</f>
        <v>446.72309015636949</v>
      </c>
      <c r="BD50" s="139">
        <f t="shared" si="85"/>
        <v>1101.2884608346781</v>
      </c>
      <c r="BE50" s="139">
        <f t="shared" si="85"/>
        <v>0</v>
      </c>
      <c r="BF50" s="139">
        <f t="shared" si="85"/>
        <v>4.1456371684740327</v>
      </c>
      <c r="BG50" s="120">
        <f>BG39</f>
        <v>1484.8003122791824</v>
      </c>
      <c r="BH50" s="165">
        <f>SUM(BC50:BF50)</f>
        <v>1552.1571881595214</v>
      </c>
      <c r="BI50" s="129">
        <f>BG50/BH50</f>
        <v>0.9566043462645637</v>
      </c>
      <c r="BK50" s="128"/>
      <c r="BL50" s="4" t="s">
        <v>14</v>
      </c>
      <c r="BM50" s="139">
        <f t="shared" ref="BM50:BP50" si="86">BM39*BM$42</f>
        <v>502.47150787624611</v>
      </c>
      <c r="BN50" s="139">
        <f t="shared" si="86"/>
        <v>1248.1075482091289</v>
      </c>
      <c r="BO50" s="139">
        <f t="shared" si="86"/>
        <v>0</v>
      </c>
      <c r="BP50" s="139">
        <f t="shared" si="86"/>
        <v>4.6301405721901769</v>
      </c>
      <c r="BQ50" s="120">
        <f>BQ39</f>
        <v>1578.2089508716722</v>
      </c>
      <c r="BR50" s="165">
        <f>SUM(BM50:BP50)</f>
        <v>1755.2091966575651</v>
      </c>
      <c r="BS50" s="129">
        <f>BQ50/BR50</f>
        <v>0.89915717959833308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1917.8110322538555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1658.4558060242423</v>
      </c>
      <c r="AA52" s="165">
        <f>SUM(AA47:AA50)</f>
        <v>1917.8110322538562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1.0000000000000002</v>
      </c>
      <c r="AA53" s="120">
        <f>AA51/AA52</f>
        <v>0.99999999999999989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1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1396.8727114130422</v>
      </c>
      <c r="F58" s="139">
        <f t="shared" ref="F58:H58" si="87">F47*$K47</f>
        <v>0</v>
      </c>
      <c r="G58" s="139">
        <f t="shared" si="87"/>
        <v>353.6705061913342</v>
      </c>
      <c r="H58" s="139">
        <f t="shared" si="87"/>
        <v>299.45678239562358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636.10735325375151</v>
      </c>
      <c r="P58" s="139">
        <f t="shared" ref="P58:R58" si="88">P47*$U47</f>
        <v>0</v>
      </c>
      <c r="Q58" s="139">
        <f t="shared" si="88"/>
        <v>878.57897658508216</v>
      </c>
      <c r="R58" s="139">
        <f t="shared" si="88"/>
        <v>672.06022131244617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733.22512316785526</v>
      </c>
      <c r="AJ58" s="139">
        <f t="shared" ref="AJ58:AL58" si="89">AJ47*$AO47</f>
        <v>0</v>
      </c>
      <c r="AK58" s="139">
        <f t="shared" si="89"/>
        <v>996.37997417235147</v>
      </c>
      <c r="AL58" s="139">
        <f t="shared" si="89"/>
        <v>762.77894262205996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846.42251093210257</v>
      </c>
      <c r="BD58" s="139">
        <f t="shared" ref="BD58:BF58" si="90">BD47*$BI47</f>
        <v>0</v>
      </c>
      <c r="BE58" s="139">
        <f t="shared" si="90"/>
        <v>1132.4195185831186</v>
      </c>
      <c r="BF58" s="139">
        <f t="shared" si="90"/>
        <v>867.69340556093414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909.8638777341672</v>
      </c>
      <c r="BN58" s="139">
        <f t="shared" ref="BN58:BP58" si="91">BN47*$BS47</f>
        <v>0</v>
      </c>
      <c r="BO58" s="139">
        <f t="shared" si="91"/>
        <v>1208.1511041194635</v>
      </c>
      <c r="BP58" s="139">
        <f t="shared" si="91"/>
        <v>926.15859756568307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26.268528886237807</v>
      </c>
      <c r="G59" s="139">
        <f t="shared" si="92"/>
        <v>938.61335241625125</v>
      </c>
      <c r="H59" s="139">
        <f t="shared" si="92"/>
        <v>1085.1181186975109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4.1620041987839977</v>
      </c>
      <c r="Q59" s="139">
        <f t="shared" si="93"/>
        <v>1067.5722746744025</v>
      </c>
      <c r="R59" s="139">
        <f t="shared" si="93"/>
        <v>1115.0122722780936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4.9023323703886241</v>
      </c>
      <c r="AK59" s="139">
        <f t="shared" si="94"/>
        <v>1216.2116165220207</v>
      </c>
      <c r="AL59" s="139">
        <f t="shared" si="94"/>
        <v>1271.2700910698577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5.7752959251747837</v>
      </c>
      <c r="BE59" s="139">
        <f t="shared" si="95"/>
        <v>1388.3113939858472</v>
      </c>
      <c r="BF59" s="139">
        <f t="shared" si="95"/>
        <v>1452.4487451651328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6.2684788401953719</v>
      </c>
      <c r="BO59" s="139">
        <f t="shared" si="96"/>
        <v>1484.2997660978031</v>
      </c>
      <c r="BP59" s="139">
        <f t="shared" si="96"/>
        <v>1553.6053344813156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254.01623228182902</v>
      </c>
      <c r="F60" s="139">
        <f t="shared" si="97"/>
        <v>799.14749807114708</v>
      </c>
      <c r="G60" s="139">
        <f t="shared" si="97"/>
        <v>0.83626964702397455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326.5138489433777</v>
      </c>
      <c r="P60" s="139">
        <f t="shared" si="98"/>
        <v>780.60560372178986</v>
      </c>
      <c r="Q60" s="139">
        <f t="shared" si="98"/>
        <v>5.8640120037443104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360.7565364387969</v>
      </c>
      <c r="AJ60" s="139">
        <f t="shared" si="99"/>
        <v>877.34399249865726</v>
      </c>
      <c r="AK60" s="139">
        <f t="shared" si="99"/>
        <v>6.3744792985327727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400.27488677333889</v>
      </c>
      <c r="BD60" s="139">
        <f t="shared" si="100"/>
        <v>989.10017492266661</v>
      </c>
      <c r="BE60" s="139">
        <f t="shared" si="100"/>
        <v>6.9633999159040503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422.2618154432709</v>
      </c>
      <c r="BN60" s="139">
        <f t="shared" si="101"/>
        <v>1051.3362207250616</v>
      </c>
      <c r="BO60" s="139">
        <f t="shared" si="101"/>
        <v>7.2907044873569857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267.59311268234956</v>
      </c>
      <c r="F61" s="139">
        <f t="shared" si="102"/>
        <v>839.88757807911577</v>
      </c>
      <c r="G61" s="139">
        <f t="shared" si="102"/>
        <v>0</v>
      </c>
      <c r="H61" s="139">
        <f t="shared" si="102"/>
        <v>0.5193092385346727</v>
      </c>
      <c r="I61" s="120">
        <f>I50</f>
        <v>1108</v>
      </c>
      <c r="J61" s="165">
        <f>SUM(E61:H61)</f>
        <v>1107.9999999999998</v>
      </c>
      <c r="K61" s="129">
        <f>I61/J61</f>
        <v>1.0000000000000002</v>
      </c>
      <c r="M61" s="128"/>
      <c r="N61" s="4" t="s">
        <v>14</v>
      </c>
      <c r="O61" s="139">
        <f t="shared" ref="O61:R61" si="103">O50*$U50</f>
        <v>345.46133088865355</v>
      </c>
      <c r="P61" s="139">
        <f t="shared" si="103"/>
        <v>823.96782372351049</v>
      </c>
      <c r="Q61" s="139">
        <f t="shared" si="103"/>
        <v>0</v>
      </c>
      <c r="R61" s="139">
        <f t="shared" si="103"/>
        <v>3.3040834935666488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383.43099203665724</v>
      </c>
      <c r="AJ61" s="139">
        <f t="shared" si="104"/>
        <v>930.30137704820788</v>
      </c>
      <c r="AK61" s="139">
        <f t="shared" si="104"/>
        <v>0</v>
      </c>
      <c r="AL61" s="139">
        <f t="shared" si="104"/>
        <v>3.6109574275195695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427.3372496203196</v>
      </c>
      <c r="BD61" s="139">
        <f t="shared" si="105"/>
        <v>1053.4973281254647</v>
      </c>
      <c r="BE61" s="139">
        <f t="shared" si="105"/>
        <v>0</v>
      </c>
      <c r="BF61" s="139">
        <f t="shared" si="105"/>
        <v>3.9657345333981788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451.80086385052704</v>
      </c>
      <c r="BN61" s="139">
        <f t="shared" si="106"/>
        <v>1122.244862883111</v>
      </c>
      <c r="BO61" s="139">
        <f t="shared" si="106"/>
        <v>0</v>
      </c>
      <c r="BP61" s="139">
        <f t="shared" si="106"/>
        <v>4.163224138034332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1918.4820563772207</v>
      </c>
      <c r="F63" s="165">
        <f>SUM(F58:F61)</f>
        <v>1665.3036050365008</v>
      </c>
      <c r="G63" s="165">
        <f>SUM(G58:G61)</f>
        <v>1293.1201282546094</v>
      </c>
      <c r="H63" s="165">
        <f>SUM(H58:H61)</f>
        <v>1385.094210331669</v>
      </c>
      <c r="K63" s="129"/>
      <c r="M63" s="128"/>
      <c r="N63" s="120" t="s">
        <v>195</v>
      </c>
      <c r="O63" s="165">
        <f>SUM(O58:O61)</f>
        <v>1308.0825330857826</v>
      </c>
      <c r="P63" s="165">
        <f>SUM(P58:P61)</f>
        <v>1608.7354316440842</v>
      </c>
      <c r="Q63" s="165">
        <f>SUM(Q58:Q61)</f>
        <v>1952.0152632632289</v>
      </c>
      <c r="R63" s="165">
        <f>SUM(R58:R61)</f>
        <v>1790.3765770841064</v>
      </c>
      <c r="U63" s="129"/>
      <c r="AG63" s="128"/>
      <c r="AH63" s="120" t="s">
        <v>195</v>
      </c>
      <c r="AI63" s="165">
        <f>SUM(AI58:AI61)</f>
        <v>1477.4126516433093</v>
      </c>
      <c r="AJ63" s="165">
        <f>SUM(AJ58:AJ61)</f>
        <v>1812.5477019172538</v>
      </c>
      <c r="AK63" s="165">
        <f>SUM(AK58:AK61)</f>
        <v>2218.9660699929045</v>
      </c>
      <c r="AL63" s="165">
        <f>SUM(AL58:AL61)</f>
        <v>2037.6599911194373</v>
      </c>
      <c r="AO63" s="129"/>
      <c r="BA63" s="128"/>
      <c r="BB63" s="120" t="s">
        <v>195</v>
      </c>
      <c r="BC63" s="165">
        <f>SUM(BC58:BC61)</f>
        <v>1674.0346473257612</v>
      </c>
      <c r="BD63" s="165">
        <f>SUM(BD58:BD61)</f>
        <v>2048.3727989733061</v>
      </c>
      <c r="BE63" s="165">
        <f>SUM(BE58:BE61)</f>
        <v>2527.6943124848699</v>
      </c>
      <c r="BF63" s="165">
        <f>SUM(BF58:BF61)</f>
        <v>2324.1078852594651</v>
      </c>
      <c r="BI63" s="129"/>
      <c r="BK63" s="128"/>
      <c r="BL63" s="120" t="s">
        <v>195</v>
      </c>
      <c r="BM63" s="165">
        <f>SUM(BM58:BM61)</f>
        <v>1783.9265570279651</v>
      </c>
      <c r="BN63" s="165">
        <f>SUM(BN58:BN61)</f>
        <v>2179.849562448368</v>
      </c>
      <c r="BO63" s="165">
        <f>SUM(BO58:BO61)</f>
        <v>2699.7415747046234</v>
      </c>
      <c r="BP63" s="165">
        <f>SUM(BP58:BP61)</f>
        <v>2483.9271561850333</v>
      </c>
      <c r="BS63" s="129"/>
    </row>
    <row r="64" spans="3:71" x14ac:dyDescent="0.3">
      <c r="C64" s="128"/>
      <c r="D64" s="120" t="s">
        <v>194</v>
      </c>
      <c r="E64" s="120">
        <f>E62/E63</f>
        <v>1.0685531267731179</v>
      </c>
      <c r="F64" s="120">
        <f>F62/F63</f>
        <v>1.23100676285095</v>
      </c>
      <c r="G64" s="120">
        <f>G62/G63</f>
        <v>0.81508281943042515</v>
      </c>
      <c r="H64" s="120">
        <f>H62/H63</f>
        <v>0.79994558618123368</v>
      </c>
      <c r="K64" s="129"/>
      <c r="M64" s="128"/>
      <c r="N64" s="120" t="s">
        <v>194</v>
      </c>
      <c r="O64" s="120">
        <f>O62/O63</f>
        <v>1.0152359437360261</v>
      </c>
      <c r="P64" s="120">
        <f>P62/P63</f>
        <v>1.0309064955008453</v>
      </c>
      <c r="Q64" s="120">
        <f>Q62/Q63</f>
        <v>0.98247747768519345</v>
      </c>
      <c r="R64" s="120">
        <f>R62/R63</f>
        <v>0.98020192193047628</v>
      </c>
      <c r="U64" s="129"/>
      <c r="AG64" s="128"/>
      <c r="AH64" s="120" t="s">
        <v>194</v>
      </c>
      <c r="AI64" s="120">
        <f>AI62/AI63</f>
        <v>1.0174538635225014</v>
      </c>
      <c r="AJ64" s="120">
        <f>AJ62/AJ63</f>
        <v>1.0381748729553237</v>
      </c>
      <c r="AK64" s="120">
        <f>AK62/AK63</f>
        <v>0.97886530624089385</v>
      </c>
      <c r="AL64" s="120">
        <f>AL62/AL63</f>
        <v>0.97640275173838453</v>
      </c>
      <c r="AO64" s="129"/>
      <c r="BA64" s="128"/>
      <c r="BB64" s="120" t="s">
        <v>194</v>
      </c>
      <c r="BC64" s="120">
        <f>BC62/BC63</f>
        <v>1.0194281326323416</v>
      </c>
      <c r="BD64" s="120">
        <f>BD62/BD63</f>
        <v>1.0450571651143146</v>
      </c>
      <c r="BE64" s="120">
        <f>BE62/BE63</f>
        <v>0.97553681448123086</v>
      </c>
      <c r="BF64" s="120">
        <f>BF62/BF63</f>
        <v>0.97290066262552066</v>
      </c>
      <c r="BI64" s="129"/>
      <c r="BK64" s="128"/>
      <c r="BL64" s="120" t="s">
        <v>194</v>
      </c>
      <c r="BM64" s="120">
        <f>BM62/BM63</f>
        <v>1.0820840244768348</v>
      </c>
      <c r="BN64" s="120">
        <f>BN62/BN63</f>
        <v>1.111800222160465</v>
      </c>
      <c r="BO64" s="120">
        <f>BO62/BO63</f>
        <v>1.0329203930142783</v>
      </c>
      <c r="BP64" s="120">
        <f>BP62/BP63</f>
        <v>1.0300376722096585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1492.6327034844494</v>
      </c>
      <c r="F69" s="139">
        <f t="shared" ref="F69:H69" si="107">F58*F$64</f>
        <v>0</v>
      </c>
      <c r="G69" s="139">
        <f t="shared" si="107"/>
        <v>288.27075333581831</v>
      </c>
      <c r="H69" s="139">
        <f t="shared" si="107"/>
        <v>239.54913132941323</v>
      </c>
      <c r="I69" s="120">
        <f>I58</f>
        <v>2050</v>
      </c>
      <c r="J69" s="165">
        <f>SUM(E69:H69)</f>
        <v>2020.4525881496811</v>
      </c>
      <c r="K69" s="129">
        <f>I69/J69</f>
        <v>1.0146241550153761</v>
      </c>
      <c r="M69" s="128"/>
      <c r="N69" s="4" t="s">
        <v>11</v>
      </c>
      <c r="O69" s="139">
        <f>O58*O$64</f>
        <v>645.79904909799814</v>
      </c>
      <c r="P69" s="139">
        <f t="shared" ref="P69:R69" si="108">P58*P$64</f>
        <v>0</v>
      </c>
      <c r="Q69" s="139">
        <f t="shared" si="108"/>
        <v>863.18405686255016</v>
      </c>
      <c r="R69" s="139">
        <f t="shared" si="108"/>
        <v>658.754720583481</v>
      </c>
      <c r="S69" s="120">
        <f>S58</f>
        <v>2186.7465511512801</v>
      </c>
      <c r="T69" s="165">
        <f>SUM(O69:R69)</f>
        <v>2167.7378265440293</v>
      </c>
      <c r="U69" s="129">
        <f>S69/T69</f>
        <v>1.0087689223182288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32.336736709104272</v>
      </c>
      <c r="G70" s="139">
        <f t="shared" si="109"/>
        <v>765.04761764248133</v>
      </c>
      <c r="H70" s="139">
        <f t="shared" si="109"/>
        <v>868.03544953735786</v>
      </c>
      <c r="I70" s="120">
        <f>I59</f>
        <v>2050</v>
      </c>
      <c r="J70" s="165">
        <f>SUM(E70:H70)</f>
        <v>1665.4198038889435</v>
      </c>
      <c r="K70" s="129">
        <f>I70/J70</f>
        <v>1.2309208736518074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4.2906371628282152</v>
      </c>
      <c r="Q70" s="139">
        <f t="shared" si="110"/>
        <v>1048.8657156687514</v>
      </c>
      <c r="R70" s="139">
        <f t="shared" si="110"/>
        <v>1092.9371722630549</v>
      </c>
      <c r="S70" s="120">
        <f>S59</f>
        <v>2186.7465511512801</v>
      </c>
      <c r="T70" s="165">
        <f>SUM(O70:R70)</f>
        <v>2146.0935250946345</v>
      </c>
      <c r="U70" s="129">
        <f>S70/T70</f>
        <v>1.0189428026231302</v>
      </c>
    </row>
    <row r="71" spans="3:21" x14ac:dyDescent="0.3">
      <c r="C71" s="128"/>
      <c r="D71" s="4" t="s">
        <v>13</v>
      </c>
      <c r="E71" s="139">
        <f t="shared" ref="E71:H71" si="111">E60*E$64</f>
        <v>271.42983925587498</v>
      </c>
      <c r="F71" s="139">
        <f t="shared" si="111"/>
        <v>983.7559746409986</v>
      </c>
      <c r="G71" s="139">
        <f t="shared" si="111"/>
        <v>0.68162902170038764</v>
      </c>
      <c r="H71" s="139">
        <f t="shared" si="111"/>
        <v>0</v>
      </c>
      <c r="I71" s="120">
        <f>I60</f>
        <v>1054</v>
      </c>
      <c r="J71" s="165">
        <f>SUM(E71:H71)</f>
        <v>1255.8674429185742</v>
      </c>
      <c r="K71" s="129">
        <f>I71/J71</f>
        <v>0.83926054930650629</v>
      </c>
      <c r="M71" s="128"/>
      <c r="N71" s="4" t="s">
        <v>13</v>
      </c>
      <c r="O71" s="139">
        <f t="shared" ref="O71:R71" si="112">O60*O$64</f>
        <v>331.48859557491232</v>
      </c>
      <c r="P71" s="139">
        <f t="shared" si="112"/>
        <v>804.73138730115204</v>
      </c>
      <c r="Q71" s="139">
        <f t="shared" si="112"/>
        <v>5.7612597225544073</v>
      </c>
      <c r="R71" s="139">
        <f t="shared" si="112"/>
        <v>0</v>
      </c>
      <c r="S71" s="120">
        <f>S60</f>
        <v>1112.9834646689119</v>
      </c>
      <c r="T71" s="165">
        <f>SUM(O71:R71)</f>
        <v>1141.9812425986188</v>
      </c>
      <c r="U71" s="129">
        <f>S71/T71</f>
        <v>0.97460748316345247</v>
      </c>
    </row>
    <row r="72" spans="3:21" x14ac:dyDescent="0.3">
      <c r="C72" s="128"/>
      <c r="D72" s="4" t="s">
        <v>14</v>
      </c>
      <c r="E72" s="139">
        <f t="shared" ref="E72:H72" si="113">E61*E$64</f>
        <v>285.93745725967585</v>
      </c>
      <c r="F72" s="139">
        <f t="shared" si="113"/>
        <v>1033.9072886498968</v>
      </c>
      <c r="G72" s="139">
        <f t="shared" si="113"/>
        <v>0</v>
      </c>
      <c r="H72" s="139">
        <f t="shared" si="113"/>
        <v>0.41541913322894886</v>
      </c>
      <c r="I72" s="120">
        <f>I61</f>
        <v>1108</v>
      </c>
      <c r="J72" s="165">
        <f>SUM(E72:H72)</f>
        <v>1320.2601650428016</v>
      </c>
      <c r="K72" s="129">
        <f>I72/J72</f>
        <v>0.83922853187354907</v>
      </c>
      <c r="M72" s="128"/>
      <c r="N72" s="4" t="s">
        <v>14</v>
      </c>
      <c r="O72" s="139">
        <f t="shared" ref="O72:R72" si="114">O61*O$64</f>
        <v>350.72476028904578</v>
      </c>
      <c r="P72" s="139">
        <f t="shared" si="114"/>
        <v>849.43378156026245</v>
      </c>
      <c r="Q72" s="139">
        <f t="shared" si="114"/>
        <v>0</v>
      </c>
      <c r="R72" s="139">
        <f t="shared" si="114"/>
        <v>3.2386689906127915</v>
      </c>
      <c r="S72" s="120">
        <f>S61</f>
        <v>1172.7332381057306</v>
      </c>
      <c r="T72" s="165">
        <f>SUM(O72:R72)</f>
        <v>1203.3972108399209</v>
      </c>
      <c r="U72" s="129">
        <f>S72/T72</f>
        <v>0.97451882681962665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1658.4558060242427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0.99999999999999989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1514.4611955212258</v>
      </c>
      <c r="F80" s="139">
        <f t="shared" ref="F80:H80" si="115">F69*$K69</f>
        <v>0</v>
      </c>
      <c r="G80" s="139">
        <f t="shared" si="115"/>
        <v>292.48646951900054</v>
      </c>
      <c r="H80" s="139">
        <f t="shared" si="115"/>
        <v>243.05233495977325</v>
      </c>
      <c r="I80" s="120">
        <f>I69</f>
        <v>2050</v>
      </c>
      <c r="J80" s="165">
        <f>SUM(E80:H80)</f>
        <v>2049.9999999999995</v>
      </c>
      <c r="K80" s="129">
        <f>I80/J80</f>
        <v>1.0000000000000002</v>
      </c>
      <c r="M80" s="128"/>
      <c r="N80" s="4" t="s">
        <v>11</v>
      </c>
      <c r="O80" s="139">
        <f>O69*$U69</f>
        <v>651.46201079272453</v>
      </c>
      <c r="P80" s="139">
        <f t="shared" ref="P80:R80" si="116">P69*$U69</f>
        <v>0</v>
      </c>
      <c r="Q80" s="139">
        <f t="shared" si="116"/>
        <v>870.75325080351149</v>
      </c>
      <c r="R80" s="139">
        <f t="shared" si="116"/>
        <v>664.53128955504405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39.803964201019099</v>
      </c>
      <c r="G81" s="139">
        <f t="shared" si="117"/>
        <v>941.713081893717</v>
      </c>
      <c r="H81" s="139">
        <f t="shared" si="117"/>
        <v>1068.4829539052639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4.3719138557311377</v>
      </c>
      <c r="Q81" s="139">
        <f t="shared" si="118"/>
        <v>1068.7341718988328</v>
      </c>
      <c r="R81" s="139">
        <f t="shared" si="118"/>
        <v>1113.6404653967161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227.80035599206235</v>
      </c>
      <c r="F82" s="139">
        <f t="shared" si="119"/>
        <v>825.62757966076197</v>
      </c>
      <c r="G82" s="139">
        <f t="shared" si="119"/>
        <v>0.57206434717552379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323.07126583065286</v>
      </c>
      <c r="P82" s="139">
        <f t="shared" si="120"/>
        <v>784.29723200020931</v>
      </c>
      <c r="Q82" s="139">
        <f t="shared" si="120"/>
        <v>5.6149668380497211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239.96687246369345</v>
      </c>
      <c r="F83" s="139">
        <f t="shared" si="121"/>
        <v>867.68449594701463</v>
      </c>
      <c r="G83" s="139">
        <f t="shared" si="121"/>
        <v>0</v>
      </c>
      <c r="H83" s="139">
        <f t="shared" si="121"/>
        <v>0.34863158929191301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341.78788193347566</v>
      </c>
      <c r="P83" s="139">
        <f t="shared" si="122"/>
        <v>827.78921226706598</v>
      </c>
      <c r="Q83" s="139">
        <f t="shared" si="122"/>
        <v>0</v>
      </c>
      <c r="R83" s="139">
        <f t="shared" si="122"/>
        <v>3.1561439051890821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1982.2284239769815</v>
      </c>
      <c r="F85" s="165">
        <f>SUM(F80:F83)</f>
        <v>1733.1160398087957</v>
      </c>
      <c r="G85" s="165">
        <f>SUM(G80:G83)</f>
        <v>1234.7716157598929</v>
      </c>
      <c r="H85" s="165">
        <f>SUM(H80:H83)</f>
        <v>1311.8839204543292</v>
      </c>
      <c r="K85" s="129"/>
      <c r="M85" s="128"/>
      <c r="N85" s="120" t="s">
        <v>195</v>
      </c>
      <c r="O85" s="165">
        <f>SUM(O80:O83)</f>
        <v>1316.3211585568529</v>
      </c>
      <c r="P85" s="165">
        <f>SUM(P80:P83)</f>
        <v>1616.4583581230063</v>
      </c>
      <c r="Q85" s="165">
        <f>SUM(Q80:Q83)</f>
        <v>1945.1023895403939</v>
      </c>
      <c r="R85" s="165">
        <f>SUM(R80:R83)</f>
        <v>1781.3278988569493</v>
      </c>
      <c r="U85" s="129"/>
    </row>
    <row r="86" spans="3:21" x14ac:dyDescent="0.3">
      <c r="C86" s="128"/>
      <c r="D86" s="120" t="s">
        <v>194</v>
      </c>
      <c r="E86" s="120">
        <f>E84/E85</f>
        <v>1.0341895894556123</v>
      </c>
      <c r="F86" s="120">
        <f>F84/F85</f>
        <v>1.1828405905389718</v>
      </c>
      <c r="G86" s="120">
        <f>G84/G85</f>
        <v>0.85359914865823672</v>
      </c>
      <c r="H86" s="120">
        <f>H84/H85</f>
        <v>0.84458692017223558</v>
      </c>
      <c r="K86" s="129"/>
      <c r="M86" s="128"/>
      <c r="N86" s="120" t="s">
        <v>194</v>
      </c>
      <c r="O86" s="120">
        <f>O84/O85</f>
        <v>1.008881758322506</v>
      </c>
      <c r="P86" s="120">
        <f>P84/P85</f>
        <v>1.025981150513523</v>
      </c>
      <c r="Q86" s="120">
        <f>Q84/Q85</f>
        <v>0.98596919245316095</v>
      </c>
      <c r="R86" s="120">
        <f>R84/R85</f>
        <v>0.98518109044565039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1566.2400020425523</v>
      </c>
      <c r="F91" s="139">
        <f t="shared" ref="F91:H91" si="123">F80*F$86</f>
        <v>0</v>
      </c>
      <c r="G91" s="139">
        <f t="shared" si="123"/>
        <v>249.66620137547216</v>
      </c>
      <c r="H91" s="139">
        <f t="shared" si="123"/>
        <v>205.27882302434546</v>
      </c>
      <c r="I91" s="120">
        <f>I80</f>
        <v>2050</v>
      </c>
      <c r="J91" s="165">
        <f>SUM(E91:H91)</f>
        <v>2021.1850264423699</v>
      </c>
      <c r="K91" s="129">
        <f>I91/J91</f>
        <v>1.0142564748801595</v>
      </c>
      <c r="M91" s="128"/>
      <c r="N91" s="4" t="s">
        <v>11</v>
      </c>
      <c r="O91" s="139">
        <f>O80*O$86</f>
        <v>657.24813892887937</v>
      </c>
      <c r="P91" s="139">
        <f t="shared" ref="P91:R91" si="124">P80*P$86</f>
        <v>0</v>
      </c>
      <c r="Q91" s="139">
        <f t="shared" si="124"/>
        <v>858.53587952070291</v>
      </c>
      <c r="R91" s="139">
        <f t="shared" si="124"/>
        <v>654.68366047909251</v>
      </c>
      <c r="S91" s="120">
        <f>S80</f>
        <v>2186.7465511512801</v>
      </c>
      <c r="T91" s="165">
        <f>SUM(O91:R91)</f>
        <v>2170.4676789286746</v>
      </c>
      <c r="U91" s="129">
        <f>S91/T91</f>
        <v>1.0075001679963467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47.081744521325525</v>
      </c>
      <c r="G92" s="139">
        <f t="shared" si="125"/>
        <v>803.84548498480115</v>
      </c>
      <c r="H92" s="139">
        <f t="shared" si="125"/>
        <v>902.42672729537958</v>
      </c>
      <c r="I92" s="120">
        <f>I81</f>
        <v>2050</v>
      </c>
      <c r="J92" s="165">
        <f>SUM(E92:H92)</f>
        <v>1753.3539568015062</v>
      </c>
      <c r="K92" s="129">
        <f>I92/J92</f>
        <v>1.1691877684182148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4.4855012076490448</v>
      </c>
      <c r="Q92" s="139">
        <f t="shared" si="126"/>
        <v>1053.7389684141899</v>
      </c>
      <c r="R92" s="139">
        <f t="shared" si="126"/>
        <v>1097.1375280639384</v>
      </c>
      <c r="S92" s="120">
        <f>S81</f>
        <v>2186.7465511512801</v>
      </c>
      <c r="T92" s="165">
        <f>SUM(O92:R92)</f>
        <v>2155.3619976857772</v>
      </c>
      <c r="U92" s="129">
        <f>S92/T92</f>
        <v>1.0145611519082181</v>
      </c>
    </row>
    <row r="93" spans="3:21" x14ac:dyDescent="0.3">
      <c r="C93" s="128"/>
      <c r="D93" s="4" t="s">
        <v>13</v>
      </c>
      <c r="E93" s="139">
        <f t="shared" ref="E93:H93" si="127">E82*E$86</f>
        <v>235.58875664127331</v>
      </c>
      <c r="F93" s="139">
        <f t="shared" si="127"/>
        <v>976.58581389119774</v>
      </c>
      <c r="G93" s="139">
        <f t="shared" si="127"/>
        <v>0.48831363972675706</v>
      </c>
      <c r="H93" s="139">
        <f t="shared" si="127"/>
        <v>0</v>
      </c>
      <c r="I93" s="120">
        <f>I82</f>
        <v>1054</v>
      </c>
      <c r="J93" s="165">
        <f>SUM(E93:H93)</f>
        <v>1212.6628841721979</v>
      </c>
      <c r="K93" s="129">
        <f>I93/J93</f>
        <v>0.86916158955379741</v>
      </c>
      <c r="M93" s="128"/>
      <c r="N93" s="4" t="s">
        <v>13</v>
      </c>
      <c r="O93" s="139">
        <f t="shared" ref="O93:R93" si="128">O82*O$86</f>
        <v>325.94070673470685</v>
      </c>
      <c r="P93" s="139">
        <f t="shared" si="128"/>
        <v>804.67417643214617</v>
      </c>
      <c r="Q93" s="139">
        <f t="shared" si="128"/>
        <v>5.5361843189631621</v>
      </c>
      <c r="R93" s="139">
        <f t="shared" si="128"/>
        <v>0</v>
      </c>
      <c r="S93" s="120">
        <f>S82</f>
        <v>1112.9834646689119</v>
      </c>
      <c r="T93" s="165">
        <f>SUM(O93:R93)</f>
        <v>1136.1510674858162</v>
      </c>
      <c r="U93" s="129">
        <f>S93/T93</f>
        <v>0.97960869511114246</v>
      </c>
    </row>
    <row r="94" spans="3:21" x14ac:dyDescent="0.3">
      <c r="C94" s="128"/>
      <c r="D94" s="4" t="s">
        <v>14</v>
      </c>
      <c r="E94" s="139">
        <f t="shared" ref="E94:H94" si="129">E83*E$86</f>
        <v>248.17124131617442</v>
      </c>
      <c r="F94" s="139">
        <f t="shared" si="129"/>
        <v>1026.332441587477</v>
      </c>
      <c r="G94" s="139">
        <f t="shared" si="129"/>
        <v>0</v>
      </c>
      <c r="H94" s="139">
        <f t="shared" si="129"/>
        <v>0.29444968027480856</v>
      </c>
      <c r="I94" s="120">
        <f>I83</f>
        <v>1108</v>
      </c>
      <c r="J94" s="165">
        <f>SUM(E94:H94)</f>
        <v>1274.7981325839262</v>
      </c>
      <c r="K94" s="129">
        <f>I94/J94</f>
        <v>0.86915721923294775</v>
      </c>
      <c r="M94" s="128"/>
      <c r="N94" s="4" t="s">
        <v>14</v>
      </c>
      <c r="O94" s="139">
        <f t="shared" ref="O94:R94" si="130">O83*O$86</f>
        <v>344.82355929837001</v>
      </c>
      <c r="P94" s="139">
        <f t="shared" si="130"/>
        <v>849.29612838444723</v>
      </c>
      <c r="Q94" s="139">
        <f t="shared" si="130"/>
        <v>0</v>
      </c>
      <c r="R94" s="139">
        <f t="shared" si="130"/>
        <v>3.1093732941175731</v>
      </c>
      <c r="S94" s="120">
        <f>S83</f>
        <v>1172.7332381057306</v>
      </c>
      <c r="T94" s="165">
        <f>SUM(O94:R94)</f>
        <v>1197.2290609769348</v>
      </c>
      <c r="U94" s="129">
        <f>S94/T94</f>
        <v>0.97953956876788839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1588.5690632879728</v>
      </c>
      <c r="F102" s="139">
        <f t="shared" ref="F102:H102" si="131">F91*$K91</f>
        <v>0</v>
      </c>
      <c r="G102" s="139">
        <f t="shared" si="131"/>
        <v>253.22556130380642</v>
      </c>
      <c r="H102" s="139">
        <f t="shared" si="131"/>
        <v>208.20537540822073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662.17761038613219</v>
      </c>
      <c r="P102" s="139">
        <f t="shared" ref="P102:R102" si="132">P91*$U91</f>
        <v>0</v>
      </c>
      <c r="Q102" s="139">
        <f t="shared" si="132"/>
        <v>864.97504284799948</v>
      </c>
      <c r="R102" s="139">
        <f t="shared" si="132"/>
        <v>659.59389791714887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55.0473998101251</v>
      </c>
      <c r="G103" s="139">
        <f t="shared" si="133"/>
        <v>939.84630874243726</v>
      </c>
      <c r="H103" s="139">
        <f t="shared" si="133"/>
        <v>1055.1062914474378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4.5508152721181183</v>
      </c>
      <c r="Q103" s="139">
        <f t="shared" si="134"/>
        <v>1069.0826216048779</v>
      </c>
      <c r="R103" s="139">
        <f t="shared" si="134"/>
        <v>1113.1131142742843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204.76469820333185</v>
      </c>
      <c r="F104" s="139">
        <f t="shared" si="135"/>
        <v>848.8108783373624</v>
      </c>
      <c r="G104" s="139">
        <f t="shared" si="135"/>
        <v>0.42442345930570852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319.29435040798973</v>
      </c>
      <c r="P104" s="139">
        <f t="shared" si="136"/>
        <v>788.26581996432787</v>
      </c>
      <c r="Q104" s="139">
        <f t="shared" si="136"/>
        <v>5.4232942965942721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215.699825995955</v>
      </c>
      <c r="F105" s="139">
        <f t="shared" si="137"/>
        <v>892.04425093873328</v>
      </c>
      <c r="G105" s="139">
        <f t="shared" si="137"/>
        <v>0</v>
      </c>
      <c r="H105" s="139">
        <f t="shared" si="137"/>
        <v>0.25592306531168313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337.76832057613376</v>
      </c>
      <c r="P105" s="139">
        <f t="shared" si="138"/>
        <v>831.91916335393864</v>
      </c>
      <c r="Q105" s="139">
        <f t="shared" si="138"/>
        <v>0</v>
      </c>
      <c r="R105" s="139">
        <f t="shared" si="138"/>
        <v>3.045754175658316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2009.0335874872596</v>
      </c>
      <c r="F107" s="165">
        <f>SUM(F102:F105)</f>
        <v>1795.9025290862207</v>
      </c>
      <c r="G107" s="165">
        <f>SUM(G102:G105)</f>
        <v>1193.4962935055494</v>
      </c>
      <c r="H107" s="165">
        <f>SUM(H102:H105)</f>
        <v>1263.5675899209702</v>
      </c>
      <c r="K107" s="129"/>
      <c r="M107" s="128"/>
      <c r="N107" s="120" t="s">
        <v>195</v>
      </c>
      <c r="O107" s="165">
        <f>SUM(O102:O105)</f>
        <v>1319.2402813702556</v>
      </c>
      <c r="P107" s="165">
        <f>SUM(P102:P105)</f>
        <v>1624.7357985903845</v>
      </c>
      <c r="Q107" s="165">
        <f>SUM(Q102:Q105)</f>
        <v>1939.4809587494717</v>
      </c>
      <c r="R107" s="165">
        <f>SUM(R102:R105)</f>
        <v>1775.7527663670912</v>
      </c>
      <c r="U107" s="129"/>
    </row>
    <row r="108" spans="3:21" x14ac:dyDescent="0.3">
      <c r="C108" s="128"/>
      <c r="D108" s="120" t="s">
        <v>194</v>
      </c>
      <c r="E108" s="120">
        <f>E106/E107</f>
        <v>1.0203911038460924</v>
      </c>
      <c r="F108" s="120">
        <f>F106/F107</f>
        <v>1.1414873395401184</v>
      </c>
      <c r="G108" s="120">
        <f>G106/G107</f>
        <v>0.88311962570422442</v>
      </c>
      <c r="H108" s="120">
        <f>H106/H107</f>
        <v>0.87688225690348687</v>
      </c>
      <c r="K108" s="129"/>
      <c r="M108" s="128"/>
      <c r="N108" s="120" t="s">
        <v>194</v>
      </c>
      <c r="O108" s="120">
        <f>O106/O107</f>
        <v>1.0066493751862922</v>
      </c>
      <c r="P108" s="120">
        <f>P106/P107</f>
        <v>1.0207541481286455</v>
      </c>
      <c r="Q108" s="120">
        <f>Q106/Q107</f>
        <v>0.98882694547845007</v>
      </c>
      <c r="R108" s="120">
        <f>R106/R107</f>
        <v>0.98827415340450708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1620.9617400241675</v>
      </c>
      <c r="F113" s="139">
        <f t="shared" ref="F113:H113" si="139">F102*F$108</f>
        <v>0</v>
      </c>
      <c r="G113" s="139">
        <f t="shared" si="139"/>
        <v>223.62846291735966</v>
      </c>
      <c r="H113" s="139">
        <f t="shared" si="139"/>
        <v>182.57159948739834</v>
      </c>
      <c r="I113" s="120">
        <f>I102</f>
        <v>2050</v>
      </c>
      <c r="J113" s="165">
        <f>SUM(E113:H113)</f>
        <v>2027.1618024289255</v>
      </c>
      <c r="K113" s="129">
        <f>I113/J113</f>
        <v>1.0112660950614352</v>
      </c>
      <c r="M113" s="128"/>
      <c r="N113" s="4" t="s">
        <v>11</v>
      </c>
      <c r="O113" s="139">
        <f>O102*O$108</f>
        <v>666.58067775755194</v>
      </c>
      <c r="P113" s="139">
        <f t="shared" ref="P113:R113" si="140">P102*P$108</f>
        <v>0</v>
      </c>
      <c r="Q113" s="139">
        <f t="shared" si="140"/>
        <v>855.31062953447884</v>
      </c>
      <c r="R113" s="139">
        <f t="shared" si="140"/>
        <v>651.85960105484912</v>
      </c>
      <c r="S113" s="120">
        <f>S102</f>
        <v>2186.7465511512801</v>
      </c>
      <c r="T113" s="165">
        <f>SUM(O113:R113)</f>
        <v>2173.7509083468799</v>
      </c>
      <c r="U113" s="129">
        <f>S113/T113</f>
        <v>1.0059784415751127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62.83590995786092</v>
      </c>
      <c r="G114" s="139">
        <f t="shared" si="141"/>
        <v>829.99672039611812</v>
      </c>
      <c r="H114" s="139">
        <f t="shared" si="141"/>
        <v>925.20398611749749</v>
      </c>
      <c r="I114" s="120">
        <f>I103</f>
        <v>2050</v>
      </c>
      <c r="J114" s="165">
        <f>SUM(E114:H114)</f>
        <v>1818.0366164714765</v>
      </c>
      <c r="K114" s="129">
        <f>I114/J114</f>
        <v>1.1275900504021354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4.6452635663817601</v>
      </c>
      <c r="Q114" s="139">
        <f t="shared" si="142"/>
        <v>1057.137703185645</v>
      </c>
      <c r="R114" s="139">
        <f t="shared" si="142"/>
        <v>1100.0609206528727</v>
      </c>
      <c r="S114" s="120">
        <f>S103</f>
        <v>2186.7465511512801</v>
      </c>
      <c r="T114" s="165">
        <f>SUM(O114:R114)</f>
        <v>2161.8438874048998</v>
      </c>
      <c r="U114" s="129">
        <f>S114/T114</f>
        <v>1.0115191776295529</v>
      </c>
    </row>
    <row r="115" spans="3:71" x14ac:dyDescent="0.3">
      <c r="C115" s="128"/>
      <c r="D115" s="4" t="s">
        <v>13</v>
      </c>
      <c r="E115" s="139">
        <f t="shared" ref="E115:H115" si="143">E104*E$108</f>
        <v>208.94007642840975</v>
      </c>
      <c r="F115" s="139">
        <f t="shared" si="143"/>
        <v>968.9068712860269</v>
      </c>
      <c r="G115" s="139">
        <f t="shared" si="143"/>
        <v>0.37481668652214944</v>
      </c>
      <c r="H115" s="139">
        <f t="shared" si="143"/>
        <v>0</v>
      </c>
      <c r="I115" s="120">
        <f>I104</f>
        <v>1054</v>
      </c>
      <c r="J115" s="165">
        <f>SUM(E115:H115)</f>
        <v>1178.2217644009588</v>
      </c>
      <c r="K115" s="129">
        <f>I115/J115</f>
        <v>0.89456843511618833</v>
      </c>
      <c r="M115" s="128"/>
      <c r="N115" s="4" t="s">
        <v>13</v>
      </c>
      <c r="O115" s="139">
        <f t="shared" ref="O115:R115" si="144">O104*O$108</f>
        <v>321.4174583387159</v>
      </c>
      <c r="P115" s="139">
        <f t="shared" si="144"/>
        <v>804.62560555661571</v>
      </c>
      <c r="Q115" s="139">
        <f t="shared" si="144"/>
        <v>5.3626995337320134</v>
      </c>
      <c r="R115" s="139">
        <f t="shared" si="144"/>
        <v>0</v>
      </c>
      <c r="S115" s="120">
        <f>S104</f>
        <v>1112.9834646689119</v>
      </c>
      <c r="T115" s="165">
        <f>SUM(O115:R115)</f>
        <v>1131.4057634290637</v>
      </c>
      <c r="U115" s="129">
        <f>S115/T115</f>
        <v>0.98371733700178665</v>
      </c>
    </row>
    <row r="116" spans="3:71" x14ac:dyDescent="0.3">
      <c r="C116" s="128"/>
      <c r="D116" s="4" t="s">
        <v>14</v>
      </c>
      <c r="E116" s="139">
        <f t="shared" ref="E116:H116" si="145">E105*E$108</f>
        <v>220.09818354742259</v>
      </c>
      <c r="F116" s="139">
        <f t="shared" si="145"/>
        <v>1018.2572187561124</v>
      </c>
      <c r="G116" s="139">
        <f t="shared" si="145"/>
        <v>0</v>
      </c>
      <c r="H116" s="139">
        <f t="shared" si="145"/>
        <v>0.22441439510416716</v>
      </c>
      <c r="I116" s="120">
        <f>I105</f>
        <v>1108</v>
      </c>
      <c r="J116" s="165">
        <f>SUM(E116:H116)</f>
        <v>1238.579816698639</v>
      </c>
      <c r="K116" s="129">
        <f>I116/J116</f>
        <v>0.89457294964914591</v>
      </c>
      <c r="M116" s="128"/>
      <c r="N116" s="4" t="s">
        <v>14</v>
      </c>
      <c r="O116" s="139">
        <f t="shared" ref="O116:R116" si="146">O105*O$108</f>
        <v>340.01426886568828</v>
      </c>
      <c r="P116" s="139">
        <f t="shared" si="146"/>
        <v>849.18493690124512</v>
      </c>
      <c r="Q116" s="139">
        <f t="shared" si="146"/>
        <v>0</v>
      </c>
      <c r="R116" s="139">
        <f t="shared" si="146"/>
        <v>3.0100401294269648</v>
      </c>
      <c r="S116" s="120">
        <f>S105</f>
        <v>1172.7332381057306</v>
      </c>
      <c r="T116" s="165">
        <f>SUM(O116:R116)</f>
        <v>1192.2092458963602</v>
      </c>
      <c r="U116" s="129">
        <f>S116/T116</f>
        <v>0.98366393495297322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1.0000000000000002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1620.9617400241675</v>
      </c>
      <c r="F122" s="159">
        <f t="shared" ref="E122:H125" si="148">F113</f>
        <v>0</v>
      </c>
      <c r="G122" s="159">
        <f>G113</f>
        <v>223.62846291735966</v>
      </c>
      <c r="H122" s="158">
        <f t="shared" si="148"/>
        <v>182.57159948739834</v>
      </c>
      <c r="N122" s="150"/>
      <c r="O122" s="160" t="str">
        <f>N36</f>
        <v>A</v>
      </c>
      <c r="P122" s="159">
        <f>O113</f>
        <v>666.58067775755194</v>
      </c>
      <c r="Q122" s="159">
        <f t="shared" ref="Q122:S122" si="149">P113</f>
        <v>0</v>
      </c>
      <c r="R122" s="159">
        <f t="shared" si="149"/>
        <v>855.31062953447884</v>
      </c>
      <c r="S122" s="159">
        <f t="shared" si="149"/>
        <v>651.85960105484912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640.03417602380716</v>
      </c>
      <c r="AA122" s="159">
        <f t="shared" ref="AA122:AC122" si="150">Z47</f>
        <v>0</v>
      </c>
      <c r="AB122" s="159">
        <f t="shared" si="150"/>
        <v>876.78460093645413</v>
      </c>
      <c r="AC122" s="159">
        <f t="shared" si="150"/>
        <v>670.61453556528124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733.22512316785526</v>
      </c>
      <c r="AK122" s="159">
        <f t="shared" ref="AK122:AM122" si="151">AJ58</f>
        <v>0</v>
      </c>
      <c r="AL122" s="159">
        <f t="shared" si="151"/>
        <v>996.37997417235147</v>
      </c>
      <c r="AM122" s="159">
        <f t="shared" si="151"/>
        <v>762.77894262205996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726.50944782523914</v>
      </c>
      <c r="AU122" s="159">
        <f t="shared" si="147"/>
        <v>0</v>
      </c>
      <c r="AV122" s="159">
        <f t="shared" si="147"/>
        <v>1085.6222508826204</v>
      </c>
      <c r="AW122" s="158">
        <f t="shared" si="147"/>
        <v>850.80746608804645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846.42251093210257</v>
      </c>
      <c r="BE122" s="159">
        <f t="shared" ref="BE122:BG122" si="152">BD58</f>
        <v>0</v>
      </c>
      <c r="BF122" s="159">
        <f t="shared" si="152"/>
        <v>1132.4195185831186</v>
      </c>
      <c r="BG122" s="159">
        <f t="shared" si="152"/>
        <v>867.69340556093414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909.8638777341672</v>
      </c>
      <c r="BO122" s="159">
        <f t="shared" ref="BO122:BQ122" si="153">BN58</f>
        <v>0</v>
      </c>
      <c r="BP122" s="159">
        <f t="shared" si="153"/>
        <v>1208.1511041194635</v>
      </c>
      <c r="BQ122" s="159">
        <f t="shared" si="153"/>
        <v>926.15859756568307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62.83590995786092</v>
      </c>
      <c r="G123" s="159">
        <f t="shared" si="148"/>
        <v>829.99672039611812</v>
      </c>
      <c r="H123" s="158">
        <f t="shared" si="148"/>
        <v>925.20398611749749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4.6452635663817601</v>
      </c>
      <c r="R123" s="159">
        <f t="shared" si="154"/>
        <v>1057.137703185645</v>
      </c>
      <c r="S123" s="159">
        <f t="shared" si="154"/>
        <v>1100.0609206528727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4.0972135879530054</v>
      </c>
      <c r="AB123" s="159">
        <f t="shared" si="155"/>
        <v>1035.0790891767472</v>
      </c>
      <c r="AC123" s="159">
        <f t="shared" si="155"/>
        <v>1080.9573555528705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4.9023323703886241</v>
      </c>
      <c r="AL123" s="159">
        <f t="shared" si="156"/>
        <v>1216.2116165220207</v>
      </c>
      <c r="AM123" s="159">
        <f t="shared" si="156"/>
        <v>1271.2700910698577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4.980347179314025</v>
      </c>
      <c r="AV123" s="159">
        <f t="shared" si="147"/>
        <v>1284.0017702816124</v>
      </c>
      <c r="AW123" s="158">
        <f t="shared" si="147"/>
        <v>1373.9570473349795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5.7752959251747837</v>
      </c>
      <c r="BF123" s="159">
        <f t="shared" si="157"/>
        <v>1388.3113939858472</v>
      </c>
      <c r="BG123" s="159">
        <f t="shared" si="157"/>
        <v>1452.4487451651328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6.2684788401953719</v>
      </c>
      <c r="BP123" s="159">
        <f t="shared" si="158"/>
        <v>1484.2997660978031</v>
      </c>
      <c r="BQ123" s="159">
        <f t="shared" si="158"/>
        <v>1553.6053344813156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208.94007642840975</v>
      </c>
      <c r="F124" s="159">
        <f t="shared" si="148"/>
        <v>968.9068712860269</v>
      </c>
      <c r="G124" s="159">
        <f t="shared" si="148"/>
        <v>0.37481668652214944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321.4174583387159</v>
      </c>
      <c r="Q124" s="159">
        <f t="shared" si="159"/>
        <v>804.62560555661571</v>
      </c>
      <c r="R124" s="159">
        <f t="shared" si="159"/>
        <v>5.3626995337320134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333.87993571216845</v>
      </c>
      <c r="AA124" s="159">
        <f t="shared" si="160"/>
        <v>803.83993674277849</v>
      </c>
      <c r="AB124" s="159">
        <f t="shared" si="160"/>
        <v>5.9473421406547908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360.7565364387969</v>
      </c>
      <c r="AK124" s="159">
        <f t="shared" si="161"/>
        <v>877.34399249865726</v>
      </c>
      <c r="AL124" s="159">
        <f t="shared" si="161"/>
        <v>6.3744792985327727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366.75114868483519</v>
      </c>
      <c r="AU124" s="159">
        <f t="shared" si="147"/>
        <v>943.79438234161591</v>
      </c>
      <c r="AV124" s="159">
        <f t="shared" si="147"/>
        <v>7.1260982475406474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400.27488677333889</v>
      </c>
      <c r="BE124" s="159">
        <f t="shared" si="162"/>
        <v>989.10017492266661</v>
      </c>
      <c r="BF124" s="159">
        <f t="shared" si="162"/>
        <v>6.9633999159040503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422.2618154432709</v>
      </c>
      <c r="BO124" s="159">
        <f t="shared" si="163"/>
        <v>1051.3362207250616</v>
      </c>
      <c r="BP124" s="159">
        <f t="shared" si="163"/>
        <v>7.2907044873569857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220.09818354742259</v>
      </c>
      <c r="F125" s="154">
        <f t="shared" si="148"/>
        <v>1018.2572187561124</v>
      </c>
      <c r="G125" s="154">
        <f t="shared" si="148"/>
        <v>0</v>
      </c>
      <c r="H125" s="153">
        <f t="shared" si="148"/>
        <v>0.22441439510416716</v>
      </c>
      <c r="N125" s="152"/>
      <c r="O125" s="155" t="str">
        <f>N39</f>
        <v>D</v>
      </c>
      <c r="P125" s="159">
        <f t="shared" ref="P125:S125" si="164">O116</f>
        <v>340.01426886568828</v>
      </c>
      <c r="Q125" s="159">
        <f t="shared" si="164"/>
        <v>849.18493690124512</v>
      </c>
      <c r="R125" s="159">
        <f t="shared" si="164"/>
        <v>0</v>
      </c>
      <c r="S125" s="159">
        <f t="shared" si="164"/>
        <v>3.0100401294269648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354.0982932259804</v>
      </c>
      <c r="AA125" s="159">
        <f t="shared" si="165"/>
        <v>850.51865569351082</v>
      </c>
      <c r="AB125" s="159">
        <f t="shared" si="165"/>
        <v>0</v>
      </c>
      <c r="AC125" s="159">
        <f t="shared" si="165"/>
        <v>3.358670718996823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383.43099203665724</v>
      </c>
      <c r="AK125" s="159">
        <f t="shared" si="166"/>
        <v>930.30137704820788</v>
      </c>
      <c r="AL125" s="159">
        <f t="shared" si="166"/>
        <v>0</v>
      </c>
      <c r="AM125" s="159">
        <f t="shared" si="166"/>
        <v>3.6109574275195695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390.72583400057005</v>
      </c>
      <c r="AU125" s="154">
        <f t="shared" si="147"/>
        <v>1003.1336170286075</v>
      </c>
      <c r="AV125" s="154">
        <f t="shared" si="147"/>
        <v>0</v>
      </c>
      <c r="AW125" s="153">
        <f t="shared" si="147"/>
        <v>4.1422465946420068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427.3372496203196</v>
      </c>
      <c r="BE125" s="159">
        <f t="shared" si="167"/>
        <v>1053.4973281254647</v>
      </c>
      <c r="BF125" s="159">
        <f t="shared" si="167"/>
        <v>0</v>
      </c>
      <c r="BG125" s="159">
        <f t="shared" si="167"/>
        <v>3.9657345333981788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451.80086385052704</v>
      </c>
      <c r="BO125" s="159">
        <f t="shared" si="168"/>
        <v>1122.244862883111</v>
      </c>
      <c r="BP125" s="159">
        <f t="shared" si="168"/>
        <v>0</v>
      </c>
      <c r="BQ125" s="159">
        <f t="shared" si="168"/>
        <v>4.163224138034332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1.4000497256466284E-85</v>
      </c>
      <c r="F134" s="130" t="e">
        <f t="shared" si="169"/>
        <v>#DIV/0!</v>
      </c>
      <c r="G134" s="148">
        <f>G129*G122</f>
        <v>223.62846291735966</v>
      </c>
      <c r="H134" s="148">
        <f t="shared" si="169"/>
        <v>182.57159948739834</v>
      </c>
      <c r="N134" s="130" t="s">
        <v>11</v>
      </c>
      <c r="O134" s="130">
        <f t="shared" ref="O134:R137" si="170">O129*P122</f>
        <v>5.7573604112450555E-86</v>
      </c>
      <c r="P134" s="130" t="e">
        <f t="shared" si="170"/>
        <v>#DIV/0!</v>
      </c>
      <c r="Q134" s="148">
        <f t="shared" si="170"/>
        <v>855.31062953447884</v>
      </c>
      <c r="R134" s="148">
        <f t="shared" si="170"/>
        <v>651.85960105484912</v>
      </c>
      <c r="W134" s="130" t="s">
        <v>11</v>
      </c>
      <c r="X134" s="130">
        <f t="shared" ref="X134:AA137" si="171">X129*Z122</f>
        <v>5.5280741699260408E-86</v>
      </c>
      <c r="Y134" s="130" t="e">
        <f t="shared" si="171"/>
        <v>#DIV/0!</v>
      </c>
      <c r="Z134" s="148">
        <f t="shared" si="171"/>
        <v>876.78460093645413</v>
      </c>
      <c r="AA134" s="148">
        <f t="shared" si="171"/>
        <v>670.61453556528124</v>
      </c>
      <c r="AG134" s="130" t="s">
        <v>11</v>
      </c>
      <c r="AH134" s="130">
        <f t="shared" ref="AH134:AK137" si="172">AH129*AJ122</f>
        <v>6.3329787938922344E-86</v>
      </c>
      <c r="AI134" s="130" t="e">
        <f t="shared" si="172"/>
        <v>#DIV/0!</v>
      </c>
      <c r="AJ134" s="148">
        <f t="shared" si="172"/>
        <v>996.37997417235147</v>
      </c>
      <c r="AK134" s="148">
        <f t="shared" si="172"/>
        <v>762.77894262205996</v>
      </c>
      <c r="AQ134" s="130" t="s">
        <v>11</v>
      </c>
      <c r="AR134" s="130">
        <f t="shared" ref="AR134:AU137" si="173">AR129*AT122</f>
        <v>6.27497446727055E-86</v>
      </c>
      <c r="AS134" s="130" t="e">
        <f t="shared" si="173"/>
        <v>#DIV/0!</v>
      </c>
      <c r="AT134" s="148">
        <f t="shared" si="173"/>
        <v>1085.6222508826204</v>
      </c>
      <c r="AU134" s="148">
        <f t="shared" si="173"/>
        <v>850.80746608804645</v>
      </c>
      <c r="BA134" s="130" t="s">
        <v>11</v>
      </c>
      <c r="BB134" s="130">
        <f t="shared" ref="BB134:BE137" si="174">BB129*BD122</f>
        <v>7.3106821398138136E-86</v>
      </c>
      <c r="BC134" s="130" t="e">
        <f t="shared" si="174"/>
        <v>#DIV/0!</v>
      </c>
      <c r="BD134" s="148">
        <f t="shared" si="174"/>
        <v>1132.4195185831186</v>
      </c>
      <c r="BE134" s="148">
        <f t="shared" si="174"/>
        <v>867.69340556093414</v>
      </c>
      <c r="BK134" s="130" t="s">
        <v>11</v>
      </c>
      <c r="BL134" s="130">
        <f t="shared" ref="BL134:BO137" si="175">BL129*BN122</f>
        <v>7.8586350371138659E-86</v>
      </c>
      <c r="BM134" s="130" t="e">
        <f t="shared" si="175"/>
        <v>#DIV/0!</v>
      </c>
      <c r="BN134" s="148">
        <f t="shared" si="175"/>
        <v>1208.1511041194635</v>
      </c>
      <c r="BO134" s="148">
        <f t="shared" si="175"/>
        <v>926.15859756568307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5.4272347289299866E-87</v>
      </c>
      <c r="G135" s="148">
        <f t="shared" si="169"/>
        <v>829.99672039611812</v>
      </c>
      <c r="H135" s="148">
        <f t="shared" si="169"/>
        <v>925.20398611749749</v>
      </c>
      <c r="N135" s="130" t="s">
        <v>12</v>
      </c>
      <c r="O135" s="130" t="e">
        <f t="shared" si="170"/>
        <v>#DIV/0!</v>
      </c>
      <c r="P135" s="130">
        <f t="shared" si="170"/>
        <v>4.0121859887773146E-88</v>
      </c>
      <c r="Q135" s="148">
        <f t="shared" si="170"/>
        <v>1057.137703185645</v>
      </c>
      <c r="R135" s="148">
        <f t="shared" si="170"/>
        <v>1100.0609206528727</v>
      </c>
      <c r="W135" s="130" t="s">
        <v>12</v>
      </c>
      <c r="X135" s="130" t="e">
        <f t="shared" si="171"/>
        <v>#DIV/0!</v>
      </c>
      <c r="Y135" s="130">
        <f t="shared" si="171"/>
        <v>3.5388267459315345E-88</v>
      </c>
      <c r="Z135" s="148">
        <f t="shared" si="171"/>
        <v>1035.0790891767472</v>
      </c>
      <c r="AA135" s="148">
        <f t="shared" si="171"/>
        <v>1080.9573555528705</v>
      </c>
      <c r="AG135" s="130" t="s">
        <v>12</v>
      </c>
      <c r="AH135" s="130" t="e">
        <f t="shared" si="172"/>
        <v>#DIV/0!</v>
      </c>
      <c r="AI135" s="130">
        <f t="shared" si="172"/>
        <v>4.2342202907817231E-88</v>
      </c>
      <c r="AJ135" s="148">
        <f t="shared" si="172"/>
        <v>1216.2116165220207</v>
      </c>
      <c r="AK135" s="148">
        <f t="shared" si="172"/>
        <v>1271.2700910698577</v>
      </c>
      <c r="AQ135" s="130" t="s">
        <v>12</v>
      </c>
      <c r="AR135" s="130" t="e">
        <f t="shared" si="173"/>
        <v>#DIV/0!</v>
      </c>
      <c r="AS135" s="130">
        <f t="shared" si="173"/>
        <v>4.3016028878754415E-88</v>
      </c>
      <c r="AT135" s="148">
        <f t="shared" si="173"/>
        <v>1284.0017702816124</v>
      </c>
      <c r="AU135" s="148">
        <f t="shared" si="173"/>
        <v>1373.9570473349795</v>
      </c>
      <c r="BA135" s="130" t="s">
        <v>12</v>
      </c>
      <c r="BB135" s="130" t="e">
        <f t="shared" si="174"/>
        <v>#DIV/0!</v>
      </c>
      <c r="BC135" s="130">
        <f t="shared" si="174"/>
        <v>4.9882124148399044E-88</v>
      </c>
      <c r="BD135" s="148">
        <f t="shared" si="174"/>
        <v>1388.3113939858472</v>
      </c>
      <c r="BE135" s="148">
        <f t="shared" si="174"/>
        <v>1452.4487451651328</v>
      </c>
      <c r="BK135" s="130" t="s">
        <v>12</v>
      </c>
      <c r="BL135" s="130" t="e">
        <f t="shared" si="175"/>
        <v>#DIV/0!</v>
      </c>
      <c r="BM135" s="130">
        <f t="shared" si="175"/>
        <v>5.4141821264124205E-88</v>
      </c>
      <c r="BN135" s="148">
        <f t="shared" si="175"/>
        <v>1484.2997660978031</v>
      </c>
      <c r="BO135" s="148">
        <f t="shared" si="175"/>
        <v>1553.6053344813156</v>
      </c>
    </row>
    <row r="136" spans="4:67" x14ac:dyDescent="0.3">
      <c r="D136" s="130" t="s">
        <v>13</v>
      </c>
      <c r="E136" s="148">
        <f t="shared" si="169"/>
        <v>208.94007642840975</v>
      </c>
      <c r="F136" s="148">
        <f t="shared" si="169"/>
        <v>968.9068712860269</v>
      </c>
      <c r="G136" s="130">
        <f t="shared" si="169"/>
        <v>3.237349692937785E-89</v>
      </c>
      <c r="H136" s="130" t="e">
        <f t="shared" si="169"/>
        <v>#DIV/0!</v>
      </c>
      <c r="N136" s="130" t="s">
        <v>13</v>
      </c>
      <c r="O136" s="148">
        <f t="shared" si="170"/>
        <v>321.4174583387159</v>
      </c>
      <c r="P136" s="148">
        <f t="shared" si="170"/>
        <v>804.62560555661571</v>
      </c>
      <c r="Q136" s="130">
        <f t="shared" si="170"/>
        <v>4.6318465300821145E-88</v>
      </c>
      <c r="R136" s="130" t="e">
        <f t="shared" si="170"/>
        <v>#DIV/0!</v>
      </c>
      <c r="W136" s="130" t="s">
        <v>13</v>
      </c>
      <c r="X136" s="148">
        <f t="shared" si="171"/>
        <v>333.87993571216845</v>
      </c>
      <c r="Y136" s="148">
        <f t="shared" si="171"/>
        <v>803.83993674277849</v>
      </c>
      <c r="Z136" s="130">
        <f t="shared" si="171"/>
        <v>5.1368113921222025E-88</v>
      </c>
      <c r="AA136" s="130" t="e">
        <f t="shared" si="171"/>
        <v>#DIV/0!</v>
      </c>
      <c r="AG136" s="130" t="s">
        <v>13</v>
      </c>
      <c r="AH136" s="148">
        <f t="shared" si="172"/>
        <v>360.7565364387969</v>
      </c>
      <c r="AI136" s="148">
        <f t="shared" si="172"/>
        <v>877.34399249865726</v>
      </c>
      <c r="AJ136" s="130">
        <f t="shared" si="172"/>
        <v>5.5057363617464904E-88</v>
      </c>
      <c r="AK136" s="130" t="e">
        <f t="shared" si="172"/>
        <v>#DIV/0!</v>
      </c>
      <c r="AQ136" s="130" t="s">
        <v>13</v>
      </c>
      <c r="AR136" s="148">
        <f t="shared" si="173"/>
        <v>366.75114868483519</v>
      </c>
      <c r="AS136" s="148">
        <f t="shared" si="173"/>
        <v>943.79438234161591</v>
      </c>
      <c r="AT136" s="130">
        <f t="shared" si="173"/>
        <v>6.1549212730039223E-88</v>
      </c>
      <c r="AU136" s="130" t="e">
        <f t="shared" si="173"/>
        <v>#DIV/0!</v>
      </c>
      <c r="BA136" s="130" t="s">
        <v>13</v>
      </c>
      <c r="BB136" s="148">
        <f t="shared" si="174"/>
        <v>400.27488677333889</v>
      </c>
      <c r="BC136" s="148">
        <f t="shared" si="174"/>
        <v>989.10017492266661</v>
      </c>
      <c r="BD136" s="130">
        <f t="shared" si="174"/>
        <v>6.0143962075772785E-88</v>
      </c>
      <c r="BE136" s="130" t="e">
        <f t="shared" si="174"/>
        <v>#DIV/0!</v>
      </c>
      <c r="BK136" s="130" t="s">
        <v>13</v>
      </c>
      <c r="BL136" s="148">
        <f t="shared" si="175"/>
        <v>422.2618154432709</v>
      </c>
      <c r="BM136" s="148">
        <f t="shared" si="175"/>
        <v>1051.3362207250616</v>
      </c>
      <c r="BN136" s="130">
        <f t="shared" si="175"/>
        <v>6.2970942282342861E-88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220.09818354742259</v>
      </c>
      <c r="F137" s="148">
        <f t="shared" si="169"/>
        <v>1018.2572187561124</v>
      </c>
      <c r="G137" s="130" t="e">
        <f t="shared" si="169"/>
        <v>#DIV/0!</v>
      </c>
      <c r="H137" s="130">
        <f t="shared" si="169"/>
        <v>1.9383018398204691E-89</v>
      </c>
      <c r="N137" s="130" t="s">
        <v>14</v>
      </c>
      <c r="O137" s="148">
        <f t="shared" si="170"/>
        <v>340.01426886568828</v>
      </c>
      <c r="P137" s="148">
        <f t="shared" si="170"/>
        <v>849.18493690124512</v>
      </c>
      <c r="Q137" s="130" t="e">
        <f t="shared" si="170"/>
        <v>#DIV/0!</v>
      </c>
      <c r="R137" s="130">
        <f t="shared" si="170"/>
        <v>2.5998182149115578E-88</v>
      </c>
      <c r="W137" s="130" t="s">
        <v>14</v>
      </c>
      <c r="X137" s="148">
        <f t="shared" si="171"/>
        <v>354.0982932259804</v>
      </c>
      <c r="Y137" s="148">
        <f t="shared" si="171"/>
        <v>850.51865569351082</v>
      </c>
      <c r="Z137" s="130" t="e">
        <f t="shared" si="171"/>
        <v>#DIV/0!</v>
      </c>
      <c r="AA137" s="130">
        <f t="shared" si="171"/>
        <v>2.9009358472574171E-88</v>
      </c>
      <c r="AG137" s="130" t="s">
        <v>14</v>
      </c>
      <c r="AH137" s="148">
        <f t="shared" si="172"/>
        <v>383.43099203665724</v>
      </c>
      <c r="AI137" s="148">
        <f t="shared" si="172"/>
        <v>930.30137704820788</v>
      </c>
      <c r="AJ137" s="130" t="e">
        <f t="shared" si="172"/>
        <v>#DIV/0!</v>
      </c>
      <c r="AK137" s="130">
        <f t="shared" si="172"/>
        <v>3.1188397794293732E-88</v>
      </c>
      <c r="AQ137" s="130" t="s">
        <v>14</v>
      </c>
      <c r="AR137" s="148">
        <f t="shared" si="173"/>
        <v>390.72583400057005</v>
      </c>
      <c r="AS137" s="148">
        <f t="shared" si="173"/>
        <v>1003.1336170286075</v>
      </c>
      <c r="AT137" s="130" t="e">
        <f t="shared" si="173"/>
        <v>#DIV/0!</v>
      </c>
      <c r="AU137" s="130">
        <f t="shared" si="173"/>
        <v>3.5777224503169069E-88</v>
      </c>
      <c r="BA137" s="130" t="s">
        <v>14</v>
      </c>
      <c r="BB137" s="148">
        <f t="shared" si="174"/>
        <v>427.3372496203196</v>
      </c>
      <c r="BC137" s="148">
        <f t="shared" si="174"/>
        <v>1053.4973281254647</v>
      </c>
      <c r="BD137" s="130" t="e">
        <f t="shared" si="174"/>
        <v>#DIV/0!</v>
      </c>
      <c r="BE137" s="130">
        <f t="shared" si="174"/>
        <v>3.4252662529768898E-88</v>
      </c>
      <c r="BK137" s="130" t="s">
        <v>14</v>
      </c>
      <c r="BL137" s="148">
        <f t="shared" si="175"/>
        <v>451.80086385052704</v>
      </c>
      <c r="BM137" s="148">
        <f t="shared" si="175"/>
        <v>1122.244862883111</v>
      </c>
      <c r="BN137" s="130" t="e">
        <f t="shared" si="175"/>
        <v>#DIV/0!</v>
      </c>
      <c r="BO137" s="130">
        <f t="shared" si="175"/>
        <v>3.5958410789964015E-88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1.9167403650135846E-75</v>
      </c>
      <c r="H140" s="130">
        <f>'Mode Choice Q'!O38</f>
        <v>1.4451853752129663E-75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3.8238552431070503E-67</v>
      </c>
      <c r="H141" s="130">
        <f>'Mode Choice Q'!O39</f>
        <v>7.384156881734832E-69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7.4838329721014971E-74</v>
      </c>
      <c r="F142" s="130">
        <f>'Mode Choice Q'!M40</f>
        <v>3.8238552431068329E-67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1.4451853752129663E-75</v>
      </c>
      <c r="F143" s="130">
        <f>'Mode Choice Q'!M41</f>
        <v>7.384156881734832E-69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1.1175236625153841E-4</v>
      </c>
      <c r="F145" s="130" t="e">
        <f t="shared" si="176"/>
        <v>#DIV/0!</v>
      </c>
      <c r="G145" s="217">
        <f t="shared" si="176"/>
        <v>4.286377016396468E-73</v>
      </c>
      <c r="H145" s="130">
        <f t="shared" si="176"/>
        <v>2.638498055084272E-73</v>
      </c>
      <c r="N145" s="130" t="s">
        <v>11</v>
      </c>
      <c r="O145" s="130">
        <f t="shared" ref="O145:R148" si="177">O140*P122</f>
        <v>4.595541412090949E-5</v>
      </c>
      <c r="P145" s="130" t="e">
        <f t="shared" si="177"/>
        <v>#DIV/0!</v>
      </c>
      <c r="Q145" s="149">
        <f t="shared" si="177"/>
        <v>2.6382413077292979E-84</v>
      </c>
      <c r="R145" s="130">
        <f t="shared" si="177"/>
        <v>2.0106881254110703E-84</v>
      </c>
      <c r="W145" s="130" t="s">
        <v>11</v>
      </c>
      <c r="X145" s="130">
        <f t="shared" ref="X145:AA148" si="178">X140*Z122</f>
        <v>4.4125244838565839E-5</v>
      </c>
      <c r="Y145" s="130" t="e">
        <f t="shared" si="178"/>
        <v>#DIV/0!</v>
      </c>
      <c r="Z145" s="149">
        <f t="shared" si="178"/>
        <v>2.7044786680956993E-84</v>
      </c>
      <c r="AA145" s="130">
        <f t="shared" si="178"/>
        <v>2.068538503087436E-84</v>
      </c>
      <c r="AG145" s="130" t="s">
        <v>11</v>
      </c>
      <c r="AH145" s="130">
        <f t="shared" ref="AH145:AK148" si="179">AH140*AJ122</f>
        <v>5.0550016379696816E-5</v>
      </c>
      <c r="AI145" s="130" t="e">
        <f t="shared" si="179"/>
        <v>#DIV/0!</v>
      </c>
      <c r="AJ145" s="149">
        <f t="shared" si="179"/>
        <v>3.0733755845948858E-84</v>
      </c>
      <c r="AK145" s="130">
        <f t="shared" si="179"/>
        <v>2.3528234603922596E-84</v>
      </c>
      <c r="AQ145" s="130" t="s">
        <v>11</v>
      </c>
      <c r="AR145" s="130">
        <f t="shared" ref="AR145:AU148" si="180">AR140*AT122</f>
        <v>5.0087024199200766E-5</v>
      </c>
      <c r="AS145" s="130" t="e">
        <f t="shared" si="180"/>
        <v>#DIV/0!</v>
      </c>
      <c r="AT145" s="149">
        <f t="shared" si="180"/>
        <v>3.3486471089777691E-84</v>
      </c>
      <c r="AU145" s="130">
        <f t="shared" si="180"/>
        <v>2.6243511122732909E-84</v>
      </c>
      <c r="BA145" s="130" t="s">
        <v>11</v>
      </c>
      <c r="BB145" s="130">
        <f t="shared" ref="BB145:BE148" si="181">BB140*BD122</f>
        <v>5.8354072221236279E-5</v>
      </c>
      <c r="BC145" s="130" t="e">
        <f t="shared" si="181"/>
        <v>#DIV/0!</v>
      </c>
      <c r="BD145" s="149">
        <f t="shared" si="181"/>
        <v>3.4929952328909697E-84</v>
      </c>
      <c r="BE145" s="130">
        <f t="shared" si="181"/>
        <v>2.6764364968094747E-84</v>
      </c>
      <c r="BK145" s="130" t="s">
        <v>11</v>
      </c>
      <c r="BL145" s="130">
        <f t="shared" ref="BL145:BO148" si="182">BL140*BN122</f>
        <v>6.2727847791199342E-5</v>
      </c>
      <c r="BM145" s="130" t="e">
        <f t="shared" si="182"/>
        <v>#DIV/0!</v>
      </c>
      <c r="BN145" s="149">
        <f t="shared" si="182"/>
        <v>3.726592466881344E-84</v>
      </c>
      <c r="BO145" s="130">
        <f t="shared" si="182"/>
        <v>2.8567748198526532E-84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4.3320341560035025E-6</v>
      </c>
      <c r="G146" s="130">
        <f t="shared" si="176"/>
        <v>3.1737873110483526E-64</v>
      </c>
      <c r="H146" s="130">
        <f t="shared" si="176"/>
        <v>6.8318513810980169E-66</v>
      </c>
      <c r="N146" s="130" t="s">
        <v>12</v>
      </c>
      <c r="O146" s="130" t="e">
        <f t="shared" si="177"/>
        <v>#DIV/0!</v>
      </c>
      <c r="P146" s="130">
        <f t="shared" si="177"/>
        <v>3.2025382375618699E-7</v>
      </c>
      <c r="Q146" s="130">
        <f t="shared" si="177"/>
        <v>8.7982528258423819E-85</v>
      </c>
      <c r="R146" s="130">
        <f t="shared" si="177"/>
        <v>9.1554904101582672E-85</v>
      </c>
      <c r="W146" s="130" t="s">
        <v>12</v>
      </c>
      <c r="X146" s="130" t="e">
        <f t="shared" si="178"/>
        <v>#DIV/0!</v>
      </c>
      <c r="Y146" s="130">
        <f t="shared" si="178"/>
        <v>2.8247015471498881E-7</v>
      </c>
      <c r="Z146" s="130">
        <f t="shared" si="178"/>
        <v>8.6146653306153103E-85</v>
      </c>
      <c r="AA146" s="130">
        <f t="shared" si="178"/>
        <v>8.9964969364431003E-85</v>
      </c>
      <c r="AG146" s="130" t="s">
        <v>12</v>
      </c>
      <c r="AH146" s="130" t="e">
        <f t="shared" si="179"/>
        <v>#DIV/0!</v>
      </c>
      <c r="AI146" s="130">
        <f t="shared" si="179"/>
        <v>3.3797666472638267E-7</v>
      </c>
      <c r="AJ146" s="130">
        <f t="shared" si="179"/>
        <v>1.0122179220021696E-84</v>
      </c>
      <c r="AK146" s="130">
        <f t="shared" si="179"/>
        <v>1.0580415056107479E-84</v>
      </c>
      <c r="AQ146" s="130" t="s">
        <v>12</v>
      </c>
      <c r="AR146" s="130" t="e">
        <f t="shared" si="180"/>
        <v>#DIV/0!</v>
      </c>
      <c r="AS146" s="130">
        <f t="shared" si="180"/>
        <v>3.433551627407437E-7</v>
      </c>
      <c r="AT146" s="130">
        <f t="shared" si="180"/>
        <v>1.0686377157605686E-84</v>
      </c>
      <c r="AU146" s="130">
        <f t="shared" si="180"/>
        <v>1.1435049036538033E-84</v>
      </c>
      <c r="BA146" s="130" t="s">
        <v>12</v>
      </c>
      <c r="BB146" s="130" t="e">
        <f t="shared" si="181"/>
        <v>#DIV/0!</v>
      </c>
      <c r="BC146" s="130">
        <f t="shared" si="181"/>
        <v>3.9816052995274724E-7</v>
      </c>
      <c r="BD146" s="130">
        <f t="shared" si="181"/>
        <v>1.1554516132076805E-84</v>
      </c>
      <c r="BE146" s="130">
        <f t="shared" si="181"/>
        <v>1.2088312845177386E-84</v>
      </c>
      <c r="BK146" s="130" t="s">
        <v>12</v>
      </c>
      <c r="BL146" s="130" t="e">
        <f t="shared" si="182"/>
        <v>#DIV/0!</v>
      </c>
      <c r="BM146" s="130">
        <f t="shared" si="182"/>
        <v>4.3216155316478205E-7</v>
      </c>
      <c r="BN146" s="130">
        <f t="shared" si="182"/>
        <v>1.235339972466561E-84</v>
      </c>
      <c r="BO146" s="130">
        <f t="shared" si="182"/>
        <v>1.2930210021980085E-84</v>
      </c>
    </row>
    <row r="147" spans="4:67" x14ac:dyDescent="0.3">
      <c r="D147" s="130" t="s">
        <v>13</v>
      </c>
      <c r="E147" s="130">
        <f t="shared" si="176"/>
        <v>1.5636726331683397E-71</v>
      </c>
      <c r="F147" s="130">
        <f t="shared" si="176"/>
        <v>3.7049596198493112E-64</v>
      </c>
      <c r="G147" s="130">
        <f t="shared" si="176"/>
        <v>2.5840617082539407E-8</v>
      </c>
      <c r="H147" s="130" t="e">
        <f t="shared" si="176"/>
        <v>#DIV/0!</v>
      </c>
      <c r="N147" s="130" t="s">
        <v>13</v>
      </c>
      <c r="O147" s="130">
        <f t="shared" si="177"/>
        <v>9.9142555503617505E-85</v>
      </c>
      <c r="P147" s="130">
        <f t="shared" si="177"/>
        <v>6.696667318269349E-85</v>
      </c>
      <c r="Q147" s="130">
        <f t="shared" si="177"/>
        <v>3.6971530394149778E-7</v>
      </c>
      <c r="R147" s="130" t="e">
        <f t="shared" si="177"/>
        <v>#DIV/0!</v>
      </c>
      <c r="W147" s="130" t="s">
        <v>13</v>
      </c>
      <c r="X147" s="130">
        <f t="shared" si="178"/>
        <v>1.0298665862451282E-84</v>
      </c>
      <c r="Y147" s="130">
        <f t="shared" si="178"/>
        <v>6.6901284228721941E-85</v>
      </c>
      <c r="Z147" s="130">
        <f t="shared" si="178"/>
        <v>4.1002174247231365E-7</v>
      </c>
      <c r="AA147" s="130" t="e">
        <f t="shared" si="178"/>
        <v>#DIV/0!</v>
      </c>
      <c r="AG147" s="130" t="s">
        <v>13</v>
      </c>
      <c r="AH147" s="130">
        <f t="shared" si="179"/>
        <v>1.1127685820813439E-84</v>
      </c>
      <c r="AI147" s="130">
        <f t="shared" si="179"/>
        <v>7.3018815221289965E-85</v>
      </c>
      <c r="AJ147" s="130">
        <f t="shared" si="179"/>
        <v>4.3946943820022745E-7</v>
      </c>
      <c r="AK147" s="130" t="e">
        <f t="shared" si="179"/>
        <v>#DIV/0!</v>
      </c>
      <c r="AQ147" s="130" t="s">
        <v>13</v>
      </c>
      <c r="AR147" s="130">
        <f t="shared" si="180"/>
        <v>1.1312592135609573E-84</v>
      </c>
      <c r="AS147" s="130">
        <f t="shared" si="180"/>
        <v>7.854928990261413E-85</v>
      </c>
      <c r="AT147" s="130">
        <f t="shared" si="180"/>
        <v>4.9128756197030001E-7</v>
      </c>
      <c r="AU147" s="130" t="e">
        <f t="shared" si="180"/>
        <v>#DIV/0!</v>
      </c>
      <c r="BA147" s="130" t="s">
        <v>13</v>
      </c>
      <c r="BB147" s="130">
        <f t="shared" si="181"/>
        <v>1.2346645818102982E-84</v>
      </c>
      <c r="BC147" s="130">
        <f t="shared" si="181"/>
        <v>8.2319960614689349E-85</v>
      </c>
      <c r="BD147" s="130">
        <f t="shared" si="181"/>
        <v>4.8007081138536872E-7</v>
      </c>
      <c r="BE147" s="130" t="e">
        <f t="shared" si="181"/>
        <v>#DIV/0!</v>
      </c>
      <c r="BK147" s="130" t="s">
        <v>13</v>
      </c>
      <c r="BL147" s="130">
        <f t="shared" si="182"/>
        <v>1.3024841802627152E-84</v>
      </c>
      <c r="BM147" s="130">
        <f t="shared" si="182"/>
        <v>8.7499687571736678E-85</v>
      </c>
      <c r="BN147" s="130">
        <f t="shared" si="182"/>
        <v>5.02635847586819E-7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3.1808267597367424E-73</v>
      </c>
      <c r="F148" s="130">
        <f t="shared" si="176"/>
        <v>7.5189710492541177E-66</v>
      </c>
      <c r="G148" s="130" t="e">
        <f t="shared" si="176"/>
        <v>#DIV/0!</v>
      </c>
      <c r="H148" s="130">
        <f t="shared" si="176"/>
        <v>1.5471580269022531E-8</v>
      </c>
      <c r="N148" s="130" t="s">
        <v>14</v>
      </c>
      <c r="O148" s="130">
        <f t="shared" si="177"/>
        <v>1.0487881926909614E-84</v>
      </c>
      <c r="P148" s="130">
        <f t="shared" si="177"/>
        <v>7.0675218074613636E-85</v>
      </c>
      <c r="Q148" s="130" t="e">
        <f t="shared" si="177"/>
        <v>#DIV/0!</v>
      </c>
      <c r="R148" s="130">
        <f t="shared" si="177"/>
        <v>2.0751822740155177E-7</v>
      </c>
      <c r="W148" s="130" t="s">
        <v>14</v>
      </c>
      <c r="X148" s="130">
        <f t="shared" si="178"/>
        <v>1.0922309532078183E-84</v>
      </c>
      <c r="Y148" s="130">
        <f t="shared" si="178"/>
        <v>7.0786219650828069E-85</v>
      </c>
      <c r="Z148" s="130" t="e">
        <f t="shared" si="178"/>
        <v>#DIV/0!</v>
      </c>
      <c r="AA148" s="130">
        <f t="shared" si="178"/>
        <v>2.3155352223307549E-7</v>
      </c>
      <c r="AG148" s="130" t="s">
        <v>14</v>
      </c>
      <c r="AH148" s="130">
        <f t="shared" si="179"/>
        <v>1.1827088860164274E-84</v>
      </c>
      <c r="AI148" s="130">
        <f t="shared" si="179"/>
        <v>7.7426305909194057E-85</v>
      </c>
      <c r="AJ148" s="130" t="e">
        <f t="shared" si="179"/>
        <v>#DIV/0!</v>
      </c>
      <c r="AK148" s="130">
        <f t="shared" si="179"/>
        <v>2.4894667591158779E-7</v>
      </c>
      <c r="AQ148" s="130" t="s">
        <v>14</v>
      </c>
      <c r="AR148" s="130">
        <f t="shared" si="180"/>
        <v>1.2052101302872096E-84</v>
      </c>
      <c r="AS148" s="130">
        <f t="shared" si="180"/>
        <v>8.3487923608467913E-85</v>
      </c>
      <c r="AT148" s="130" t="e">
        <f t="shared" si="180"/>
        <v>#DIV/0!</v>
      </c>
      <c r="AU148" s="130">
        <f t="shared" si="180"/>
        <v>2.8557482087252699E-7</v>
      </c>
      <c r="BA148" s="130" t="s">
        <v>14</v>
      </c>
      <c r="BB148" s="130">
        <f t="shared" si="181"/>
        <v>1.3181395686539933E-84</v>
      </c>
      <c r="BC148" s="130">
        <f t="shared" si="181"/>
        <v>8.7679550320319458E-85</v>
      </c>
      <c r="BD148" s="130" t="e">
        <f t="shared" si="181"/>
        <v>#DIV/0!</v>
      </c>
      <c r="BE148" s="130">
        <f t="shared" si="181"/>
        <v>2.7340572395378039E-7</v>
      </c>
      <c r="BK148" s="130" t="s">
        <v>14</v>
      </c>
      <c r="BL148" s="130">
        <f t="shared" si="182"/>
        <v>1.3935986070078314E-84</v>
      </c>
      <c r="BM148" s="130">
        <f t="shared" si="182"/>
        <v>9.3401209760981162E-85</v>
      </c>
      <c r="BN148" s="130" t="e">
        <f t="shared" si="182"/>
        <v>#DIV/0!</v>
      </c>
      <c r="BO148" s="130">
        <f t="shared" si="182"/>
        <v>2.8702105495341388E-7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7.8087933519366197E-51</v>
      </c>
      <c r="H151" s="130">
        <f>'Mode Choice Q'!T38</f>
        <v>5.8876800198231642E-51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2.227887351534435E-45</v>
      </c>
      <c r="H152" s="130">
        <f>'Mode Choice Q'!T39</f>
        <v>4.3022208406602157E-47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3.0489108606598401E-49</v>
      </c>
      <c r="F153" s="130">
        <f>'Mode Choice Q'!R40</f>
        <v>2.2278873515343087E-45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5.8876800198231642E-51</v>
      </c>
      <c r="F154" s="130">
        <f>'Mode Choice Q'!R41</f>
        <v>4.3022208406602157E-47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1620.9616282718014</v>
      </c>
      <c r="F156" s="130" t="e">
        <f t="shared" si="183"/>
        <v>#DIV/0!</v>
      </c>
      <c r="G156" s="130">
        <f t="shared" si="183"/>
        <v>1.7462684545328828E-48</v>
      </c>
      <c r="H156" s="130">
        <f t="shared" si="183"/>
        <v>1.0749231584891122E-48</v>
      </c>
      <c r="N156" s="130" t="s">
        <v>11</v>
      </c>
      <c r="O156" s="148">
        <f t="shared" ref="O156:R159" si="184">O151*P122</f>
        <v>666.58063180213787</v>
      </c>
      <c r="P156" s="130" t="e">
        <f t="shared" si="184"/>
        <v>#DIV/0!</v>
      </c>
      <c r="Q156" s="130">
        <f t="shared" si="184"/>
        <v>1.0748185597090562E-59</v>
      </c>
      <c r="R156" s="130">
        <f t="shared" si="184"/>
        <v>8.1915361898358054E-60</v>
      </c>
      <c r="W156" s="130" t="s">
        <v>11</v>
      </c>
      <c r="X156" s="148">
        <f t="shared" ref="X156:AA159" si="185">X151*Z122</f>
        <v>640.03413189856235</v>
      </c>
      <c r="Y156" s="130" t="e">
        <f t="shared" si="185"/>
        <v>#DIV/0!</v>
      </c>
      <c r="Z156" s="130">
        <f t="shared" si="185"/>
        <v>1.101803636494629E-59</v>
      </c>
      <c r="AA156" s="130">
        <f t="shared" si="185"/>
        <v>8.4272184203829906E-60</v>
      </c>
      <c r="AG156" s="130" t="s">
        <v>11</v>
      </c>
      <c r="AH156" s="148">
        <f t="shared" ref="AH156:AK159" si="186">AH151*AJ122</f>
        <v>733.22507261783892</v>
      </c>
      <c r="AI156" s="130" t="e">
        <f t="shared" si="186"/>
        <v>#DIV/0!</v>
      </c>
      <c r="AJ156" s="130">
        <f t="shared" si="186"/>
        <v>1.2520921075723667E-59</v>
      </c>
      <c r="AK156" s="130">
        <f t="shared" si="186"/>
        <v>9.5853943137788398E-60</v>
      </c>
      <c r="AQ156" s="130" t="s">
        <v>11</v>
      </c>
      <c r="AR156" s="148">
        <f t="shared" ref="AR156:AU159" si="187">AR151*AT122</f>
        <v>726.50939773821494</v>
      </c>
      <c r="AS156" s="130" t="e">
        <f t="shared" si="187"/>
        <v>#DIV/0!</v>
      </c>
      <c r="AT156" s="130">
        <f t="shared" si="187"/>
        <v>1.3642376275819736E-59</v>
      </c>
      <c r="AU156" s="130">
        <f t="shared" si="187"/>
        <v>1.0691596990770268E-59</v>
      </c>
      <c r="BA156" s="130" t="s">
        <v>11</v>
      </c>
      <c r="BB156" s="148">
        <f t="shared" ref="BB156:BE159" si="188">BB151*BD122</f>
        <v>846.4224525780304</v>
      </c>
      <c r="BC156" s="130" t="e">
        <f t="shared" si="188"/>
        <v>#DIV/0!</v>
      </c>
      <c r="BD156" s="130">
        <f t="shared" si="188"/>
        <v>1.42304500133757E-59</v>
      </c>
      <c r="BE156" s="130">
        <f t="shared" si="188"/>
        <v>1.090379266000288E-59</v>
      </c>
      <c r="BK156" s="130" t="s">
        <v>11</v>
      </c>
      <c r="BL156" s="148">
        <f t="shared" ref="BL156:BO159" si="189">BL151*BN122</f>
        <v>909.86381500631944</v>
      </c>
      <c r="BM156" s="130" t="e">
        <f t="shared" si="189"/>
        <v>#DIV/0!</v>
      </c>
      <c r="BN156" s="130">
        <f t="shared" si="189"/>
        <v>1.5182124304328448E-59</v>
      </c>
      <c r="BO156" s="130">
        <f t="shared" si="189"/>
        <v>1.1638490339346106E-59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62.835905625826769</v>
      </c>
      <c r="G157" s="130">
        <f t="shared" si="183"/>
        <v>1.8491391951855745E-42</v>
      </c>
      <c r="H157" s="130">
        <f t="shared" si="183"/>
        <v>3.9804318709366025E-44</v>
      </c>
      <c r="N157" s="130" t="s">
        <v>12</v>
      </c>
      <c r="O157" s="130" t="e">
        <f t="shared" si="184"/>
        <v>#DIV/0!</v>
      </c>
      <c r="P157" s="148">
        <f t="shared" si="184"/>
        <v>4.6452632461279366</v>
      </c>
      <c r="Q157" s="130">
        <f t="shared" si="184"/>
        <v>5.126113552972589E-63</v>
      </c>
      <c r="R157" s="130">
        <f t="shared" si="184"/>
        <v>5.3342503795495767E-63</v>
      </c>
      <c r="W157" s="130" t="s">
        <v>12</v>
      </c>
      <c r="X157" s="130" t="e">
        <f t="shared" si="185"/>
        <v>#DIV/0!</v>
      </c>
      <c r="Y157" s="148">
        <f t="shared" si="185"/>
        <v>4.0972133054828506</v>
      </c>
      <c r="Z157" s="130">
        <f t="shared" si="185"/>
        <v>5.0191502312690344E-63</v>
      </c>
      <c r="AA157" s="130">
        <f t="shared" si="185"/>
        <v>5.2416162376831802E-63</v>
      </c>
      <c r="AG157" s="130" t="s">
        <v>12</v>
      </c>
      <c r="AH157" s="130" t="e">
        <f t="shared" si="186"/>
        <v>#DIV/0!</v>
      </c>
      <c r="AI157" s="148">
        <f t="shared" si="186"/>
        <v>4.9023320324119597</v>
      </c>
      <c r="AJ157" s="130">
        <f t="shared" si="186"/>
        <v>5.8974709084246854E-63</v>
      </c>
      <c r="AK157" s="130">
        <f t="shared" si="186"/>
        <v>6.1644522030423644E-63</v>
      </c>
      <c r="AQ157" s="130" t="s">
        <v>12</v>
      </c>
      <c r="AR157" s="130" t="e">
        <f t="shared" si="187"/>
        <v>#DIV/0!</v>
      </c>
      <c r="AS157" s="148">
        <f t="shared" si="187"/>
        <v>4.9803468359588621</v>
      </c>
      <c r="AT157" s="130">
        <f t="shared" si="187"/>
        <v>6.2261887518030459E-63</v>
      </c>
      <c r="AU157" s="130">
        <f t="shared" si="187"/>
        <v>6.6623863857301096E-63</v>
      </c>
      <c r="BA157" s="130" t="s">
        <v>12</v>
      </c>
      <c r="BB157" s="130" t="e">
        <f t="shared" si="188"/>
        <v>#DIV/0!</v>
      </c>
      <c r="BC157" s="148">
        <f t="shared" si="188"/>
        <v>5.7752955270142534</v>
      </c>
      <c r="BD157" s="130">
        <f t="shared" si="188"/>
        <v>6.7319913299955E-63</v>
      </c>
      <c r="BE157" s="130">
        <f t="shared" si="188"/>
        <v>7.0429965511139462E-63</v>
      </c>
      <c r="BK157" s="130" t="s">
        <v>12</v>
      </c>
      <c r="BL157" s="130" t="e">
        <f t="shared" si="189"/>
        <v>#DIV/0!</v>
      </c>
      <c r="BM157" s="148">
        <f t="shared" si="189"/>
        <v>6.2684784080338192</v>
      </c>
      <c r="BN157" s="130">
        <f t="shared" si="189"/>
        <v>7.1974437433642663E-63</v>
      </c>
      <c r="BO157" s="130">
        <f t="shared" si="189"/>
        <v>7.5335099079865332E-63</v>
      </c>
    </row>
    <row r="158" spans="4:67" x14ac:dyDescent="0.3">
      <c r="D158" s="130" t="s">
        <v>13</v>
      </c>
      <c r="E158" s="130">
        <f t="shared" si="183"/>
        <v>6.370396682496756E-47</v>
      </c>
      <c r="F158" s="130">
        <f t="shared" si="183"/>
        <v>2.1586153633528199E-42</v>
      </c>
      <c r="G158" s="148">
        <f t="shared" si="183"/>
        <v>0.37481666068153235</v>
      </c>
      <c r="H158" s="130" t="e">
        <f t="shared" si="183"/>
        <v>#DIV/0!</v>
      </c>
      <c r="N158" s="130" t="s">
        <v>13</v>
      </c>
      <c r="O158" s="130">
        <f t="shared" si="184"/>
        <v>4.0390641447422579E-60</v>
      </c>
      <c r="P158" s="130">
        <f t="shared" si="184"/>
        <v>3.9016697723326009E-63</v>
      </c>
      <c r="Q158" s="148">
        <f t="shared" si="184"/>
        <v>5.3626991640167097</v>
      </c>
      <c r="R158" s="130" t="e">
        <f t="shared" si="184"/>
        <v>#DIV/0!</v>
      </c>
      <c r="W158" s="130" t="s">
        <v>13</v>
      </c>
      <c r="X158" s="130">
        <f t="shared" si="185"/>
        <v>4.195672767602837E-60</v>
      </c>
      <c r="Y158" s="130">
        <f t="shared" si="185"/>
        <v>3.8978600249906769E-63</v>
      </c>
      <c r="Z158" s="148">
        <f t="shared" si="185"/>
        <v>5.9473417306330481</v>
      </c>
      <c r="AA158" s="130" t="e">
        <f t="shared" si="185"/>
        <v>#DIV/0!</v>
      </c>
      <c r="AG158" s="130" t="s">
        <v>13</v>
      </c>
      <c r="AH158" s="130">
        <f t="shared" si="186"/>
        <v>4.5334152004145603E-60</v>
      </c>
      <c r="AI158" s="130">
        <f t="shared" si="186"/>
        <v>4.2542848647000357E-63</v>
      </c>
      <c r="AJ158" s="148">
        <f t="shared" si="186"/>
        <v>6.374478859063335</v>
      </c>
      <c r="AK158" s="130" t="e">
        <f t="shared" si="186"/>
        <v>#DIV/0!</v>
      </c>
      <c r="AQ158" s="130" t="s">
        <v>13</v>
      </c>
      <c r="AR158" s="130">
        <f t="shared" si="187"/>
        <v>4.6087459665457842E-60</v>
      </c>
      <c r="AS158" s="130">
        <f t="shared" si="187"/>
        <v>4.5765061258922342E-63</v>
      </c>
      <c r="AT158" s="148">
        <f t="shared" si="187"/>
        <v>7.1260977562530856</v>
      </c>
      <c r="AU158" s="130" t="e">
        <f t="shared" si="187"/>
        <v>#DIV/0!</v>
      </c>
      <c r="BA158" s="130" t="s">
        <v>13</v>
      </c>
      <c r="BB158" s="130">
        <f t="shared" si="188"/>
        <v>5.0300190648113857E-60</v>
      </c>
      <c r="BC158" s="130">
        <f t="shared" si="188"/>
        <v>4.7961961782648195E-63</v>
      </c>
      <c r="BD158" s="148">
        <f t="shared" si="188"/>
        <v>6.9633994358332387</v>
      </c>
      <c r="BE158" s="130" t="e">
        <f t="shared" si="188"/>
        <v>#DIV/0!</v>
      </c>
      <c r="BK158" s="130" t="s">
        <v>13</v>
      </c>
      <c r="BL158" s="130">
        <f t="shared" si="189"/>
        <v>5.3063158649377241E-60</v>
      </c>
      <c r="BM158" s="130">
        <f t="shared" si="189"/>
        <v>5.0979818745934035E-63</v>
      </c>
      <c r="BN158" s="148">
        <f t="shared" si="189"/>
        <v>7.2907039847211381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1.2958676776715315E-48</v>
      </c>
      <c r="F159" s="130">
        <f t="shared" si="183"/>
        <v>4.3807674276852549E-44</v>
      </c>
      <c r="G159" s="130" t="e">
        <f t="shared" si="183"/>
        <v>#DIV/0!</v>
      </c>
      <c r="H159" s="148">
        <f t="shared" si="183"/>
        <v>0.2244143796325869</v>
      </c>
      <c r="N159" s="130" t="s">
        <v>14</v>
      </c>
      <c r="O159" s="130">
        <f t="shared" si="184"/>
        <v>4.2727593241960857E-60</v>
      </c>
      <c r="P159" s="130">
        <f t="shared" si="184"/>
        <v>4.1177401968655421E-63</v>
      </c>
      <c r="Q159" s="130" t="e">
        <f t="shared" si="184"/>
        <v>#DIV/0!</v>
      </c>
      <c r="R159" s="148">
        <f t="shared" si="184"/>
        <v>3.0100399219087373</v>
      </c>
      <c r="W159" s="130" t="s">
        <v>14</v>
      </c>
      <c r="X159" s="130">
        <f t="shared" si="185"/>
        <v>4.4497449742642427E-60</v>
      </c>
      <c r="Y159" s="130">
        <f t="shared" si="185"/>
        <v>4.1242074659415433E-63</v>
      </c>
      <c r="Z159" s="130" t="e">
        <f t="shared" si="185"/>
        <v>#DIV/0!</v>
      </c>
      <c r="AA159" s="148">
        <f t="shared" si="185"/>
        <v>3.3586704874433009</v>
      </c>
      <c r="AG159" s="130" t="s">
        <v>14</v>
      </c>
      <c r="AH159" s="130">
        <f t="shared" si="186"/>
        <v>4.8183517470484259E-60</v>
      </c>
      <c r="AI159" s="130">
        <f t="shared" si="186"/>
        <v>4.5110778689145112E-63</v>
      </c>
      <c r="AJ159" s="130" t="e">
        <f t="shared" si="186"/>
        <v>#DIV/0!</v>
      </c>
      <c r="AK159" s="148">
        <f t="shared" si="186"/>
        <v>3.6109571785728938</v>
      </c>
      <c r="AQ159" s="130" t="s">
        <v>14</v>
      </c>
      <c r="AR159" s="130">
        <f t="shared" si="187"/>
        <v>4.9100217352634141E-60</v>
      </c>
      <c r="AS159" s="130">
        <f t="shared" si="187"/>
        <v>4.8642450403547258E-63</v>
      </c>
      <c r="AT159" s="130" t="e">
        <f t="shared" si="187"/>
        <v>#DIV/0!</v>
      </c>
      <c r="AU159" s="148">
        <f t="shared" si="187"/>
        <v>4.1422463090671862</v>
      </c>
      <c r="BA159" s="130" t="s">
        <v>14</v>
      </c>
      <c r="BB159" s="130">
        <f t="shared" si="188"/>
        <v>5.3700958609263473E-60</v>
      </c>
      <c r="BC159" s="130">
        <f t="shared" si="188"/>
        <v>5.1084611923788274E-63</v>
      </c>
      <c r="BD159" s="130" t="e">
        <f t="shared" si="188"/>
        <v>#DIV/0!</v>
      </c>
      <c r="BE159" s="148">
        <f t="shared" si="188"/>
        <v>3.965734259992455</v>
      </c>
      <c r="BK159" s="130" t="s">
        <v>14</v>
      </c>
      <c r="BL159" s="130">
        <f t="shared" si="189"/>
        <v>5.6775157117295647E-60</v>
      </c>
      <c r="BM159" s="130">
        <f t="shared" si="189"/>
        <v>5.4418214240616604E-63</v>
      </c>
      <c r="BN159" s="130" t="e">
        <f t="shared" si="189"/>
        <v>#DIV/0!</v>
      </c>
      <c r="BO159" s="148">
        <f t="shared" si="189"/>
        <v>4.1632238510132771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-287.08174404215987</v>
      </c>
      <c r="J28" s="206">
        <f>11.561-21.719*J46</f>
        <v>-286.79935562612741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-253.20555790903549</v>
      </c>
      <c r="J29" s="206">
        <f t="shared" si="10"/>
        <v>-249.25846532655774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-290.74644820860516</v>
      </c>
      <c r="H30" s="206">
        <f t="shared" si="10"/>
        <v>-253.20555790903543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-286.79935562612741</v>
      </c>
      <c r="H31" s="206">
        <f t="shared" si="10"/>
        <v>-249.25846532655774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2.0988563100176422E-125</v>
      </c>
      <c r="J33" s="206">
        <f t="shared" si="13"/>
        <v>2.7837000559055939E-125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1.0819904133983037E-110</v>
      </c>
      <c r="J34" s="206">
        <f t="shared" si="16"/>
        <v>5.6030428138637198E-109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5.3755376753746725E-127</v>
      </c>
      <c r="H35" s="206">
        <f t="shared" si="16"/>
        <v>1.0819904133983652E-110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2.7837000559055939E-125</v>
      </c>
      <c r="H36" s="206">
        <f t="shared" si="16"/>
        <v>5.6030428138637198E-109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1.9167403650135846E-75</v>
      </c>
      <c r="O38" s="206">
        <f t="shared" si="20"/>
        <v>1.4451853752129663E-75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7.8087933519366197E-51</v>
      </c>
      <c r="T38" s="206">
        <f t="shared" si="21"/>
        <v>5.8876800198231642E-51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3.8238552431070503E-67</v>
      </c>
      <c r="O39" s="206">
        <f t="shared" si="20"/>
        <v>7.384156881734832E-69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2.227887351534435E-45</v>
      </c>
      <c r="T39" s="206">
        <f t="shared" si="21"/>
        <v>4.3022208406602157E-47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7.4838329721014971E-74</v>
      </c>
      <c r="M40" s="206">
        <f t="shared" si="20"/>
        <v>3.8238552431068329E-67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3.0489108606598401E-49</v>
      </c>
      <c r="R40" s="206">
        <f t="shared" si="21"/>
        <v>2.2278873515343087E-45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1.4451853752129663E-75</v>
      </c>
      <c r="M41" s="206">
        <f t="shared" si="20"/>
        <v>7.384156881734832E-69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5.8876800198231642E-51</v>
      </c>
      <c r="R41" s="206">
        <f t="shared" si="21"/>
        <v>4.3022208406602157E-47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13.750299002815961</v>
      </c>
      <c r="J46">
        <f>'Trip Length Frequency'!L28</f>
        <v>13.737297095912673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12.190550113220475</v>
      </c>
      <c r="J47">
        <f>'Trip Length Frequency'!L29</f>
        <v>12.008815568237843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13.919031640895305</v>
      </c>
      <c r="H48">
        <f>'Trip Length Frequency'!J30</f>
        <v>12.190550113220473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13.737297095912675</v>
      </c>
      <c r="H49">
        <f>'Trip Length Frequency'!J31</f>
        <v>12.008815568237843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79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1.4000497256466284E-85</v>
      </c>
      <c r="G25" s="4" t="e">
        <f>Gravity!F134</f>
        <v>#DIV/0!</v>
      </c>
      <c r="H25" s="4">
        <f>Gravity!G134</f>
        <v>223.62846291735966</v>
      </c>
      <c r="I25" s="4">
        <f>Gravity!H134</f>
        <v>182.57159948739834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5.4272347289299866E-87</v>
      </c>
      <c r="H26" s="4">
        <f>Gravity!G135</f>
        <v>829.99672039611812</v>
      </c>
      <c r="I26" s="4">
        <f>Gravity!H135</f>
        <v>925.20398611749749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208.94007642840975</v>
      </c>
      <c r="G27" s="4">
        <f>Gravity!F136</f>
        <v>968.9068712860269</v>
      </c>
      <c r="H27" s="4">
        <f>Gravity!G136</f>
        <v>3.237349692937785E-89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220.09818354742259</v>
      </c>
      <c r="G28" s="4">
        <f>Gravity!F137</f>
        <v>1018.2572187561124</v>
      </c>
      <c r="H28" s="4" t="e">
        <f>Gravity!G137</f>
        <v>#DIV/0!</v>
      </c>
      <c r="I28" s="4">
        <f>Gravity!H137</f>
        <v>1.9383018398204691E-89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223.62846291735966</v>
      </c>
      <c r="D36" s="31">
        <f>E36-H36</f>
        <v>0</v>
      </c>
      <c r="E36">
        <f>W6*G66+(W6*0.17/X6^3.8)*(G66^4.8/4.8)</f>
        <v>559.07218487637988</v>
      </c>
      <c r="F36" s="258"/>
      <c r="G36" s="32" t="s">
        <v>62</v>
      </c>
      <c r="H36" s="33">
        <f>W6*G66+0.17*W6/X6^3.8*G66^4.8/4.8</f>
        <v>559.07218487637988</v>
      </c>
      <c r="I36" s="32" t="s">
        <v>63</v>
      </c>
      <c r="J36" s="33">
        <f>W6*(1+0.17*(G66/X6)^3.8)</f>
        <v>2.5000220562187976</v>
      </c>
      <c r="K36" s="34">
        <v>1</v>
      </c>
      <c r="L36" s="35" t="s">
        <v>61</v>
      </c>
      <c r="M36" s="36" t="s">
        <v>64</v>
      </c>
      <c r="N36" s="37">
        <f>J36+J54+J51</f>
        <v>15.000066154310506</v>
      </c>
      <c r="O36" s="38" t="s">
        <v>65</v>
      </c>
      <c r="P36" s="39">
        <v>0</v>
      </c>
      <c r="Q36" s="39">
        <f>IF(P36&lt;=0,0,P36)</f>
        <v>0</v>
      </c>
      <c r="R36" s="40">
        <f>G58</f>
        <v>223.62846291735968</v>
      </c>
      <c r="S36" s="40" t="s">
        <v>39</v>
      </c>
      <c r="T36" s="40">
        <f>I58</f>
        <v>223.62846291735966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182.57159948739834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13.750305163053937</v>
      </c>
      <c r="O37" s="48" t="s">
        <v>70</v>
      </c>
      <c r="P37" s="39">
        <v>223.62846291735968</v>
      </c>
      <c r="Q37" s="39">
        <f t="shared" ref="Q37:Q60" si="5">IF(P37&lt;=0,0,P37)</f>
        <v>223.62846291735968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829.99672039611812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13.95951108899623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925.20398611749749</v>
      </c>
      <c r="D39" s="31">
        <f t="shared" si="1"/>
        <v>0</v>
      </c>
      <c r="E39">
        <f t="shared" si="2"/>
        <v>838.60827731456993</v>
      </c>
      <c r="F39" s="258"/>
      <c r="G39" s="44" t="s">
        <v>77</v>
      </c>
      <c r="H39" s="33">
        <f t="shared" si="3"/>
        <v>838.60827731456993</v>
      </c>
      <c r="I39" s="44" t="s">
        <v>78</v>
      </c>
      <c r="J39" s="33">
        <f t="shared" si="4"/>
        <v>3.7500330843281962</v>
      </c>
      <c r="K39" s="34">
        <v>4</v>
      </c>
      <c r="L39" s="45"/>
      <c r="M39" s="46" t="s">
        <v>79</v>
      </c>
      <c r="N39" s="47">
        <f>J36+J47+J48+J42+J43</f>
        <v>14.04021611720615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559.07595422678014</v>
      </c>
      <c r="F40" s="258"/>
      <c r="G40" s="44" t="s">
        <v>81</v>
      </c>
      <c r="H40" s="33">
        <f t="shared" si="3"/>
        <v>559.07595422678014</v>
      </c>
      <c r="I40" s="44" t="s">
        <v>82</v>
      </c>
      <c r="J40" s="33">
        <f t="shared" si="4"/>
        <v>2.5001029622076181</v>
      </c>
      <c r="K40" s="34">
        <v>5</v>
      </c>
      <c r="L40" s="45"/>
      <c r="M40" s="46" t="s">
        <v>83</v>
      </c>
      <c r="N40" s="47">
        <f>J45+J38+J39+J40+J51</f>
        <v>13.750464313901729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5298.428915269913</v>
      </c>
      <c r="F41" s="258"/>
      <c r="G41" s="44" t="s">
        <v>85</v>
      </c>
      <c r="H41" s="33">
        <f t="shared" si="3"/>
        <v>5298.428915269913</v>
      </c>
      <c r="I41" s="44" t="s">
        <v>86</v>
      </c>
      <c r="J41" s="33">
        <f t="shared" si="4"/>
        <v>3.6245857495923306</v>
      </c>
      <c r="K41" s="34">
        <v>6</v>
      </c>
      <c r="L41" s="45"/>
      <c r="M41" s="46" t="s">
        <v>87</v>
      </c>
      <c r="N41" s="47">
        <f>J45+J38+J39+J49+J43</f>
        <v>13.959670239844021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4877.0249480265247</v>
      </c>
      <c r="F42" s="258"/>
      <c r="G42" s="44" t="s">
        <v>89</v>
      </c>
      <c r="H42" s="33">
        <f t="shared" si="3"/>
        <v>4877.0249480265247</v>
      </c>
      <c r="I42" s="44" t="s">
        <v>90</v>
      </c>
      <c r="J42" s="33">
        <f t="shared" si="4"/>
        <v>2.5807381125381132</v>
      </c>
      <c r="K42" s="34">
        <v>7</v>
      </c>
      <c r="L42" s="45"/>
      <c r="M42" s="46" t="s">
        <v>91</v>
      </c>
      <c r="N42" s="47">
        <f>J45+J38+J48+J42+J43</f>
        <v>14.040375268053939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2111.1922784873113</v>
      </c>
      <c r="F43" s="258"/>
      <c r="G43" s="44" t="s">
        <v>93</v>
      </c>
      <c r="H43" s="33">
        <f t="shared" si="3"/>
        <v>2111.1922784873113</v>
      </c>
      <c r="I43" s="44" t="s">
        <v>94</v>
      </c>
      <c r="J43" s="33">
        <f t="shared" si="4"/>
        <v>2.709352986241619</v>
      </c>
      <c r="K43" s="34">
        <v>8</v>
      </c>
      <c r="L43" s="53"/>
      <c r="M43" s="54" t="s">
        <v>95</v>
      </c>
      <c r="N43" s="55">
        <f>J45+J46+J41+J42+J43</f>
        <v>13.915008652099434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13.778932892643752</v>
      </c>
      <c r="O44" s="38" t="s">
        <v>100</v>
      </c>
      <c r="P44" s="39">
        <v>0</v>
      </c>
      <c r="Q44" s="39">
        <f t="shared" si="5"/>
        <v>0</v>
      </c>
      <c r="R44" s="40">
        <f>G59</f>
        <v>182.57159948739834</v>
      </c>
      <c r="S44" s="40" t="s">
        <v>39</v>
      </c>
      <c r="T44" s="40">
        <f>I59</f>
        <v>182.57159948739834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456.43980730993684</v>
      </c>
      <c r="F45" s="258"/>
      <c r="G45" s="44" t="s">
        <v>101</v>
      </c>
      <c r="H45" s="33">
        <f t="shared" si="3"/>
        <v>456.43980730993684</v>
      </c>
      <c r="I45" s="44" t="s">
        <v>102</v>
      </c>
      <c r="J45" s="33">
        <f t="shared" si="4"/>
        <v>2.5002841692742055</v>
      </c>
      <c r="K45" s="34">
        <v>10</v>
      </c>
      <c r="L45" s="45"/>
      <c r="M45" s="46" t="s">
        <v>103</v>
      </c>
      <c r="N45" s="47">
        <f>J36+J47+J48+J42+J50</f>
        <v>13.859637920853672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456.4308105306427</v>
      </c>
      <c r="F46" s="258"/>
      <c r="G46" s="44" t="s">
        <v>105</v>
      </c>
      <c r="H46" s="33">
        <f t="shared" si="3"/>
        <v>456.4308105306427</v>
      </c>
      <c r="I46" s="44" t="s">
        <v>106</v>
      </c>
      <c r="J46" s="33">
        <f t="shared" si="4"/>
        <v>2.500047634453165</v>
      </c>
      <c r="K46" s="34">
        <v>11</v>
      </c>
      <c r="L46" s="45"/>
      <c r="M46" s="46" t="s">
        <v>107</v>
      </c>
      <c r="N46" s="47">
        <f>J45+J38+J39+J49+J50</f>
        <v>13.779092043491541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559.07595422678014</v>
      </c>
      <c r="F47" s="258"/>
      <c r="G47" s="44" t="s">
        <v>109</v>
      </c>
      <c r="H47" s="33">
        <f t="shared" si="3"/>
        <v>559.07595422678014</v>
      </c>
      <c r="I47" s="44" t="s">
        <v>110</v>
      </c>
      <c r="J47" s="33">
        <f t="shared" si="4"/>
        <v>2.5001029622076181</v>
      </c>
      <c r="K47" s="34">
        <v>12</v>
      </c>
      <c r="L47" s="45"/>
      <c r="M47" s="46" t="s">
        <v>111</v>
      </c>
      <c r="N47" s="47">
        <f>J45+J38+J48+J42+J50</f>
        <v>13.859797071701461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13.734430455746956</v>
      </c>
      <c r="O48" s="48" t="s">
        <v>116</v>
      </c>
      <c r="P48" s="39">
        <v>182.57159948739834</v>
      </c>
      <c r="Q48" s="39">
        <f t="shared" si="5"/>
        <v>182.57159948739834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15.00033180372737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2776.0797993705942</v>
      </c>
      <c r="F50" s="258"/>
      <c r="G50" s="44" t="s">
        <v>121</v>
      </c>
      <c r="H50" s="33">
        <f t="shared" si="3"/>
        <v>2776.0797993705942</v>
      </c>
      <c r="I50" s="44" t="s">
        <v>122</v>
      </c>
      <c r="J50" s="33">
        <f t="shared" si="4"/>
        <v>2.5287747898891402</v>
      </c>
      <c r="K50" s="34">
        <v>15</v>
      </c>
      <c r="L50" s="35" t="s">
        <v>71</v>
      </c>
      <c r="M50" s="36" t="s">
        <v>123</v>
      </c>
      <c r="N50" s="37">
        <f>J37+J46+J41+J42+J43</f>
        <v>13.914724482825228</v>
      </c>
      <c r="O50" s="38" t="s">
        <v>124</v>
      </c>
      <c r="P50" s="39">
        <v>0</v>
      </c>
      <c r="Q50" s="39">
        <f t="shared" si="5"/>
        <v>0</v>
      </c>
      <c r="R50" s="40">
        <f>G60</f>
        <v>829.99672039611812</v>
      </c>
      <c r="S50" s="40" t="s">
        <v>39</v>
      </c>
      <c r="T50" s="40">
        <f>I60</f>
        <v>829.99672039611812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559.07321179099631</v>
      </c>
      <c r="F51" s="258"/>
      <c r="G51" s="44" t="s">
        <v>125</v>
      </c>
      <c r="H51" s="33">
        <f t="shared" si="3"/>
        <v>559.07321179099631</v>
      </c>
      <c r="I51" s="44" t="s">
        <v>126</v>
      </c>
      <c r="J51" s="33">
        <f t="shared" si="4"/>
        <v>2.5000440980917076</v>
      </c>
      <c r="K51" s="34">
        <v>16</v>
      </c>
      <c r="L51" s="45"/>
      <c r="M51" s="46" t="s">
        <v>127</v>
      </c>
      <c r="N51" s="47">
        <f>J37+J38+J39+J40+J51</f>
        <v>13.750180144627523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4670.3398589296894</v>
      </c>
      <c r="F52" s="258"/>
      <c r="G52" s="44" t="s">
        <v>129</v>
      </c>
      <c r="H52" s="33">
        <f t="shared" si="3"/>
        <v>4670.3398589296894</v>
      </c>
      <c r="I52" s="44" t="s">
        <v>130</v>
      </c>
      <c r="J52" s="33">
        <f t="shared" si="4"/>
        <v>3.2721184475768696</v>
      </c>
      <c r="K52" s="34">
        <v>17</v>
      </c>
      <c r="L52" s="45"/>
      <c r="M52" s="46" t="s">
        <v>131</v>
      </c>
      <c r="N52" s="47">
        <f>J37+J38+J39+J49+J43</f>
        <v>13.959386070569815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14.040091098779733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12.186795295948933</v>
      </c>
      <c r="O54" s="56" t="s">
        <v>140</v>
      </c>
      <c r="P54" s="39">
        <v>829.99672039611812</v>
      </c>
      <c r="Q54" s="39">
        <f t="shared" si="5"/>
        <v>829.99672039611812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23720.842000360117</v>
      </c>
      <c r="K55" s="34">
        <v>20</v>
      </c>
      <c r="L55" s="35" t="s">
        <v>76</v>
      </c>
      <c r="M55" s="36" t="s">
        <v>142</v>
      </c>
      <c r="N55" s="37">
        <f>J37+J38+J39+J49+J50</f>
        <v>13.778807874217335</v>
      </c>
      <c r="O55" s="38" t="s">
        <v>143</v>
      </c>
      <c r="P55" s="39">
        <v>0</v>
      </c>
      <c r="Q55" s="39">
        <f t="shared" si="5"/>
        <v>0</v>
      </c>
      <c r="R55" s="40">
        <f>G61</f>
        <v>925.20398611749749</v>
      </c>
      <c r="S55" s="40" t="s">
        <v>39</v>
      </c>
      <c r="T55" s="40">
        <f>I61</f>
        <v>925.20398611749749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13.859512902427255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13.73414628647275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223.62846291735968</v>
      </c>
      <c r="H58" s="68" t="s">
        <v>39</v>
      </c>
      <c r="I58" s="69">
        <f>C36</f>
        <v>223.62846291735966</v>
      </c>
      <c r="K58" s="34">
        <v>23</v>
      </c>
      <c r="L58" s="45"/>
      <c r="M58" s="46" t="s">
        <v>149</v>
      </c>
      <c r="N58" s="47">
        <f>J37+J46+J53+J44</f>
        <v>15.000047634453164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182.57159948739834</v>
      </c>
      <c r="H59" s="68" t="s">
        <v>39</v>
      </c>
      <c r="I59" s="69">
        <f t="shared" ref="I59:I60" si="6">C37</f>
        <v>182.57159948739834</v>
      </c>
      <c r="K59" s="34">
        <v>24</v>
      </c>
      <c r="L59" s="45"/>
      <c r="M59" s="46" t="s">
        <v>151</v>
      </c>
      <c r="N59" s="47">
        <f>J52+J53+J44</f>
        <v>13.272118447576869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829.99672039611812</v>
      </c>
      <c r="H60" s="68" t="s">
        <v>39</v>
      </c>
      <c r="I60" s="69">
        <f t="shared" si="6"/>
        <v>829.99672039611812</v>
      </c>
      <c r="K60" s="34">
        <v>25</v>
      </c>
      <c r="L60" s="53"/>
      <c r="M60" s="54" t="s">
        <v>153</v>
      </c>
      <c r="N60" s="55">
        <f>J52+J41+J42+J50</f>
        <v>12.006217099596455</v>
      </c>
      <c r="O60" s="56" t="s">
        <v>154</v>
      </c>
      <c r="P60" s="39">
        <v>925.20398611749749</v>
      </c>
      <c r="Q60" s="71">
        <f t="shared" si="5"/>
        <v>925.20398611749749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925.20398611749749</v>
      </c>
      <c r="H61" s="74" t="s">
        <v>39</v>
      </c>
      <c r="I61" s="69">
        <f>C39</f>
        <v>925.20398611749749</v>
      </c>
      <c r="K61" s="264" t="s">
        <v>155</v>
      </c>
      <c r="L61" s="264"/>
      <c r="M61" s="264"/>
      <c r="N61" s="76">
        <f>SUM(N36:N60)</f>
        <v>345.92986652312572</v>
      </c>
      <c r="U61" s="77" t="s">
        <v>156</v>
      </c>
      <c r="V61" s="78">
        <f>SUMPRODUCT($Q$36:$Q$60,V36:V60)</f>
        <v>223.62846291735968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223.62846291735968</v>
      </c>
      <c r="Z61" s="78">
        <f t="shared" si="7"/>
        <v>223.62846291735968</v>
      </c>
      <c r="AA61" s="78">
        <f t="shared" si="7"/>
        <v>1937.7723060010139</v>
      </c>
      <c r="AB61" s="78">
        <f t="shared" si="7"/>
        <v>1937.7723060010139</v>
      </c>
      <c r="AC61" s="78">
        <f t="shared" si="7"/>
        <v>829.99672039611812</v>
      </c>
      <c r="AD61" s="78">
        <f t="shared" si="7"/>
        <v>0</v>
      </c>
      <c r="AE61" s="78">
        <f t="shared" si="7"/>
        <v>182.57159948739834</v>
      </c>
      <c r="AF61" s="78">
        <f t="shared" si="7"/>
        <v>182.57159948739834</v>
      </c>
      <c r="AG61" s="78">
        <f t="shared" si="7"/>
        <v>223.62846291735968</v>
      </c>
      <c r="AH61" s="78">
        <f t="shared" si="7"/>
        <v>0</v>
      </c>
      <c r="AI61" s="78">
        <f t="shared" si="7"/>
        <v>0</v>
      </c>
      <c r="AJ61" s="78">
        <f t="shared" si="7"/>
        <v>1107.7755856048959</v>
      </c>
      <c r="AK61" s="78">
        <f t="shared" si="7"/>
        <v>223.62846291735968</v>
      </c>
      <c r="AL61" s="78">
        <f t="shared" si="7"/>
        <v>1755.2007065136156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7.4542820972453225E-2</v>
      </c>
      <c r="W64">
        <f t="shared" ref="W64:AN64" si="8">W61/W63</f>
        <v>0</v>
      </c>
      <c r="X64">
        <f t="shared" si="8"/>
        <v>0</v>
      </c>
      <c r="Y64">
        <f t="shared" si="8"/>
        <v>7.4542820972453225E-2</v>
      </c>
      <c r="Z64">
        <f t="shared" si="8"/>
        <v>0.11181423145867984</v>
      </c>
      <c r="AA64">
        <f t="shared" si="8"/>
        <v>1.291848204000676</v>
      </c>
      <c r="AB64">
        <f t="shared" si="8"/>
        <v>0.64592410200033801</v>
      </c>
      <c r="AC64">
        <f t="shared" si="8"/>
        <v>0.82999672039611816</v>
      </c>
      <c r="AD64">
        <f t="shared" si="8"/>
        <v>0</v>
      </c>
      <c r="AE64">
        <f t="shared" si="8"/>
        <v>0.14605727958991868</v>
      </c>
      <c r="AF64">
        <f t="shared" si="8"/>
        <v>9.1285799743699172E-2</v>
      </c>
      <c r="AG64">
        <f t="shared" si="8"/>
        <v>0.11181423145867984</v>
      </c>
      <c r="AH64">
        <f t="shared" si="8"/>
        <v>0</v>
      </c>
      <c r="AI64">
        <f t="shared" si="8"/>
        <v>0</v>
      </c>
      <c r="AJ64">
        <f t="shared" si="8"/>
        <v>0.49234470471328706</v>
      </c>
      <c r="AK64">
        <f t="shared" si="8"/>
        <v>8.945138516694387E-2</v>
      </c>
      <c r="AL64">
        <f t="shared" si="8"/>
        <v>1.1701338043424103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223.62846291735968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2.5000220562187976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3.7500330843281962</v>
      </c>
      <c r="Z67" s="82">
        <f t="shared" si="9"/>
        <v>2.5001029622076181</v>
      </c>
      <c r="AA67" s="82">
        <f t="shared" si="9"/>
        <v>3.6245857495923306</v>
      </c>
      <c r="AB67" s="82">
        <f t="shared" si="9"/>
        <v>2.5807381125381132</v>
      </c>
      <c r="AC67" s="82">
        <f t="shared" si="9"/>
        <v>2.709352986241619</v>
      </c>
      <c r="AD67" s="82">
        <f t="shared" si="9"/>
        <v>2.5</v>
      </c>
      <c r="AE67" s="82">
        <f t="shared" si="9"/>
        <v>2.5002841692742055</v>
      </c>
      <c r="AF67" s="82">
        <f t="shared" si="9"/>
        <v>2.500047634453165</v>
      </c>
      <c r="AG67" s="82">
        <f t="shared" si="9"/>
        <v>2.5001029622076181</v>
      </c>
      <c r="AH67" s="82">
        <f t="shared" si="9"/>
        <v>3.75</v>
      </c>
      <c r="AI67" s="82">
        <f t="shared" si="9"/>
        <v>2.5</v>
      </c>
      <c r="AJ67" s="82">
        <f t="shared" si="9"/>
        <v>2.5287747898891402</v>
      </c>
      <c r="AK67" s="82">
        <f t="shared" si="9"/>
        <v>2.5000440980917076</v>
      </c>
      <c r="AL67" s="82">
        <f t="shared" si="9"/>
        <v>3.2721184475768696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223.62846291735968</v>
      </c>
      <c r="H69" s="6"/>
    </row>
    <row r="70" spans="6:40" x14ac:dyDescent="0.3">
      <c r="F70" s="4" t="s">
        <v>46</v>
      </c>
      <c r="G70" s="4">
        <f>Z61</f>
        <v>223.62846291735968</v>
      </c>
      <c r="U70" s="41" t="s">
        <v>65</v>
      </c>
      <c r="V70">
        <f t="shared" ref="V70:V94" si="10">SUMPRODUCT($V$67:$AN$67,V36:AN36)</f>
        <v>15.000066154310506</v>
      </c>
      <c r="X70">
        <v>15.000195603366421</v>
      </c>
    </row>
    <row r="71" spans="6:40" x14ac:dyDescent="0.3">
      <c r="F71" s="4" t="s">
        <v>47</v>
      </c>
      <c r="G71" s="4">
        <f>AA61</f>
        <v>1937.7723060010139</v>
      </c>
      <c r="U71" s="41" t="s">
        <v>70</v>
      </c>
      <c r="V71">
        <f t="shared" si="10"/>
        <v>13.750305163053939</v>
      </c>
      <c r="X71">
        <v>13.75090229828113</v>
      </c>
    </row>
    <row r="72" spans="6:40" x14ac:dyDescent="0.3">
      <c r="F72" s="4" t="s">
        <v>48</v>
      </c>
      <c r="G72" s="4">
        <f>AB61</f>
        <v>1937.7723060010139</v>
      </c>
      <c r="U72" s="41" t="s">
        <v>75</v>
      </c>
      <c r="V72">
        <f t="shared" si="10"/>
        <v>13.959511088996232</v>
      </c>
      <c r="X72">
        <v>14.225219683523857</v>
      </c>
    </row>
    <row r="73" spans="6:40" x14ac:dyDescent="0.3">
      <c r="F73" s="4" t="s">
        <v>49</v>
      </c>
      <c r="G73" s="4">
        <f>AC61</f>
        <v>829.99672039611812</v>
      </c>
      <c r="U73" s="41" t="s">
        <v>80</v>
      </c>
      <c r="V73">
        <f t="shared" si="10"/>
        <v>14.040216117206148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13.750464313901729</v>
      </c>
      <c r="X74">
        <v>13.805151472614</v>
      </c>
    </row>
    <row r="75" spans="6:40" x14ac:dyDescent="0.3">
      <c r="F75" s="4" t="s">
        <v>51</v>
      </c>
      <c r="G75" s="4">
        <f>AE61</f>
        <v>182.57159948739834</v>
      </c>
      <c r="U75" s="41" t="s">
        <v>88</v>
      </c>
      <c r="V75">
        <f t="shared" si="10"/>
        <v>13.959670239844021</v>
      </c>
      <c r="X75">
        <v>14.279468857856727</v>
      </c>
    </row>
    <row r="76" spans="6:40" x14ac:dyDescent="0.3">
      <c r="F76" s="4" t="s">
        <v>52</v>
      </c>
      <c r="G76" s="4">
        <f>AF61</f>
        <v>182.57159948739834</v>
      </c>
      <c r="U76" s="41" t="s">
        <v>92</v>
      </c>
      <c r="V76">
        <f t="shared" si="10"/>
        <v>14.040375268053937</v>
      </c>
      <c r="X76">
        <v>14.326575531725375</v>
      </c>
    </row>
    <row r="77" spans="6:40" x14ac:dyDescent="0.3">
      <c r="F77" s="4" t="s">
        <v>53</v>
      </c>
      <c r="G77" s="4">
        <f>AG61</f>
        <v>223.62846291735968</v>
      </c>
      <c r="U77" s="41" t="s">
        <v>96</v>
      </c>
      <c r="V77">
        <f t="shared" si="10"/>
        <v>13.915008652099434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13.778932892643752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13.859637920853668</v>
      </c>
      <c r="X79">
        <v>13.801434953032715</v>
      </c>
    </row>
    <row r="80" spans="6:40" x14ac:dyDescent="0.3">
      <c r="F80" s="4" t="s">
        <v>56</v>
      </c>
      <c r="G80" s="4">
        <f>AJ61</f>
        <v>1107.7755856048959</v>
      </c>
      <c r="U80" s="41" t="s">
        <v>108</v>
      </c>
      <c r="V80">
        <f t="shared" si="10"/>
        <v>13.779092043491541</v>
      </c>
      <c r="X80">
        <v>13.808577453496937</v>
      </c>
    </row>
    <row r="81" spans="6:24" x14ac:dyDescent="0.3">
      <c r="F81" s="4" t="s">
        <v>57</v>
      </c>
      <c r="G81" s="4">
        <f>AK61</f>
        <v>223.62846291735968</v>
      </c>
      <c r="U81" s="41" t="s">
        <v>112</v>
      </c>
      <c r="V81">
        <f t="shared" si="10"/>
        <v>13.859797071701458</v>
      </c>
      <c r="X81">
        <v>13.855684127365585</v>
      </c>
    </row>
    <row r="82" spans="6:24" x14ac:dyDescent="0.3">
      <c r="F82" s="4" t="s">
        <v>58</v>
      </c>
      <c r="G82" s="4">
        <f>AL61</f>
        <v>1755.2007065136156</v>
      </c>
      <c r="U82" s="41" t="s">
        <v>116</v>
      </c>
      <c r="V82">
        <f t="shared" si="10"/>
        <v>13.734430455746956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15.00033180372737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13.914724482825228</v>
      </c>
      <c r="X84">
        <v>13.696318465991869</v>
      </c>
    </row>
    <row r="85" spans="6:24" x14ac:dyDescent="0.3">
      <c r="U85" s="41" t="s">
        <v>128</v>
      </c>
      <c r="V85">
        <f t="shared" si="10"/>
        <v>13.750180144627523</v>
      </c>
      <c r="X85">
        <v>13.75056790087643</v>
      </c>
    </row>
    <row r="86" spans="6:24" x14ac:dyDescent="0.3">
      <c r="U86" s="41" t="s">
        <v>132</v>
      </c>
      <c r="V86">
        <f t="shared" si="10"/>
        <v>13.959386070569815</v>
      </c>
      <c r="X86">
        <v>14.224885286119157</v>
      </c>
    </row>
    <row r="87" spans="6:24" x14ac:dyDescent="0.3">
      <c r="U87" s="41" t="s">
        <v>136</v>
      </c>
      <c r="V87">
        <f t="shared" si="10"/>
        <v>14.040091098779733</v>
      </c>
      <c r="X87">
        <v>14.271991959987805</v>
      </c>
    </row>
    <row r="88" spans="6:24" x14ac:dyDescent="0.3">
      <c r="U88" s="41" t="s">
        <v>140</v>
      </c>
      <c r="V88">
        <f t="shared" si="10"/>
        <v>12.186795295948933</v>
      </c>
      <c r="X88">
        <v>11.68222407686552</v>
      </c>
    </row>
    <row r="89" spans="6:24" x14ac:dyDescent="0.3">
      <c r="U89" s="41" t="s">
        <v>143</v>
      </c>
      <c r="V89">
        <f t="shared" si="10"/>
        <v>13.778807874217335</v>
      </c>
      <c r="X89">
        <v>13.753993881759367</v>
      </c>
    </row>
    <row r="90" spans="6:24" x14ac:dyDescent="0.3">
      <c r="U90" s="41" t="s">
        <v>145</v>
      </c>
      <c r="V90">
        <f t="shared" si="10"/>
        <v>13.859512902427255</v>
      </c>
      <c r="X90">
        <v>13.801100555628015</v>
      </c>
    </row>
    <row r="91" spans="6:24" x14ac:dyDescent="0.3">
      <c r="U91" s="41" t="s">
        <v>148</v>
      </c>
      <c r="V91">
        <f t="shared" si="10"/>
        <v>13.73414628647275</v>
      </c>
      <c r="X91">
        <v>13.225427061632079</v>
      </c>
    </row>
    <row r="92" spans="6:24" x14ac:dyDescent="0.3">
      <c r="U92" s="41" t="s">
        <v>150</v>
      </c>
      <c r="V92">
        <f t="shared" si="10"/>
        <v>15.000047634453164</v>
      </c>
      <c r="X92">
        <v>15.239521451121469</v>
      </c>
    </row>
    <row r="93" spans="6:24" x14ac:dyDescent="0.3">
      <c r="U93" s="41" t="s">
        <v>152</v>
      </c>
      <c r="V93">
        <f t="shared" si="10"/>
        <v>13.272118447576869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12.006217099596451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2.5000220562187976</v>
      </c>
      <c r="K97" s="4" t="s">
        <v>61</v>
      </c>
      <c r="L97" s="76">
        <f>MIN(N36:N43)</f>
        <v>13.750305163053937</v>
      </c>
      <c r="M97" s="135" t="s">
        <v>11</v>
      </c>
      <c r="N97" s="4">
        <v>15</v>
      </c>
      <c r="O97" s="4">
        <v>99999</v>
      </c>
      <c r="P97" s="76">
        <f>L97</f>
        <v>13.750305163053937</v>
      </c>
      <c r="Q97" s="76">
        <f>L98</f>
        <v>13.734430455746956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13.734430455746956</v>
      </c>
      <c r="M98" s="135" t="s">
        <v>12</v>
      </c>
      <c r="N98" s="4">
        <v>99999</v>
      </c>
      <c r="O98" s="4">
        <v>15</v>
      </c>
      <c r="P98" s="76">
        <f>L99</f>
        <v>12.186795295948933</v>
      </c>
      <c r="Q98" s="76">
        <f>L100</f>
        <v>12.006217099596455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12.186795295948933</v>
      </c>
      <c r="M99" s="135" t="s">
        <v>13</v>
      </c>
      <c r="N99" s="76">
        <f>L101</f>
        <v>13.915008652099434</v>
      </c>
      <c r="O99" s="76">
        <f>L102</f>
        <v>12.186795295948933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3.7500330843281962</v>
      </c>
      <c r="K100" s="4" t="s">
        <v>76</v>
      </c>
      <c r="L100" s="76">
        <f>MIN(N55:N60)</f>
        <v>12.006217099596455</v>
      </c>
      <c r="M100" s="135" t="s">
        <v>14</v>
      </c>
      <c r="N100" s="76">
        <f>L104</f>
        <v>13.734430455746956</v>
      </c>
      <c r="O100" s="76">
        <f>L105</f>
        <v>12.006217099596455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2.5001029622076181</v>
      </c>
      <c r="K101" s="4" t="s">
        <v>252</v>
      </c>
      <c r="L101" s="76">
        <f>J104+J103+J102+J107+J106</f>
        <v>13.915008652099434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3.6245857495923306</v>
      </c>
      <c r="K102" s="4" t="s">
        <v>253</v>
      </c>
      <c r="L102" s="76">
        <f>J104+J103+J102+J113</f>
        <v>12.186795295948933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2.5807381125381132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2.709352986241619</v>
      </c>
      <c r="K104" s="4" t="s">
        <v>255</v>
      </c>
      <c r="L104" s="76">
        <f>J111+J103+J102+J107+J106</f>
        <v>13.734430455746956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12.006217099596455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2.5002841692742055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2.500047634453165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2.5001029622076181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2.5287747898891402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2.5000440980917076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3.2721184475768696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2024-01-07T12:14:35Z</dcterms:modified>
</cp:coreProperties>
</file>