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BaseYear\"/>
    </mc:Choice>
  </mc:AlternateContent>
  <xr:revisionPtr revIDLastSave="0" documentId="13_ncr:1_{DAAD0331-DC2F-459C-AB84-8B803FB40EC0}" xr6:coauthVersionLast="47" xr6:coauthVersionMax="47" xr10:uidLastSave="{00000000-0000-0000-0000-000000000000}"/>
  <bookViews>
    <workbookView xWindow="-108" yWindow="-108" windowWidth="23256" windowHeight="12456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7" l="1"/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R36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J28" i="6" s="1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33" i="6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7" i="5" s="1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O8" i="5"/>
  <c r="BM8" i="5"/>
  <c r="BN8" i="5"/>
  <c r="T55" i="4"/>
  <c r="F9" i="5"/>
  <c r="T53" i="4"/>
  <c r="F7" i="5"/>
  <c r="S53" i="4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Y8" i="5" l="1"/>
  <c r="BD8" i="5"/>
  <c r="AT8" i="5"/>
  <c r="AJ8" i="5"/>
  <c r="P8" i="5"/>
  <c r="D37" i="7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7" i="7"/>
  <c r="L98" i="7"/>
  <c r="Q97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7" i="4"/>
  <c r="U89" i="4"/>
  <c r="T89" i="4"/>
  <c r="T88" i="4"/>
  <c r="T87" i="4"/>
  <c r="U86" i="4" l="1"/>
  <c r="X86" i="4" s="1"/>
  <c r="Y86" i="4" s="1"/>
  <c r="V91" i="4"/>
  <c r="V92" i="4" s="1"/>
  <c r="S87" i="4"/>
  <c r="S89" i="4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U91" i="4"/>
  <c r="U92" i="4" s="1"/>
  <c r="T91" i="4"/>
  <c r="T92" i="4" s="1"/>
  <c r="S91" i="4" l="1"/>
  <c r="S92" i="4" s="1"/>
  <c r="X87" i="4"/>
  <c r="Y87" i="4" s="1"/>
  <c r="S98" i="4" s="1"/>
  <c r="J38" i="5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O41" i="5" l="1"/>
  <c r="O42" i="5" s="1"/>
  <c r="O50" i="5" s="1"/>
  <c r="T38" i="5"/>
  <c r="U38" i="5" s="1"/>
  <c r="T39" i="5"/>
  <c r="U39" i="5" s="1"/>
  <c r="T37" i="5"/>
  <c r="U37" i="5" s="1"/>
  <c r="AB41" i="5"/>
  <c r="AB42" i="5" s="1"/>
  <c r="AB50" i="5" s="1"/>
  <c r="AC125" i="5" s="1"/>
  <c r="AA137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59" i="5" l="1"/>
  <c r="AA148" i="5"/>
  <c r="AB48" i="5"/>
  <c r="AC123" i="5" s="1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BH58" i="5" l="1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Q102" i="5"/>
  <c r="R105" i="5"/>
  <c r="P105" i="5"/>
  <c r="O105" i="5"/>
  <c r="P103" i="5"/>
  <c r="R103" i="5"/>
  <c r="Q103" i="5"/>
  <c r="T105" i="5" l="1"/>
  <c r="U105" i="5" s="1"/>
  <c r="G107" i="5"/>
  <c r="G108" i="5" s="1"/>
  <c r="G115" i="5" s="1"/>
  <c r="G124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22" i="5" s="1"/>
  <c r="G134" i="5" s="1"/>
  <c r="G116" i="5"/>
  <c r="G125" i="5" s="1"/>
  <c r="G114" i="5"/>
  <c r="G123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I26" i="7" s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G25" i="7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E122" i="5" s="1"/>
  <c r="O116" i="5"/>
  <c r="O113" i="5"/>
  <c r="O114" i="5"/>
  <c r="Q159" i="5"/>
  <c r="G135" i="5"/>
  <c r="H26" i="7" s="1"/>
  <c r="C38" i="7" s="1"/>
  <c r="I60" i="7" s="1"/>
  <c r="T50" i="7" s="1"/>
  <c r="G157" i="5"/>
  <c r="G146" i="5"/>
  <c r="O115" i="5"/>
  <c r="G137" i="5"/>
  <c r="H28" i="7" s="1"/>
  <c r="G159" i="5"/>
  <c r="G148" i="5"/>
  <c r="Q137" i="5"/>
  <c r="G136" i="5"/>
  <c r="H27" i="7" s="1"/>
  <c r="G158" i="5"/>
  <c r="G147" i="5"/>
  <c r="P157" i="5"/>
  <c r="P135" i="5"/>
  <c r="P146" i="5"/>
  <c r="G118" i="5"/>
  <c r="G119" i="5" s="1"/>
  <c r="F145" i="5"/>
  <c r="F157" i="5"/>
  <c r="F146" i="5"/>
  <c r="F135" i="5"/>
  <c r="G26" i="7" s="1"/>
  <c r="H134" i="5"/>
  <c r="I25" i="7" s="1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R159" i="5" s="1"/>
  <c r="H137" i="5"/>
  <c r="I28" i="7" s="1"/>
  <c r="Q157" i="5"/>
  <c r="F156" i="5"/>
  <c r="R115" i="5"/>
  <c r="S124" i="5" s="1"/>
  <c r="R147" i="5" s="1"/>
  <c r="H136" i="5"/>
  <c r="I27" i="7" s="1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G27" i="7" s="1"/>
  <c r="F148" i="5"/>
  <c r="F137" i="5"/>
  <c r="G28" i="7" s="1"/>
  <c r="F159" i="5"/>
  <c r="P124" i="5"/>
  <c r="P122" i="5"/>
  <c r="O118" i="5"/>
  <c r="O119" i="5" s="1"/>
  <c r="P125" i="5"/>
  <c r="R137" i="5"/>
  <c r="R148" i="5"/>
  <c r="J113" i="5"/>
  <c r="K113" i="5" s="1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H25" i="7"/>
  <c r="C36" i="7" s="1"/>
  <c r="I58" i="7" s="1"/>
  <c r="T36" i="7" s="1"/>
  <c r="G156" i="5"/>
  <c r="G145" i="5"/>
  <c r="P145" i="5"/>
  <c r="P134" i="5"/>
  <c r="P156" i="5"/>
  <c r="T114" i="5"/>
  <c r="U114" i="5" s="1"/>
  <c r="P123" i="5"/>
  <c r="T116" i="5" l="1"/>
  <c r="U116" i="5" s="1"/>
  <c r="R136" i="5"/>
  <c r="T113" i="5"/>
  <c r="U113" i="5" s="1"/>
  <c r="R118" i="5"/>
  <c r="R119" i="5" s="1"/>
  <c r="T115" i="5"/>
  <c r="U115" i="5" s="1"/>
  <c r="R158" i="5"/>
  <c r="O146" i="5"/>
  <c r="O157" i="5"/>
  <c r="O135" i="5"/>
  <c r="E134" i="5"/>
  <c r="F25" i="7" s="1"/>
  <c r="E145" i="5"/>
  <c r="E156" i="5"/>
  <c r="E137" i="5"/>
  <c r="F28" i="7" s="1"/>
  <c r="E148" i="5"/>
  <c r="E159" i="5"/>
  <c r="E147" i="5"/>
  <c r="E158" i="5"/>
  <c r="E136" i="5"/>
  <c r="F27" i="7" s="1"/>
  <c r="R134" i="5"/>
  <c r="R145" i="5"/>
  <c r="R156" i="5"/>
  <c r="O156" i="5"/>
  <c r="O134" i="5"/>
  <c r="O145" i="5"/>
  <c r="O137" i="5"/>
  <c r="O159" i="5"/>
  <c r="O148" i="5"/>
  <c r="E146" i="5"/>
  <c r="E157" i="5"/>
  <c r="E135" i="5"/>
  <c r="F26" i="7" s="1"/>
  <c r="O158" i="5"/>
  <c r="O136" i="5"/>
  <c r="O147" i="5"/>
</calcChain>
</file>

<file path=xl/sharedStrings.xml><?xml version="1.0" encoding="utf-8"?>
<sst xmlns="http://schemas.openxmlformats.org/spreadsheetml/2006/main" count="2124" uniqueCount="261">
  <si>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</si>
  <si>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</si>
  <si>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</si>
  <si>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</si>
  <si>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</si>
  <si>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</si>
  <si>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</si>
  <si>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</si>
  <si>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</si>
  <si>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</si>
  <si>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</si>
  <si>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</si>
  <si>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</si>
  <si>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</si>
  <si>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</si>
  <si>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</si>
  <si>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</si>
  <si>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</si>
  <si>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</si>
  <si>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</si>
  <si>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</si>
  <si>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</si>
  <si>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</si>
  <si>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</si>
  <si>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</si>
  <si>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</si>
  <si>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</si>
  <si>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</si>
  <si>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</si>
  <si>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</si>
  <si>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</si>
  <si>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</si>
  <si>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</si>
  <si>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</si>
  <si>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</si>
  <si>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</si>
  <si>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</si>
  <si>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</si>
  <si>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</si>
  <si>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</si>
  <si>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</si>
  <si>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</si>
  <si>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</si>
  <si>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</si>
  <si>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</si>
  <si>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</si>
  <si>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</si>
  <si>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</si>
  <si>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</si>
  <si>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</si>
  <si>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</si>
  <si>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</si>
  <si>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</si>
  <si>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</si>
  <si>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</si>
  <si>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</si>
  <si>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</si>
  <si>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</si>
  <si>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</si>
  <si>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</si>
  <si>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</si>
  <si>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</si>
  <si>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</si>
  <si>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</si>
  <si>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</si>
  <si>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</si>
  <si>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</si>
  <si>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</si>
  <si>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</si>
  <si>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</si>
  <si>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</si>
  <si>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</si>
  <si>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</si>
  <si>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</si>
  <si>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</si>
  <si>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</si>
  <si>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</si>
  <si>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</si>
  <si>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</si>
  <si>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</si>
  <si>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</si>
  <si>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</si>
  <si>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</si>
  <si>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</si>
  <si>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</si>
  <si>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</si>
  <si>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</si>
  <si>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</si>
  <si>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</si>
  <si>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</si>
  <si>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</si>
  <si>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</si>
  <si>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</si>
  <si>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</si>
  <si>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</si>
  <si>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</si>
  <si>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</si>
  <si>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</si>
  <si>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</si>
  <si>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</si>
  <si>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</si>
  <si>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</si>
  <si>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</si>
  <si>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</si>
  <si>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</si>
  <si>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</si>
  <si>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</si>
  <si>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</si>
  <si>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</si>
  <si>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</si>
  <si>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</si>
  <si>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</si>
  <si>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</si>
  <si>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</si>
  <si>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</si>
  <si>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</si>
  <si>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</si>
  <si>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</si>
  <si>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</si>
  <si>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</si>
  <si>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</si>
  <si>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</si>
  <si>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</si>
  <si>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</si>
  <si>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</si>
  <si>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</si>
  <si>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</si>
  <si>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</si>
  <si>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</si>
  <si>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</si>
  <si>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</si>
  <si>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</si>
  <si>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</si>
  <si>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</si>
  <si>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</si>
  <si>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</si>
  <si>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</si>
  <si>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</si>
  <si>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</si>
  <si>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</si>
  <si>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</si>
  <si>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</si>
  <si>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</si>
  <si>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</si>
  <si>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</si>
  <si>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</si>
  <si>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</si>
  <si>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</si>
  <si>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</si>
  <si>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</si>
  <si>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</si>
  <si>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</si>
  <si>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</si>
  <si>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</si>
  <si>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</si>
  <si>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</si>
  <si>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</si>
  <si>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</si>
  <si>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</si>
  <si>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</si>
  <si>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</si>
  <si>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</si>
  <si>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</si>
  <si>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</si>
  <si>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</si>
  <si>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</si>
  <si>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</si>
  <si>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</si>
  <si>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</si>
  <si>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</si>
  <si>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</si>
  <si>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</si>
  <si>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</si>
  <si>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</si>
  <si>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</si>
  <si>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</si>
  <si>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</si>
  <si>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</si>
  <si>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</si>
  <si>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</si>
  <si>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</si>
  <si>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</si>
  <si>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</si>
  <si>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</si>
  <si>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</si>
  <si>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</si>
  <si>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</si>
  <si>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</si>
  <si>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</si>
  <si>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</si>
  <si>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</si>
  <si>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</si>
  <si>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</si>
  <si>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</si>
  <si>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</si>
  <si>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</si>
  <si>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</si>
  <si>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</si>
  <si>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</si>
  <si>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</si>
  <si>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</si>
  <si>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</si>
  <si>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</si>
  <si>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</si>
  <si>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</si>
  <si>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</si>
  <si>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</si>
  <si>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</si>
  <si>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</si>
  <si>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</si>
  <si>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</si>
  <si>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</si>
  <si>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</si>
  <si>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</si>
  <si>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</si>
  <si>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</si>
  <si>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</si>
  <si>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</si>
  <si>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</si>
  <si>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</si>
  <si>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</si>
  <si>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</si>
  <si>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</si>
  <si>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</si>
  <si>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</si>
  <si>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</si>
  <si>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</si>
  <si>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</si>
  <si>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</si>
  <si>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</si>
  <si>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</si>
  <si>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</si>
  <si>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</si>
  <si>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</si>
  <si>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</si>
  <si>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</si>
  <si>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</si>
  <si>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</si>
  <si>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</si>
  <si>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</si>
  <si>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</si>
  <si>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</si>
  <si>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</si>
  <si>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</si>
  <si>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</si>
  <si>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</si>
  <si>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</si>
  <si>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</si>
  <si>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</si>
  <si>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</si>
  <si>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</si>
  <si>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</si>
  <si>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</si>
  <si>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</si>
  <si>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</si>
  <si>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</si>
  <si>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</si>
  <si>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</si>
  <si>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</si>
  <si>
    <t>min</t>
  </si>
  <si>
    <t>O -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</si>
</sst>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294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13" borderId="0" xfId="0" applyFill="1"/>
    <xf numFmtId="0" fontId="2" fillId="13" borderId="26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/>
    </xf>
    <xf numFmtId="0" fontId="2" fillId="13" borderId="27" xfId="0" applyFont="1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2" fontId="0" fillId="13" borderId="27" xfId="0" applyNumberForma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2" fillId="13" borderId="27" xfId="0" applyFont="1" applyFill="1" applyBorder="1" applyAlignment="1">
      <alignment horizontal="center"/>
    </xf>
    <xf numFmtId="2" fontId="0" fillId="13" borderId="34" xfId="0" applyNumberFormat="1" applyFill="1" applyBorder="1" applyAlignment="1">
      <alignment horizontal="center"/>
    </xf>
    <xf numFmtId="0" fontId="2" fillId="13" borderId="28" xfId="0" applyFont="1" applyFill="1" applyBorder="1" applyAlignment="1">
      <alignment horizontal="center" vertical="center"/>
    </xf>
    <xf numFmtId="0" fontId="3" fillId="13" borderId="28" xfId="0" applyFont="1" applyFill="1" applyBorder="1" applyAlignment="1">
      <alignment horizontal="center" vertical="center"/>
    </xf>
    <xf numFmtId="2" fontId="3" fillId="13" borderId="28" xfId="0" applyNumberFormat="1" applyFont="1" applyFill="1" applyBorder="1" applyAlignment="1">
      <alignment horizontal="center" vertical="center"/>
    </xf>
    <xf numFmtId="2" fontId="3" fillId="13" borderId="32" xfId="0" applyNumberFormat="1" applyFont="1" applyFill="1" applyBorder="1" applyAlignment="1">
      <alignment horizontal="center" vertical="center"/>
    </xf>
    <xf numFmtId="0" fontId="2" fillId="13" borderId="28" xfId="0" applyFont="1" applyFill="1" applyBorder="1" applyAlignment="1">
      <alignment horizontal="center"/>
    </xf>
    <xf numFmtId="2" fontId="0" fillId="13" borderId="32" xfId="0" applyNumberFormat="1" applyFill="1" applyBorder="1" applyAlignment="1">
      <alignment horizontal="center"/>
    </xf>
    <xf numFmtId="0" fontId="0" fillId="13" borderId="28" xfId="0" applyFill="1" applyBorder="1" applyAlignment="1">
      <alignment horizontal="center" vertical="center"/>
    </xf>
    <xf numFmtId="2" fontId="0" fillId="13" borderId="28" xfId="0" applyNumberFormat="1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2" fontId="0" fillId="13" borderId="29" xfId="0" applyNumberFormat="1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3" fillId="13" borderId="29" xfId="0" applyFont="1" applyFill="1" applyBorder="1" applyAlignment="1">
      <alignment horizontal="center" vertical="center"/>
    </xf>
    <xf numFmtId="2" fontId="3" fillId="13" borderId="29" xfId="0" applyNumberFormat="1" applyFont="1" applyFill="1" applyBorder="1" applyAlignment="1">
      <alignment horizontal="center" vertical="center"/>
    </xf>
    <xf numFmtId="2" fontId="3" fillId="13" borderId="33" xfId="0" applyNumberFormat="1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/>
    </xf>
    <xf numFmtId="2" fontId="0" fillId="13" borderId="33" xfId="0" applyNumberFormat="1" applyFill="1" applyBorder="1" applyAlignment="1">
      <alignment horizontal="center"/>
    </xf>
    <xf numFmtId="0" fontId="2" fillId="13" borderId="3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D24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13.750305163053937</v>
      </c>
      <c r="L28" s="147">
        <v>13.734430455746956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12.186795295948933</v>
      </c>
      <c r="L29" s="147">
        <v>12.006217099596455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13.915008652099434</v>
      </c>
      <c r="J30" s="4">
        <v>12.186795295948933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13.734430455746956</v>
      </c>
      <c r="J31" s="4">
        <v>12.006217099596455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13.074698134187063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5.9994465716049275E-11</v>
      </c>
      <c r="V44" s="215">
        <f t="shared" si="1"/>
        <v>6.1791390489160715E-11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1.0881252658097928E-9</v>
      </c>
      <c r="V45" s="215">
        <f t="shared" si="1"/>
        <v>1.5188041044565284E-9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4.416639762739857E-11</v>
      </c>
      <c r="T46" s="215">
        <f t="shared" si="1"/>
        <v>1.0881252658097928E-9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6.1791390489160715E-11</v>
      </c>
      <c r="T47" s="215">
        <f t="shared" si="1"/>
        <v>1.5188041044565284E-9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5.9994465716049275E-11</v>
      </c>
      <c r="V53" s="216">
        <f t="shared" si="2"/>
        <v>6.1791390489160715E-11</v>
      </c>
      <c r="W53" s="165">
        <f>N40</f>
        <v>2050</v>
      </c>
      <c r="X53" s="165">
        <f>SUM(S53:V53)</f>
        <v>1.2763376348507948E-10</v>
      </c>
      <c r="Y53" s="129">
        <f>W53/X53</f>
        <v>16061580760639.775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1.0881252658097928E-9</v>
      </c>
      <c r="V54" s="216">
        <f t="shared" si="2"/>
        <v>1.5188041044565284E-9</v>
      </c>
      <c r="W54" s="165">
        <f>N41</f>
        <v>2050</v>
      </c>
      <c r="X54" s="165">
        <f>SUM(S54:V54)</f>
        <v>2.6127772775461907E-9</v>
      </c>
      <c r="Y54" s="129">
        <f>W54/X54</f>
        <v>784605721129.53796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4.416639762739857E-11</v>
      </c>
      <c r="T55" s="216">
        <f t="shared" si="2"/>
        <v>1.0881252658097928E-9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1.1381395707170609E-9</v>
      </c>
      <c r="Y55" s="129">
        <f>W55/X55</f>
        <v>926072712976.62512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6.1791390489160715E-11</v>
      </c>
      <c r="T56" s="216">
        <f t="shared" si="2"/>
        <v>1.5188041044565284E-9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1.5864434022255586E-9</v>
      </c>
      <c r="Y56" s="129">
        <f>W56/X56</f>
        <v>698417604085.73718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1.1180569539642879E-10</v>
      </c>
      <c r="T58" s="165">
        <f>SUM(T53:T56)</f>
        <v>2.6127772775461907E-9</v>
      </c>
      <c r="U58" s="165">
        <f>SUM(U53:U56)</f>
        <v>1.1539676388057116E-9</v>
      </c>
      <c r="V58" s="165">
        <f>SUM(V53:V56)</f>
        <v>1.5864434022255586E-9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18335380793718.309</v>
      </c>
      <c r="T59" s="120">
        <f>T57/T58</f>
        <v>784605721129.53796</v>
      </c>
      <c r="U59" s="120">
        <f>U57/U58</f>
        <v>913370500658.77734</v>
      </c>
      <c r="V59" s="120">
        <f>V57/V58</f>
        <v>698417604085.73718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107.22360682276482</v>
      </c>
      <c r="T64" s="216">
        <f t="shared" si="3"/>
        <v>0</v>
      </c>
      <c r="U64" s="216">
        <f t="shared" si="3"/>
        <v>54.797175187823782</v>
      </c>
      <c r="V64" s="216">
        <f t="shared" si="3"/>
        <v>43.156194898565836</v>
      </c>
      <c r="W64" s="165">
        <f>W53</f>
        <v>2050</v>
      </c>
      <c r="X64" s="165">
        <f>SUM(S64:V64)</f>
        <v>205.17697690915446</v>
      </c>
      <c r="Y64" s="129">
        <f>W64/X64</f>
        <v>9.9913744265160496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4.5883015084206891</v>
      </c>
      <c r="U65" s="216">
        <f t="shared" si="3"/>
        <v>993.86151881215562</v>
      </c>
      <c r="V65" s="216">
        <f t="shared" si="3"/>
        <v>1060.7595237101123</v>
      </c>
      <c r="W65" s="165">
        <f>W54</f>
        <v>2050</v>
      </c>
      <c r="X65" s="165">
        <f>SUM(S65:V65)</f>
        <v>2059.2093440306885</v>
      </c>
      <c r="Y65" s="129">
        <f>W65/X65</f>
        <v>0.99552772812663026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809.80771878512962</v>
      </c>
      <c r="T66" s="216">
        <f t="shared" si="3"/>
        <v>853.74930885996264</v>
      </c>
      <c r="U66" s="216">
        <f t="shared" si="3"/>
        <v>5.3413060000205199</v>
      </c>
      <c r="V66" s="216">
        <f t="shared" si="3"/>
        <v>0</v>
      </c>
      <c r="W66" s="165">
        <f>W55</f>
        <v>1054</v>
      </c>
      <c r="X66" s="165">
        <f>SUM(S66:V66)</f>
        <v>1668.8983336451126</v>
      </c>
      <c r="Y66" s="129">
        <f>W66/X66</f>
        <v>0.63155434860906912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1132.9686743921054</v>
      </c>
      <c r="T67" s="216">
        <f t="shared" si="3"/>
        <v>1191.6623896316166</v>
      </c>
      <c r="U67" s="216">
        <f t="shared" si="3"/>
        <v>0</v>
      </c>
      <c r="V67" s="216">
        <f t="shared" si="3"/>
        <v>4.0842813913220013</v>
      </c>
      <c r="W67" s="165">
        <f>W56</f>
        <v>1108</v>
      </c>
      <c r="X67" s="165">
        <f>SUM(S67:V67)</f>
        <v>2328.7153454150439</v>
      </c>
      <c r="Y67" s="129">
        <f>W67/X67</f>
        <v>0.47579881421811243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1108.0000000000002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0.99999999999999978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1071.3112031277842</v>
      </c>
      <c r="T75" s="216">
        <f t="shared" si="4"/>
        <v>0</v>
      </c>
      <c r="U75" s="216">
        <f t="shared" si="4"/>
        <v>547.49909481694237</v>
      </c>
      <c r="V75" s="216">
        <f t="shared" si="4"/>
        <v>431.18970205527307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4.5677813766380391</v>
      </c>
      <c r="U76" s="216">
        <f t="shared" si="4"/>
        <v>989.41669989554748</v>
      </c>
      <c r="V76" s="216">
        <f t="shared" si="4"/>
        <v>1056.0155187278144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511.43758633593876</v>
      </c>
      <c r="T77" s="216">
        <f t="shared" si="4"/>
        <v>539.18908863249669</v>
      </c>
      <c r="U77" s="216">
        <f t="shared" si="4"/>
        <v>3.3733250315646721</v>
      </c>
      <c r="V77" s="216">
        <f t="shared" si="4"/>
        <v>0</v>
      </c>
      <c r="W77" s="165">
        <f>W66</f>
        <v>1054</v>
      </c>
      <c r="X77" s="165">
        <f>SUM(S77:V77)</f>
        <v>1054.0000000000002</v>
      </c>
      <c r="Y77" s="129">
        <f>W77/X77</f>
        <v>0.99999999999999978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539.06515182203043</v>
      </c>
      <c r="T78" s="216">
        <f t="shared" si="4"/>
        <v>566.99155193504544</v>
      </c>
      <c r="U78" s="216">
        <f t="shared" si="4"/>
        <v>0</v>
      </c>
      <c r="V78" s="216">
        <f t="shared" si="4"/>
        <v>1.9432962429241107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2121.8139412857536</v>
      </c>
      <c r="T80" s="165">
        <f>SUM(T75:T78)</f>
        <v>1110.7484219441803</v>
      </c>
      <c r="U80" s="165">
        <f>SUM(U75:U78)</f>
        <v>1540.2891197440547</v>
      </c>
      <c r="V80" s="165">
        <f>SUM(V75:V78)</f>
        <v>1489.1485170260116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0.96615445874474903</v>
      </c>
      <c r="T81" s="120">
        <f>T79/T80</f>
        <v>1.8456024420109605</v>
      </c>
      <c r="U81" s="120">
        <f>U79/U80</f>
        <v>0.68428711628836281</v>
      </c>
      <c r="V81" s="120">
        <f>V79/V80</f>
        <v>0.74404935930285454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1035.0520956051103</v>
      </c>
      <c r="T86" s="131">
        <f t="shared" si="5"/>
        <v>0</v>
      </c>
      <c r="U86" s="131">
        <f t="shared" si="5"/>
        <v>374.64657676277443</v>
      </c>
      <c r="V86" s="131">
        <f t="shared" si="5"/>
        <v>320.8264215522147</v>
      </c>
      <c r="W86" s="165">
        <f>W75</f>
        <v>2050</v>
      </c>
      <c r="X86" s="165">
        <f>SUM(S86:V86)</f>
        <v>1730.5250939200994</v>
      </c>
      <c r="Y86" s="129">
        <f>W86/X86</f>
        <v>1.1846115420124912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8.4303084632953524</v>
      </c>
      <c r="U87" s="131">
        <f t="shared" si="5"/>
        <v>677.04510037907266</v>
      </c>
      <c r="V87" s="131">
        <f t="shared" si="5"/>
        <v>785.72767012330189</v>
      </c>
      <c r="W87" s="165">
        <f>W76</f>
        <v>2050</v>
      </c>
      <c r="X87" s="165">
        <f>SUM(S87:V87)</f>
        <v>1471.2030789656699</v>
      </c>
      <c r="Y87" s="129">
        <f>W87/X87</f>
        <v>1.393417420959487</v>
      </c>
    </row>
    <row r="88" spans="17:25" ht="15.6" x14ac:dyDescent="0.3">
      <c r="Q88" s="128"/>
      <c r="R88" s="131">
        <v>3</v>
      </c>
      <c r="S88" s="131">
        <f t="shared" si="5"/>
        <v>494.12770440811977</v>
      </c>
      <c r="T88" s="131">
        <f t="shared" si="5"/>
        <v>995.12869868580015</v>
      </c>
      <c r="U88" s="131">
        <f t="shared" si="5"/>
        <v>2.30832285815274</v>
      </c>
      <c r="V88" s="131">
        <f t="shared" si="5"/>
        <v>0</v>
      </c>
      <c r="W88" s="165">
        <f>W77</f>
        <v>1054</v>
      </c>
      <c r="X88" s="165">
        <f>SUM(S88:V88)</f>
        <v>1491.5647259520726</v>
      </c>
      <c r="Y88" s="129">
        <f>W88/X88</f>
        <v>0.70664047068237479</v>
      </c>
    </row>
    <row r="89" spans="17:25" ht="15.6" x14ac:dyDescent="0.3">
      <c r="Q89" s="128"/>
      <c r="R89" s="131">
        <v>4</v>
      </c>
      <c r="S89" s="131">
        <f t="shared" si="5"/>
        <v>520.82019998676981</v>
      </c>
      <c r="T89" s="131">
        <f t="shared" si="5"/>
        <v>1046.4409928509042</v>
      </c>
      <c r="U89" s="131">
        <f t="shared" si="5"/>
        <v>0</v>
      </c>
      <c r="V89" s="131">
        <f t="shared" si="5"/>
        <v>1.4459083244833291</v>
      </c>
      <c r="W89" s="165">
        <f>W78</f>
        <v>1108</v>
      </c>
      <c r="X89" s="165">
        <f>SUM(S89:V89)</f>
        <v>1568.7071011621574</v>
      </c>
      <c r="Y89" s="129">
        <f>W89/X89</f>
        <v>0.7063141354935869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2049.9999999999995</v>
      </c>
      <c r="U91" s="165">
        <f>SUM(U86:U89)</f>
        <v>1053.9999999999998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1.0000000000000002</v>
      </c>
      <c r="U92" s="120">
        <f>U90/U91</f>
        <v>1.0000000000000002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1226.1346590380301</v>
      </c>
      <c r="T97" s="131">
        <f t="shared" si="6"/>
        <v>0</v>
      </c>
      <c r="U97" s="131">
        <f t="shared" si="6"/>
        <v>443.81065900865138</v>
      </c>
      <c r="V97" s="131">
        <f t="shared" si="6"/>
        <v>380.05468195331861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11.746938676817946</v>
      </c>
      <c r="U98" s="131">
        <f t="shared" si="6"/>
        <v>943.40643764346441</v>
      </c>
      <c r="V98" s="131">
        <f t="shared" si="6"/>
        <v>1094.8466236797178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349.17063362015512</v>
      </c>
      <c r="T99" s="131">
        <f t="shared" si="6"/>
        <v>703.19821202887294</v>
      </c>
      <c r="U99" s="131">
        <f t="shared" si="6"/>
        <v>1.6311543509719368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367.86266930125237</v>
      </c>
      <c r="T100" s="131">
        <f t="shared" si="6"/>
        <v>739.11606521053716</v>
      </c>
      <c r="U100" s="131">
        <f t="shared" si="6"/>
        <v>0</v>
      </c>
      <c r="V100" s="131">
        <f t="shared" si="6"/>
        <v>1.0212654882104233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1943.1679619594374</v>
      </c>
      <c r="T102" s="165">
        <f>SUM(T97:T100)</f>
        <v>1454.0612159162281</v>
      </c>
      <c r="U102" s="165">
        <f>SUM(U97:U100)</f>
        <v>1388.8482510030876</v>
      </c>
      <c r="V102" s="165">
        <f>SUM(V97:V100)</f>
        <v>1475.9225711212468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1.0549782829544163</v>
      </c>
      <c r="T103" s="120">
        <f>T101/T102</f>
        <v>1.4098443570054655</v>
      </c>
      <c r="U103" s="120">
        <f>U101/U102</f>
        <v>0.7589022049304196</v>
      </c>
      <c r="V103" s="120">
        <f>V101/V102</f>
        <v>0.75071688832447425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1293.5454372628396</v>
      </c>
      <c r="T108" s="131">
        <f t="shared" ref="T108:V108" si="7">T97*T$103</f>
        <v>0</v>
      </c>
      <c r="U108" s="131">
        <f t="shared" si="7"/>
        <v>336.80888769328811</v>
      </c>
      <c r="V108" s="131">
        <f t="shared" si="7"/>
        <v>285.31346822914304</v>
      </c>
      <c r="W108" s="165">
        <f>W97</f>
        <v>2050</v>
      </c>
      <c r="X108" s="165">
        <f>SUM(S108:V108)</f>
        <v>1915.667793185271</v>
      </c>
      <c r="Y108" s="129">
        <f>W108/X108</f>
        <v>1.0701229134261159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16.561355205601032</v>
      </c>
      <c r="U109" s="131">
        <f t="shared" si="8"/>
        <v>715.9532256731776</v>
      </c>
      <c r="V109" s="131">
        <f t="shared" si="8"/>
        <v>821.91985052139444</v>
      </c>
      <c r="W109" s="165">
        <f>W98</f>
        <v>2050</v>
      </c>
      <c r="X109" s="165">
        <f>SUM(S109:V109)</f>
        <v>1554.434431400173</v>
      </c>
      <c r="Y109" s="129">
        <f>W109/X109</f>
        <v>1.3188076374205382</v>
      </c>
    </row>
    <row r="110" spans="17:25" ht="15.6" x14ac:dyDescent="0.3">
      <c r="Q110" s="70"/>
      <c r="R110" s="131">
        <v>3</v>
      </c>
      <c r="S110" s="131">
        <f t="shared" ref="S110:V110" si="9">S99*S$103</f>
        <v>368.36743551469681</v>
      </c>
      <c r="T110" s="131">
        <f t="shared" si="9"/>
        <v>991.40003108523933</v>
      </c>
      <c r="U110" s="131">
        <f t="shared" si="9"/>
        <v>1.2378866335344505</v>
      </c>
      <c r="V110" s="131">
        <f t="shared" si="9"/>
        <v>0</v>
      </c>
      <c r="W110" s="165">
        <f>W99</f>
        <v>1054</v>
      </c>
      <c r="X110" s="165">
        <f>SUM(S110:V110)</f>
        <v>1361.0053532334705</v>
      </c>
      <c r="Y110" s="129">
        <f>W110/X110</f>
        <v>0.7744275196977819</v>
      </c>
    </row>
    <row r="111" spans="17:25" ht="15.6" x14ac:dyDescent="0.3">
      <c r="Q111" s="70"/>
      <c r="R111" s="131">
        <v>4</v>
      </c>
      <c r="S111" s="131">
        <f t="shared" ref="S111:V111" si="10">S100*S$103</f>
        <v>388.08712722246349</v>
      </c>
      <c r="T111" s="131">
        <f t="shared" si="10"/>
        <v>1042.0386137091596</v>
      </c>
      <c r="U111" s="131">
        <f t="shared" si="10"/>
        <v>0</v>
      </c>
      <c r="V111" s="131">
        <f t="shared" si="10"/>
        <v>0.76668124946250404</v>
      </c>
      <c r="W111" s="165">
        <f>W100</f>
        <v>1108</v>
      </c>
      <c r="X111" s="165">
        <f>SUM(S111:V111)</f>
        <v>1430.8924221810855</v>
      </c>
      <c r="Y111" s="129">
        <f>W111/X111</f>
        <v>0.77434193012993524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1107.9999999999998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1.0000000000000002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13.074698134187063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zoomScale="55" zoomScaleNormal="55" workbookViewId="0">
      <selection activeCell="E7" sqref="E7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5.9994465716049275E-11</v>
      </c>
      <c r="H7" s="132">
        <f>'Trip Length Frequency'!V44</f>
        <v>6.1791390489160715E-11</v>
      </c>
      <c r="I7" s="120">
        <f>SUMPRODUCT(E18:H18,E7:H7)</f>
        <v>1.4368723745043848E-7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5.9994465716049275E-11</v>
      </c>
      <c r="R7" s="132">
        <f t="shared" si="0"/>
        <v>6.1791390489160715E-11</v>
      </c>
      <c r="S7" s="120">
        <f>SUMPRODUCT(O18:R18,O7:R7)</f>
        <v>2.3126374126299051E-7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5.9994465716049275E-11</v>
      </c>
      <c r="AB7" s="132">
        <f t="shared" si="1"/>
        <v>6.1791390489160715E-11</v>
      </c>
      <c r="AC7" s="120">
        <f>SUMPRODUCT(Y18:AB18,Y7:AB7)</f>
        <v>2.3126374126299051E-7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5.9994465716049275E-11</v>
      </c>
      <c r="AL7" s="132">
        <f t="shared" si="2"/>
        <v>6.1791390489160715E-11</v>
      </c>
      <c r="AM7" s="120">
        <f>SUMPRODUCT(AI18:AL18,AI7:AL7)</f>
        <v>2.6204140120156042E-7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5.9994465716049275E-11</v>
      </c>
      <c r="AV7" s="132">
        <f t="shared" si="3"/>
        <v>6.1791390489160715E-11</v>
      </c>
      <c r="AW7" s="120">
        <f>SUMPRODUCT(AS18:AV18,AS7:AV7)</f>
        <v>2.7919174192006012E-7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5.9994465716049275E-11</v>
      </c>
      <c r="BF7" s="132">
        <f t="shared" si="4"/>
        <v>6.1791390489160715E-11</v>
      </c>
      <c r="BG7" s="120">
        <f>SUMPRODUCT(BC18:BF18,BC7:BF7)</f>
        <v>2.9763580361645108E-7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5.9994465716049275E-11</v>
      </c>
      <c r="BP7" s="132">
        <f t="shared" si="5"/>
        <v>6.1791390489160715E-11</v>
      </c>
      <c r="BQ7" s="120">
        <f>SUMPRODUCT(BM18:BP18,BM7:BP7)</f>
        <v>3.3668586617430743E-7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1.0881252658097928E-9</v>
      </c>
      <c r="H8" s="132">
        <f>'Trip Length Frequency'!V45</f>
        <v>1.5188041044565284E-9</v>
      </c>
      <c r="I8" s="120">
        <f>SUMPRODUCT(E18:H18,E8:H8)</f>
        <v>2.8417071878250878E-6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1.0881252658097928E-9</v>
      </c>
      <c r="R8" s="132">
        <f t="shared" si="0"/>
        <v>1.5188041044565284E-9</v>
      </c>
      <c r="S8" s="120">
        <f>SUMPRODUCT(O18:R18,O8:R8)</f>
        <v>4.7619128753800335E-6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1.0881252658097928E-9</v>
      </c>
      <c r="AB8" s="132">
        <f t="shared" si="1"/>
        <v>1.5188041044565284E-9</v>
      </c>
      <c r="AC8" s="120">
        <f>SUMPRODUCT(Y18:AB18,Y8:AB8)</f>
        <v>4.7619128753800335E-6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1.0881252658097928E-9</v>
      </c>
      <c r="AL8" s="132">
        <f t="shared" si="2"/>
        <v>1.5188041044565284E-9</v>
      </c>
      <c r="AM8" s="120">
        <f>SUMPRODUCT(AI18:AL18,AI8:AL8)</f>
        <v>5.3962647447045268E-6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1.0881252658097928E-9</v>
      </c>
      <c r="AV8" s="132">
        <f t="shared" si="3"/>
        <v>1.5188041044565284E-9</v>
      </c>
      <c r="AW8" s="120">
        <f>SUMPRODUCT(AS18:AV18,AS8:AV8)</f>
        <v>5.7497454462409852E-6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1.0881252658097928E-9</v>
      </c>
      <c r="BF8" s="132">
        <f t="shared" si="4"/>
        <v>1.5188041044565284E-9</v>
      </c>
      <c r="BG8" s="120">
        <f>SUMPRODUCT(BC18:BF18,BC8:BF8)</f>
        <v>6.1298893488401113E-6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1.0881252658097928E-9</v>
      </c>
      <c r="BP8" s="132">
        <f t="shared" si="5"/>
        <v>1.5188041044565284E-9</v>
      </c>
      <c r="BQ8" s="120">
        <f>SUMPRODUCT(BM18:BP18,BM8:BP8)</f>
        <v>6.9344574250579797E-6</v>
      </c>
      <c r="BS8" s="129"/>
    </row>
    <row r="9" spans="2:71" x14ac:dyDescent="0.3">
      <c r="C9" s="128"/>
      <c r="D9" s="4" t="s">
        <v>13</v>
      </c>
      <c r="E9" s="132">
        <f>'Trip Length Frequency'!S46</f>
        <v>4.416639762739857E-11</v>
      </c>
      <c r="F9" s="132">
        <f>'Trip Length Frequency'!T46</f>
        <v>1.0881252658097928E-9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2.3273616043192247E-6</v>
      </c>
      <c r="K9" s="129"/>
      <c r="M9" s="128"/>
      <c r="N9" s="4" t="s">
        <v>13</v>
      </c>
      <c r="O9" s="132">
        <f t="shared" si="0"/>
        <v>4.416639762739857E-11</v>
      </c>
      <c r="P9" s="132">
        <f t="shared" si="0"/>
        <v>1.0881252658097928E-9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1.8744763697925221E-6</v>
      </c>
      <c r="U9" s="129"/>
      <c r="W9" s="128"/>
      <c r="X9" s="4" t="s">
        <v>13</v>
      </c>
      <c r="Y9" s="132">
        <f t="shared" si="1"/>
        <v>4.416639762739857E-11</v>
      </c>
      <c r="Z9" s="132">
        <f t="shared" si="1"/>
        <v>1.0881252658097928E-9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1.8744763697925221E-6</v>
      </c>
      <c r="AE9" s="129"/>
      <c r="AG9" s="128"/>
      <c r="AH9" s="4" t="s">
        <v>13</v>
      </c>
      <c r="AI9" s="132">
        <f t="shared" si="2"/>
        <v>4.416639762739857E-11</v>
      </c>
      <c r="AJ9" s="132">
        <f t="shared" si="2"/>
        <v>1.0881252658097928E-9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2.1266633998715209E-6</v>
      </c>
      <c r="AO9" s="129"/>
      <c r="AQ9" s="128"/>
      <c r="AR9" s="4" t="s">
        <v>13</v>
      </c>
      <c r="AS9" s="132">
        <f t="shared" si="3"/>
        <v>4.416639762739857E-11</v>
      </c>
      <c r="AT9" s="132">
        <f t="shared" si="3"/>
        <v>1.0881252658097928E-9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2.2674714286365563E-6</v>
      </c>
      <c r="AY9" s="129"/>
      <c r="BA9" s="128"/>
      <c r="BB9" s="4" t="s">
        <v>13</v>
      </c>
      <c r="BC9" s="132">
        <f t="shared" si="4"/>
        <v>4.416639762739857E-11</v>
      </c>
      <c r="BD9" s="132">
        <f t="shared" si="4"/>
        <v>1.0881252658097928E-9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2.4191061235371736E-6</v>
      </c>
      <c r="BI9" s="129"/>
      <c r="BK9" s="128"/>
      <c r="BL9" s="4" t="s">
        <v>13</v>
      </c>
      <c r="BM9" s="132">
        <f t="shared" si="5"/>
        <v>4.416639762739857E-11</v>
      </c>
      <c r="BN9" s="132">
        <f t="shared" si="5"/>
        <v>1.0881252658097928E-9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2.7386984108691923E-6</v>
      </c>
      <c r="BS9" s="129"/>
    </row>
    <row r="10" spans="2:71" x14ac:dyDescent="0.3">
      <c r="C10" s="128"/>
      <c r="D10" s="4" t="s">
        <v>14</v>
      </c>
      <c r="E10" s="132">
        <f>'Trip Length Frequency'!S47</f>
        <v>6.1791390489160715E-11</v>
      </c>
      <c r="F10" s="132">
        <f>'Trip Length Frequency'!T47</f>
        <v>1.5188041044565284E-9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3.2467002459047579E-6</v>
      </c>
      <c r="K10" s="129"/>
      <c r="M10" s="128"/>
      <c r="N10" s="4" t="s">
        <v>14</v>
      </c>
      <c r="O10" s="132">
        <f t="shared" si="0"/>
        <v>6.1791390489160715E-11</v>
      </c>
      <c r="P10" s="132">
        <f t="shared" si="0"/>
        <v>1.5188041044565284E-9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2.6111918895470662E-6</v>
      </c>
      <c r="U10" s="129"/>
      <c r="W10" s="128"/>
      <c r="X10" s="4" t="s">
        <v>14</v>
      </c>
      <c r="Y10" s="132">
        <f t="shared" si="1"/>
        <v>6.1791390489160715E-11</v>
      </c>
      <c r="Z10" s="132">
        <f t="shared" si="1"/>
        <v>1.5188041044565284E-9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2.6111918895470662E-6</v>
      </c>
      <c r="AE10" s="129"/>
      <c r="AG10" s="128"/>
      <c r="AH10" s="4" t="s">
        <v>14</v>
      </c>
      <c r="AI10" s="132">
        <f t="shared" si="2"/>
        <v>6.1791390489160715E-11</v>
      </c>
      <c r="AJ10" s="132">
        <f t="shared" si="2"/>
        <v>1.5188041044565284E-9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2.9625163137768442E-6</v>
      </c>
      <c r="AO10" s="129"/>
      <c r="AQ10" s="128"/>
      <c r="AR10" s="4" t="s">
        <v>14</v>
      </c>
      <c r="AS10" s="132">
        <f t="shared" si="3"/>
        <v>6.1791390489160715E-11</v>
      </c>
      <c r="AT10" s="132">
        <f t="shared" si="3"/>
        <v>1.5188041044565284E-9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3.1586794038968748E-6</v>
      </c>
      <c r="AY10" s="129"/>
      <c r="BA10" s="128"/>
      <c r="BB10" s="4" t="s">
        <v>14</v>
      </c>
      <c r="BC10" s="132">
        <f t="shared" si="4"/>
        <v>6.1791390489160715E-11</v>
      </c>
      <c r="BD10" s="132">
        <f t="shared" si="4"/>
        <v>1.5188041044565284E-9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3.3699267737207447E-6</v>
      </c>
      <c r="BI10" s="129"/>
      <c r="BK10" s="128"/>
      <c r="BL10" s="4" t="s">
        <v>14</v>
      </c>
      <c r="BM10" s="132">
        <f t="shared" si="5"/>
        <v>6.1791390489160715E-11</v>
      </c>
      <c r="BN10" s="132">
        <f t="shared" si="5"/>
        <v>1.5188041044565284E-9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3.8151502925870913E-6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171.03697433203456</v>
      </c>
      <c r="F14" s="139">
        <f t="shared" si="6"/>
        <v>0</v>
      </c>
      <c r="G14" s="139">
        <f t="shared" si="6"/>
        <v>902.16810047155718</v>
      </c>
      <c r="H14" s="139">
        <f t="shared" si="6"/>
        <v>976.7949251964086</v>
      </c>
      <c r="I14" s="120">
        <v>2050</v>
      </c>
      <c r="J14" s="165">
        <f>SUM(E14:H14)</f>
        <v>2050.0000000000005</v>
      </c>
      <c r="K14" s="129">
        <f>I14/J14</f>
        <v>0.99999999999999978</v>
      </c>
      <c r="M14" s="128"/>
      <c r="N14" s="4" t="s">
        <v>11</v>
      </c>
      <c r="O14" s="139">
        <f t="shared" ref="O14:R17" si="7">$S14*(O$18*O7*1)/$S7</f>
        <v>73.433379089586936</v>
      </c>
      <c r="P14" s="139">
        <f t="shared" si="7"/>
        <v>0</v>
      </c>
      <c r="Q14" s="139">
        <f t="shared" si="7"/>
        <v>1087.9474177961058</v>
      </c>
      <c r="R14" s="139">
        <f t="shared" si="7"/>
        <v>1025.3657542655874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78.37632559729569</v>
      </c>
      <c r="Z14" s="139">
        <f t="shared" ref="Z14:AB14" si="8">$AC14*(Z$18*Z7*1)/$AC7</f>
        <v>0</v>
      </c>
      <c r="AA14" s="139">
        <f t="shared" si="8"/>
        <v>1161.1793180033044</v>
      </c>
      <c r="AB14" s="139">
        <f t="shared" si="8"/>
        <v>1094.3851584794124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83.610739704304052</v>
      </c>
      <c r="AJ14" s="139">
        <f t="shared" ref="AJ14:AL14" si="9">$AM14*(AJ$18*AJ7*1)/$AM7</f>
        <v>0</v>
      </c>
      <c r="AK14" s="139">
        <f t="shared" si="9"/>
        <v>1239.4523529292242</v>
      </c>
      <c r="AL14" s="139">
        <f t="shared" si="9"/>
        <v>1169.3209473287388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89.30476161984285</v>
      </c>
      <c r="AT14" s="139">
        <f t="shared" ref="AT14:AV14" si="10">$AW14*(AT$18*AT7*1)/$AW7</f>
        <v>0</v>
      </c>
      <c r="AU14" s="139">
        <f t="shared" si="10"/>
        <v>1323.9415364132194</v>
      </c>
      <c r="AV14" s="139">
        <f t="shared" si="10"/>
        <v>1249.692866762844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95.444950398253809</v>
      </c>
      <c r="BD14" s="139">
        <f t="shared" ref="BD14:BF14" si="11">$BG14*(BD$18*BD7*1)/$BG7</f>
        <v>0</v>
      </c>
      <c r="BE14" s="139">
        <f t="shared" si="11"/>
        <v>1414.8513916976526</v>
      </c>
      <c r="BF14" s="139">
        <f t="shared" si="11"/>
        <v>1336.2390929802482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102.06643860452654</v>
      </c>
      <c r="BN14" s="139">
        <f t="shared" ref="BN14:BP14" si="12">$BQ14*(BN$18*BN7*1)/$BQ7</f>
        <v>0</v>
      </c>
      <c r="BO14" s="139">
        <f t="shared" si="12"/>
        <v>1512.6719835694851</v>
      </c>
      <c r="BP14" s="139">
        <f t="shared" si="12"/>
        <v>1429.4351572453022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8.6482627235288145</v>
      </c>
      <c r="G15" s="139">
        <f t="shared" si="6"/>
        <v>827.35908608326849</v>
      </c>
      <c r="H15" s="139">
        <f t="shared" si="6"/>
        <v>1213.9926511932028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4.4537043739212656</v>
      </c>
      <c r="Q15" s="139">
        <f t="shared" si="7"/>
        <v>958.30049429059159</v>
      </c>
      <c r="R15" s="139">
        <f t="shared" si="7"/>
        <v>1223.9923524867675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4.7534920556863156</v>
      </c>
      <c r="AA15" s="139">
        <f t="shared" si="13"/>
        <v>1022.8056027346744</v>
      </c>
      <c r="AB15" s="139">
        <f t="shared" si="13"/>
        <v>1306.3817072896518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5.0825557349922406</v>
      </c>
      <c r="AK15" s="139">
        <f t="shared" si="14"/>
        <v>1091.6268407151529</v>
      </c>
      <c r="AL15" s="139">
        <f t="shared" si="14"/>
        <v>1395.6746435121217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5.4341686618602703</v>
      </c>
      <c r="AU15" s="139">
        <f t="shared" si="15"/>
        <v>1165.9782857082146</v>
      </c>
      <c r="AV15" s="139">
        <f t="shared" si="15"/>
        <v>1491.5267104258314</v>
      </c>
      <c r="AW15" s="120">
        <v>2662.939164795906</v>
      </c>
      <c r="AX15" s="165">
        <f>SUM(AS15:AV15)</f>
        <v>2662.9391647959064</v>
      </c>
      <c r="AY15" s="129">
        <f>AW15/AX15</f>
        <v>0.99999999999999978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5.8131761730815015</v>
      </c>
      <c r="BE15" s="139">
        <f t="shared" si="16"/>
        <v>1245.9799920776281</v>
      </c>
      <c r="BF15" s="139">
        <f t="shared" si="16"/>
        <v>1594.7422668254455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6.2217231699743172</v>
      </c>
      <c r="BO15" s="139">
        <f t="shared" si="17"/>
        <v>1332.06331236495</v>
      </c>
      <c r="BP15" s="139">
        <f t="shared" si="17"/>
        <v>1705.8885438843895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41.0036563189906</v>
      </c>
      <c r="F16" s="139">
        <f t="shared" si="6"/>
        <v>1010.2049709301371</v>
      </c>
      <c r="G16" s="139">
        <f t="shared" si="6"/>
        <v>2.7913727508724673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34.825940370608116</v>
      </c>
      <c r="P16" s="139">
        <f t="shared" si="7"/>
        <v>1071.4984320230924</v>
      </c>
      <c r="Q16" s="139">
        <f t="shared" si="7"/>
        <v>6.6590922752115498</v>
      </c>
      <c r="R16" s="139">
        <f t="shared" si="7"/>
        <v>0</v>
      </c>
      <c r="S16" s="120">
        <v>1112.9834646689119</v>
      </c>
      <c r="T16" s="165">
        <f>SUM(O16:R16)</f>
        <v>1112.9834646689121</v>
      </c>
      <c r="U16" s="129">
        <f>S16/T16</f>
        <v>0.99999999999999978</v>
      </c>
      <c r="W16" s="128"/>
      <c r="X16" s="4" t="s">
        <v>13</v>
      </c>
      <c r="Y16" s="139">
        <f t="shared" ref="Y16:AB16" si="18">$AC16*(Y$18*Y9*1)/$AC9</f>
        <v>36.809174615457479</v>
      </c>
      <c r="Z16" s="139">
        <f t="shared" si="18"/>
        <v>1132.5170968768357</v>
      </c>
      <c r="AA16" s="139">
        <f t="shared" si="18"/>
        <v>7.0383078742526957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38.850439808009028</v>
      </c>
      <c r="AJ16" s="139">
        <f t="shared" si="19"/>
        <v>1198.1916135158326</v>
      </c>
      <c r="AK16" s="139">
        <f t="shared" si="19"/>
        <v>7.4329549121450311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41.093469552509717</v>
      </c>
      <c r="AT16" s="139">
        <f t="shared" si="20"/>
        <v>1268.7155849072892</v>
      </c>
      <c r="AU16" s="139">
        <f t="shared" si="20"/>
        <v>7.8625748141928824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43.505965852406554</v>
      </c>
      <c r="BD16" s="139">
        <f t="shared" si="21"/>
        <v>1344.5090247247267</v>
      </c>
      <c r="BE16" s="139">
        <f t="shared" si="21"/>
        <v>8.3234710347763912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46.100767480719</v>
      </c>
      <c r="BN16" s="139">
        <f t="shared" si="22"/>
        <v>1425.9700208625688</v>
      </c>
      <c r="BO16" s="139">
        <f t="shared" si="22"/>
        <v>8.8179523124016495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43.229418710308899</v>
      </c>
      <c r="F17" s="139">
        <f t="shared" si="6"/>
        <v>1062.5593314978789</v>
      </c>
      <c r="G17" s="139">
        <f t="shared" si="6"/>
        <v>0</v>
      </c>
      <c r="H17" s="139">
        <f t="shared" si="6"/>
        <v>2.2112497918122624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36.854501918960693</v>
      </c>
      <c r="P17" s="139">
        <f t="shared" si="7"/>
        <v>1131.2695859799908</v>
      </c>
      <c r="Q17" s="139">
        <f t="shared" si="7"/>
        <v>0</v>
      </c>
      <c r="R17" s="139">
        <f t="shared" si="7"/>
        <v>4.6091502067789856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39.043512052538162</v>
      </c>
      <c r="Z17" s="139">
        <f t="shared" si="23"/>
        <v>1198.4624785325332</v>
      </c>
      <c r="AA17" s="139">
        <f t="shared" si="23"/>
        <v>0</v>
      </c>
      <c r="AB17" s="139">
        <f t="shared" si="23"/>
        <v>4.8829153096694169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41.30310794503221</v>
      </c>
      <c r="AJ17" s="139">
        <f t="shared" si="24"/>
        <v>1270.8665403205384</v>
      </c>
      <c r="AK17" s="139">
        <f t="shared" si="24"/>
        <v>0</v>
      </c>
      <c r="AL17" s="139">
        <f t="shared" si="24"/>
        <v>5.1736782468140925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43.787039114078411</v>
      </c>
      <c r="AT17" s="139">
        <f t="shared" si="25"/>
        <v>1348.7265931581567</v>
      </c>
      <c r="AU17" s="139">
        <f t="shared" si="25"/>
        <v>0</v>
      </c>
      <c r="AV17" s="139">
        <f t="shared" si="25"/>
        <v>5.4880653515843338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46.461862062012813</v>
      </c>
      <c r="BD17" s="139">
        <f t="shared" si="26"/>
        <v>1432.5124184589918</v>
      </c>
      <c r="BE17" s="139">
        <f t="shared" si="26"/>
        <v>0</v>
      </c>
      <c r="BF17" s="139">
        <f t="shared" si="26"/>
        <v>5.8260317581776011</v>
      </c>
      <c r="BG17" s="120">
        <v>1484.8003122791824</v>
      </c>
      <c r="BH17" s="165">
        <f>SUM(BC17:BF17)</f>
        <v>1484.8003122791822</v>
      </c>
      <c r="BI17" s="129">
        <f>BG17/BH17</f>
        <v>1.0000000000000002</v>
      </c>
      <c r="BK17" s="128"/>
      <c r="BL17" s="4" t="s">
        <v>14</v>
      </c>
      <c r="BM17" s="139">
        <f t="shared" ref="BM17:BP17" si="27">$BQ17*(BM$18*BM10*1)/$BQ10</f>
        <v>49.342230241907423</v>
      </c>
      <c r="BN17" s="139">
        <f t="shared" si="27"/>
        <v>1522.6773670480291</v>
      </c>
      <c r="BO17" s="139">
        <f t="shared" si="27"/>
        <v>0</v>
      </c>
      <c r="BP17" s="139">
        <f t="shared" si="27"/>
        <v>6.1893535817357401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255.27004936133406</v>
      </c>
      <c r="F19" s="165">
        <f>SUM(F14:F17)</f>
        <v>2081.4125651515446</v>
      </c>
      <c r="G19" s="165">
        <f>SUM(G14:G17)</f>
        <v>1732.318559305698</v>
      </c>
      <c r="H19" s="165">
        <f>SUM(H14:H17)</f>
        <v>2192.9988261814237</v>
      </c>
      <c r="K19" s="129"/>
      <c r="M19" s="128"/>
      <c r="N19" s="120" t="s">
        <v>195</v>
      </c>
      <c r="O19" s="165">
        <f>SUM(O14:O17)</f>
        <v>145.11382137915575</v>
      </c>
      <c r="P19" s="165">
        <f>SUM(P14:P17)</f>
        <v>2207.2217223770044</v>
      </c>
      <c r="Q19" s="165">
        <f>SUM(Q14:Q17)</f>
        <v>2052.907004361909</v>
      </c>
      <c r="R19" s="165">
        <f>SUM(R14:R17)</f>
        <v>2253.9672569591335</v>
      </c>
      <c r="U19" s="129"/>
      <c r="W19" s="128"/>
      <c r="X19" s="120" t="s">
        <v>195</v>
      </c>
      <c r="Y19" s="165">
        <f>SUM(Y14:Y17)</f>
        <v>154.22901226529132</v>
      </c>
      <c r="Z19" s="165">
        <f>SUM(Z14:Z17)</f>
        <v>2335.7330674650552</v>
      </c>
      <c r="AA19" s="165">
        <f>SUM(AA14:AA17)</f>
        <v>2191.0232286122314</v>
      </c>
      <c r="AB19" s="165">
        <f>SUM(AB14:AB17)</f>
        <v>2405.6497810787337</v>
      </c>
      <c r="AE19" s="129"/>
      <c r="AG19" s="128"/>
      <c r="AH19" s="120" t="s">
        <v>195</v>
      </c>
      <c r="AI19" s="165">
        <f>SUM(AI14:AI17)</f>
        <v>163.76428745734529</v>
      </c>
      <c r="AJ19" s="165">
        <f>SUM(AJ14:AJ17)</f>
        <v>2474.140709571363</v>
      </c>
      <c r="AK19" s="165">
        <f>SUM(AK14:AK17)</f>
        <v>2338.5121485565219</v>
      </c>
      <c r="AL19" s="165">
        <f>SUM(AL14:AL17)</f>
        <v>2570.1692690876748</v>
      </c>
      <c r="AO19" s="129"/>
      <c r="AQ19" s="128"/>
      <c r="AR19" s="120" t="s">
        <v>195</v>
      </c>
      <c r="AS19" s="165">
        <f>SUM(AS14:AS17)</f>
        <v>174.18527028643098</v>
      </c>
      <c r="AT19" s="165">
        <f>SUM(AT14:AT17)</f>
        <v>2622.8763467273061</v>
      </c>
      <c r="AU19" s="165">
        <f>SUM(AU14:AU17)</f>
        <v>2497.7823969356268</v>
      </c>
      <c r="AV19" s="165">
        <f>SUM(AV14:AV17)</f>
        <v>2746.7076425402597</v>
      </c>
      <c r="AY19" s="129"/>
      <c r="BA19" s="128"/>
      <c r="BB19" s="120" t="s">
        <v>195</v>
      </c>
      <c r="BC19" s="165">
        <f>SUM(BC14:BC17)</f>
        <v>185.41277831267317</v>
      </c>
      <c r="BD19" s="165">
        <f>SUM(BD14:BD17)</f>
        <v>2782.8346193568</v>
      </c>
      <c r="BE19" s="165">
        <f>SUM(BE14:BE17)</f>
        <v>2669.1548548100573</v>
      </c>
      <c r="BF19" s="165">
        <f>SUM(BF14:BF17)</f>
        <v>2936.8073915638711</v>
      </c>
      <c r="BI19" s="129"/>
      <c r="BK19" s="128"/>
      <c r="BL19" s="120" t="s">
        <v>195</v>
      </c>
      <c r="BM19" s="165">
        <f>SUM(BM14:BM17)</f>
        <v>197.50943632715297</v>
      </c>
      <c r="BN19" s="165">
        <f>SUM(BN14:BN17)</f>
        <v>2954.8691110805721</v>
      </c>
      <c r="BO19" s="165">
        <f>SUM(BO14:BO17)</f>
        <v>2853.553248246837</v>
      </c>
      <c r="BP19" s="165">
        <f>SUM(BP14:BP17)</f>
        <v>3141.5130547114272</v>
      </c>
      <c r="BS19" s="129"/>
    </row>
    <row r="20" spans="3:71" x14ac:dyDescent="0.3">
      <c r="C20" s="128"/>
      <c r="D20" s="120" t="s">
        <v>194</v>
      </c>
      <c r="E20" s="120">
        <f>E18/E19</f>
        <v>8.0307110259466068</v>
      </c>
      <c r="F20" s="120">
        <f>F18/F19</f>
        <v>0.9849080544254053</v>
      </c>
      <c r="G20" s="120">
        <f>G18/G19</f>
        <v>0.60843312815538753</v>
      </c>
      <c r="H20" s="120">
        <f>H18/H19</f>
        <v>0.50524422848383987</v>
      </c>
      <c r="K20" s="129"/>
      <c r="M20" s="128"/>
      <c r="N20" s="120" t="s">
        <v>194</v>
      </c>
      <c r="O20" s="120">
        <f>O18/O19</f>
        <v>9.1515225244610132</v>
      </c>
      <c r="P20" s="120">
        <f>P18/P19</f>
        <v>0.75137707698808609</v>
      </c>
      <c r="Q20" s="120">
        <f>Q18/Q19</f>
        <v>0.93419284369871203</v>
      </c>
      <c r="R20" s="120">
        <f>R18/R19</f>
        <v>0.77859629789154794</v>
      </c>
      <c r="U20" s="129"/>
      <c r="W20" s="128"/>
      <c r="X20" s="120" t="s">
        <v>194</v>
      </c>
      <c r="Y20" s="120">
        <f>Y18/Y19</f>
        <v>8.6106523374319792</v>
      </c>
      <c r="Z20" s="120">
        <f>Z18/Z19</f>
        <v>0.71003653162479985</v>
      </c>
      <c r="AA20" s="120">
        <f>AA18/AA19</f>
        <v>0.87530383393907474</v>
      </c>
      <c r="AB20" s="120">
        <f>AB18/AB19</f>
        <v>0.72950376053916222</v>
      </c>
      <c r="AE20" s="129"/>
      <c r="AG20" s="128"/>
      <c r="AH20" s="120" t="s">
        <v>194</v>
      </c>
      <c r="AI20" s="120">
        <f>AI18/AI19</f>
        <v>9.1790416199443854</v>
      </c>
      <c r="AJ20" s="120">
        <f>AJ18/AJ19</f>
        <v>0.760563646555662</v>
      </c>
      <c r="AK20" s="120">
        <f>AK18/AK19</f>
        <v>0.92882515191657056</v>
      </c>
      <c r="AL20" s="120">
        <f>AL18/AL19</f>
        <v>0.77410342048890213</v>
      </c>
      <c r="AO20" s="129"/>
      <c r="AQ20" s="128"/>
      <c r="AR20" s="120" t="s">
        <v>194</v>
      </c>
      <c r="AS20" s="120">
        <f>AS18/AS19</f>
        <v>9.191873395349635</v>
      </c>
      <c r="AT20" s="120">
        <f>AT18/AT19</f>
        <v>0.76496610392893638</v>
      </c>
      <c r="AU20" s="120">
        <f>AU18/AU19</f>
        <v>0.92628437939796526</v>
      </c>
      <c r="AV20" s="120">
        <f>AV18/AV19</f>
        <v>0.77197673111687382</v>
      </c>
      <c r="AY20" s="129"/>
      <c r="BA20" s="128"/>
      <c r="BB20" s="120" t="s">
        <v>194</v>
      </c>
      <c r="BC20" s="120">
        <f>BC18/BC19</f>
        <v>9.2041014110001935</v>
      </c>
      <c r="BD20" s="120">
        <f>BD18/BD19</f>
        <v>0.76923962908262655</v>
      </c>
      <c r="BE20" s="120">
        <f>BE18/BE19</f>
        <v>0.92383506829516293</v>
      </c>
      <c r="BF20" s="120">
        <f>BF18/BF19</f>
        <v>0.7699265903774728</v>
      </c>
      <c r="BI20" s="129"/>
      <c r="BK20" s="128"/>
      <c r="BL20" s="120" t="s">
        <v>194</v>
      </c>
      <c r="BM20" s="120">
        <f>BM18/BM19</f>
        <v>9.7734997582722816</v>
      </c>
      <c r="BN20" s="120">
        <f>BN18/BN19</f>
        <v>0.82019105980644025</v>
      </c>
      <c r="BO20" s="120">
        <f>BO18/BO19</f>
        <v>0.97724411839665326</v>
      </c>
      <c r="BP20" s="120">
        <f>BP18/BP19</f>
        <v>0.81442874861145875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1373.5485156128168</v>
      </c>
      <c r="F25" s="139">
        <f t="shared" si="28"/>
        <v>0</v>
      </c>
      <c r="G25" s="139">
        <f t="shared" si="28"/>
        <v>548.90895949191349</v>
      </c>
      <c r="H25" s="139">
        <f t="shared" si="28"/>
        <v>493.51999836778953</v>
      </c>
      <c r="I25" s="120">
        <f>I14</f>
        <v>2050</v>
      </c>
      <c r="J25" s="165">
        <f>SUM(E25:H25)</f>
        <v>2415.9774734725197</v>
      </c>
      <c r="K25" s="129">
        <f>I25/J25</f>
        <v>0.84851784526513196</v>
      </c>
      <c r="M25" s="128"/>
      <c r="N25" s="4" t="s">
        <v>11</v>
      </c>
      <c r="O25" s="139">
        <f t="shared" ref="O25:R28" si="29">O14*O$20</f>
        <v>672.0272227856392</v>
      </c>
      <c r="P25" s="139">
        <f t="shared" si="29"/>
        <v>0</v>
      </c>
      <c r="Q25" s="139">
        <f t="shared" si="29"/>
        <v>1016.3526920256148</v>
      </c>
      <c r="R25" s="139">
        <f t="shared" si="29"/>
        <v>798.34598025596097</v>
      </c>
      <c r="S25" s="120">
        <f>S14</f>
        <v>2186.7465511512801</v>
      </c>
      <c r="T25" s="165">
        <f>SUM(O25:R25)</f>
        <v>2486.7258950672149</v>
      </c>
      <c r="U25" s="129">
        <f>S25/T25</f>
        <v>0.87936774836704446</v>
      </c>
      <c r="W25" s="128"/>
      <c r="X25" s="4" t="s">
        <v>11</v>
      </c>
      <c r="Y25" s="139">
        <f>Y14*Y$20</f>
        <v>674.871291203684</v>
      </c>
      <c r="Z25" s="139">
        <f t="shared" ref="Z25:AB25" si="30">Z14*Z$20</f>
        <v>0</v>
      </c>
      <c r="AA25" s="139">
        <f t="shared" si="30"/>
        <v>1016.3847089390524</v>
      </c>
      <c r="AB25" s="139">
        <f t="shared" si="30"/>
        <v>798.35808858897838</v>
      </c>
      <c r="AC25" s="120">
        <f>AC14</f>
        <v>2333.9408020800124</v>
      </c>
      <c r="AD25" s="165">
        <f>SUM(Y25:AB25)</f>
        <v>2489.6140887317147</v>
      </c>
      <c r="AE25" s="129">
        <f>AC25/AD25</f>
        <v>0.93747091673512861</v>
      </c>
      <c r="AG25" s="128"/>
      <c r="AH25" s="4" t="s">
        <v>11</v>
      </c>
      <c r="AI25" s="139">
        <f t="shared" ref="AI25:AL28" si="31">AI14*AI$20</f>
        <v>767.46645962014338</v>
      </c>
      <c r="AJ25" s="139">
        <f t="shared" si="31"/>
        <v>0</v>
      </c>
      <c r="AK25" s="139">
        <f t="shared" si="31"/>
        <v>1151.2345200028374</v>
      </c>
      <c r="AL25" s="139">
        <f t="shared" si="31"/>
        <v>905.17534497650013</v>
      </c>
      <c r="AM25" s="120">
        <f>AM14</f>
        <v>2492.3840399622668</v>
      </c>
      <c r="AN25" s="165">
        <f>SUM(AI25:AL25)</f>
        <v>2823.876324599481</v>
      </c>
      <c r="AO25" s="129">
        <f>AM25/AN25</f>
        <v>0.8826109055309882</v>
      </c>
      <c r="AQ25" s="128"/>
      <c r="AR25" s="4" t="s">
        <v>11</v>
      </c>
      <c r="AS25" s="139">
        <f t="shared" ref="AS25:AV28" si="32">AS14*AS$20</f>
        <v>820.87806241147462</v>
      </c>
      <c r="AT25" s="139">
        <f t="shared" si="32"/>
        <v>0</v>
      </c>
      <c r="AU25" s="139">
        <f t="shared" si="32"/>
        <v>1226.3463644157075</v>
      </c>
      <c r="AV25" s="139">
        <f t="shared" si="32"/>
        <v>964.73381418365523</v>
      </c>
      <c r="AW25" s="120">
        <f>AW14</f>
        <v>2662.939164795906</v>
      </c>
      <c r="AX25" s="165">
        <f>SUM(AS25:AV25)</f>
        <v>3011.9582410108374</v>
      </c>
      <c r="AY25" s="129">
        <f>AW25/AX25</f>
        <v>0.88412220612401393</v>
      </c>
      <c r="BA25" s="128"/>
      <c r="BB25" s="4" t="s">
        <v>11</v>
      </c>
      <c r="BC25" s="139">
        <f t="shared" ref="BC25:BF28" si="33">BC14*BC$20</f>
        <v>878.48500263341134</v>
      </c>
      <c r="BD25" s="139">
        <f t="shared" si="33"/>
        <v>0</v>
      </c>
      <c r="BE25" s="139">
        <f t="shared" si="33"/>
        <v>1307.0893320765072</v>
      </c>
      <c r="BF25" s="139">
        <f t="shared" si="33"/>
        <v>1028.8060087873694</v>
      </c>
      <c r="BG25" s="120">
        <f>BG14</f>
        <v>2846.535435076155</v>
      </c>
      <c r="BH25" s="165">
        <f>SUM(BC25:BF25)</f>
        <v>3214.3803434972879</v>
      </c>
      <c r="BI25" s="129">
        <f>BG25/BH25</f>
        <v>0.88556273088053017</v>
      </c>
      <c r="BK25" s="128"/>
      <c r="BL25" s="4" t="s">
        <v>11</v>
      </c>
      <c r="BM25" s="139">
        <f t="shared" ref="BM25:BP28" si="34">BM14*BM$20</f>
        <v>997.54631302905284</v>
      </c>
      <c r="BN25" s="139">
        <f t="shared" si="34"/>
        <v>0</v>
      </c>
      <c r="BO25" s="139">
        <f t="shared" si="34"/>
        <v>1478.2497990066781</v>
      </c>
      <c r="BP25" s="139">
        <f t="shared" si="34"/>
        <v>1164.1730863365153</v>
      </c>
      <c r="BQ25" s="120">
        <f>BQ14</f>
        <v>3044.1735794193137</v>
      </c>
      <c r="BR25" s="165">
        <f>SUM(BM25:BP25)</f>
        <v>3639.969198372246</v>
      </c>
      <c r="BS25" s="129">
        <f>BQ25/BR25</f>
        <v>0.83631849983253559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8.5177436131905218</v>
      </c>
      <c r="G26" s="139">
        <f t="shared" si="28"/>
        <v>503.3926768534256</v>
      </c>
      <c r="H26" s="139">
        <f t="shared" si="28"/>
        <v>613.36278043716106</v>
      </c>
      <c r="I26" s="120">
        <f>I15</f>
        <v>2050</v>
      </c>
      <c r="J26" s="165">
        <f>SUM(E26:H26)</f>
        <v>1125.2732009037773</v>
      </c>
      <c r="K26" s="129">
        <f>I26/J26</f>
        <v>1.8217798116524209</v>
      </c>
      <c r="M26" s="128"/>
      <c r="N26" s="4" t="s">
        <v>12</v>
      </c>
      <c r="O26" s="139">
        <f t="shared" si="29"/>
        <v>0</v>
      </c>
      <c r="P26" s="139">
        <f t="shared" si="29"/>
        <v>3.3464113742460144</v>
      </c>
      <c r="Q26" s="139">
        <f t="shared" si="29"/>
        <v>895.23746387920914</v>
      </c>
      <c r="R26" s="139">
        <f t="shared" si="29"/>
        <v>952.99591429376369</v>
      </c>
      <c r="S26" s="120">
        <f>S15</f>
        <v>2186.7465511512801</v>
      </c>
      <c r="T26" s="165">
        <f>SUM(O26:R26)</f>
        <v>1851.5797895472188</v>
      </c>
      <c r="U26" s="129">
        <f>S26/T26</f>
        <v>1.1810166450812376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3.3751530123255513</v>
      </c>
      <c r="AA26" s="139">
        <f t="shared" si="35"/>
        <v>895.26566544802665</v>
      </c>
      <c r="AB26" s="139">
        <f t="shared" si="35"/>
        <v>953.01036816737201</v>
      </c>
      <c r="AC26" s="120">
        <f>AC15</f>
        <v>2333.9408020800124</v>
      </c>
      <c r="AD26" s="165">
        <f>SUM(Y26:AB26)</f>
        <v>1851.6511866277242</v>
      </c>
      <c r="AE26" s="129">
        <f>AC26/AD26</f>
        <v>1.2604646160871404</v>
      </c>
      <c r="AG26" s="128"/>
      <c r="AH26" s="4" t="s">
        <v>12</v>
      </c>
      <c r="AI26" s="139">
        <f t="shared" si="31"/>
        <v>0</v>
      </c>
      <c r="AJ26" s="139">
        <f t="shared" si="31"/>
        <v>3.8656071236280916</v>
      </c>
      <c r="AK26" s="139">
        <f t="shared" si="31"/>
        <v>1013.9304661634578</v>
      </c>
      <c r="AL26" s="139">
        <f t="shared" si="31"/>
        <v>1080.3965154323625</v>
      </c>
      <c r="AM26" s="120">
        <f>AM15</f>
        <v>2492.3840399622668</v>
      </c>
      <c r="AN26" s="165">
        <f>SUM(AI26:AL26)</f>
        <v>2098.1925887194484</v>
      </c>
      <c r="AO26" s="129">
        <f>AM26/AN26</f>
        <v>1.1878719109781042</v>
      </c>
      <c r="AQ26" s="128"/>
      <c r="AR26" s="4" t="s">
        <v>12</v>
      </c>
      <c r="AS26" s="139">
        <f t="shared" si="32"/>
        <v>0</v>
      </c>
      <c r="AT26" s="139">
        <f t="shared" si="32"/>
        <v>4.156954829355973</v>
      </c>
      <c r="AU26" s="139">
        <f t="shared" si="32"/>
        <v>1080.027472768737</v>
      </c>
      <c r="AV26" s="139">
        <f t="shared" si="32"/>
        <v>1151.4239142880374</v>
      </c>
      <c r="AW26" s="120">
        <f>AW15</f>
        <v>2662.939164795906</v>
      </c>
      <c r="AX26" s="165">
        <f>SUM(AS26:AV26)</f>
        <v>2235.6083418861303</v>
      </c>
      <c r="AY26" s="129">
        <f>AW26/AX26</f>
        <v>1.1911474451509905</v>
      </c>
      <c r="BA26" s="128"/>
      <c r="BB26" s="4" t="s">
        <v>12</v>
      </c>
      <c r="BC26" s="139">
        <f t="shared" si="33"/>
        <v>0</v>
      </c>
      <c r="BD26" s="139">
        <f t="shared" si="33"/>
        <v>4.4717254831731763</v>
      </c>
      <c r="BE26" s="139">
        <f t="shared" si="33"/>
        <v>1151.0800110754421</v>
      </c>
      <c r="BF26" s="139">
        <f t="shared" si="33"/>
        <v>1227.8344760277573</v>
      </c>
      <c r="BG26" s="120">
        <f>BG15</f>
        <v>2846.535435076155</v>
      </c>
      <c r="BH26" s="165">
        <f>SUM(BC26:BF26)</f>
        <v>2383.3862125863725</v>
      </c>
      <c r="BI26" s="129">
        <f>BG26/BH26</f>
        <v>1.1943240336140017</v>
      </c>
      <c r="BK26" s="128"/>
      <c r="BL26" s="4" t="s">
        <v>12</v>
      </c>
      <c r="BM26" s="139">
        <f t="shared" si="34"/>
        <v>0</v>
      </c>
      <c r="BN26" s="139">
        <f t="shared" si="34"/>
        <v>5.1030017206035199</v>
      </c>
      <c r="BO26" s="139">
        <f t="shared" si="34"/>
        <v>1301.7510373406112</v>
      </c>
      <c r="BP26" s="139">
        <f t="shared" si="34"/>
        <v>1389.3246720663869</v>
      </c>
      <c r="BQ26" s="120">
        <f>BQ15</f>
        <v>3044.1735794193137</v>
      </c>
      <c r="BR26" s="165">
        <f>SUM(BM26:BP26)</f>
        <v>2696.1787111276017</v>
      </c>
      <c r="BS26" s="129">
        <f>BQ26/BR26</f>
        <v>1.1290696595353551</v>
      </c>
    </row>
    <row r="27" spans="3:71" x14ac:dyDescent="0.3">
      <c r="C27" s="128"/>
      <c r="D27" s="4" t="s">
        <v>13</v>
      </c>
      <c r="E27" s="139">
        <f t="shared" si="28"/>
        <v>329.28851490504309</v>
      </c>
      <c r="F27" s="139">
        <f t="shared" si="28"/>
        <v>994.95901248967436</v>
      </c>
      <c r="G27" s="139">
        <f t="shared" si="28"/>
        <v>1.6983636546610446</v>
      </c>
      <c r="H27" s="139">
        <f t="shared" si="28"/>
        <v>0</v>
      </c>
      <c r="I27" s="120">
        <f>I16</f>
        <v>1054</v>
      </c>
      <c r="J27" s="165">
        <f>SUM(E27:H27)</f>
        <v>1325.9458910493786</v>
      </c>
      <c r="K27" s="129">
        <f>I27/J27</f>
        <v>0.79490423185055048</v>
      </c>
      <c r="M27" s="128"/>
      <c r="N27" s="4" t="s">
        <v>13</v>
      </c>
      <c r="O27" s="139">
        <f t="shared" si="29"/>
        <v>318.71037773715631</v>
      </c>
      <c r="P27" s="139">
        <f t="shared" si="29"/>
        <v>805.09935985082859</v>
      </c>
      <c r="Q27" s="139">
        <f t="shared" si="29"/>
        <v>6.2208763490320038</v>
      </c>
      <c r="R27" s="139">
        <f t="shared" si="29"/>
        <v>0</v>
      </c>
      <c r="S27" s="120">
        <f>S16</f>
        <v>1112.9834646689119</v>
      </c>
      <c r="T27" s="165">
        <f>SUM(O27:R27)</f>
        <v>1130.0306139370171</v>
      </c>
      <c r="U27" s="129">
        <f>S27/T27</f>
        <v>0.98491443589416305</v>
      </c>
      <c r="W27" s="128"/>
      <c r="X27" s="4" t="s">
        <v>13</v>
      </c>
      <c r="Y27" s="139">
        <f t="shared" ref="Y27:AB27" si="36">Y16*Y$20</f>
        <v>316.95100544153081</v>
      </c>
      <c r="Z27" s="139">
        <f t="shared" si="36"/>
        <v>804.12851147221591</v>
      </c>
      <c r="AA27" s="139">
        <f t="shared" si="36"/>
        <v>6.1606578667769636</v>
      </c>
      <c r="AB27" s="139">
        <f t="shared" si="36"/>
        <v>0</v>
      </c>
      <c r="AC27" s="120">
        <f>AC16</f>
        <v>1176.364579366546</v>
      </c>
      <c r="AD27" s="165">
        <f>SUM(Y27:AB27)</f>
        <v>1127.2401747805238</v>
      </c>
      <c r="AE27" s="129">
        <f>AC27/AD27</f>
        <v>1.0435793592927849</v>
      </c>
      <c r="AG27" s="128"/>
      <c r="AH27" s="4" t="s">
        <v>13</v>
      </c>
      <c r="AI27" s="139">
        <f t="shared" si="31"/>
        <v>356.60980395085903</v>
      </c>
      <c r="AJ27" s="139">
        <f t="shared" si="31"/>
        <v>911.30098284801409</v>
      </c>
      <c r="AK27" s="139">
        <f t="shared" si="31"/>
        <v>6.9039154754621279</v>
      </c>
      <c r="AL27" s="139">
        <f t="shared" si="31"/>
        <v>0</v>
      </c>
      <c r="AM27" s="120">
        <f>AM16</f>
        <v>1244.4750082359867</v>
      </c>
      <c r="AN27" s="165">
        <f>SUM(AI27:AL27)</f>
        <v>1274.8147022743353</v>
      </c>
      <c r="AO27" s="129">
        <f>AM27/AN27</f>
        <v>0.97620070274980275</v>
      </c>
      <c r="AQ27" s="128"/>
      <c r="AR27" s="4" t="s">
        <v>13</v>
      </c>
      <c r="AS27" s="139">
        <f t="shared" si="32"/>
        <v>377.72596950232435</v>
      </c>
      <c r="AT27" s="139">
        <f t="shared" si="32"/>
        <v>970.52441798045072</v>
      </c>
      <c r="AU27" s="139">
        <f t="shared" si="32"/>
        <v>7.2829802322347259</v>
      </c>
      <c r="AV27" s="139">
        <f t="shared" si="32"/>
        <v>0</v>
      </c>
      <c r="AW27" s="120">
        <f>AW16</f>
        <v>1317.6716292739918</v>
      </c>
      <c r="AX27" s="165">
        <f>SUM(AS27:AV27)</f>
        <v>1355.5333677150097</v>
      </c>
      <c r="AY27" s="129">
        <f>AW27/AX27</f>
        <v>0.97206875216591637</v>
      </c>
      <c r="BA27" s="128"/>
      <c r="BB27" s="4" t="s">
        <v>13</v>
      </c>
      <c r="BC27" s="139">
        <f t="shared" si="33"/>
        <v>400.43332168906142</v>
      </c>
      <c r="BD27" s="139">
        <f t="shared" si="33"/>
        <v>1034.2496234774928</v>
      </c>
      <c r="BE27" s="139">
        <f t="shared" si="33"/>
        <v>7.689514431865458</v>
      </c>
      <c r="BF27" s="139">
        <f t="shared" si="33"/>
        <v>0</v>
      </c>
      <c r="BG27" s="120">
        <f>BG16</f>
        <v>1396.3384616119097</v>
      </c>
      <c r="BH27" s="165">
        <f>SUM(BC27:BF27)</f>
        <v>1442.3724595984197</v>
      </c>
      <c r="BI27" s="129">
        <f>BG27/BH27</f>
        <v>0.96808452790389066</v>
      </c>
      <c r="BK27" s="128"/>
      <c r="BL27" s="4" t="s">
        <v>13</v>
      </c>
      <c r="BM27" s="139">
        <f t="shared" si="34"/>
        <v>450.56583982897382</v>
      </c>
      <c r="BN27" s="139">
        <f t="shared" si="34"/>
        <v>1169.5678626634819</v>
      </c>
      <c r="BO27" s="139">
        <f t="shared" si="34"/>
        <v>8.6172920335966801</v>
      </c>
      <c r="BP27" s="139">
        <f t="shared" si="34"/>
        <v>0</v>
      </c>
      <c r="BQ27" s="120">
        <f>BQ16</f>
        <v>1480.8887406556896</v>
      </c>
      <c r="BR27" s="165">
        <f>SUM(BM27:BP27)</f>
        <v>1628.7509945260524</v>
      </c>
      <c r="BS27" s="129">
        <f>BQ27/BR27</f>
        <v>0.90921739764561804</v>
      </c>
    </row>
    <row r="28" spans="3:71" x14ac:dyDescent="0.3">
      <c r="C28" s="128"/>
      <c r="D28" s="4" t="s">
        <v>14</v>
      </c>
      <c r="E28" s="139">
        <f t="shared" si="28"/>
        <v>347.16296948214023</v>
      </c>
      <c r="F28" s="139">
        <f t="shared" si="28"/>
        <v>1046.5232438971352</v>
      </c>
      <c r="G28" s="139">
        <f t="shared" si="28"/>
        <v>0</v>
      </c>
      <c r="H28" s="139">
        <f t="shared" si="28"/>
        <v>1.1172211950492381</v>
      </c>
      <c r="I28" s="120">
        <f>I17</f>
        <v>1108</v>
      </c>
      <c r="J28" s="165">
        <f>SUM(E28:H28)</f>
        <v>1394.8034345743247</v>
      </c>
      <c r="K28" s="129">
        <f>I28/J28</f>
        <v>0.79437716636978795</v>
      </c>
      <c r="M28" s="128"/>
      <c r="N28" s="4" t="s">
        <v>14</v>
      </c>
      <c r="O28" s="139">
        <f t="shared" si="29"/>
        <v>337.27480443916045</v>
      </c>
      <c r="P28" s="139">
        <f t="shared" si="29"/>
        <v>850.01003479916778</v>
      </c>
      <c r="Q28" s="139">
        <f t="shared" si="29"/>
        <v>0</v>
      </c>
      <c r="R28" s="139">
        <f t="shared" si="29"/>
        <v>3.588667287424181</v>
      </c>
      <c r="S28" s="120">
        <f>S17</f>
        <v>1172.7332381057306</v>
      </c>
      <c r="T28" s="165">
        <f>SUM(O28:R28)</f>
        <v>1190.8735065257524</v>
      </c>
      <c r="U28" s="129">
        <f>S28/T28</f>
        <v>0.98476725838586832</v>
      </c>
      <c r="W28" s="128"/>
      <c r="X28" s="4" t="s">
        <v>14</v>
      </c>
      <c r="Y28" s="139">
        <f t="shared" ref="Y28:AB28" si="37">Y17*Y$20</f>
        <v>336.19010831674137</v>
      </c>
      <c r="Z28" s="139">
        <f t="shared" si="37"/>
        <v>850.95214153970096</v>
      </c>
      <c r="AA28" s="139">
        <f t="shared" si="37"/>
        <v>0</v>
      </c>
      <c r="AB28" s="139">
        <f t="shared" si="37"/>
        <v>3.5621050807980876</v>
      </c>
      <c r="AC28" s="120">
        <f>AC17</f>
        <v>1242.3889058947407</v>
      </c>
      <c r="AD28" s="165">
        <f>SUM(Y28:AB28)</f>
        <v>1190.7043549372404</v>
      </c>
      <c r="AE28" s="129">
        <f>AC28/AD28</f>
        <v>1.0434067035559171</v>
      </c>
      <c r="AG28" s="128"/>
      <c r="AH28" s="4" t="s">
        <v>14</v>
      </c>
      <c r="AI28" s="139">
        <f t="shared" si="31"/>
        <v>379.12294686050626</v>
      </c>
      <c r="AJ28" s="139">
        <f t="shared" si="31"/>
        <v>966.57489019176694</v>
      </c>
      <c r="AK28" s="139">
        <f t="shared" si="31"/>
        <v>0</v>
      </c>
      <c r="AL28" s="139">
        <f t="shared" si="31"/>
        <v>4.0049620273678155</v>
      </c>
      <c r="AM28" s="120">
        <f>AM17</f>
        <v>1317.3433265123847</v>
      </c>
      <c r="AN28" s="165">
        <f>SUM(AI28:AL28)</f>
        <v>1349.702799079641</v>
      </c>
      <c r="AO28" s="129">
        <f>AM28/AN28</f>
        <v>0.97602474219559887</v>
      </c>
      <c r="AQ28" s="128"/>
      <c r="AR28" s="4" t="s">
        <v>14</v>
      </c>
      <c r="AS28" s="139">
        <f t="shared" si="32"/>
        <v>402.4849198938312</v>
      </c>
      <c r="AT28" s="139">
        <f t="shared" si="32"/>
        <v>1031.7301272335428</v>
      </c>
      <c r="AU28" s="139">
        <f t="shared" si="32"/>
        <v>0</v>
      </c>
      <c r="AV28" s="139">
        <f t="shared" si="32"/>
        <v>4.2366587502718511</v>
      </c>
      <c r="AW28" s="120">
        <f>AW17</f>
        <v>1398.0016976238194</v>
      </c>
      <c r="AX28" s="165">
        <f>SUM(AS28:AV28)</f>
        <v>1438.4517058776457</v>
      </c>
      <c r="AY28" s="129">
        <f>AW28/AX28</f>
        <v>0.97187948118901457</v>
      </c>
      <c r="BA28" s="128"/>
      <c r="BB28" s="4" t="s">
        <v>14</v>
      </c>
      <c r="BC28" s="139">
        <f t="shared" si="33"/>
        <v>427.6396901626685</v>
      </c>
      <c r="BD28" s="139">
        <f t="shared" si="33"/>
        <v>1101.9453214316511</v>
      </c>
      <c r="BE28" s="139">
        <f t="shared" si="33"/>
        <v>0</v>
      </c>
      <c r="BF28" s="139">
        <f t="shared" si="33"/>
        <v>4.4856167670045535</v>
      </c>
      <c r="BG28" s="120">
        <f>BG17</f>
        <v>1484.8003122791824</v>
      </c>
      <c r="BH28" s="165">
        <f>SUM(BC28:BF28)</f>
        <v>1534.0706283613242</v>
      </c>
      <c r="BI28" s="129">
        <f>BG28/BH28</f>
        <v>0.96788262862788021</v>
      </c>
      <c r="BK28" s="128"/>
      <c r="BL28" s="4" t="s">
        <v>14</v>
      </c>
      <c r="BM28" s="139">
        <f t="shared" si="34"/>
        <v>482.24627534189744</v>
      </c>
      <c r="BN28" s="139">
        <f t="shared" si="34"/>
        <v>1248.8863634224031</v>
      </c>
      <c r="BO28" s="139">
        <f t="shared" si="34"/>
        <v>0</v>
      </c>
      <c r="BP28" s="139">
        <f t="shared" si="34"/>
        <v>5.0407874922868885</v>
      </c>
      <c r="BQ28" s="120">
        <f>BQ17</f>
        <v>1578.2089508716722</v>
      </c>
      <c r="BR28" s="165">
        <f>SUM(BM28:BP28)</f>
        <v>1736.1734262565874</v>
      </c>
      <c r="BS28" s="129">
        <f>BQ28/BR28</f>
        <v>0.90901572792442353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1054.0000000000002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1328.0124049619558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1754.9305618371488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1503.1992104315088</v>
      </c>
      <c r="AJ30" s="165">
        <f>SUM(AJ25:AJ28)</f>
        <v>1881.7414801634091</v>
      </c>
      <c r="AK30" s="165">
        <f>SUM(AK25:AK28)</f>
        <v>2172.0689016417577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2313.6568174166796</v>
      </c>
      <c r="AV30" s="165">
        <f>SUM(AV25:AV28)</f>
        <v>2120.3943872219647</v>
      </c>
      <c r="AY30" s="129"/>
      <c r="BA30" s="128"/>
      <c r="BB30" s="120" t="s">
        <v>195</v>
      </c>
      <c r="BC30" s="165">
        <f>SUM(BC25:BC28)</f>
        <v>1706.5580144851413</v>
      </c>
      <c r="BD30" s="165">
        <f>SUM(BD25:BD28)</f>
        <v>2140.6666703923174</v>
      </c>
      <c r="BE30" s="165">
        <f>SUM(BE25:BE28)</f>
        <v>2465.8588575838148</v>
      </c>
      <c r="BF30" s="165">
        <f>SUM(BF25:BF28)</f>
        <v>2261.1261015821315</v>
      </c>
      <c r="BI30" s="129"/>
      <c r="BK30" s="128"/>
      <c r="BL30" s="120" t="s">
        <v>195</v>
      </c>
      <c r="BM30" s="165">
        <f>SUM(BM25:BM28)</f>
        <v>1930.358428199924</v>
      </c>
      <c r="BN30" s="165">
        <f>SUM(BN25:BN28)</f>
        <v>2423.5572278064883</v>
      </c>
      <c r="BO30" s="165">
        <f>SUM(BO25:BO28)</f>
        <v>2788.618128380886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0.99999999999999978</v>
      </c>
      <c r="H31" s="120">
        <f>H29/H30</f>
        <v>1</v>
      </c>
      <c r="K31" s="129"/>
      <c r="M31" s="128"/>
      <c r="N31" s="120" t="s">
        <v>194</v>
      </c>
      <c r="O31" s="120">
        <f>O29/O30</f>
        <v>1.0000000000000002</v>
      </c>
      <c r="P31" s="120">
        <f>P29/P30</f>
        <v>1</v>
      </c>
      <c r="Q31" s="120">
        <f>Q29/Q30</f>
        <v>1</v>
      </c>
      <c r="R31" s="120">
        <f>R29/R30</f>
        <v>0.99999999999999989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1</v>
      </c>
      <c r="AA31" s="120">
        <f>AA29/AA30</f>
        <v>1</v>
      </c>
      <c r="AB31" s="120">
        <f>AB29/AB30</f>
        <v>1</v>
      </c>
      <c r="AE31" s="129"/>
      <c r="AG31" s="128"/>
      <c r="AH31" s="120" t="s">
        <v>194</v>
      </c>
      <c r="AI31" s="120">
        <f>AI29/AI30</f>
        <v>0.99999999999999989</v>
      </c>
      <c r="AJ31" s="120">
        <f>AJ29/AJ30</f>
        <v>0.99999999999999989</v>
      </c>
      <c r="AK31" s="120">
        <f>AK29/AK30</f>
        <v>0.99999999999999978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0.99999999999999978</v>
      </c>
      <c r="AV31" s="120">
        <f>AV29/AV30</f>
        <v>0.99999999999999978</v>
      </c>
      <c r="AY31" s="129"/>
      <c r="BA31" s="128"/>
      <c r="BB31" s="120" t="s">
        <v>194</v>
      </c>
      <c r="BC31" s="120">
        <f>BC29/BC30</f>
        <v>0.99999999999999989</v>
      </c>
      <c r="BD31" s="120">
        <f>BD29/BD30</f>
        <v>0.99999999999999978</v>
      </c>
      <c r="BE31" s="120">
        <f>BE29/BE30</f>
        <v>1</v>
      </c>
      <c r="BF31" s="120">
        <f>BF29/BF30</f>
        <v>0.99999999999999978</v>
      </c>
      <c r="BI31" s="129"/>
      <c r="BK31" s="128"/>
      <c r="BL31" s="120" t="s">
        <v>194</v>
      </c>
      <c r="BM31" s="120">
        <f>BM29/BM30</f>
        <v>1.0000000000000002</v>
      </c>
      <c r="BN31" s="120">
        <f>BN29/BN30</f>
        <v>1</v>
      </c>
      <c r="BO31" s="120">
        <f>BO29/BO30</f>
        <v>1.0000000000000002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1165.4804268349078</v>
      </c>
      <c r="F36" s="139">
        <f t="shared" si="38"/>
        <v>0</v>
      </c>
      <c r="G36" s="139">
        <f t="shared" si="38"/>
        <v>465.75904755480406</v>
      </c>
      <c r="H36" s="139">
        <f t="shared" si="38"/>
        <v>418.7605256102882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590.95906574236574</v>
      </c>
      <c r="P36" s="139">
        <f t="shared" ref="P36:R36" si="39">P25*$U25</f>
        <v>0</v>
      </c>
      <c r="Q36" s="139">
        <f t="shared" si="39"/>
        <v>893.74777833334906</v>
      </c>
      <c r="R36" s="139">
        <f t="shared" si="39"/>
        <v>702.03970707556527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632.67220804293754</v>
      </c>
      <c r="Z36" s="139">
        <f t="shared" ref="Z36:AB36" si="40">Z25*$AE25</f>
        <v>0</v>
      </c>
      <c r="AA36" s="139">
        <f t="shared" si="40"/>
        <v>952.83110484466033</v>
      </c>
      <c r="AB36" s="139">
        <f t="shared" si="40"/>
        <v>748.43748919241455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677.37426688999631</v>
      </c>
      <c r="AJ36" s="139">
        <f t="shared" ref="AJ36:AL36" si="41">AJ25*$AO25</f>
        <v>0</v>
      </c>
      <c r="AK36" s="139">
        <f t="shared" si="41"/>
        <v>1016.0921421782368</v>
      </c>
      <c r="AL36" s="139">
        <f t="shared" si="41"/>
        <v>798.91763089403344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725.75652349803897</v>
      </c>
      <c r="AT36" s="139">
        <f t="shared" ref="AT36:AV36" si="42">AT25*$AY25</f>
        <v>0</v>
      </c>
      <c r="AU36" s="139">
        <f t="shared" si="42"/>
        <v>1084.2400531793792</v>
      </c>
      <c r="AV36" s="139">
        <f t="shared" si="42"/>
        <v>852.94258811848783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777.95357796963344</v>
      </c>
      <c r="BD36" s="139">
        <f t="shared" ref="BD36:BF36" si="43">BD25*$BI25</f>
        <v>0</v>
      </c>
      <c r="BE36" s="139">
        <f t="shared" si="43"/>
        <v>1157.5095984184798</v>
      </c>
      <c r="BF36" s="139">
        <f t="shared" si="43"/>
        <v>911.07225868804153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834.26643602593447</v>
      </c>
      <c r="BN36" s="139">
        <f t="shared" ref="BN36:BP36" si="44">BN25*$BS25</f>
        <v>0</v>
      </c>
      <c r="BO36" s="139">
        <f t="shared" si="44"/>
        <v>1236.2876542830122</v>
      </c>
      <c r="BP36" s="139">
        <f t="shared" si="44"/>
        <v>973.61948911036745</v>
      </c>
      <c r="BQ36" s="120">
        <f>BQ25</f>
        <v>3044.1735794193137</v>
      </c>
      <c r="BR36" s="165">
        <f>SUM(BM36:BP36)</f>
        <v>3044.1735794193141</v>
      </c>
      <c r="BS36" s="129">
        <f>BQ36/BR36</f>
        <v>0.99999999999999989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15.517453355341839</v>
      </c>
      <c r="G37" s="139">
        <f t="shared" si="38"/>
        <v>917.07061602524163</v>
      </c>
      <c r="H37" s="139">
        <f t="shared" si="38"/>
        <v>1117.4119306194164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3.9521675342737219</v>
      </c>
      <c r="Q37" s="139">
        <f t="shared" si="45"/>
        <v>1057.2903461416593</v>
      </c>
      <c r="R37" s="139">
        <f t="shared" si="45"/>
        <v>1125.5040374753473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4.2542609459162817</v>
      </c>
      <c r="AA37" s="139">
        <f t="shared" si="46"/>
        <v>1128.4506932949453</v>
      </c>
      <c r="AB37" s="139">
        <f t="shared" si="46"/>
        <v>1201.2358478391509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4.5918461210346742</v>
      </c>
      <c r="AK37" s="139">
        <f t="shared" si="47"/>
        <v>1204.4195204405066</v>
      </c>
      <c r="AL37" s="139">
        <f t="shared" si="47"/>
        <v>1283.3726734007253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4.9515461245954384</v>
      </c>
      <c r="AU37" s="139">
        <f t="shared" si="48"/>
        <v>1286.4719648813621</v>
      </c>
      <c r="AV37" s="139">
        <f t="shared" si="48"/>
        <v>1371.5156537899488</v>
      </c>
      <c r="AW37" s="120">
        <f>AW26</f>
        <v>2662.939164795906</v>
      </c>
      <c r="AX37" s="165">
        <f>SUM(AS37:AV37)</f>
        <v>2662.9391647959064</v>
      </c>
      <c r="AY37" s="129">
        <f>AW37/AX37</f>
        <v>0.99999999999999978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5.3406892162779087</v>
      </c>
      <c r="BE37" s="139">
        <f t="shared" si="49"/>
        <v>1374.7625218400719</v>
      </c>
      <c r="BF37" s="139">
        <f t="shared" si="49"/>
        <v>1466.4322240198055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5.7616444152901476</v>
      </c>
      <c r="BO37" s="139">
        <f t="shared" si="50"/>
        <v>1469.7676005299593</v>
      </c>
      <c r="BP37" s="139">
        <f t="shared" si="50"/>
        <v>1568.6443344740644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261.75283399780182</v>
      </c>
      <c r="F38" s="139">
        <f t="shared" si="38"/>
        <v>790.89712954588686</v>
      </c>
      <c r="G38" s="139">
        <f t="shared" si="38"/>
        <v>1.3500364563112313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313.90245190260691</v>
      </c>
      <c r="P38" s="139">
        <f t="shared" si="51"/>
        <v>792.95398184623059</v>
      </c>
      <c r="Q38" s="139">
        <f t="shared" si="51"/>
        <v>6.1270309200741968</v>
      </c>
      <c r="R38" s="139">
        <f t="shared" si="51"/>
        <v>0</v>
      </c>
      <c r="S38" s="120">
        <f>S27</f>
        <v>1112.9834646689119</v>
      </c>
      <c r="T38" s="165">
        <f>SUM(O38:R38)</f>
        <v>1112.9834646689117</v>
      </c>
      <c r="U38" s="129">
        <f>S38/T38</f>
        <v>1.0000000000000002</v>
      </c>
      <c r="W38" s="128"/>
      <c r="X38" s="4" t="s">
        <v>13</v>
      </c>
      <c r="Y38" s="139">
        <f t="shared" ref="Y38:AB38" si="52">Y27*$AE27</f>
        <v>330.76352718587668</v>
      </c>
      <c r="Z38" s="139">
        <f t="shared" si="52"/>
        <v>839.17191679123584</v>
      </c>
      <c r="AA38" s="139">
        <f t="shared" si="52"/>
        <v>6.4291353894331582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348.12274122429795</v>
      </c>
      <c r="AJ38" s="139">
        <f t="shared" si="53"/>
        <v>889.61265987281729</v>
      </c>
      <c r="AK38" s="139">
        <f t="shared" si="53"/>
        <v>6.7396071388713681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367.1756118347854</v>
      </c>
      <c r="AT38" s="139">
        <f t="shared" si="54"/>
        <v>943.41645993280895</v>
      </c>
      <c r="AU38" s="139">
        <f t="shared" si="54"/>
        <v>7.0795575063974461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387.65330318434178</v>
      </c>
      <c r="BD38" s="139">
        <f t="shared" si="55"/>
        <v>1001.2410584789853</v>
      </c>
      <c r="BE38" s="139">
        <f t="shared" si="55"/>
        <v>7.4440999485826262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409.66230035731195</v>
      </c>
      <c r="BN38" s="139">
        <f t="shared" si="56"/>
        <v>1063.3914484608385</v>
      </c>
      <c r="BO38" s="139">
        <f t="shared" si="56"/>
        <v>7.8349918375390892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275.77833596574374</v>
      </c>
      <c r="F39" s="139">
        <f t="shared" si="38"/>
        <v>831.33416902712474</v>
      </c>
      <c r="G39" s="139">
        <f t="shared" si="38"/>
        <v>0</v>
      </c>
      <c r="H39" s="139">
        <f t="shared" si="38"/>
        <v>0.88749500713148188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332.13718449018194</v>
      </c>
      <c r="P39" s="139">
        <f t="shared" si="57"/>
        <v>837.06205156965302</v>
      </c>
      <c r="Q39" s="139">
        <f t="shared" si="57"/>
        <v>0</v>
      </c>
      <c r="R39" s="139">
        <f t="shared" si="57"/>
        <v>3.5340020458957615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350.78301268687784</v>
      </c>
      <c r="Z39" s="139">
        <f t="shared" si="58"/>
        <v>887.8891688877876</v>
      </c>
      <c r="AA39" s="139">
        <f t="shared" si="58"/>
        <v>0</v>
      </c>
      <c r="AB39" s="139">
        <f t="shared" si="58"/>
        <v>3.7167243200753166</v>
      </c>
      <c r="AC39" s="120">
        <f>AC28</f>
        <v>1242.3889058947407</v>
      </c>
      <c r="AD39" s="165">
        <f>SUM(Y39:AB39)</f>
        <v>1242.3889058947409</v>
      </c>
      <c r="AE39" s="129">
        <f>AC39/AD39</f>
        <v>0.99999999999999978</v>
      </c>
      <c r="AG39" s="128"/>
      <c r="AH39" s="4" t="s">
        <v>14</v>
      </c>
      <c r="AI39" s="139">
        <f t="shared" ref="AI39:AL39" si="59">AI28*$AO28</f>
        <v>370.03337646996135</v>
      </c>
      <c r="AJ39" s="139">
        <f t="shared" si="59"/>
        <v>943.40100801215863</v>
      </c>
      <c r="AK39" s="139">
        <f t="shared" si="59"/>
        <v>0</v>
      </c>
      <c r="AL39" s="139">
        <f t="shared" si="59"/>
        <v>3.9089420302648352</v>
      </c>
      <c r="AM39" s="120">
        <f>AM28</f>
        <v>1317.3433265123847</v>
      </c>
      <c r="AN39" s="165">
        <f>SUM(AI39:AL39)</f>
        <v>1317.3433265123849</v>
      </c>
      <c r="AO39" s="129">
        <f>AM39/AN39</f>
        <v>0.99999999999999978</v>
      </c>
      <c r="AQ39" s="128"/>
      <c r="AR39" s="4" t="s">
        <v>14</v>
      </c>
      <c r="AS39" s="139">
        <f t="shared" ref="AS39:AV39" si="60">AS28*$AY28</f>
        <v>391.16683513281873</v>
      </c>
      <c r="AT39" s="139">
        <f t="shared" si="60"/>
        <v>1002.7173407828116</v>
      </c>
      <c r="AU39" s="139">
        <f t="shared" si="60"/>
        <v>0</v>
      </c>
      <c r="AV39" s="139">
        <f t="shared" si="60"/>
        <v>4.1175217081891056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413.90502742025586</v>
      </c>
      <c r="BD39" s="139">
        <f t="shared" si="61"/>
        <v>1066.5537343114609</v>
      </c>
      <c r="BE39" s="139">
        <f t="shared" si="61"/>
        <v>0</v>
      </c>
      <c r="BF39" s="139">
        <f t="shared" si="61"/>
        <v>4.341550547465661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438.36944901875688</v>
      </c>
      <c r="BN39" s="139">
        <f t="shared" si="62"/>
        <v>1135.2573467413019</v>
      </c>
      <c r="BO39" s="139">
        <f t="shared" si="62"/>
        <v>0</v>
      </c>
      <c r="BP39" s="139">
        <f t="shared" si="62"/>
        <v>4.5821551116134955</v>
      </c>
      <c r="BQ39" s="120">
        <f>BQ28</f>
        <v>1578.2089508716722</v>
      </c>
      <c r="BR39" s="165">
        <f>SUM(BM39:BP39)</f>
        <v>1578.2089508716724</v>
      </c>
      <c r="BS39" s="129">
        <f>BQ39/BR39</f>
        <v>0.99999999999999989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1703.0115967984534</v>
      </c>
      <c r="F41" s="165">
        <f>SUM(F36:F39)</f>
        <v>1637.7487519283534</v>
      </c>
      <c r="G41" s="165">
        <f>SUM(G36:G39)</f>
        <v>1384.179700036357</v>
      </c>
      <c r="H41" s="165">
        <f>SUM(H36:H39)</f>
        <v>1537.059951236836</v>
      </c>
      <c r="K41" s="129"/>
      <c r="M41" s="128"/>
      <c r="N41" s="120" t="s">
        <v>195</v>
      </c>
      <c r="O41" s="165">
        <f>SUM(O36:O39)</f>
        <v>1236.9987021351546</v>
      </c>
      <c r="P41" s="165">
        <f>SUM(P36:P39)</f>
        <v>1633.9682009501573</v>
      </c>
      <c r="Q41" s="165">
        <f>SUM(Q36:Q39)</f>
        <v>1957.1651553950826</v>
      </c>
      <c r="R41" s="165">
        <f>SUM(R36:R39)</f>
        <v>1831.0777465968083</v>
      </c>
      <c r="U41" s="129"/>
      <c r="W41" s="128"/>
      <c r="X41" s="120" t="s">
        <v>195</v>
      </c>
      <c r="Y41" s="165">
        <f>SUM(Y36:Y39)</f>
        <v>1314.2187479156921</v>
      </c>
      <c r="Z41" s="165">
        <f>SUM(Z36:Z39)</f>
        <v>1731.3153466249396</v>
      </c>
      <c r="AA41" s="165">
        <f>SUM(AA36:AA39)</f>
        <v>2087.7109335290388</v>
      </c>
      <c r="AB41" s="165">
        <f>SUM(AB36:AB39)</f>
        <v>1953.390061351641</v>
      </c>
      <c r="AE41" s="129"/>
      <c r="AG41" s="128"/>
      <c r="AH41" s="120" t="s">
        <v>195</v>
      </c>
      <c r="AI41" s="165">
        <f>SUM(AI36:AI39)</f>
        <v>1395.5303845842554</v>
      </c>
      <c r="AJ41" s="165">
        <f>SUM(AJ36:AJ39)</f>
        <v>1837.6055140060107</v>
      </c>
      <c r="AK41" s="165">
        <f>SUM(AK36:AK39)</f>
        <v>2227.2512697576149</v>
      </c>
      <c r="AL41" s="165">
        <f>SUM(AL36:AL39)</f>
        <v>2086.1992463250235</v>
      </c>
      <c r="AO41" s="129"/>
      <c r="AQ41" s="128"/>
      <c r="AR41" s="120" t="s">
        <v>195</v>
      </c>
      <c r="AS41" s="165">
        <f>SUM(AS36:AS39)</f>
        <v>1484.0989704656431</v>
      </c>
      <c r="AT41" s="165">
        <f>SUM(AT36:AT39)</f>
        <v>1951.0853468402161</v>
      </c>
      <c r="AU41" s="165">
        <f>SUM(AU36:AU39)</f>
        <v>2377.7915755671388</v>
      </c>
      <c r="AV41" s="165">
        <f>SUM(AV36:AV39)</f>
        <v>2228.5757636166259</v>
      </c>
      <c r="AY41" s="129"/>
      <c r="BA41" s="128"/>
      <c r="BB41" s="120" t="s">
        <v>195</v>
      </c>
      <c r="BC41" s="165">
        <f>SUM(BC36:BC39)</f>
        <v>1579.5119085742313</v>
      </c>
      <c r="BD41" s="165">
        <f>SUM(BD36:BD39)</f>
        <v>2073.135482006724</v>
      </c>
      <c r="BE41" s="165">
        <f>SUM(BE36:BE39)</f>
        <v>2539.7162202071345</v>
      </c>
      <c r="BF41" s="165">
        <f>SUM(BF36:BF39)</f>
        <v>2381.8460332553132</v>
      </c>
      <c r="BI41" s="129"/>
      <c r="BK41" s="128"/>
      <c r="BL41" s="120" t="s">
        <v>195</v>
      </c>
      <c r="BM41" s="165">
        <f>SUM(BM36:BM39)</f>
        <v>1682.2981854020031</v>
      </c>
      <c r="BN41" s="165">
        <f>SUM(BN36:BN39)</f>
        <v>2204.4104396174307</v>
      </c>
      <c r="BO41" s="165">
        <f>SUM(BO36:BO39)</f>
        <v>2713.890246650511</v>
      </c>
      <c r="BP41" s="165">
        <f>SUM(BP36:BP39)</f>
        <v>2546.8459786960457</v>
      </c>
      <c r="BS41" s="129"/>
    </row>
    <row r="42" spans="3:71" x14ac:dyDescent="0.3">
      <c r="C42" s="128"/>
      <c r="D42" s="120" t="s">
        <v>194</v>
      </c>
      <c r="E42" s="120">
        <f>E40/E41</f>
        <v>1.2037498768968229</v>
      </c>
      <c r="F42" s="120">
        <f>F40/F41</f>
        <v>1.2517182489598877</v>
      </c>
      <c r="G42" s="120">
        <f>G40/G41</f>
        <v>0.7614618246260334</v>
      </c>
      <c r="H42" s="120">
        <f>H40/H41</f>
        <v>0.720856723323263</v>
      </c>
      <c r="K42" s="129"/>
      <c r="M42" s="128"/>
      <c r="N42" s="120" t="s">
        <v>194</v>
      </c>
      <c r="O42" s="120">
        <f>O40/O41</f>
        <v>1.0735762314622519</v>
      </c>
      <c r="P42" s="120">
        <f>P40/P41</f>
        <v>1.0149865860668803</v>
      </c>
      <c r="Q42" s="120">
        <f>Q40/Q41</f>
        <v>0.97989228296204645</v>
      </c>
      <c r="R42" s="120">
        <f>R40/R41</f>
        <v>0.95841400786985431</v>
      </c>
      <c r="U42" s="129"/>
      <c r="W42" s="128"/>
      <c r="X42" s="120" t="s">
        <v>194</v>
      </c>
      <c r="Y42" s="120">
        <f>Y40/Y41</f>
        <v>1.0104957086239563</v>
      </c>
      <c r="Z42" s="120">
        <f>Z40/Z41</f>
        <v>0.95791665525132041</v>
      </c>
      <c r="AA42" s="120">
        <f>AA40/AA41</f>
        <v>0.91861904895617597</v>
      </c>
      <c r="AB42" s="120">
        <f>AB40/AB41</f>
        <v>0.89840252418548239</v>
      </c>
      <c r="AE42" s="129"/>
      <c r="AG42" s="128"/>
      <c r="AH42" s="120" t="s">
        <v>194</v>
      </c>
      <c r="AI42" s="120">
        <f>AI40/AI41</f>
        <v>1.0771526202772925</v>
      </c>
      <c r="AJ42" s="120">
        <f>AJ40/AJ41</f>
        <v>1.0240181942321129</v>
      </c>
      <c r="AK42" s="120">
        <f>AK40/AK41</f>
        <v>0.97522400419515176</v>
      </c>
      <c r="AL42" s="120">
        <f>AL40/AL41</f>
        <v>0.95368494928804159</v>
      </c>
      <c r="AO42" s="129"/>
      <c r="AQ42" s="128"/>
      <c r="AR42" s="120" t="s">
        <v>194</v>
      </c>
      <c r="AS42" s="120">
        <f>AS40/AS41</f>
        <v>1.0788289619965714</v>
      </c>
      <c r="AT42" s="120">
        <f>AT40/AT41</f>
        <v>1.0283566033094012</v>
      </c>
      <c r="AU42" s="120">
        <f>AU40/AU41</f>
        <v>0.9730275946767275</v>
      </c>
      <c r="AV42" s="120">
        <f>AV40/AV41</f>
        <v>0.95145716912082889</v>
      </c>
      <c r="AY42" s="129"/>
      <c r="BA42" s="128"/>
      <c r="BB42" s="120" t="s">
        <v>194</v>
      </c>
      <c r="BC42" s="120">
        <f>BC40/BC41</f>
        <v>1.0804337752828908</v>
      </c>
      <c r="BD42" s="120">
        <f>BD40/BD41</f>
        <v>1.0325744211951962</v>
      </c>
      <c r="BE42" s="120">
        <f>BE40/BE41</f>
        <v>0.97091904913010474</v>
      </c>
      <c r="BF42" s="120">
        <f>BF40/BF41</f>
        <v>0.94931665187938619</v>
      </c>
      <c r="BI42" s="129"/>
      <c r="BK42" s="128"/>
      <c r="BL42" s="120" t="s">
        <v>194</v>
      </c>
      <c r="BM42" s="120">
        <f>BM40/BM41</f>
        <v>1.1474531952482874</v>
      </c>
      <c r="BN42" s="120">
        <f>BN40/BN41</f>
        <v>1.0994128789496613</v>
      </c>
      <c r="BO42" s="120">
        <f>BO40/BO41</f>
        <v>1.0275353367081093</v>
      </c>
      <c r="BP42" s="120">
        <f>BP40/BP41</f>
        <v>1.0045909989441644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1402.9469203281769</v>
      </c>
      <c r="F47" s="139">
        <f t="shared" ref="F47:H47" si="63">F36*F$42</f>
        <v>0</v>
      </c>
      <c r="G47" s="139">
        <f t="shared" si="63"/>
        <v>354.65773418716458</v>
      </c>
      <c r="H47" s="139">
        <f t="shared" si="63"/>
        <v>301.86634034855973</v>
      </c>
      <c r="I47" s="120">
        <f>I36</f>
        <v>2050</v>
      </c>
      <c r="J47" s="165">
        <f>SUM(E47:H47)</f>
        <v>2059.4709948639011</v>
      </c>
      <c r="K47" s="129">
        <f>I47/J47</f>
        <v>0.99540124872478386</v>
      </c>
      <c r="L47" s="150"/>
      <c r="M47" s="128"/>
      <c r="N47" s="4" t="s">
        <v>11</v>
      </c>
      <c r="O47" s="139">
        <f>O36*O$42</f>
        <v>634.43960674814218</v>
      </c>
      <c r="P47" s="139">
        <f t="shared" ref="P47:R47" si="64">P36*P$42</f>
        <v>0</v>
      </c>
      <c r="Q47" s="139">
        <f t="shared" si="64"/>
        <v>875.77655090332246</v>
      </c>
      <c r="R47" s="139">
        <f t="shared" si="64"/>
        <v>672.84468934207098</v>
      </c>
      <c r="S47" s="120">
        <f>S36</f>
        <v>2186.7465511512801</v>
      </c>
      <c r="T47" s="165">
        <f>SUM(O47:R47)</f>
        <v>2183.0608469935355</v>
      </c>
      <c r="U47" s="129">
        <f>S47/T47</f>
        <v>1.0016883194817132</v>
      </c>
      <c r="W47" s="128"/>
      <c r="X47" s="4" t="s">
        <v>11</v>
      </c>
      <c r="Y47" s="139">
        <f>Y36*Y$42</f>
        <v>639.31255119303125</v>
      </c>
      <c r="Z47" s="139">
        <f t="shared" ref="Z47:AB47" si="65">Z36*Z$42</f>
        <v>0</v>
      </c>
      <c r="AA47" s="139">
        <f t="shared" si="65"/>
        <v>875.28880334826431</v>
      </c>
      <c r="AB47" s="139">
        <f t="shared" si="65"/>
        <v>672.39812948550991</v>
      </c>
      <c r="AC47" s="120">
        <f>AC36</f>
        <v>2333.9408020800124</v>
      </c>
      <c r="AD47" s="165">
        <f>SUM(Y47:AB47)</f>
        <v>2186.9994840268055</v>
      </c>
      <c r="AE47" s="129">
        <f>AC47/AD47</f>
        <v>1.0671885471973921</v>
      </c>
      <c r="AG47" s="128"/>
      <c r="AH47" s="4" t="s">
        <v>11</v>
      </c>
      <c r="AI47" s="139">
        <f>AI36*AI$42</f>
        <v>729.63546648896954</v>
      </c>
      <c r="AJ47" s="139">
        <f t="shared" ref="AJ47:AL47" si="66">AJ36*AJ$42</f>
        <v>0</v>
      </c>
      <c r="AK47" s="139">
        <f t="shared" si="66"/>
        <v>990.91744752628961</v>
      </c>
      <c r="AL47" s="139">
        <f t="shared" si="66"/>
        <v>761.91572030449856</v>
      </c>
      <c r="AM47" s="120">
        <f>AM36</f>
        <v>2492.3840399622668</v>
      </c>
      <c r="AN47" s="165">
        <f>SUM(AI47:AL47)</f>
        <v>2482.4686343197577</v>
      </c>
      <c r="AO47" s="129">
        <f>AM47/AN47</f>
        <v>1.0039941715699567</v>
      </c>
      <c r="BA47" s="128"/>
      <c r="BB47" s="4" t="s">
        <v>11</v>
      </c>
      <c r="BC47" s="139">
        <f>BC36*BC$42</f>
        <v>840.52732124056377</v>
      </c>
      <c r="BD47" s="139">
        <f t="shared" ref="BD47:BF47" si="67">BD36*BD$42</f>
        <v>0</v>
      </c>
      <c r="BE47" s="139">
        <f t="shared" si="67"/>
        <v>1123.8481186554397</v>
      </c>
      <c r="BF47" s="139">
        <f t="shared" si="67"/>
        <v>864.89606623792156</v>
      </c>
      <c r="BG47" s="120">
        <f>BG36</f>
        <v>2846.535435076155</v>
      </c>
      <c r="BH47" s="165">
        <f>SUM(BC47:BF47)</f>
        <v>2829.271506133925</v>
      </c>
      <c r="BI47" s="129">
        <f>BG47/BH47</f>
        <v>1.0061018989887685</v>
      </c>
      <c r="BK47" s="128"/>
      <c r="BL47" s="4" t="s">
        <v>11</v>
      </c>
      <c r="BM47" s="139">
        <f>BM36*BM$42</f>
        <v>957.28168770635943</v>
      </c>
      <c r="BN47" s="139">
        <f t="shared" ref="BN47:BP47" si="68">BN36*BN$42</f>
        <v>0</v>
      </c>
      <c r="BO47" s="139">
        <f t="shared" si="68"/>
        <v>1270.3292511117736</v>
      </c>
      <c r="BP47" s="139">
        <f t="shared" si="68"/>
        <v>978.08937515689104</v>
      </c>
      <c r="BQ47" s="120">
        <f>BQ36</f>
        <v>3044.1735794193137</v>
      </c>
      <c r="BR47" s="165">
        <f>SUM(BM47:BP47)</f>
        <v>3205.7003139750241</v>
      </c>
      <c r="BS47" s="129">
        <f>BQ47/BR47</f>
        <v>0.94961265285730356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19.42347954226522</v>
      </c>
      <c r="G48" s="139">
        <f t="shared" si="69"/>
        <v>698.31426458950091</v>
      </c>
      <c r="H48" s="139">
        <f t="shared" si="69"/>
        <v>805.4939029086338</v>
      </c>
      <c r="I48" s="120">
        <f>I37</f>
        <v>2050</v>
      </c>
      <c r="J48" s="165">
        <f>SUM(E48:H48)</f>
        <v>1523.2316470403998</v>
      </c>
      <c r="K48" s="129">
        <f>I48/J48</f>
        <v>1.3458228786035911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4.0113970331768449</v>
      </c>
      <c r="Q48" s="139">
        <f t="shared" si="70"/>
        <v>1036.0306510344828</v>
      </c>
      <c r="R48" s="139">
        <f t="shared" si="70"/>
        <v>1078.6988354304503</v>
      </c>
      <c r="S48" s="120">
        <f>S37</f>
        <v>2186.7465511512801</v>
      </c>
      <c r="T48" s="165">
        <f>SUM(O48:R48)</f>
        <v>2118.7408834981097</v>
      </c>
      <c r="U48" s="129">
        <f>S48/T48</f>
        <v>1.0320972083858082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4.0752274158784427</v>
      </c>
      <c r="AA48" s="139">
        <f t="shared" si="71"/>
        <v>1036.6163026685401</v>
      </c>
      <c r="AB48" s="139">
        <f t="shared" si="71"/>
        <v>1079.1933178407812</v>
      </c>
      <c r="AC48" s="120">
        <f>AC37</f>
        <v>2333.9408020800124</v>
      </c>
      <c r="AD48" s="165">
        <f>SUM(Y48:AB48)</f>
        <v>2119.8848479252001</v>
      </c>
      <c r="AE48" s="129">
        <f>AC48/AD48</f>
        <v>1.1009752743713017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4.7021339730536589</v>
      </c>
      <c r="AK48" s="139">
        <f t="shared" si="72"/>
        <v>1174.5788274547954</v>
      </c>
      <c r="AL48" s="139">
        <f t="shared" si="72"/>
        <v>1223.9332029498291</v>
      </c>
      <c r="AM48" s="120">
        <f>AM37</f>
        <v>2492.3840399622668</v>
      </c>
      <c r="AN48" s="165">
        <f>SUM(AI48:AL48)</f>
        <v>2403.2141643776781</v>
      </c>
      <c r="AO48" s="129">
        <f>AM48/AN48</f>
        <v>1.0371044232787632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5.5146590762815872</v>
      </c>
      <c r="BE48" s="139">
        <f t="shared" si="73"/>
        <v>1334.7831204846675</v>
      </c>
      <c r="BF48" s="139">
        <f t="shared" si="73"/>
        <v>1392.1085291145237</v>
      </c>
      <c r="BG48" s="120">
        <f>BG37</f>
        <v>2846.535435076155</v>
      </c>
      <c r="BH48" s="165">
        <f>SUM(BC48:BF48)</f>
        <v>2732.4063086754727</v>
      </c>
      <c r="BI48" s="129">
        <f>BG48/BH48</f>
        <v>1.0417687245261873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6.3344260740983795</v>
      </c>
      <c r="BO48" s="139">
        <f t="shared" si="74"/>
        <v>1510.2381462932215</v>
      </c>
      <c r="BP48" s="139">
        <f t="shared" si="74"/>
        <v>1575.8459789574042</v>
      </c>
      <c r="BQ48" s="120">
        <f>BQ37</f>
        <v>3044.1735794193137</v>
      </c>
      <c r="BR48" s="165">
        <f>SUM(BM48:BP48)</f>
        <v>3092.4185513247239</v>
      </c>
      <c r="BS48" s="129">
        <f>BQ48/BR48</f>
        <v>0.98439895146640377</v>
      </c>
    </row>
    <row r="49" spans="3:71" x14ac:dyDescent="0.3">
      <c r="C49" s="128"/>
      <c r="D49" s="4" t="s">
        <v>13</v>
      </c>
      <c r="E49" s="139">
        <f t="shared" ref="E49:H49" si="75">E38*E$42</f>
        <v>315.08494170224844</v>
      </c>
      <c r="F49" s="139">
        <f t="shared" si="75"/>
        <v>989.98037010257895</v>
      </c>
      <c r="G49" s="139">
        <f t="shared" si="75"/>
        <v>1.0280012233344145</v>
      </c>
      <c r="H49" s="139">
        <f t="shared" si="75"/>
        <v>0</v>
      </c>
      <c r="I49" s="120">
        <f>I38</f>
        <v>1054</v>
      </c>
      <c r="J49" s="165">
        <f>SUM(E49:H49)</f>
        <v>1306.0933130281619</v>
      </c>
      <c r="K49" s="129">
        <f>I49/J49</f>
        <v>0.80698675162520617</v>
      </c>
      <c r="L49" s="150"/>
      <c r="M49" s="128"/>
      <c r="N49" s="4" t="s">
        <v>13</v>
      </c>
      <c r="O49" s="139">
        <f t="shared" ref="O49:R49" si="76">O38*O$42</f>
        <v>336.99821136036149</v>
      </c>
      <c r="P49" s="139">
        <f t="shared" si="76"/>
        <v>804.83765494224451</v>
      </c>
      <c r="Q49" s="139">
        <f t="shared" si="76"/>
        <v>6.0038303160505526</v>
      </c>
      <c r="R49" s="139">
        <f t="shared" si="76"/>
        <v>0</v>
      </c>
      <c r="S49" s="120">
        <f>S38</f>
        <v>1112.9834646689119</v>
      </c>
      <c r="T49" s="165">
        <f>SUM(O49:R49)</f>
        <v>1147.8396966186567</v>
      </c>
      <c r="U49" s="129">
        <f>S49/T49</f>
        <v>0.96963318828193046</v>
      </c>
      <c r="W49" s="128"/>
      <c r="X49" s="4" t="s">
        <v>13</v>
      </c>
      <c r="Y49" s="139">
        <f t="shared" ref="Y49:AB49" si="77">Y38*Y$42</f>
        <v>334.2351247906517</v>
      </c>
      <c r="Z49" s="139">
        <f t="shared" si="77"/>
        <v>803.85675571349998</v>
      </c>
      <c r="AA49" s="139">
        <f t="shared" si="77"/>
        <v>5.9059262370515819</v>
      </c>
      <c r="AB49" s="139">
        <f t="shared" si="77"/>
        <v>0</v>
      </c>
      <c r="AC49" s="120">
        <f>AC38</f>
        <v>1176.364579366546</v>
      </c>
      <c r="AD49" s="165">
        <f>SUM(Y49:AB49)</f>
        <v>1143.9978067412032</v>
      </c>
      <c r="AE49" s="129">
        <f>AC49/AD49</f>
        <v>1.0282926876560567</v>
      </c>
      <c r="AG49" s="128"/>
      <c r="AH49" s="4" t="s">
        <v>13</v>
      </c>
      <c r="AI49" s="139">
        <f t="shared" ref="AI49:AL49" si="78">AI38*AI$42</f>
        <v>374.98132288786638</v>
      </c>
      <c r="AJ49" s="139">
        <f t="shared" si="78"/>
        <v>910.9795495289892</v>
      </c>
      <c r="AK49" s="139">
        <f t="shared" si="78"/>
        <v>6.5726266606723662</v>
      </c>
      <c r="AL49" s="139">
        <f t="shared" si="78"/>
        <v>0</v>
      </c>
      <c r="AM49" s="120">
        <f>AM38</f>
        <v>1244.4750082359867</v>
      </c>
      <c r="AN49" s="165">
        <f>SUM(AI49:AL49)</f>
        <v>1292.5334990775279</v>
      </c>
      <c r="AO49" s="129">
        <f>AM49/AN49</f>
        <v>0.96281837888469413</v>
      </c>
      <c r="BA49" s="128"/>
      <c r="BB49" s="4" t="s">
        <v>13</v>
      </c>
      <c r="BC49" s="139">
        <f t="shared" ref="BC49:BF49" si="79">BC38*BC$42</f>
        <v>418.83372186034143</v>
      </c>
      <c r="BD49" s="139">
        <f t="shared" si="79"/>
        <v>1033.8559064358039</v>
      </c>
      <c r="BE49" s="139">
        <f t="shared" si="79"/>
        <v>7.2276184437073052</v>
      </c>
      <c r="BF49" s="139">
        <f t="shared" si="79"/>
        <v>0</v>
      </c>
      <c r="BG49" s="120">
        <f>BG38</f>
        <v>1396.3384616119097</v>
      </c>
      <c r="BH49" s="165">
        <f>SUM(BC49:BF49)</f>
        <v>1459.9172467398528</v>
      </c>
      <c r="BI49" s="129">
        <f>BG49/BH49</f>
        <v>0.95645041849466395</v>
      </c>
      <c r="BK49" s="128"/>
      <c r="BL49" s="4" t="s">
        <v>13</v>
      </c>
      <c r="BM49" s="139">
        <f t="shared" ref="BM49:BP49" si="80">BM38*BM$42</f>
        <v>470.06831551776122</v>
      </c>
      <c r="BN49" s="139">
        <f t="shared" si="80"/>
        <v>1169.1062538027809</v>
      </c>
      <c r="BO49" s="139">
        <f t="shared" si="80"/>
        <v>8.0507309758910157</v>
      </c>
      <c r="BP49" s="139">
        <f t="shared" si="80"/>
        <v>0</v>
      </c>
      <c r="BQ49" s="120">
        <f>BQ38</f>
        <v>1480.8887406556896</v>
      </c>
      <c r="BR49" s="165">
        <f>SUM(BM49:BP49)</f>
        <v>1647.225300296433</v>
      </c>
      <c r="BS49" s="129">
        <f>BQ49/BR49</f>
        <v>0.89902015248866707</v>
      </c>
    </row>
    <row r="50" spans="3:71" x14ac:dyDescent="0.3">
      <c r="C50" s="128"/>
      <c r="D50" s="4" t="s">
        <v>14</v>
      </c>
      <c r="E50" s="139">
        <f t="shared" ref="E50:H50" si="81">E39*E$42</f>
        <v>331.96813796957468</v>
      </c>
      <c r="F50" s="139">
        <f t="shared" si="81"/>
        <v>1040.5961503551559</v>
      </c>
      <c r="G50" s="139">
        <f t="shared" si="81"/>
        <v>0</v>
      </c>
      <c r="H50" s="139">
        <f t="shared" si="81"/>
        <v>0.63975674280655592</v>
      </c>
      <c r="I50" s="120">
        <f>I39</f>
        <v>1108</v>
      </c>
      <c r="J50" s="165">
        <f>SUM(E50:H50)</f>
        <v>1373.2040450675372</v>
      </c>
      <c r="K50" s="129">
        <f>I50/J50</f>
        <v>0.80687207700841435</v>
      </c>
      <c r="L50" s="150"/>
      <c r="M50" s="128"/>
      <c r="N50" s="4" t="s">
        <v>14</v>
      </c>
      <c r="O50" s="139">
        <f t="shared" ref="O50:R50" si="82">O39*O$42</f>
        <v>356.57458685345222</v>
      </c>
      <c r="P50" s="139">
        <f t="shared" si="82"/>
        <v>849.60675404882102</v>
      </c>
      <c r="Q50" s="139">
        <f t="shared" si="82"/>
        <v>0</v>
      </c>
      <c r="R50" s="139">
        <f t="shared" si="82"/>
        <v>3.3870370646272216</v>
      </c>
      <c r="S50" s="120">
        <f>S39</f>
        <v>1172.7332381057306</v>
      </c>
      <c r="T50" s="165">
        <f>SUM(O50:R50)</f>
        <v>1209.5683779669005</v>
      </c>
      <c r="U50" s="129">
        <f>S50/T50</f>
        <v>0.9695468726430464</v>
      </c>
      <c r="W50" s="128"/>
      <c r="X50" s="4" t="s">
        <v>14</v>
      </c>
      <c r="Y50" s="139">
        <f t="shared" ref="Y50:AB50" si="83">Y39*Y$42</f>
        <v>354.46472897827289</v>
      </c>
      <c r="Z50" s="139">
        <f t="shared" si="83"/>
        <v>850.52382289486422</v>
      </c>
      <c r="AA50" s="139">
        <f t="shared" si="83"/>
        <v>0</v>
      </c>
      <c r="AB50" s="139">
        <f t="shared" si="83"/>
        <v>3.3391145108572351</v>
      </c>
      <c r="AC50" s="120">
        <f>AC39</f>
        <v>1242.3889058947407</v>
      </c>
      <c r="AD50" s="165">
        <f>SUM(Y50:AB50)</f>
        <v>1208.3276663839943</v>
      </c>
      <c r="AE50" s="129">
        <f>AC50/AD50</f>
        <v>1.0281887442109781</v>
      </c>
      <c r="AG50" s="128"/>
      <c r="AH50" s="4" t="s">
        <v>14</v>
      </c>
      <c r="AI50" s="139">
        <f t="shared" ref="AI50:AL50" si="84">AI39*AI$42</f>
        <v>398.58242105467269</v>
      </c>
      <c r="AJ50" s="139">
        <f t="shared" si="84"/>
        <v>966.05979666136579</v>
      </c>
      <c r="AK50" s="139">
        <f t="shared" si="84"/>
        <v>0</v>
      </c>
      <c r="AL50" s="139">
        <f t="shared" si="84"/>
        <v>3.7278991819030138</v>
      </c>
      <c r="AM50" s="120">
        <f>AM39</f>
        <v>1317.3433265123847</v>
      </c>
      <c r="AN50" s="165">
        <f>SUM(AI50:AL50)</f>
        <v>1368.3701168979414</v>
      </c>
      <c r="AO50" s="129">
        <f>AM50/AN50</f>
        <v>0.9627098036156817</v>
      </c>
      <c r="BA50" s="128"/>
      <c r="BB50" s="4" t="s">
        <v>14</v>
      </c>
      <c r="BC50" s="139">
        <f t="shared" ref="BC50:BF50" si="85">BC39*BC$42</f>
        <v>447.19697138423544</v>
      </c>
      <c r="BD50" s="139">
        <f t="shared" si="85"/>
        <v>1101.2961048802317</v>
      </c>
      <c r="BE50" s="139">
        <f t="shared" si="85"/>
        <v>0</v>
      </c>
      <c r="BF50" s="139">
        <f t="shared" si="85"/>
        <v>4.1215062296852176</v>
      </c>
      <c r="BG50" s="120">
        <f>BG39</f>
        <v>1484.8003122791824</v>
      </c>
      <c r="BH50" s="165">
        <f>SUM(BC50:BF50)</f>
        <v>1552.6145824941523</v>
      </c>
      <c r="BI50" s="129">
        <f>BG50/BH50</f>
        <v>0.95632253427245828</v>
      </c>
      <c r="BK50" s="128"/>
      <c r="BL50" s="4" t="s">
        <v>14</v>
      </c>
      <c r="BM50" s="139">
        <f t="shared" ref="BM50:BP50" si="86">BM39*BM$42</f>
        <v>503.00842497580379</v>
      </c>
      <c r="BN50" s="139">
        <f t="shared" si="86"/>
        <v>1248.1165479296087</v>
      </c>
      <c r="BO50" s="139">
        <f t="shared" si="86"/>
        <v>0</v>
      </c>
      <c r="BP50" s="139">
        <f t="shared" si="86"/>
        <v>4.6031917808929101</v>
      </c>
      <c r="BQ50" s="120">
        <f>BQ39</f>
        <v>1578.2089508716722</v>
      </c>
      <c r="BR50" s="165">
        <f>SUM(BM50:BP50)</f>
        <v>1755.7281646863055</v>
      </c>
      <c r="BS50" s="129">
        <f>BQ50/BR50</f>
        <v>0.89889140165023751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1328.0124049619558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1754.9305618371482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1706.5580144851406</v>
      </c>
      <c r="BD52" s="165">
        <f>SUM(BD47:BD50)</f>
        <v>2140.6666703923174</v>
      </c>
      <c r="BE52" s="165">
        <f>SUM(BE47:BE50)</f>
        <v>2465.8588575838144</v>
      </c>
      <c r="BF52" s="165">
        <f>SUM(BF47:BF50)</f>
        <v>2261.1261015821301</v>
      </c>
      <c r="BI52" s="129"/>
      <c r="BK52" s="128"/>
      <c r="BL52" s="120" t="s">
        <v>195</v>
      </c>
      <c r="BM52" s="165">
        <f>SUM(BM47:BM50)</f>
        <v>1930.3584281999244</v>
      </c>
      <c r="BN52" s="165">
        <f>SUM(BN47:BN50)</f>
        <v>2423.5572278064883</v>
      </c>
      <c r="BO52" s="165">
        <f>SUM(BO47:BO50)</f>
        <v>2788.618128380886</v>
      </c>
      <c r="BP52" s="165">
        <f>SUM(BP47:BP50)</f>
        <v>2558.5385458951882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1.0000000000000002</v>
      </c>
      <c r="Z53" s="120">
        <f>Z51/Z52</f>
        <v>1</v>
      </c>
      <c r="AA53" s="120">
        <f>AA51/AA52</f>
        <v>1</v>
      </c>
      <c r="AB53" s="120">
        <f>AB51/AB52</f>
        <v>1.0000000000000002</v>
      </c>
      <c r="AE53" s="129"/>
      <c r="AG53" s="128"/>
      <c r="AH53" s="120" t="s">
        <v>194</v>
      </c>
      <c r="AI53" s="120">
        <f>AI51/AI52</f>
        <v>1</v>
      </c>
      <c r="AJ53" s="120">
        <f>AJ51/AJ52</f>
        <v>1.0000000000000002</v>
      </c>
      <c r="AK53" s="120">
        <f>AK51/AK52</f>
        <v>1</v>
      </c>
      <c r="AL53" s="120">
        <f>AL51/AL52</f>
        <v>1</v>
      </c>
      <c r="AO53" s="129"/>
      <c r="BA53" s="128"/>
      <c r="BB53" s="120" t="s">
        <v>194</v>
      </c>
      <c r="BC53" s="120">
        <f>BC51/BC52</f>
        <v>1.0000000000000002</v>
      </c>
      <c r="BD53" s="120">
        <f>BD51/BD52</f>
        <v>0.99999999999999978</v>
      </c>
      <c r="BE53" s="120">
        <f>BE51/BE52</f>
        <v>1.0000000000000002</v>
      </c>
      <c r="BF53" s="120">
        <f>BF51/BF52</f>
        <v>1.0000000000000004</v>
      </c>
      <c r="BI53" s="129"/>
      <c r="BK53" s="128"/>
      <c r="BL53" s="120" t="s">
        <v>194</v>
      </c>
      <c r="BM53" s="120">
        <f>BM51/BM52</f>
        <v>0.99999999999999989</v>
      </c>
      <c r="BN53" s="120">
        <f>BN51/BN52</f>
        <v>1</v>
      </c>
      <c r="BO53" s="120">
        <f>BO51/BO52</f>
        <v>1.0000000000000002</v>
      </c>
      <c r="BP53" s="120">
        <f>BP51/BP52</f>
        <v>1.0000000000000002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1396.4951163892572</v>
      </c>
      <c r="F58" s="139">
        <f t="shared" ref="F58:H58" si="87">F47*$K47</f>
        <v>0</v>
      </c>
      <c r="G58" s="139">
        <f t="shared" si="87"/>
        <v>353.02675147980608</v>
      </c>
      <c r="H58" s="139">
        <f t="shared" si="87"/>
        <v>300.47813213093696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635.51074349618557</v>
      </c>
      <c r="P58" s="139">
        <f t="shared" ref="P58:R58" si="88">P47*$U47</f>
        <v>0</v>
      </c>
      <c r="Q58" s="139">
        <f t="shared" si="88"/>
        <v>877.25514151584014</v>
      </c>
      <c r="R58" s="139">
        <f t="shared" si="88"/>
        <v>673.98066613925448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732.54975572565195</v>
      </c>
      <c r="AJ58" s="139">
        <f t="shared" ref="AJ58:AL58" si="89">AJ47*$AO47</f>
        <v>0</v>
      </c>
      <c r="AK58" s="139">
        <f t="shared" si="89"/>
        <v>994.87534182337322</v>
      </c>
      <c r="AL58" s="139">
        <f t="shared" si="89"/>
        <v>764.95894241324186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845.65613405207387</v>
      </c>
      <c r="BD58" s="139">
        <f t="shared" ref="BD58:BF58" si="90">BD47*$BI47</f>
        <v>0</v>
      </c>
      <c r="BE58" s="139">
        <f t="shared" si="90"/>
        <v>1130.7057263541926</v>
      </c>
      <c r="BF58" s="139">
        <f t="shared" si="90"/>
        <v>870.17357466988858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909.04680299455276</v>
      </c>
      <c r="BN58" s="139">
        <f t="shared" ref="BN58:BP58" si="91">BN47*$BS47</f>
        <v>0</v>
      </c>
      <c r="BO58" s="139">
        <f t="shared" si="91"/>
        <v>1206.3207301504831</v>
      </c>
      <c r="BP58" s="139">
        <f t="shared" si="91"/>
        <v>928.80604627427772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26.14056315006934</v>
      </c>
      <c r="G59" s="139">
        <f t="shared" si="92"/>
        <v>939.80731373979188</v>
      </c>
      <c r="H59" s="139">
        <f t="shared" si="92"/>
        <v>1084.0521231101391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4.1401516796689348</v>
      </c>
      <c r="Q59" s="139">
        <f t="shared" si="93"/>
        <v>1069.2843427348212</v>
      </c>
      <c r="R59" s="139">
        <f t="shared" si="93"/>
        <v>1113.32205673679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4.8766039423032943</v>
      </c>
      <c r="AK59" s="139">
        <f t="shared" si="94"/>
        <v>1218.1608974429514</v>
      </c>
      <c r="AL59" s="139">
        <f t="shared" si="94"/>
        <v>1269.3465385770119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5.7449993520946316</v>
      </c>
      <c r="BE59" s="139">
        <f t="shared" si="95"/>
        <v>1390.5353089463963</v>
      </c>
      <c r="BF59" s="139">
        <f t="shared" si="95"/>
        <v>1450.2551267776639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6.2356023854838929</v>
      </c>
      <c r="BO59" s="139">
        <f t="shared" si="96"/>
        <v>1486.6768476756124</v>
      </c>
      <c r="BP59" s="139">
        <f t="shared" si="96"/>
        <v>1551.2611293582172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254.26937359031493</v>
      </c>
      <c r="F60" s="139">
        <f t="shared" si="97"/>
        <v>798.90104304179954</v>
      </c>
      <c r="G60" s="139">
        <f t="shared" si="97"/>
        <v>0.82958336788537723</v>
      </c>
      <c r="H60" s="139">
        <f t="shared" si="97"/>
        <v>0</v>
      </c>
      <c r="I60" s="120">
        <f>I49</f>
        <v>1054</v>
      </c>
      <c r="J60" s="165">
        <f>SUM(E60:H60)</f>
        <v>1053.9999999999998</v>
      </c>
      <c r="K60" s="129">
        <f>I60/J60</f>
        <v>1.0000000000000002</v>
      </c>
      <c r="M60" s="128"/>
      <c r="N60" s="4" t="s">
        <v>13</v>
      </c>
      <c r="O60" s="139">
        <f t="shared" ref="O60:R60" si="98">O49*$U49</f>
        <v>326.76465012665517</v>
      </c>
      <c r="P60" s="139">
        <f t="shared" si="98"/>
        <v>780.39730141100074</v>
      </c>
      <c r="Q60" s="139">
        <f t="shared" si="98"/>
        <v>5.8215131312558075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361.03890941493358</v>
      </c>
      <c r="AJ60" s="139">
        <f t="shared" si="99"/>
        <v>877.10785307461026</v>
      </c>
      <c r="AK60" s="139">
        <f t="shared" si="99"/>
        <v>6.3282457464428878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400.59368855300124</v>
      </c>
      <c r="BD60" s="139">
        <f t="shared" si="100"/>
        <v>988.83191437370476</v>
      </c>
      <c r="BE60" s="139">
        <f t="shared" si="100"/>
        <v>6.912858685203604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422.60088869686854</v>
      </c>
      <c r="BN60" s="139">
        <f t="shared" si="101"/>
        <v>1051.0500825692304</v>
      </c>
      <c r="BO60" s="139">
        <f t="shared" si="101"/>
        <v>7.2377693895907766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1480.8887406556898</v>
      </c>
      <c r="BS60" s="129">
        <f>BQ60/BR60</f>
        <v>0.99999999999999989</v>
      </c>
    </row>
    <row r="61" spans="3:71" x14ac:dyDescent="0.3">
      <c r="C61" s="128"/>
      <c r="D61" s="4" t="s">
        <v>14</v>
      </c>
      <c r="E61" s="139">
        <f t="shared" ref="E61:H61" si="102">E50*$K50</f>
        <v>267.85582098412658</v>
      </c>
      <c r="F61" s="139">
        <f t="shared" si="102"/>
        <v>839.62797716402486</v>
      </c>
      <c r="G61" s="139">
        <f t="shared" si="102"/>
        <v>0</v>
      </c>
      <c r="H61" s="139">
        <f t="shared" si="102"/>
        <v>0.51620185184846368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345.71577554775092</v>
      </c>
      <c r="P61" s="139">
        <f t="shared" si="103"/>
        <v>823.73357136444429</v>
      </c>
      <c r="Q61" s="139">
        <f t="shared" si="103"/>
        <v>0</v>
      </c>
      <c r="R61" s="139">
        <f t="shared" si="103"/>
        <v>3.2838911935354065</v>
      </c>
      <c r="S61" s="120">
        <f>S50</f>
        <v>1172.7332381057306</v>
      </c>
      <c r="T61" s="165">
        <f>SUM(O61:R61)</f>
        <v>1172.7332381057308</v>
      </c>
      <c r="U61" s="129">
        <f>S61/T61</f>
        <v>0.99999999999999978</v>
      </c>
      <c r="AG61" s="128"/>
      <c r="AH61" s="4" t="s">
        <v>14</v>
      </c>
      <c r="AI61" s="139">
        <f t="shared" ref="AI61:AL61" si="104">AI50*$AO50</f>
        <v>383.71920429820693</v>
      </c>
      <c r="AJ61" s="139">
        <f t="shared" si="104"/>
        <v>930.0352371248689</v>
      </c>
      <c r="AK61" s="139">
        <f t="shared" si="104"/>
        <v>0</v>
      </c>
      <c r="AL61" s="139">
        <f t="shared" si="104"/>
        <v>3.5888850893089108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427.66454099314006</v>
      </c>
      <c r="BD61" s="139">
        <f t="shared" si="105"/>
        <v>1053.1942820034501</v>
      </c>
      <c r="BE61" s="139">
        <f t="shared" si="105"/>
        <v>0</v>
      </c>
      <c r="BF61" s="139">
        <f t="shared" si="105"/>
        <v>3.941489282592292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452.14994816837861</v>
      </c>
      <c r="BN61" s="139">
        <f t="shared" si="106"/>
        <v>1121.9212331913018</v>
      </c>
      <c r="BO61" s="139">
        <f t="shared" si="106"/>
        <v>0</v>
      </c>
      <c r="BP61" s="139">
        <f t="shared" si="106"/>
        <v>4.1377695119916806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1918.6203109636986</v>
      </c>
      <c r="F63" s="165">
        <f>SUM(F58:F61)</f>
        <v>1664.6695833558938</v>
      </c>
      <c r="G63" s="165">
        <f>SUM(G58:G61)</f>
        <v>1293.6636485874833</v>
      </c>
      <c r="H63" s="165">
        <f>SUM(H58:H61)</f>
        <v>1385.0464570929246</v>
      </c>
      <c r="K63" s="129"/>
      <c r="M63" s="128"/>
      <c r="N63" s="120" t="s">
        <v>195</v>
      </c>
      <c r="O63" s="165">
        <f>SUM(O58:O61)</f>
        <v>1307.9911691705915</v>
      </c>
      <c r="P63" s="165">
        <f>SUM(P58:P61)</f>
        <v>1608.271024455114</v>
      </c>
      <c r="Q63" s="165">
        <f>SUM(Q58:Q61)</f>
        <v>1952.3609973819171</v>
      </c>
      <c r="R63" s="165">
        <f>SUM(R58:R61)</f>
        <v>1790.58661406958</v>
      </c>
      <c r="U63" s="129"/>
      <c r="AG63" s="128"/>
      <c r="AH63" s="120" t="s">
        <v>195</v>
      </c>
      <c r="AI63" s="165">
        <f>SUM(AI58:AI61)</f>
        <v>1477.3078694387925</v>
      </c>
      <c r="AJ63" s="165">
        <f>SUM(AJ58:AJ61)</f>
        <v>1812.0196941417826</v>
      </c>
      <c r="AK63" s="165">
        <f>SUM(AK58:AK61)</f>
        <v>2219.3644850127675</v>
      </c>
      <c r="AL63" s="165">
        <f>SUM(AL58:AL61)</f>
        <v>2037.8943660795626</v>
      </c>
      <c r="AO63" s="129"/>
      <c r="BA63" s="128"/>
      <c r="BB63" s="120" t="s">
        <v>195</v>
      </c>
      <c r="BC63" s="165">
        <f>SUM(BC58:BC61)</f>
        <v>1673.9143635982152</v>
      </c>
      <c r="BD63" s="165">
        <f>SUM(BD58:BD61)</f>
        <v>2047.7711957292495</v>
      </c>
      <c r="BE63" s="165">
        <f>SUM(BE58:BE61)</f>
        <v>2528.1538939857924</v>
      </c>
      <c r="BF63" s="165">
        <f>SUM(BF58:BF61)</f>
        <v>2324.3701907301447</v>
      </c>
      <c r="BI63" s="129"/>
      <c r="BK63" s="128"/>
      <c r="BL63" s="120" t="s">
        <v>195</v>
      </c>
      <c r="BM63" s="165">
        <f>SUM(BM58:BM61)</f>
        <v>1783.7976398597998</v>
      </c>
      <c r="BN63" s="165">
        <f>SUM(BN58:BN61)</f>
        <v>2179.2069181460161</v>
      </c>
      <c r="BO63" s="165">
        <f>SUM(BO58:BO61)</f>
        <v>2700.2353472156865</v>
      </c>
      <c r="BP63" s="165">
        <f>SUM(BP58:BP61)</f>
        <v>2484.2049451444868</v>
      </c>
      <c r="BS63" s="129"/>
    </row>
    <row r="64" spans="3:71" x14ac:dyDescent="0.3">
      <c r="C64" s="128"/>
      <c r="D64" s="120" t="s">
        <v>194</v>
      </c>
      <c r="E64" s="120">
        <f>E62/E63</f>
        <v>1.0684761274993024</v>
      </c>
      <c r="F64" s="120">
        <f>F62/F63</f>
        <v>1.2314756156397708</v>
      </c>
      <c r="G64" s="120">
        <f>G62/G63</f>
        <v>0.81474037022748103</v>
      </c>
      <c r="H64" s="120">
        <f>H62/H63</f>
        <v>0.79997316647817163</v>
      </c>
      <c r="K64" s="129"/>
      <c r="M64" s="128"/>
      <c r="N64" s="120" t="s">
        <v>194</v>
      </c>
      <c r="O64" s="120">
        <f>O62/O63</f>
        <v>1.0153068585348783</v>
      </c>
      <c r="P64" s="120">
        <f>P62/P63</f>
        <v>1.0312041818860296</v>
      </c>
      <c r="Q64" s="120">
        <f>Q62/Q63</f>
        <v>0.98230349552444862</v>
      </c>
      <c r="R64" s="120">
        <f>R62/R63</f>
        <v>0.98008694360146387</v>
      </c>
      <c r="U64" s="129"/>
      <c r="AG64" s="128"/>
      <c r="AH64" s="120" t="s">
        <v>194</v>
      </c>
      <c r="AI64" s="120">
        <f>AI62/AI63</f>
        <v>1.0175260292917494</v>
      </c>
      <c r="AJ64" s="120">
        <f>AJ62/AJ63</f>
        <v>1.0384773886547896</v>
      </c>
      <c r="AK64" s="120">
        <f>AK62/AK63</f>
        <v>0.97868958267540351</v>
      </c>
      <c r="AL64" s="120">
        <f>AL62/AL63</f>
        <v>0.97629045722508001</v>
      </c>
      <c r="AO64" s="129"/>
      <c r="BA64" s="128"/>
      <c r="BB64" s="120" t="s">
        <v>194</v>
      </c>
      <c r="BC64" s="120">
        <f>BC62/BC63</f>
        <v>1.0195013864489195</v>
      </c>
      <c r="BD64" s="120">
        <f>BD62/BD63</f>
        <v>1.0453641866126482</v>
      </c>
      <c r="BE64" s="120">
        <f>BE62/BE63</f>
        <v>0.97535947611805962</v>
      </c>
      <c r="BF64" s="120">
        <f>BF62/BF63</f>
        <v>0.97279087066241066</v>
      </c>
      <c r="BI64" s="129"/>
      <c r="BK64" s="128"/>
      <c r="BL64" s="120" t="s">
        <v>194</v>
      </c>
      <c r="BM64" s="120">
        <f>BM62/BM63</f>
        <v>1.0821622279709058</v>
      </c>
      <c r="BN64" s="120">
        <f>BN62/BN63</f>
        <v>1.1121280900981885</v>
      </c>
      <c r="BO64" s="120">
        <f>BO62/BO63</f>
        <v>1.0327315103316215</v>
      </c>
      <c r="BP64" s="120">
        <f>BP62/BP63</f>
        <v>1.0299224912566054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1492.1216940312811</v>
      </c>
      <c r="F69" s="139">
        <f t="shared" ref="F69:H69" si="107">F58*F$64</f>
        <v>0</v>
      </c>
      <c r="G69" s="139">
        <f t="shared" si="107"/>
        <v>287.62514620086216</v>
      </c>
      <c r="H69" s="139">
        <f t="shared" si="107"/>
        <v>240.37444281823207</v>
      </c>
      <c r="I69" s="120">
        <f>I58</f>
        <v>2050</v>
      </c>
      <c r="J69" s="165">
        <f>SUM(E69:H69)</f>
        <v>2020.1212830503755</v>
      </c>
      <c r="K69" s="129">
        <f>I69/J69</f>
        <v>1.0147905559930084</v>
      </c>
      <c r="M69" s="128"/>
      <c r="N69" s="4" t="s">
        <v>11</v>
      </c>
      <c r="O69" s="139">
        <f>O58*O$64</f>
        <v>645.23841654427702</v>
      </c>
      <c r="P69" s="139">
        <f t="shared" ref="P69:R69" si="108">P58*P$64</f>
        <v>0</v>
      </c>
      <c r="Q69" s="139">
        <f t="shared" si="108"/>
        <v>861.73079197780464</v>
      </c>
      <c r="R69" s="139">
        <f t="shared" si="108"/>
        <v>660.5596511229005</v>
      </c>
      <c r="S69" s="120">
        <f>S58</f>
        <v>2186.7465511512801</v>
      </c>
      <c r="T69" s="165">
        <f>SUM(O69:R69)</f>
        <v>2167.5288596449823</v>
      </c>
      <c r="U69" s="129">
        <f>S69/T69</f>
        <v>1.0088661756085893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32.191466098401946</v>
      </c>
      <c r="G70" s="139">
        <f t="shared" si="109"/>
        <v>765.69895873885241</v>
      </c>
      <c r="H70" s="139">
        <f t="shared" si="109"/>
        <v>867.21260955180264</v>
      </c>
      <c r="I70" s="120">
        <f>I59</f>
        <v>2050</v>
      </c>
      <c r="J70" s="165">
        <f>SUM(E70:H70)</f>
        <v>1665.103034389057</v>
      </c>
      <c r="K70" s="129">
        <f>I70/J70</f>
        <v>1.2311550442595678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4.2693417257170747</v>
      </c>
      <c r="Q70" s="139">
        <f t="shared" si="110"/>
        <v>1050.3617475779774</v>
      </c>
      <c r="R70" s="139">
        <f t="shared" si="110"/>
        <v>1091.1524118312561</v>
      </c>
      <c r="S70" s="120">
        <f>S59</f>
        <v>2186.7465511512801</v>
      </c>
      <c r="T70" s="165">
        <f>SUM(O70:R70)</f>
        <v>2145.7835011349507</v>
      </c>
      <c r="U70" s="129">
        <f>S70/T70</f>
        <v>1.0190900200298227</v>
      </c>
    </row>
    <row r="71" spans="3:21" x14ac:dyDescent="0.3">
      <c r="C71" s="128"/>
      <c r="D71" s="4" t="s">
        <v>13</v>
      </c>
      <c r="E71" s="139">
        <f t="shared" ref="E71:H71" si="111">E60*E$64</f>
        <v>271.68075563545307</v>
      </c>
      <c r="F71" s="139">
        <f t="shared" si="111"/>
        <v>983.82715381515516</v>
      </c>
      <c r="G71" s="139">
        <f t="shared" si="111"/>
        <v>0.67589506028549284</v>
      </c>
      <c r="H71" s="139">
        <f t="shared" si="111"/>
        <v>0</v>
      </c>
      <c r="I71" s="120">
        <f>I60</f>
        <v>1054</v>
      </c>
      <c r="J71" s="165">
        <f>SUM(E71:H71)</f>
        <v>1256.1838045108937</v>
      </c>
      <c r="K71" s="129">
        <f>I71/J71</f>
        <v>0.83904918708165033</v>
      </c>
      <c r="M71" s="128"/>
      <c r="N71" s="4" t="s">
        <v>13</v>
      </c>
      <c r="O71" s="139">
        <f t="shared" ref="O71:R71" si="112">O60*O$64</f>
        <v>331.76639040034291</v>
      </c>
      <c r="P71" s="139">
        <f t="shared" si="112"/>
        <v>804.74896074759624</v>
      </c>
      <c r="Q71" s="139">
        <f t="shared" si="112"/>
        <v>5.7184926980740576</v>
      </c>
      <c r="R71" s="139">
        <f t="shared" si="112"/>
        <v>0</v>
      </c>
      <c r="S71" s="120">
        <f>S60</f>
        <v>1112.9834646689119</v>
      </c>
      <c r="T71" s="165">
        <f>SUM(O71:R71)</f>
        <v>1142.2338438460131</v>
      </c>
      <c r="U71" s="129">
        <f>S71/T71</f>
        <v>0.97439195193287886</v>
      </c>
    </row>
    <row r="72" spans="3:21" x14ac:dyDescent="0.3">
      <c r="C72" s="128"/>
      <c r="D72" s="4" t="s">
        <v>14</v>
      </c>
      <c r="E72" s="139">
        <f t="shared" ref="E72:H72" si="113">E61*E$64</f>
        <v>286.19755033326595</v>
      </c>
      <c r="F72" s="139">
        <f t="shared" si="113"/>
        <v>1033.9813800864429</v>
      </c>
      <c r="G72" s="139">
        <f t="shared" si="113"/>
        <v>0</v>
      </c>
      <c r="H72" s="139">
        <f t="shared" si="113"/>
        <v>0.41294762996511153</v>
      </c>
      <c r="I72" s="120">
        <f>I61</f>
        <v>1108</v>
      </c>
      <c r="J72" s="165">
        <f>SUM(E72:H72)</f>
        <v>1320.5918780496741</v>
      </c>
      <c r="K72" s="129">
        <f>I72/J72</f>
        <v>0.83901773016835302</v>
      </c>
      <c r="M72" s="128"/>
      <c r="N72" s="4" t="s">
        <v>14</v>
      </c>
      <c r="O72" s="139">
        <f t="shared" ref="O72:R72" si="114">O61*O$64</f>
        <v>351.00759801733608</v>
      </c>
      <c r="P72" s="139">
        <f t="shared" si="114"/>
        <v>849.43750355092914</v>
      </c>
      <c r="Q72" s="139">
        <f t="shared" si="114"/>
        <v>0</v>
      </c>
      <c r="R72" s="139">
        <f t="shared" si="114"/>
        <v>3.2184988829918799</v>
      </c>
      <c r="S72" s="120">
        <f>S61</f>
        <v>1172.7332381057306</v>
      </c>
      <c r="T72" s="165">
        <f>SUM(O72:R72)</f>
        <v>1203.6636004512573</v>
      </c>
      <c r="U72" s="129">
        <f>S72/T72</f>
        <v>0.97430315053646988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1107.9999999999998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1.0000000000000002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1514.1910034952332</v>
      </c>
      <c r="F80" s="139">
        <f t="shared" ref="F80:H80" si="115">F69*$K69</f>
        <v>0</v>
      </c>
      <c r="G80" s="139">
        <f t="shared" si="115"/>
        <v>291.87928203074324</v>
      </c>
      <c r="H80" s="139">
        <f t="shared" si="115"/>
        <v>243.92971447402331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650.9592136547667</v>
      </c>
      <c r="P80" s="139">
        <f t="shared" ref="P80:R80" si="116">P69*$U69</f>
        <v>0</v>
      </c>
      <c r="Q80" s="139">
        <f t="shared" si="116"/>
        <v>869.37104850680862</v>
      </c>
      <c r="R80" s="139">
        <f t="shared" si="116"/>
        <v>666.41628898970464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39.632685869158422</v>
      </c>
      <c r="G81" s="139">
        <f t="shared" si="117"/>
        <v>942.69413543563678</v>
      </c>
      <c r="H81" s="139">
        <f t="shared" si="117"/>
        <v>1067.6731786952048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4.3508435447751719</v>
      </c>
      <c r="Q81" s="139">
        <f t="shared" si="118"/>
        <v>1070.4131743778007</v>
      </c>
      <c r="R81" s="139">
        <f t="shared" si="118"/>
        <v>1111.9825332287041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227.95351716165538</v>
      </c>
      <c r="F82" s="139">
        <f t="shared" si="119"/>
        <v>825.47937363745973</v>
      </c>
      <c r="G82" s="139">
        <f t="shared" si="119"/>
        <v>0.56710920088504579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323.27050072791565</v>
      </c>
      <c r="P82" s="139">
        <f t="shared" si="120"/>
        <v>784.14091067880599</v>
      </c>
      <c r="Q82" s="139">
        <f t="shared" si="120"/>
        <v>5.5720532621902956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240.12481906035975</v>
      </c>
      <c r="F83" s="139">
        <f t="shared" si="121"/>
        <v>867.52871055646835</v>
      </c>
      <c r="G83" s="139">
        <f t="shared" si="121"/>
        <v>0</v>
      </c>
      <c r="H83" s="139">
        <f t="shared" si="121"/>
        <v>0.34647038317172885</v>
      </c>
      <c r="I83" s="120">
        <f>I72</f>
        <v>1108</v>
      </c>
      <c r="J83" s="165">
        <f>SUM(E83:H83)</f>
        <v>1107.9999999999998</v>
      </c>
      <c r="K83" s="129">
        <f>I83/J83</f>
        <v>1.0000000000000002</v>
      </c>
      <c r="M83" s="128"/>
      <c r="N83" s="4" t="s">
        <v>14</v>
      </c>
      <c r="O83" s="139">
        <f t="shared" ref="O83:R83" si="122">O72*$U72</f>
        <v>341.98780861052927</v>
      </c>
      <c r="P83" s="139">
        <f t="shared" si="122"/>
        <v>827.60963589350411</v>
      </c>
      <c r="Q83" s="139">
        <f t="shared" si="122"/>
        <v>0</v>
      </c>
      <c r="R83" s="139">
        <f t="shared" si="122"/>
        <v>3.1357936016970975</v>
      </c>
      <c r="S83" s="120">
        <f>S72</f>
        <v>1172.7332381057306</v>
      </c>
      <c r="T83" s="165">
        <f>SUM(O83:R83)</f>
        <v>1172.7332381057304</v>
      </c>
      <c r="U83" s="129">
        <f>S83/T83</f>
        <v>1.0000000000000002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1982.2693397172484</v>
      </c>
      <c r="F85" s="165">
        <f>SUM(F80:F83)</f>
        <v>1732.6407700630866</v>
      </c>
      <c r="G85" s="165">
        <f>SUM(G80:G83)</f>
        <v>1235.140526667265</v>
      </c>
      <c r="H85" s="165">
        <f>SUM(H80:H83)</f>
        <v>1311.9493635523997</v>
      </c>
      <c r="K85" s="129"/>
      <c r="M85" s="128"/>
      <c r="N85" s="120" t="s">
        <v>195</v>
      </c>
      <c r="O85" s="165">
        <f>SUM(O80:O83)</f>
        <v>1316.2175229932116</v>
      </c>
      <c r="P85" s="165">
        <f>SUM(P80:P83)</f>
        <v>1616.1013901170854</v>
      </c>
      <c r="Q85" s="165">
        <f>SUM(Q80:Q83)</f>
        <v>1945.3562761467997</v>
      </c>
      <c r="R85" s="165">
        <f>SUM(R80:R83)</f>
        <v>1781.534615820106</v>
      </c>
      <c r="U85" s="129"/>
    </row>
    <row r="86" spans="3:21" x14ac:dyDescent="0.3">
      <c r="C86" s="128"/>
      <c r="D86" s="120" t="s">
        <v>194</v>
      </c>
      <c r="E86" s="120">
        <f>E84/E85</f>
        <v>1.0341682428949905</v>
      </c>
      <c r="F86" s="120">
        <f>F84/F85</f>
        <v>1.1831650480701537</v>
      </c>
      <c r="G86" s="120">
        <f>G84/G85</f>
        <v>0.85334419626240432</v>
      </c>
      <c r="H86" s="120">
        <f>H84/H85</f>
        <v>0.84454479020427986</v>
      </c>
      <c r="K86" s="129"/>
      <c r="M86" s="128"/>
      <c r="N86" s="120" t="s">
        <v>194</v>
      </c>
      <c r="O86" s="120">
        <f>O84/O85</f>
        <v>1.0089611950628963</v>
      </c>
      <c r="P86" s="120">
        <f>P84/P85</f>
        <v>1.0262077714716207</v>
      </c>
      <c r="Q86" s="120">
        <f>Q84/Q85</f>
        <v>0.98584051454703037</v>
      </c>
      <c r="R86" s="120">
        <f>R84/R85</f>
        <v>0.9850667768413186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1565.9282494920678</v>
      </c>
      <c r="F91" s="139">
        <f t="shared" ref="F91:H91" si="123">F80*F$86</f>
        <v>0</v>
      </c>
      <c r="G91" s="139">
        <f t="shared" si="123"/>
        <v>249.07349133017223</v>
      </c>
      <c r="H91" s="139">
        <f t="shared" si="123"/>
        <v>206.00956953505391</v>
      </c>
      <c r="I91" s="120">
        <f>I80</f>
        <v>2050</v>
      </c>
      <c r="J91" s="165">
        <f>SUM(E91:H91)</f>
        <v>2021.011310357294</v>
      </c>
      <c r="K91" s="129">
        <f>I91/J91</f>
        <v>1.0143436553245124</v>
      </c>
      <c r="M91" s="128"/>
      <c r="N91" s="4" t="s">
        <v>11</v>
      </c>
      <c r="O91" s="139">
        <f>O80*O$86</f>
        <v>656.79258614631669</v>
      </c>
      <c r="P91" s="139">
        <f t="shared" ref="P91:R91" si="124">P80*P$86</f>
        <v>0</v>
      </c>
      <c r="Q91" s="139">
        <f t="shared" si="124"/>
        <v>857.06120179224354</v>
      </c>
      <c r="R91" s="139">
        <f t="shared" si="124"/>
        <v>656.46454582964111</v>
      </c>
      <c r="S91" s="120">
        <f>S80</f>
        <v>2186.7465511512801</v>
      </c>
      <c r="T91" s="165">
        <f>SUM(O91:R91)</f>
        <v>2170.3183337682012</v>
      </c>
      <c r="U91" s="129">
        <f>S91/T91</f>
        <v>1.0075694966620659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46.892008681532126</v>
      </c>
      <c r="G92" s="139">
        <f t="shared" si="125"/>
        <v>804.44256932460564</v>
      </c>
      <c r="H92" s="139">
        <f t="shared" si="125"/>
        <v>901.69782070787835</v>
      </c>
      <c r="I92" s="120">
        <f>I81</f>
        <v>2050</v>
      </c>
      <c r="J92" s="165">
        <f>SUM(E92:H92)</f>
        <v>1753.0323987140162</v>
      </c>
      <c r="K92" s="129">
        <f>I92/J92</f>
        <v>1.1694022321001212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4.464869458105416</v>
      </c>
      <c r="Q92" s="139">
        <f t="shared" si="126"/>
        <v>1055.2566746065313</v>
      </c>
      <c r="R92" s="139">
        <f t="shared" si="126"/>
        <v>1095.3770499114441</v>
      </c>
      <c r="S92" s="120">
        <f>S81</f>
        <v>2186.7465511512801</v>
      </c>
      <c r="T92" s="165">
        <f>SUM(O92:R92)</f>
        <v>2155.0985939760808</v>
      </c>
      <c r="U92" s="129">
        <f>S92/T92</f>
        <v>1.0146851551310281</v>
      </c>
    </row>
    <row r="93" spans="3:21" x14ac:dyDescent="0.3">
      <c r="C93" s="128"/>
      <c r="D93" s="4" t="s">
        <v>13</v>
      </c>
      <c r="E93" s="139">
        <f t="shared" ref="E93:H93" si="127">E82*E$86</f>
        <v>235.74228830480223</v>
      </c>
      <c r="F93" s="139">
        <f t="shared" si="127"/>
        <v>976.67834279068541</v>
      </c>
      <c r="G93" s="139">
        <f t="shared" si="127"/>
        <v>0.48393934522226378</v>
      </c>
      <c r="H93" s="139">
        <f t="shared" si="127"/>
        <v>0</v>
      </c>
      <c r="I93" s="120">
        <f>I82</f>
        <v>1054</v>
      </c>
      <c r="J93" s="165">
        <f>SUM(E93:H93)</f>
        <v>1212.9045704407099</v>
      </c>
      <c r="K93" s="129">
        <f>I93/J93</f>
        <v>0.8689883983346095</v>
      </c>
      <c r="M93" s="128"/>
      <c r="N93" s="4" t="s">
        <v>13</v>
      </c>
      <c r="O93" s="139">
        <f t="shared" ref="O93:R93" si="128">O82*O$86</f>
        <v>326.16739074301864</v>
      </c>
      <c r="P93" s="139">
        <f t="shared" si="128"/>
        <v>804.69149646742471</v>
      </c>
      <c r="Q93" s="139">
        <f t="shared" si="128"/>
        <v>5.4931558550811399</v>
      </c>
      <c r="R93" s="139">
        <f t="shared" si="128"/>
        <v>0</v>
      </c>
      <c r="S93" s="120">
        <f>S82</f>
        <v>1112.9834646689119</v>
      </c>
      <c r="T93" s="165">
        <f>SUM(O93:R93)</f>
        <v>1136.3520430655244</v>
      </c>
      <c r="U93" s="129">
        <f>S93/T93</f>
        <v>0.97943544120924764</v>
      </c>
    </row>
    <row r="94" spans="3:21" x14ac:dyDescent="0.3">
      <c r="C94" s="128"/>
      <c r="D94" s="4" t="s">
        <v>14</v>
      </c>
      <c r="E94" s="139">
        <f t="shared" ref="E94:H94" si="129">E83*E$86</f>
        <v>248.32946220312979</v>
      </c>
      <c r="F94" s="139">
        <f t="shared" si="129"/>
        <v>1026.4296485277823</v>
      </c>
      <c r="G94" s="139">
        <f t="shared" si="129"/>
        <v>0</v>
      </c>
      <c r="H94" s="139">
        <f t="shared" si="129"/>
        <v>0.29260975706776421</v>
      </c>
      <c r="I94" s="120">
        <f>I83</f>
        <v>1108</v>
      </c>
      <c r="J94" s="165">
        <f>SUM(E94:H94)</f>
        <v>1275.05172048798</v>
      </c>
      <c r="K94" s="129">
        <f>I94/J94</f>
        <v>0.86898435741567648</v>
      </c>
      <c r="M94" s="128"/>
      <c r="N94" s="4" t="s">
        <v>14</v>
      </c>
      <c r="O94" s="139">
        <f t="shared" ref="O94:R94" si="130">O83*O$86</f>
        <v>345.05242807262067</v>
      </c>
      <c r="P94" s="139">
        <f t="shared" si="130"/>
        <v>849.29944009871224</v>
      </c>
      <c r="Q94" s="139">
        <f t="shared" si="130"/>
        <v>0</v>
      </c>
      <c r="R94" s="139">
        <f t="shared" si="130"/>
        <v>3.0889660960633893</v>
      </c>
      <c r="S94" s="120">
        <f>S83</f>
        <v>1172.7332381057306</v>
      </c>
      <c r="T94" s="165">
        <f>SUM(O94:R94)</f>
        <v>1197.4408342673962</v>
      </c>
      <c r="U94" s="129">
        <f>S94/T94</f>
        <v>0.97936633238603232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1054.0000000000002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0.99999999999999978</v>
      </c>
      <c r="H97" s="120">
        <f>H95/H96</f>
        <v>1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1588.3893845656992</v>
      </c>
      <c r="F102" s="139">
        <f t="shared" ref="F102:H102" si="131">F91*$K91</f>
        <v>0</v>
      </c>
      <c r="G102" s="139">
        <f t="shared" si="131"/>
        <v>252.64611564028516</v>
      </c>
      <c r="H102" s="139">
        <f t="shared" si="131"/>
        <v>208.96449979401589</v>
      </c>
      <c r="I102" s="120">
        <f>I91</f>
        <v>2050</v>
      </c>
      <c r="J102" s="165">
        <f>SUM(E102:H102)</f>
        <v>2050.0000000000005</v>
      </c>
      <c r="K102" s="129">
        <f>I102/J102</f>
        <v>0.99999999999999978</v>
      </c>
      <c r="M102" s="128"/>
      <c r="N102" s="4" t="s">
        <v>11</v>
      </c>
      <c r="O102" s="139">
        <f>O91*$U91</f>
        <v>661.7641754348208</v>
      </c>
      <c r="P102" s="139">
        <f t="shared" ref="P102:R102" si="132">P91*$U91</f>
        <v>0</v>
      </c>
      <c r="Q102" s="139">
        <f t="shared" si="132"/>
        <v>863.54872369839609</v>
      </c>
      <c r="R102" s="139">
        <f t="shared" si="132"/>
        <v>661.43365201806319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54.835619619841928</v>
      </c>
      <c r="G103" s="139">
        <f t="shared" si="133"/>
        <v>940.71693616455036</v>
      </c>
      <c r="H103" s="139">
        <f t="shared" si="133"/>
        <v>1054.4474442156079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4.5304367587374834</v>
      </c>
      <c r="Q103" s="139">
        <f t="shared" si="134"/>
        <v>1070.7532825761809</v>
      </c>
      <c r="R103" s="139">
        <f t="shared" si="134"/>
        <v>1111.4628318163616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204.85731353372583</v>
      </c>
      <c r="F104" s="139">
        <f t="shared" si="135"/>
        <v>848.72214878977843</v>
      </c>
      <c r="G104" s="139">
        <f t="shared" si="135"/>
        <v>0.42053767649579465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319.45990226045751</v>
      </c>
      <c r="P104" s="139">
        <f t="shared" si="136"/>
        <v>788.14337087990191</v>
      </c>
      <c r="Q104" s="139">
        <f t="shared" si="136"/>
        <v>5.3801915285525581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215.79441813996726</v>
      </c>
      <c r="F105" s="139">
        <f t="shared" si="137"/>
        <v>891.9513085583136</v>
      </c>
      <c r="G105" s="139">
        <f t="shared" si="137"/>
        <v>0</v>
      </c>
      <c r="H105" s="139">
        <f t="shared" si="137"/>
        <v>0.2542733017190883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337.93273096237772</v>
      </c>
      <c r="P105" s="139">
        <f t="shared" si="138"/>
        <v>831.7752777469866</v>
      </c>
      <c r="Q105" s="139">
        <f t="shared" si="138"/>
        <v>0</v>
      </c>
      <c r="R105" s="139">
        <f t="shared" si="138"/>
        <v>3.0252293963664019</v>
      </c>
      <c r="S105" s="120">
        <f>S94</f>
        <v>1172.7332381057306</v>
      </c>
      <c r="T105" s="165">
        <f>SUM(O105:R105)</f>
        <v>1172.7332381057308</v>
      </c>
      <c r="U105" s="129">
        <f>S105/T105</f>
        <v>0.99999999999999978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2009.0411162393923</v>
      </c>
      <c r="F107" s="165">
        <f>SUM(F102:F105)</f>
        <v>1795.5090769679341</v>
      </c>
      <c r="G107" s="165">
        <f>SUM(G102:G105)</f>
        <v>1193.7835894813313</v>
      </c>
      <c r="H107" s="165">
        <f>SUM(H102:H105)</f>
        <v>1263.666217311343</v>
      </c>
      <c r="K107" s="129"/>
      <c r="M107" s="128"/>
      <c r="N107" s="120" t="s">
        <v>195</v>
      </c>
      <c r="O107" s="165">
        <f>SUM(O102:O105)</f>
        <v>1319.156808657656</v>
      </c>
      <c r="P107" s="165">
        <f>SUM(P102:P105)</f>
        <v>1624.4490853856259</v>
      </c>
      <c r="Q107" s="165">
        <f>SUM(Q102:Q105)</f>
        <v>1939.6821978031296</v>
      </c>
      <c r="R107" s="165">
        <f>SUM(R102:R105)</f>
        <v>1775.9217132307913</v>
      </c>
      <c r="U107" s="129"/>
    </row>
    <row r="108" spans="3:21" x14ac:dyDescent="0.3">
      <c r="C108" s="128"/>
      <c r="D108" s="120" t="s">
        <v>194</v>
      </c>
      <c r="E108" s="120">
        <f>E106/E107</f>
        <v>1.0203872799961786</v>
      </c>
      <c r="F108" s="120">
        <f>F106/F107</f>
        <v>1.1417374750685323</v>
      </c>
      <c r="G108" s="120">
        <f>G106/G107</f>
        <v>0.88290709412242485</v>
      </c>
      <c r="H108" s="120">
        <f>H106/H107</f>
        <v>0.87681381746316811</v>
      </c>
      <c r="K108" s="129"/>
      <c r="M108" s="128"/>
      <c r="N108" s="120" t="s">
        <v>194</v>
      </c>
      <c r="O108" s="120">
        <f>O106/O107</f>
        <v>1.0067130732648162</v>
      </c>
      <c r="P108" s="120">
        <f>P106/P107</f>
        <v>1.0209343099420958</v>
      </c>
      <c r="Q108" s="120">
        <f>Q106/Q107</f>
        <v>0.98872435619915222</v>
      </c>
      <c r="R108" s="120">
        <f>R106/R107</f>
        <v>0.98818013697492602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1620.772323691798</v>
      </c>
      <c r="F113" s="139">
        <f t="shared" ref="F113:H113" si="139">F102*F$108</f>
        <v>0</v>
      </c>
      <c r="G113" s="139">
        <f t="shared" si="139"/>
        <v>223.06304780128229</v>
      </c>
      <c r="H113" s="139">
        <f t="shared" si="139"/>
        <v>183.22296077867247</v>
      </c>
      <c r="I113" s="120">
        <f>I102</f>
        <v>2050</v>
      </c>
      <c r="J113" s="165">
        <f>SUM(E113:H113)</f>
        <v>2027.0583322717525</v>
      </c>
      <c r="K113" s="129">
        <f>I113/J113</f>
        <v>1.0113177146227146</v>
      </c>
      <c r="M113" s="128"/>
      <c r="N113" s="4" t="s">
        <v>11</v>
      </c>
      <c r="O113" s="139">
        <f>O102*O$108</f>
        <v>666.20664682854544</v>
      </c>
      <c r="P113" s="139">
        <f t="shared" ref="P113:R113" si="140">P102*P$108</f>
        <v>0</v>
      </c>
      <c r="Q113" s="139">
        <f t="shared" si="140"/>
        <v>853.8116558852962</v>
      </c>
      <c r="R113" s="139">
        <f t="shared" si="140"/>
        <v>653.61559685103521</v>
      </c>
      <c r="S113" s="120">
        <f>S102</f>
        <v>2186.7465511512801</v>
      </c>
      <c r="T113" s="165">
        <f>SUM(O113:R113)</f>
        <v>2173.6338995648766</v>
      </c>
      <c r="U113" s="129">
        <f>S113/T113</f>
        <v>1.0060325943522634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62.607881888576792</v>
      </c>
      <c r="G114" s="139">
        <f t="shared" si="141"/>
        <v>830.56565650079381</v>
      </c>
      <c r="H114" s="139">
        <f t="shared" si="141"/>
        <v>924.55408887696819</v>
      </c>
      <c r="I114" s="120">
        <f>I103</f>
        <v>2050</v>
      </c>
      <c r="J114" s="165">
        <f>SUM(E114:H114)</f>
        <v>1817.7276272663389</v>
      </c>
      <c r="K114" s="129">
        <f>I114/J114</f>
        <v>1.1277817255179057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4.6252783260179573</v>
      </c>
      <c r="Q114" s="139">
        <f t="shared" si="142"/>
        <v>1058.6798499632635</v>
      </c>
      <c r="R114" s="139">
        <f t="shared" si="142"/>
        <v>1098.3254933868313</v>
      </c>
      <c r="S114" s="120">
        <f>S103</f>
        <v>2186.7465511512801</v>
      </c>
      <c r="T114" s="165">
        <f>SUM(O114:R114)</f>
        <v>2161.6306216761127</v>
      </c>
      <c r="U114" s="129">
        <f>S114/T114</f>
        <v>1.0116189737614341</v>
      </c>
    </row>
    <row r="115" spans="3:71" x14ac:dyDescent="0.3">
      <c r="C115" s="128"/>
      <c r="D115" s="4" t="s">
        <v>13</v>
      </c>
      <c r="E115" s="139">
        <f t="shared" ref="E115:H115" si="143">E104*E$108</f>
        <v>209.03379694400286</v>
      </c>
      <c r="F115" s="139">
        <f t="shared" si="143"/>
        <v>969.01788319398077</v>
      </c>
      <c r="G115" s="139">
        <f t="shared" si="143"/>
        <v>0.37129569792389844</v>
      </c>
      <c r="H115" s="139">
        <f t="shared" si="143"/>
        <v>0</v>
      </c>
      <c r="I115" s="120">
        <f>I104</f>
        <v>1054</v>
      </c>
      <c r="J115" s="165">
        <f>SUM(E115:H115)</f>
        <v>1178.4229758359074</v>
      </c>
      <c r="K115" s="129">
        <f>I115/J115</f>
        <v>0.89441569081114636</v>
      </c>
      <c r="M115" s="128"/>
      <c r="N115" s="4" t="s">
        <v>13</v>
      </c>
      <c r="O115" s="139">
        <f t="shared" ref="O115:R115" si="144">O104*O$108</f>
        <v>321.60445998950297</v>
      </c>
      <c r="P115" s="139">
        <f t="shared" si="144"/>
        <v>804.64260848470997</v>
      </c>
      <c r="Q115" s="139">
        <f t="shared" si="144"/>
        <v>5.3195264052962603</v>
      </c>
      <c r="R115" s="139">
        <f t="shared" si="144"/>
        <v>0</v>
      </c>
      <c r="S115" s="120">
        <f>S104</f>
        <v>1112.9834646689119</v>
      </c>
      <c r="T115" s="165">
        <f>SUM(O115:R115)</f>
        <v>1131.5665948795092</v>
      </c>
      <c r="U115" s="129">
        <f>S115/T115</f>
        <v>0.98357751961334972</v>
      </c>
    </row>
    <row r="116" spans="3:71" x14ac:dyDescent="0.3">
      <c r="C116" s="128"/>
      <c r="D116" s="4" t="s">
        <v>14</v>
      </c>
      <c r="E116" s="139">
        <f t="shared" ref="E116:H116" si="145">E105*E$108</f>
        <v>220.19387936419923</v>
      </c>
      <c r="F116" s="139">
        <f t="shared" si="145"/>
        <v>1018.3742349174423</v>
      </c>
      <c r="G116" s="139">
        <f t="shared" si="145"/>
        <v>0</v>
      </c>
      <c r="H116" s="139">
        <f t="shared" si="145"/>
        <v>0.22295034435927777</v>
      </c>
      <c r="I116" s="120">
        <f>I105</f>
        <v>1108</v>
      </c>
      <c r="J116" s="165">
        <f>SUM(E116:H116)</f>
        <v>1238.7910646260009</v>
      </c>
      <c r="K116" s="129">
        <f>I116/J116</f>
        <v>0.89442040037196457</v>
      </c>
      <c r="M116" s="128"/>
      <c r="N116" s="4" t="s">
        <v>14</v>
      </c>
      <c r="O116" s="139">
        <f t="shared" ref="O116:R116" si="146">O105*O$108</f>
        <v>340.20129814390759</v>
      </c>
      <c r="P116" s="139">
        <f t="shared" si="146"/>
        <v>849.18791921351487</v>
      </c>
      <c r="Q116" s="139">
        <f t="shared" si="146"/>
        <v>0</v>
      </c>
      <c r="R116" s="139">
        <f t="shared" si="146"/>
        <v>2.9894715992819236</v>
      </c>
      <c r="S116" s="120">
        <f>S105</f>
        <v>1172.7332381057306</v>
      </c>
      <c r="T116" s="165">
        <f>SUM(O116:R116)</f>
        <v>1192.3786889567043</v>
      </c>
      <c r="U116" s="129">
        <f>S116/T116</f>
        <v>0.98352415131793169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1658.4558060242427</v>
      </c>
      <c r="Q118" s="165">
        <f>SUM(Q113:Q116)</f>
        <v>1917.811032253856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0.99999999999999989</v>
      </c>
      <c r="Q119" s="120">
        <f>Q117/Q118</f>
        <v>1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>E113</f>
        <v>1620.772323691798</v>
      </c>
      <c r="F122" s="159">
        <f t="shared" ref="E122:H125" si="148">F113</f>
        <v>0</v>
      </c>
      <c r="G122" s="159">
        <f>G113</f>
        <v>223.06304780128229</v>
      </c>
      <c r="H122" s="158">
        <f t="shared" si="148"/>
        <v>183.22296077867247</v>
      </c>
      <c r="N122" s="150"/>
      <c r="O122" s="160" t="str">
        <f>N36</f>
        <v>A</v>
      </c>
      <c r="P122" s="159">
        <f>O113</f>
        <v>666.20664682854544</v>
      </c>
      <c r="Q122" s="159">
        <f t="shared" ref="Q122:S122" si="149">P113</f>
        <v>0</v>
      </c>
      <c r="R122" s="159">
        <f t="shared" si="149"/>
        <v>853.8116558852962</v>
      </c>
      <c r="S122" s="159">
        <f t="shared" si="149"/>
        <v>653.61559685103521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639.31255119303125</v>
      </c>
      <c r="AA122" s="159">
        <f t="shared" ref="AA122:AC122" si="150">Z47</f>
        <v>0</v>
      </c>
      <c r="AB122" s="159">
        <f t="shared" si="150"/>
        <v>875.28880334826431</v>
      </c>
      <c r="AC122" s="159">
        <f t="shared" si="150"/>
        <v>672.39812948550991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732.54975572565195</v>
      </c>
      <c r="AK122" s="159">
        <f t="shared" ref="AK122:AM122" si="151">AJ58</f>
        <v>0</v>
      </c>
      <c r="AL122" s="159">
        <f t="shared" si="151"/>
        <v>994.87534182337322</v>
      </c>
      <c r="AM122" s="159">
        <f t="shared" si="151"/>
        <v>764.95894241324186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725.75652349803897</v>
      </c>
      <c r="AU122" s="159">
        <f t="shared" si="147"/>
        <v>0</v>
      </c>
      <c r="AV122" s="159">
        <f t="shared" si="147"/>
        <v>1084.2400531793792</v>
      </c>
      <c r="AW122" s="158">
        <f t="shared" si="147"/>
        <v>852.94258811848783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845.65613405207387</v>
      </c>
      <c r="BE122" s="159">
        <f t="shared" ref="BE122:BG122" si="152">BD58</f>
        <v>0</v>
      </c>
      <c r="BF122" s="159">
        <f t="shared" si="152"/>
        <v>1130.7057263541926</v>
      </c>
      <c r="BG122" s="159">
        <f t="shared" si="152"/>
        <v>870.17357466988858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909.04680299455276</v>
      </c>
      <c r="BO122" s="159">
        <f t="shared" ref="BO122:BQ122" si="153">BN58</f>
        <v>0</v>
      </c>
      <c r="BP122" s="159">
        <f t="shared" si="153"/>
        <v>1206.3207301504831</v>
      </c>
      <c r="BQ122" s="159">
        <f t="shared" si="153"/>
        <v>928.80604627427772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62.607881888576792</v>
      </c>
      <c r="G123" s="159">
        <f t="shared" si="148"/>
        <v>830.56565650079381</v>
      </c>
      <c r="H123" s="158">
        <f t="shared" si="148"/>
        <v>924.55408887696819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4.6252783260179573</v>
      </c>
      <c r="R123" s="159">
        <f t="shared" si="154"/>
        <v>1058.6798499632635</v>
      </c>
      <c r="S123" s="159">
        <f t="shared" si="154"/>
        <v>1098.3254933868313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4.0752274158784427</v>
      </c>
      <c r="AB123" s="159">
        <f t="shared" si="155"/>
        <v>1036.6163026685401</v>
      </c>
      <c r="AC123" s="159">
        <f t="shared" si="155"/>
        <v>1079.1933178407812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4.8766039423032943</v>
      </c>
      <c r="AL123" s="159">
        <f t="shared" si="156"/>
        <v>1218.1608974429514</v>
      </c>
      <c r="AM123" s="159">
        <f t="shared" si="156"/>
        <v>1269.3465385770119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4.9515461245954384</v>
      </c>
      <c r="AV123" s="159">
        <f t="shared" si="147"/>
        <v>1286.4719648813621</v>
      </c>
      <c r="AW123" s="158">
        <f t="shared" si="147"/>
        <v>1371.5156537899488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5.7449993520946316</v>
      </c>
      <c r="BF123" s="159">
        <f t="shared" si="157"/>
        <v>1390.5353089463963</v>
      </c>
      <c r="BG123" s="159">
        <f t="shared" si="157"/>
        <v>1450.2551267776639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6.2356023854838929</v>
      </c>
      <c r="BP123" s="159">
        <f t="shared" si="158"/>
        <v>1486.6768476756124</v>
      </c>
      <c r="BQ123" s="159">
        <f t="shared" si="158"/>
        <v>1551.2611293582172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209.03379694400286</v>
      </c>
      <c r="F124" s="159">
        <f t="shared" si="148"/>
        <v>969.01788319398077</v>
      </c>
      <c r="G124" s="159">
        <f t="shared" si="148"/>
        <v>0.37129569792389844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321.60445998950297</v>
      </c>
      <c r="Q124" s="159">
        <f t="shared" si="159"/>
        <v>804.64260848470997</v>
      </c>
      <c r="R124" s="159">
        <f t="shared" si="159"/>
        <v>5.3195264052962603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334.2351247906517</v>
      </c>
      <c r="AA124" s="159">
        <f t="shared" si="160"/>
        <v>803.85675571349998</v>
      </c>
      <c r="AB124" s="159">
        <f t="shared" si="160"/>
        <v>5.9059262370515819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361.03890941493358</v>
      </c>
      <c r="AK124" s="159">
        <f t="shared" si="161"/>
        <v>877.10785307461026</v>
      </c>
      <c r="AL124" s="159">
        <f t="shared" si="161"/>
        <v>6.3282457464428878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367.1756118347854</v>
      </c>
      <c r="AU124" s="159">
        <f t="shared" si="147"/>
        <v>943.41645993280895</v>
      </c>
      <c r="AV124" s="159">
        <f t="shared" si="147"/>
        <v>7.0795575063974461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400.59368855300124</v>
      </c>
      <c r="BE124" s="159">
        <f t="shared" si="162"/>
        <v>988.83191437370476</v>
      </c>
      <c r="BF124" s="159">
        <f t="shared" si="162"/>
        <v>6.912858685203604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422.60088869686854</v>
      </c>
      <c r="BO124" s="159">
        <f t="shared" si="163"/>
        <v>1051.0500825692304</v>
      </c>
      <c r="BP124" s="159">
        <f t="shared" si="163"/>
        <v>7.2377693895907766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220.19387936419923</v>
      </c>
      <c r="F125" s="154">
        <f t="shared" si="148"/>
        <v>1018.3742349174423</v>
      </c>
      <c r="G125" s="154">
        <f t="shared" si="148"/>
        <v>0</v>
      </c>
      <c r="H125" s="153">
        <f t="shared" si="148"/>
        <v>0.22295034435927777</v>
      </c>
      <c r="N125" s="152"/>
      <c r="O125" s="155" t="str">
        <f>N39</f>
        <v>D</v>
      </c>
      <c r="P125" s="159">
        <f t="shared" ref="P125:S125" si="164">O116</f>
        <v>340.20129814390759</v>
      </c>
      <c r="Q125" s="159">
        <f t="shared" si="164"/>
        <v>849.18791921351487</v>
      </c>
      <c r="R125" s="159">
        <f t="shared" si="164"/>
        <v>0</v>
      </c>
      <c r="S125" s="159">
        <f t="shared" si="164"/>
        <v>2.9894715992819236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354.46472897827289</v>
      </c>
      <c r="AA125" s="159">
        <f t="shared" si="165"/>
        <v>850.52382289486422</v>
      </c>
      <c r="AB125" s="159">
        <f t="shared" si="165"/>
        <v>0</v>
      </c>
      <c r="AC125" s="159">
        <f t="shared" si="165"/>
        <v>3.3391145108572351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383.71920429820693</v>
      </c>
      <c r="AK125" s="159">
        <f t="shared" si="166"/>
        <v>930.0352371248689</v>
      </c>
      <c r="AL125" s="159">
        <f t="shared" si="166"/>
        <v>0</v>
      </c>
      <c r="AM125" s="159">
        <f t="shared" si="166"/>
        <v>3.5888850893089108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391.16683513281873</v>
      </c>
      <c r="AU125" s="154">
        <f t="shared" si="147"/>
        <v>1002.7173407828116</v>
      </c>
      <c r="AV125" s="154">
        <f t="shared" si="147"/>
        <v>0</v>
      </c>
      <c r="AW125" s="153">
        <f t="shared" si="147"/>
        <v>4.1175217081891056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427.66454099314006</v>
      </c>
      <c r="BE125" s="159">
        <f t="shared" si="167"/>
        <v>1053.1942820034501</v>
      </c>
      <c r="BF125" s="159">
        <f t="shared" si="167"/>
        <v>0</v>
      </c>
      <c r="BG125" s="159">
        <f t="shared" si="167"/>
        <v>3.941489282592292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452.14994816837861</v>
      </c>
      <c r="BO125" s="159">
        <f t="shared" si="168"/>
        <v>1121.9212331913018</v>
      </c>
      <c r="BP125" s="159">
        <f t="shared" si="168"/>
        <v>0</v>
      </c>
      <c r="BQ125" s="159">
        <f t="shared" si="168"/>
        <v>4.1377695119916806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1.3998861238307315E-85</v>
      </c>
      <c r="F134" s="130" t="e">
        <f t="shared" si="169"/>
        <v>#DIV/0!</v>
      </c>
      <c r="G134" s="148">
        <f>G129*G122</f>
        <v>223.06304780128229</v>
      </c>
      <c r="H134" s="148">
        <f t="shared" si="169"/>
        <v>183.22296077867247</v>
      </c>
      <c r="N134" s="130" t="s">
        <v>11</v>
      </c>
      <c r="O134" s="130">
        <f t="shared" ref="O134:R137" si="170">O129*P122</f>
        <v>5.7541298482613099E-86</v>
      </c>
      <c r="P134" s="130" t="e">
        <f t="shared" si="170"/>
        <v>#DIV/0!</v>
      </c>
      <c r="Q134" s="148">
        <f t="shared" si="170"/>
        <v>853.8116558852962</v>
      </c>
      <c r="R134" s="148">
        <f t="shared" si="170"/>
        <v>653.61559685103521</v>
      </c>
      <c r="W134" s="130" t="s">
        <v>11</v>
      </c>
      <c r="X134" s="130">
        <f t="shared" ref="X134:AA137" si="171">X129*Z122</f>
        <v>5.52184138465171E-86</v>
      </c>
      <c r="Y134" s="130" t="e">
        <f t="shared" si="171"/>
        <v>#DIV/0!</v>
      </c>
      <c r="Z134" s="148">
        <f t="shared" si="171"/>
        <v>875.28880334826431</v>
      </c>
      <c r="AA134" s="148">
        <f t="shared" si="171"/>
        <v>672.39812948550991</v>
      </c>
      <c r="AG134" s="130" t="s">
        <v>11</v>
      </c>
      <c r="AH134" s="130">
        <f t="shared" ref="AH134:AK137" si="172">AH129*AJ122</f>
        <v>6.3271455408374562E-86</v>
      </c>
      <c r="AI134" s="130" t="e">
        <f t="shared" si="172"/>
        <v>#DIV/0!</v>
      </c>
      <c r="AJ134" s="148">
        <f t="shared" si="172"/>
        <v>994.87534182337322</v>
      </c>
      <c r="AK134" s="148">
        <f t="shared" si="172"/>
        <v>764.95894241324186</v>
      </c>
      <c r="AQ134" s="130" t="s">
        <v>11</v>
      </c>
      <c r="AR134" s="130">
        <f t="shared" ref="AR134:AU137" si="173">AR129*AT122</f>
        <v>6.2684713434046313E-86</v>
      </c>
      <c r="AS134" s="130" t="e">
        <f t="shared" si="173"/>
        <v>#DIV/0!</v>
      </c>
      <c r="AT134" s="148">
        <f t="shared" si="173"/>
        <v>1084.2400531793792</v>
      </c>
      <c r="AU134" s="148">
        <f t="shared" si="173"/>
        <v>852.94258811848783</v>
      </c>
      <c r="BA134" s="130" t="s">
        <v>11</v>
      </c>
      <c r="BB134" s="130">
        <f t="shared" ref="BB134:BE137" si="174">BB129*BD122</f>
        <v>7.3040628241684607E-86</v>
      </c>
      <c r="BC134" s="130" t="e">
        <f t="shared" si="174"/>
        <v>#DIV/0!</v>
      </c>
      <c r="BD134" s="148">
        <f t="shared" si="174"/>
        <v>1130.7057263541926</v>
      </c>
      <c r="BE134" s="148">
        <f t="shared" si="174"/>
        <v>870.17357466988858</v>
      </c>
      <c r="BK134" s="130" t="s">
        <v>11</v>
      </c>
      <c r="BL134" s="130">
        <f t="shared" ref="BL134:BO137" si="175">BL129*BN122</f>
        <v>7.8515778362140296E-86</v>
      </c>
      <c r="BM134" s="130" t="e">
        <f t="shared" si="175"/>
        <v>#DIV/0!</v>
      </c>
      <c r="BN134" s="148">
        <f t="shared" si="175"/>
        <v>1206.3207301504831</v>
      </c>
      <c r="BO134" s="148">
        <f t="shared" si="175"/>
        <v>928.80604627427772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5.407539591903729E-87</v>
      </c>
      <c r="G135" s="148">
        <f t="shared" si="169"/>
        <v>830.56565650079381</v>
      </c>
      <c r="H135" s="148">
        <f t="shared" si="169"/>
        <v>924.55408887696819</v>
      </c>
      <c r="N135" s="130" t="s">
        <v>12</v>
      </c>
      <c r="O135" s="130" t="e">
        <f t="shared" si="170"/>
        <v>#DIV/0!</v>
      </c>
      <c r="P135" s="130">
        <f t="shared" si="170"/>
        <v>3.9949244275711221E-88</v>
      </c>
      <c r="Q135" s="148">
        <f t="shared" si="170"/>
        <v>1058.6798499632635</v>
      </c>
      <c r="R135" s="148">
        <f t="shared" si="170"/>
        <v>1098.3254933868313</v>
      </c>
      <c r="W135" s="130" t="s">
        <v>12</v>
      </c>
      <c r="X135" s="130" t="e">
        <f t="shared" si="171"/>
        <v>#DIV/0!</v>
      </c>
      <c r="Y135" s="130">
        <f t="shared" si="171"/>
        <v>3.5198369490591221E-88</v>
      </c>
      <c r="Z135" s="148">
        <f t="shared" si="171"/>
        <v>1036.6163026685401</v>
      </c>
      <c r="AA135" s="148">
        <f t="shared" si="171"/>
        <v>1079.1933178407812</v>
      </c>
      <c r="AG135" s="130" t="s">
        <v>12</v>
      </c>
      <c r="AH135" s="130" t="e">
        <f t="shared" si="172"/>
        <v>#DIV/0!</v>
      </c>
      <c r="AI135" s="130">
        <f t="shared" si="172"/>
        <v>4.211998249512786E-88</v>
      </c>
      <c r="AJ135" s="148">
        <f t="shared" si="172"/>
        <v>1218.1608974429514</v>
      </c>
      <c r="AK135" s="148">
        <f t="shared" si="172"/>
        <v>1269.3465385770119</v>
      </c>
      <c r="AQ135" s="130" t="s">
        <v>12</v>
      </c>
      <c r="AR135" s="130" t="e">
        <f t="shared" si="173"/>
        <v>#DIV/0!</v>
      </c>
      <c r="AS135" s="130">
        <f t="shared" si="173"/>
        <v>4.2767269714602342E-88</v>
      </c>
      <c r="AT135" s="148">
        <f t="shared" si="173"/>
        <v>1286.4719648813621</v>
      </c>
      <c r="AU135" s="148">
        <f t="shared" si="173"/>
        <v>1371.5156537899488</v>
      </c>
      <c r="BA135" s="130" t="s">
        <v>12</v>
      </c>
      <c r="BB135" s="130" t="e">
        <f t="shared" si="174"/>
        <v>#DIV/0!</v>
      </c>
      <c r="BC135" s="130">
        <f t="shared" si="174"/>
        <v>4.9620447960852094E-88</v>
      </c>
      <c r="BD135" s="148">
        <f t="shared" si="174"/>
        <v>1390.5353089463963</v>
      </c>
      <c r="BE135" s="148">
        <f t="shared" si="174"/>
        <v>1450.2551267776639</v>
      </c>
      <c r="BK135" s="130" t="s">
        <v>12</v>
      </c>
      <c r="BL135" s="130" t="e">
        <f t="shared" si="175"/>
        <v>#DIV/0!</v>
      </c>
      <c r="BM135" s="130">
        <f t="shared" si="175"/>
        <v>5.3857862239907178E-88</v>
      </c>
      <c r="BN135" s="148">
        <f t="shared" si="175"/>
        <v>1486.6768476756124</v>
      </c>
      <c r="BO135" s="148">
        <f t="shared" si="175"/>
        <v>1551.2611293582172</v>
      </c>
    </row>
    <row r="136" spans="4:67" x14ac:dyDescent="0.3">
      <c r="D136" s="130" t="s">
        <v>13</v>
      </c>
      <c r="E136" s="148">
        <f t="shared" si="169"/>
        <v>209.03379694400286</v>
      </c>
      <c r="F136" s="148">
        <f t="shared" si="169"/>
        <v>969.01788319398077</v>
      </c>
      <c r="G136" s="130">
        <f t="shared" si="169"/>
        <v>3.2069383698370141E-89</v>
      </c>
      <c r="H136" s="130" t="e">
        <f t="shared" si="169"/>
        <v>#DIV/0!</v>
      </c>
      <c r="N136" s="130" t="s">
        <v>13</v>
      </c>
      <c r="O136" s="148">
        <f t="shared" si="170"/>
        <v>321.60445998950297</v>
      </c>
      <c r="P136" s="148">
        <f t="shared" si="170"/>
        <v>804.64260848470997</v>
      </c>
      <c r="Q136" s="130">
        <f t="shared" si="170"/>
        <v>4.5945572313100896E-88</v>
      </c>
      <c r="R136" s="130" t="e">
        <f t="shared" si="170"/>
        <v>#DIV/0!</v>
      </c>
      <c r="W136" s="130" t="s">
        <v>13</v>
      </c>
      <c r="X136" s="148">
        <f t="shared" si="171"/>
        <v>334.2351247906517</v>
      </c>
      <c r="Y136" s="148">
        <f t="shared" si="171"/>
        <v>803.85675571349998</v>
      </c>
      <c r="Z136" s="130">
        <f t="shared" si="171"/>
        <v>5.101039835616362E-88</v>
      </c>
      <c r="AA136" s="130" t="e">
        <f t="shared" si="171"/>
        <v>#DIV/0!</v>
      </c>
      <c r="AG136" s="130" t="s">
        <v>13</v>
      </c>
      <c r="AH136" s="148">
        <f t="shared" si="172"/>
        <v>361.03890941493358</v>
      </c>
      <c r="AI136" s="148">
        <f t="shared" si="172"/>
        <v>877.10785307461026</v>
      </c>
      <c r="AJ136" s="130">
        <f t="shared" si="172"/>
        <v>5.4658037277300033E-88</v>
      </c>
      <c r="AK136" s="130" t="e">
        <f t="shared" si="172"/>
        <v>#DIV/0!</v>
      </c>
      <c r="AQ136" s="130" t="s">
        <v>13</v>
      </c>
      <c r="AR136" s="148">
        <f t="shared" si="173"/>
        <v>367.1756118347854</v>
      </c>
      <c r="AS136" s="148">
        <f t="shared" si="173"/>
        <v>943.41645993280895</v>
      </c>
      <c r="AT136" s="130">
        <f t="shared" si="173"/>
        <v>6.1147233150509117E-88</v>
      </c>
      <c r="AU136" s="130" t="e">
        <f t="shared" si="173"/>
        <v>#DIV/0!</v>
      </c>
      <c r="BA136" s="130" t="s">
        <v>13</v>
      </c>
      <c r="BB136" s="148">
        <f t="shared" si="174"/>
        <v>400.59368855300124</v>
      </c>
      <c r="BC136" s="148">
        <f t="shared" si="174"/>
        <v>988.83191437370476</v>
      </c>
      <c r="BD136" s="130">
        <f t="shared" si="174"/>
        <v>5.9707429649196523E-88</v>
      </c>
      <c r="BE136" s="130" t="e">
        <f t="shared" si="174"/>
        <v>#DIV/0!</v>
      </c>
      <c r="BK136" s="130" t="s">
        <v>13</v>
      </c>
      <c r="BL136" s="148">
        <f t="shared" si="175"/>
        <v>422.60088869686854</v>
      </c>
      <c r="BM136" s="148">
        <f t="shared" si="175"/>
        <v>1051.0500825692304</v>
      </c>
      <c r="BN136" s="130">
        <f t="shared" si="175"/>
        <v>6.2513733655669453E-88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220.19387936419923</v>
      </c>
      <c r="F137" s="148">
        <f t="shared" si="169"/>
        <v>1018.3742349174423</v>
      </c>
      <c r="G137" s="130" t="e">
        <f t="shared" si="169"/>
        <v>#DIV/0!</v>
      </c>
      <c r="H137" s="130">
        <f t="shared" si="169"/>
        <v>1.9256566070977981E-89</v>
      </c>
      <c r="N137" s="130" t="s">
        <v>14</v>
      </c>
      <c r="O137" s="148">
        <f t="shared" si="170"/>
        <v>340.20129814390759</v>
      </c>
      <c r="P137" s="148">
        <f t="shared" si="170"/>
        <v>849.18791921351487</v>
      </c>
      <c r="Q137" s="130" t="e">
        <f t="shared" si="170"/>
        <v>#DIV/0!</v>
      </c>
      <c r="R137" s="130">
        <f t="shared" si="170"/>
        <v>2.5820528572997919E-88</v>
      </c>
      <c r="W137" s="130" t="s">
        <v>14</v>
      </c>
      <c r="X137" s="148">
        <f t="shared" si="171"/>
        <v>354.46472897827289</v>
      </c>
      <c r="Y137" s="148">
        <f t="shared" si="171"/>
        <v>850.52382289486422</v>
      </c>
      <c r="Z137" s="130" t="e">
        <f t="shared" si="171"/>
        <v>#DIV/0!</v>
      </c>
      <c r="AA137" s="130">
        <f t="shared" si="171"/>
        <v>2.8840448478189545E-88</v>
      </c>
      <c r="AG137" s="130" t="s">
        <v>14</v>
      </c>
      <c r="AH137" s="148">
        <f t="shared" si="172"/>
        <v>383.71920429820693</v>
      </c>
      <c r="AI137" s="148">
        <f t="shared" si="172"/>
        <v>930.0352371248689</v>
      </c>
      <c r="AJ137" s="130" t="e">
        <f t="shared" si="172"/>
        <v>#DIV/0!</v>
      </c>
      <c r="AK137" s="130">
        <f t="shared" si="172"/>
        <v>3.0997755595325165E-88</v>
      </c>
      <c r="AQ137" s="130" t="s">
        <v>14</v>
      </c>
      <c r="AR137" s="148">
        <f t="shared" si="173"/>
        <v>391.16683513281873</v>
      </c>
      <c r="AS137" s="148">
        <f t="shared" si="173"/>
        <v>1002.7173407828116</v>
      </c>
      <c r="AT137" s="130" t="e">
        <f t="shared" si="173"/>
        <v>#DIV/0!</v>
      </c>
      <c r="AU137" s="130">
        <f t="shared" si="173"/>
        <v>3.5563671834772887E-88</v>
      </c>
      <c r="BA137" s="130" t="s">
        <v>14</v>
      </c>
      <c r="BB137" s="148">
        <f t="shared" si="174"/>
        <v>427.66454099314006</v>
      </c>
      <c r="BC137" s="148">
        <f t="shared" si="174"/>
        <v>1053.1942820034501</v>
      </c>
      <c r="BD137" s="130" t="e">
        <f t="shared" si="174"/>
        <v>#DIV/0!</v>
      </c>
      <c r="BE137" s="130">
        <f t="shared" si="174"/>
        <v>3.4043252548639365E-88</v>
      </c>
      <c r="BK137" s="130" t="s">
        <v>14</v>
      </c>
      <c r="BL137" s="148">
        <f t="shared" si="175"/>
        <v>452.14994816837861</v>
      </c>
      <c r="BM137" s="148">
        <f t="shared" si="175"/>
        <v>1121.9212331913018</v>
      </c>
      <c r="BN137" s="130" t="e">
        <f t="shared" si="175"/>
        <v>#DIV/0!</v>
      </c>
      <c r="BO137" s="130">
        <f t="shared" si="175"/>
        <v>3.5738555247865159E-88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1.9169968309303278E-75</v>
      </c>
      <c r="H140" s="130">
        <f>'Mode Choice Q'!O38</f>
        <v>1.3579511315995794E-75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3.5243931426012968E-67</v>
      </c>
      <c r="H141" s="130">
        <f>'Mode Choice Q'!O39</f>
        <v>6.9789648446995386E-69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6.8576841447082504E-74</v>
      </c>
      <c r="F142" s="130">
        <f>'Mode Choice Q'!M40</f>
        <v>3.5243931426012968E-67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1.3579511315995794E-75</v>
      </c>
      <c r="F143" s="130">
        <f>'Mode Choice Q'!M41</f>
        <v>6.9789648446995386E-69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1.117393075081848E-4</v>
      </c>
      <c r="F145" s="130" t="e">
        <f t="shared" si="176"/>
        <v>#DIV/0!</v>
      </c>
      <c r="G145" s="217">
        <f t="shared" si="176"/>
        <v>4.2761115573271835E-73</v>
      </c>
      <c r="H145" s="130">
        <f t="shared" si="176"/>
        <v>2.4880782692442365E-73</v>
      </c>
      <c r="N145" s="130" t="s">
        <v>11</v>
      </c>
      <c r="O145" s="130">
        <f t="shared" ref="O145:R148" si="177">O140*P122</f>
        <v>4.5929627675532244E-5</v>
      </c>
      <c r="P145" s="130" t="e">
        <f t="shared" si="177"/>
        <v>#DIV/0!</v>
      </c>
      <c r="Q145" s="149">
        <f t="shared" si="177"/>
        <v>2.6336176609933471E-84</v>
      </c>
      <c r="R145" s="130">
        <f t="shared" si="177"/>
        <v>2.0161045676786223E-84</v>
      </c>
      <c r="W145" s="130" t="s">
        <v>11</v>
      </c>
      <c r="X145" s="130">
        <f t="shared" ref="X145:AA148" si="178">X140*Z122</f>
        <v>4.4075494569701464E-5</v>
      </c>
      <c r="Y145" s="130" t="e">
        <f t="shared" si="178"/>
        <v>#DIV/0!</v>
      </c>
      <c r="Z145" s="149">
        <f t="shared" si="178"/>
        <v>2.699864818052339E-84</v>
      </c>
      <c r="AA145" s="130">
        <f t="shared" si="178"/>
        <v>2.0740400729195835E-84</v>
      </c>
      <c r="AG145" s="130" t="s">
        <v>11</v>
      </c>
      <c r="AH145" s="130">
        <f t="shared" ref="AH145:AK148" si="179">AH140*AJ122</f>
        <v>5.0503455188342389E-5</v>
      </c>
      <c r="AI145" s="130" t="e">
        <f t="shared" si="179"/>
        <v>#DIV/0!</v>
      </c>
      <c r="AJ145" s="149">
        <f t="shared" si="179"/>
        <v>3.0687344833634177E-84</v>
      </c>
      <c r="AK145" s="130">
        <f t="shared" si="179"/>
        <v>2.3595477606655623E-84</v>
      </c>
      <c r="AQ145" s="130" t="s">
        <v>11</v>
      </c>
      <c r="AR145" s="130">
        <f t="shared" ref="AR145:AU148" si="180">AR140*AT122</f>
        <v>5.0035116080029667E-5</v>
      </c>
      <c r="AS145" s="130" t="e">
        <f t="shared" si="180"/>
        <v>#DIV/0!</v>
      </c>
      <c r="AT145" s="149">
        <f t="shared" si="180"/>
        <v>3.3443836625172427E-84</v>
      </c>
      <c r="AU145" s="130">
        <f t="shared" si="180"/>
        <v>2.6309369852219516E-84</v>
      </c>
      <c r="BA145" s="130" t="s">
        <v>11</v>
      </c>
      <c r="BB145" s="130">
        <f t="shared" ref="BB145:BE148" si="181">BB140*BD122</f>
        <v>5.8301236655985739E-5</v>
      </c>
      <c r="BC145" s="130" t="e">
        <f t="shared" si="181"/>
        <v>#DIV/0!</v>
      </c>
      <c r="BD145" s="149">
        <f t="shared" si="181"/>
        <v>3.4877089692867411E-84</v>
      </c>
      <c r="BE145" s="130">
        <f t="shared" si="181"/>
        <v>2.6840866818620786E-84</v>
      </c>
      <c r="BK145" s="130" t="s">
        <v>11</v>
      </c>
      <c r="BL145" s="130">
        <f t="shared" ref="BL145:BO148" si="182">BL140*BN122</f>
        <v>6.2671517013426073E-5</v>
      </c>
      <c r="BM145" s="130" t="e">
        <f t="shared" si="182"/>
        <v>#DIV/0!</v>
      </c>
      <c r="BN145" s="149">
        <f t="shared" si="182"/>
        <v>3.7209466020378482E-84</v>
      </c>
      <c r="BO145" s="130">
        <f t="shared" si="182"/>
        <v>2.8649409858067822E-84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4.3163134417601846E-6</v>
      </c>
      <c r="G146" s="130">
        <f t="shared" si="176"/>
        <v>2.9272399042515419E-64</v>
      </c>
      <c r="H146" s="130">
        <f t="shared" si="176"/>
        <v>6.4524304832955737E-66</v>
      </c>
      <c r="N146" s="130" t="s">
        <v>12</v>
      </c>
      <c r="O146" s="130" t="e">
        <f t="shared" si="177"/>
        <v>#DIV/0!</v>
      </c>
      <c r="P146" s="130">
        <f t="shared" si="177"/>
        <v>3.1887600104414233E-7</v>
      </c>
      <c r="Q146" s="130">
        <f t="shared" si="177"/>
        <v>8.8110876695937287E-85</v>
      </c>
      <c r="R146" s="130">
        <f t="shared" si="177"/>
        <v>9.1410469485340338E-85</v>
      </c>
      <c r="W146" s="130" t="s">
        <v>12</v>
      </c>
      <c r="X146" s="130" t="e">
        <f t="shared" si="178"/>
        <v>#DIV/0!</v>
      </c>
      <c r="Y146" s="130">
        <f t="shared" si="178"/>
        <v>2.8095438374181997E-7</v>
      </c>
      <c r="Z146" s="130">
        <f t="shared" si="178"/>
        <v>8.6274591160486886E-85</v>
      </c>
      <c r="AA146" s="130">
        <f t="shared" si="178"/>
        <v>8.9818153583114045E-85</v>
      </c>
      <c r="AG146" s="130" t="s">
        <v>12</v>
      </c>
      <c r="AH146" s="130" t="e">
        <f t="shared" si="179"/>
        <v>#DIV/0!</v>
      </c>
      <c r="AI146" s="130">
        <f t="shared" si="179"/>
        <v>3.3620289508859639E-7</v>
      </c>
      <c r="AJ146" s="130">
        <f t="shared" si="179"/>
        <v>1.0138402524061708E-84</v>
      </c>
      <c r="AK146" s="130">
        <f t="shared" si="179"/>
        <v>1.0564405882368961E-84</v>
      </c>
      <c r="AQ146" s="130" t="s">
        <v>12</v>
      </c>
      <c r="AR146" s="130" t="e">
        <f t="shared" si="180"/>
        <v>#DIV/0!</v>
      </c>
      <c r="AS146" s="130">
        <f t="shared" si="180"/>
        <v>3.413695600359605E-7</v>
      </c>
      <c r="AT146" s="130">
        <f t="shared" si="180"/>
        <v>1.0706935876259023E-84</v>
      </c>
      <c r="AU146" s="130">
        <f t="shared" si="180"/>
        <v>1.1414730020773266E-84</v>
      </c>
      <c r="BA146" s="130" t="s">
        <v>12</v>
      </c>
      <c r="BB146" s="130" t="e">
        <f t="shared" si="181"/>
        <v>#DIV/0!</v>
      </c>
      <c r="BC146" s="130">
        <f t="shared" si="181"/>
        <v>3.9607182320081046E-7</v>
      </c>
      <c r="BD146" s="130">
        <f t="shared" si="181"/>
        <v>1.1573025136180169E-84</v>
      </c>
      <c r="BE146" s="130">
        <f t="shared" si="181"/>
        <v>1.2070055990731453E-84</v>
      </c>
      <c r="BK146" s="130" t="s">
        <v>12</v>
      </c>
      <c r="BL146" s="130" t="e">
        <f t="shared" si="182"/>
        <v>#DIV/0!</v>
      </c>
      <c r="BM146" s="130">
        <f t="shared" si="182"/>
        <v>4.2989498417845017E-7</v>
      </c>
      <c r="BN146" s="130">
        <f t="shared" si="182"/>
        <v>1.237318349043822E-84</v>
      </c>
      <c r="BO146" s="130">
        <f t="shared" si="182"/>
        <v>1.2910699877477148E-84</v>
      </c>
    </row>
    <row r="147" spans="4:67" x14ac:dyDescent="0.3">
      <c r="D147" s="130" t="s">
        <v>13</v>
      </c>
      <c r="E147" s="130">
        <f t="shared" si="176"/>
        <v>1.4334877550110523E-71</v>
      </c>
      <c r="F147" s="130">
        <f t="shared" si="176"/>
        <v>3.4151999825868899E-64</v>
      </c>
      <c r="G147" s="130">
        <f t="shared" si="176"/>
        <v>2.5597873038874704E-8</v>
      </c>
      <c r="H147" s="130" t="e">
        <f t="shared" si="176"/>
        <v>#DIV/0!</v>
      </c>
      <c r="N147" s="130" t="s">
        <v>13</v>
      </c>
      <c r="O147" s="130">
        <f t="shared" si="177"/>
        <v>9.9200236942697547E-85</v>
      </c>
      <c r="P147" s="130">
        <f t="shared" si="177"/>
        <v>6.6968088287458952E-85</v>
      </c>
      <c r="Q147" s="130">
        <f t="shared" si="177"/>
        <v>3.6673886153570415E-7</v>
      </c>
      <c r="R147" s="130" t="e">
        <f t="shared" si="177"/>
        <v>#DIV/0!</v>
      </c>
      <c r="W147" s="130" t="s">
        <v>13</v>
      </c>
      <c r="X147" s="130">
        <f t="shared" si="178"/>
        <v>1.0309621817709536E-84</v>
      </c>
      <c r="Y147" s="130">
        <f t="shared" si="178"/>
        <v>6.6902684023244756E-85</v>
      </c>
      <c r="Z147" s="130">
        <f t="shared" si="178"/>
        <v>4.0716644668474301E-7</v>
      </c>
      <c r="AA147" s="130" t="e">
        <f t="shared" si="178"/>
        <v>#DIV/0!</v>
      </c>
      <c r="AG147" s="130" t="s">
        <v>13</v>
      </c>
      <c r="AH147" s="130">
        <f t="shared" si="179"/>
        <v>1.1136395733026686E-84</v>
      </c>
      <c r="AI147" s="130">
        <f t="shared" si="179"/>
        <v>7.2999162016710715E-85</v>
      </c>
      <c r="AJ147" s="130">
        <f t="shared" si="179"/>
        <v>4.3628200402538918E-7</v>
      </c>
      <c r="AK147" s="130" t="e">
        <f t="shared" si="179"/>
        <v>#DIV/0!</v>
      </c>
      <c r="AQ147" s="130" t="s">
        <v>13</v>
      </c>
      <c r="AR147" s="130">
        <f t="shared" si="180"/>
        <v>1.1325684878493138E-84</v>
      </c>
      <c r="AS147" s="130">
        <f t="shared" si="180"/>
        <v>7.8517836508309723E-85</v>
      </c>
      <c r="AT147" s="130">
        <f t="shared" si="180"/>
        <v>4.8807894956358418E-7</v>
      </c>
      <c r="AU147" s="130" t="e">
        <f t="shared" si="180"/>
        <v>#DIV/0!</v>
      </c>
      <c r="BA147" s="130" t="s">
        <v>13</v>
      </c>
      <c r="BB147" s="130">
        <f t="shared" si="181"/>
        <v>1.2356479391953697E-84</v>
      </c>
      <c r="BC147" s="130">
        <f t="shared" si="181"/>
        <v>8.2297634061338226E-85</v>
      </c>
      <c r="BD147" s="130">
        <f t="shared" si="181"/>
        <v>4.7658639717337405E-7</v>
      </c>
      <c r="BE147" s="130" t="e">
        <f t="shared" si="181"/>
        <v>#DIV/0!</v>
      </c>
      <c r="BK147" s="130" t="s">
        <v>13</v>
      </c>
      <c r="BL147" s="130">
        <f t="shared" si="182"/>
        <v>1.3035300658545666E-84</v>
      </c>
      <c r="BM147" s="130">
        <f t="shared" si="182"/>
        <v>8.7475873116623242E-85</v>
      </c>
      <c r="BN147" s="130">
        <f t="shared" si="182"/>
        <v>4.9898639535912968E-7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2.9901252765391564E-73</v>
      </c>
      <c r="F148" s="130">
        <f t="shared" si="176"/>
        <v>7.107197984236619E-66</v>
      </c>
      <c r="G148" s="130" t="e">
        <f t="shared" si="176"/>
        <v>#DIV/0!</v>
      </c>
      <c r="H148" s="130">
        <f t="shared" si="176"/>
        <v>1.537064566272437E-8</v>
      </c>
      <c r="N148" s="130" t="s">
        <v>14</v>
      </c>
      <c r="O148" s="130">
        <f t="shared" si="177"/>
        <v>1.0493650922997288E-84</v>
      </c>
      <c r="P148" s="130">
        <f t="shared" si="177"/>
        <v>7.0675466283879816E-85</v>
      </c>
      <c r="Q148" s="130" t="e">
        <f t="shared" si="177"/>
        <v>#DIV/0!</v>
      </c>
      <c r="R148" s="130">
        <f t="shared" si="177"/>
        <v>2.0610019151750299E-7</v>
      </c>
      <c r="W148" s="130" t="s">
        <v>14</v>
      </c>
      <c r="X148" s="130">
        <f t="shared" si="178"/>
        <v>1.0933612395680533E-84</v>
      </c>
      <c r="Y148" s="130">
        <f t="shared" si="178"/>
        <v>7.0786649702123866E-85</v>
      </c>
      <c r="Z148" s="130" t="e">
        <f t="shared" si="178"/>
        <v>#DIV/0!</v>
      </c>
      <c r="AA148" s="130">
        <f t="shared" si="178"/>
        <v>2.3020527786644783E-7</v>
      </c>
      <c r="AG148" s="130" t="s">
        <v>14</v>
      </c>
      <c r="AH148" s="130">
        <f t="shared" si="179"/>
        <v>1.1835978887571372E-84</v>
      </c>
      <c r="AI148" s="130">
        <f t="shared" si="179"/>
        <v>7.7404155849409698E-85</v>
      </c>
      <c r="AJ148" s="130" t="e">
        <f t="shared" si="179"/>
        <v>#DIV/0!</v>
      </c>
      <c r="AK148" s="130">
        <f t="shared" si="179"/>
        <v>2.4742496447149632E-7</v>
      </c>
      <c r="AQ148" s="130" t="s">
        <v>14</v>
      </c>
      <c r="AR148" s="130">
        <f t="shared" si="180"/>
        <v>1.2065704166716863E-84</v>
      </c>
      <c r="AS148" s="130">
        <f t="shared" si="180"/>
        <v>8.3453278134705426E-85</v>
      </c>
      <c r="AT148" s="130" t="e">
        <f t="shared" si="180"/>
        <v>#DIV/0!</v>
      </c>
      <c r="AU148" s="130">
        <f t="shared" si="180"/>
        <v>2.8387023741556572E-7</v>
      </c>
      <c r="BA148" s="130" t="s">
        <v>14</v>
      </c>
      <c r="BB148" s="130">
        <f t="shared" si="181"/>
        <v>1.3191491125432214E-84</v>
      </c>
      <c r="BC148" s="130">
        <f t="shared" si="181"/>
        <v>8.7654328663847063E-85</v>
      </c>
      <c r="BD148" s="130" t="e">
        <f t="shared" si="181"/>
        <v>#DIV/0!</v>
      </c>
      <c r="BE148" s="130">
        <f t="shared" si="181"/>
        <v>2.7173420754409667E-7</v>
      </c>
      <c r="BK148" s="130" t="s">
        <v>14</v>
      </c>
      <c r="BL148" s="130">
        <f t="shared" si="182"/>
        <v>1.3946753721448877E-84</v>
      </c>
      <c r="BM148" s="130">
        <f t="shared" si="182"/>
        <v>9.337427499324082E-85</v>
      </c>
      <c r="BN148" s="130" t="e">
        <f t="shared" si="182"/>
        <v>#DIV/0!</v>
      </c>
      <c r="BO148" s="130">
        <f t="shared" si="182"/>
        <v>2.8526616177976504E-7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7.809838193158842E-51</v>
      </c>
      <c r="H151" s="130">
        <f>'Mode Choice Q'!T38</f>
        <v>5.5322880251517278E-51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2.053412173065441E-45</v>
      </c>
      <c r="H152" s="130">
        <f>'Mode Choice Q'!T39</f>
        <v>4.0661443793766288E-47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2.7938180536256102E-49</v>
      </c>
      <c r="F153" s="130">
        <f>'Mode Choice Q'!R40</f>
        <v>2.053412173065441E-45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5.5322880251517278E-51</v>
      </c>
      <c r="F154" s="130">
        <f>'Mode Choice Q'!R41</f>
        <v>4.0661443793766288E-47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1620.7722119524906</v>
      </c>
      <c r="F156" s="130" t="e">
        <f t="shared" si="183"/>
        <v>#DIV/0!</v>
      </c>
      <c r="G156" s="130">
        <f t="shared" si="183"/>
        <v>1.742086310200871E-48</v>
      </c>
      <c r="H156" s="130">
        <f t="shared" si="183"/>
        <v>1.0136421918486945E-48</v>
      </c>
      <c r="N156" s="130" t="s">
        <v>11</v>
      </c>
      <c r="O156" s="148">
        <f t="shared" ref="O156:R159" si="184">O151*P122</f>
        <v>666.20660089891783</v>
      </c>
      <c r="P156" s="130" t="e">
        <f t="shared" si="184"/>
        <v>#DIV/0!</v>
      </c>
      <c r="Q156" s="130">
        <f t="shared" si="184"/>
        <v>1.0729348876921034E-59</v>
      </c>
      <c r="R156" s="130">
        <f t="shared" si="184"/>
        <v>8.2136027561491357E-60</v>
      </c>
      <c r="W156" s="130" t="s">
        <v>11</v>
      </c>
      <c r="X156" s="148">
        <f t="shared" ref="X156:AA159" si="185">X151*Z122</f>
        <v>639.31250711753671</v>
      </c>
      <c r="Y156" s="130" t="e">
        <f t="shared" si="185"/>
        <v>#DIV/0!</v>
      </c>
      <c r="Z156" s="130">
        <f t="shared" si="185"/>
        <v>1.0999239556467136E-59</v>
      </c>
      <c r="AA156" s="130">
        <f t="shared" si="185"/>
        <v>8.4496317960882526E-60</v>
      </c>
      <c r="AG156" s="130" t="s">
        <v>11</v>
      </c>
      <c r="AH156" s="148">
        <f t="shared" ref="AH156:AK159" si="186">AH151*AJ122</f>
        <v>732.54970522219674</v>
      </c>
      <c r="AI156" s="130" t="e">
        <f t="shared" si="186"/>
        <v>#DIV/0!</v>
      </c>
      <c r="AJ156" s="130">
        <f t="shared" si="186"/>
        <v>1.2502013246002194E-59</v>
      </c>
      <c r="AK156" s="130">
        <f t="shared" si="186"/>
        <v>9.6127890889028134E-60</v>
      </c>
      <c r="AQ156" s="130" t="s">
        <v>11</v>
      </c>
      <c r="AR156" s="148">
        <f t="shared" ref="AR156:AU159" si="187">AR151*AT122</f>
        <v>725.75647346292294</v>
      </c>
      <c r="AS156" s="130" t="e">
        <f t="shared" si="187"/>
        <v>#DIV/0!</v>
      </c>
      <c r="AT156" s="130">
        <f t="shared" si="187"/>
        <v>1.3625007010276532E-59</v>
      </c>
      <c r="AU156" s="130">
        <f t="shared" si="187"/>
        <v>1.071842781347162E-59</v>
      </c>
      <c r="BA156" s="130" t="s">
        <v>11</v>
      </c>
      <c r="BB156" s="148">
        <f t="shared" ref="BB156:BE159" si="188">BB151*BD122</f>
        <v>845.6560757508372</v>
      </c>
      <c r="BC156" s="130" t="e">
        <f t="shared" si="188"/>
        <v>#DIV/0!</v>
      </c>
      <c r="BD156" s="130">
        <f t="shared" si="188"/>
        <v>1.4208913794468456E-59</v>
      </c>
      <c r="BE156" s="130">
        <f t="shared" si="188"/>
        <v>1.0934959486387021E-59</v>
      </c>
      <c r="BK156" s="130" t="s">
        <v>11</v>
      </c>
      <c r="BL156" s="148">
        <f t="shared" ref="BL156:BO159" si="189">BL151*BN122</f>
        <v>909.04674032303581</v>
      </c>
      <c r="BM156" s="130" t="e">
        <f t="shared" si="189"/>
        <v>#DIV/0!</v>
      </c>
      <c r="BN156" s="130">
        <f t="shared" si="189"/>
        <v>1.5159123071266032E-59</v>
      </c>
      <c r="BO156" s="130">
        <f t="shared" si="189"/>
        <v>1.1671759270066914E-59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62.607877572263348</v>
      </c>
      <c r="G157" s="130">
        <f t="shared" si="183"/>
        <v>1.7054936295888195E-42</v>
      </c>
      <c r="H157" s="130">
        <f t="shared" si="183"/>
        <v>3.7593704119167644E-44</v>
      </c>
      <c r="N157" s="130" t="s">
        <v>12</v>
      </c>
      <c r="O157" s="130" t="e">
        <f t="shared" si="184"/>
        <v>#DIV/0!</v>
      </c>
      <c r="P157" s="148">
        <f t="shared" si="184"/>
        <v>4.6252780071419561</v>
      </c>
      <c r="Q157" s="130">
        <f t="shared" si="184"/>
        <v>5.1335914997657081E-63</v>
      </c>
      <c r="R157" s="130">
        <f t="shared" si="184"/>
        <v>5.3258352060089436E-63</v>
      </c>
      <c r="W157" s="130" t="s">
        <v>12</v>
      </c>
      <c r="X157" s="130" t="e">
        <f t="shared" si="185"/>
        <v>#DIV/0!</v>
      </c>
      <c r="Y157" s="148">
        <f t="shared" si="185"/>
        <v>4.0752271349240594</v>
      </c>
      <c r="Z157" s="130">
        <f t="shared" si="185"/>
        <v>5.0266042563126465E-63</v>
      </c>
      <c r="AA157" s="130">
        <f t="shared" si="185"/>
        <v>5.23306233065986E-63</v>
      </c>
      <c r="AG157" s="130" t="s">
        <v>12</v>
      </c>
      <c r="AH157" s="130" t="e">
        <f t="shared" si="186"/>
        <v>#DIV/0!</v>
      </c>
      <c r="AI157" s="148">
        <f t="shared" si="186"/>
        <v>4.8766036061003994</v>
      </c>
      <c r="AJ157" s="130">
        <f t="shared" si="186"/>
        <v>5.9069230690251656E-63</v>
      </c>
      <c r="AK157" s="130">
        <f t="shared" si="186"/>
        <v>6.1551248008754398E-63</v>
      </c>
      <c r="AQ157" s="130" t="s">
        <v>12</v>
      </c>
      <c r="AR157" s="130" t="e">
        <f t="shared" si="187"/>
        <v>#DIV/0!</v>
      </c>
      <c r="AS157" s="148">
        <f t="shared" si="187"/>
        <v>4.9515457832258782</v>
      </c>
      <c r="AT157" s="130">
        <f t="shared" si="187"/>
        <v>6.2381668488646662E-63</v>
      </c>
      <c r="AU157" s="130">
        <f t="shared" si="187"/>
        <v>6.6505479464221473E-63</v>
      </c>
      <c r="BA157" s="130" t="s">
        <v>12</v>
      </c>
      <c r="BB157" s="130" t="e">
        <f t="shared" si="188"/>
        <v>#DIV/0!</v>
      </c>
      <c r="BC157" s="148">
        <f t="shared" si="188"/>
        <v>5.7449989560228083</v>
      </c>
      <c r="BD157" s="130">
        <f t="shared" si="188"/>
        <v>6.7427752047788666E-63</v>
      </c>
      <c r="BE157" s="130">
        <f t="shared" si="188"/>
        <v>7.0323595859275114E-63</v>
      </c>
      <c r="BK157" s="130" t="s">
        <v>12</v>
      </c>
      <c r="BL157" s="130" t="e">
        <f t="shared" si="189"/>
        <v>#DIV/0!</v>
      </c>
      <c r="BM157" s="148">
        <f t="shared" si="189"/>
        <v>6.2356019555889084</v>
      </c>
      <c r="BN157" s="130">
        <f t="shared" si="189"/>
        <v>7.2089703307291957E-63</v>
      </c>
      <c r="BO157" s="130">
        <f t="shared" si="189"/>
        <v>7.5221427401934909E-63</v>
      </c>
    </row>
    <row r="158" spans="4:67" x14ac:dyDescent="0.3">
      <c r="D158" s="130" t="s">
        <v>13</v>
      </c>
      <c r="E158" s="130">
        <f t="shared" si="183"/>
        <v>5.8400239572006505E-47</v>
      </c>
      <c r="F158" s="130">
        <f t="shared" si="183"/>
        <v>1.9897931172686258E-42</v>
      </c>
      <c r="G158" s="148">
        <f t="shared" si="183"/>
        <v>0.37129567232602539</v>
      </c>
      <c r="H158" s="130" t="e">
        <f t="shared" si="183"/>
        <v>#DIV/0!</v>
      </c>
      <c r="N158" s="130" t="s">
        <v>13</v>
      </c>
      <c r="O158" s="130">
        <f t="shared" si="184"/>
        <v>4.0414140844953928E-60</v>
      </c>
      <c r="P158" s="130">
        <f t="shared" si="184"/>
        <v>3.9017522203806477E-63</v>
      </c>
      <c r="Q158" s="148">
        <f t="shared" si="184"/>
        <v>5.3195260385573988</v>
      </c>
      <c r="R158" s="130" t="e">
        <f t="shared" si="184"/>
        <v>#DIV/0!</v>
      </c>
      <c r="W158" s="130" t="s">
        <v>13</v>
      </c>
      <c r="X158" s="130">
        <f t="shared" si="185"/>
        <v>4.2001362198338416E-60</v>
      </c>
      <c r="Y158" s="130">
        <f t="shared" si="185"/>
        <v>3.8979415810202297E-63</v>
      </c>
      <c r="Z158" s="148">
        <f t="shared" si="185"/>
        <v>5.9059258298851356</v>
      </c>
      <c r="AA158" s="130" t="e">
        <f t="shared" si="185"/>
        <v>#DIV/0!</v>
      </c>
      <c r="AG158" s="130" t="s">
        <v>13</v>
      </c>
      <c r="AH158" s="130">
        <f t="shared" si="186"/>
        <v>4.536963615517003E-60</v>
      </c>
      <c r="AI158" s="130">
        <f t="shared" si="186"/>
        <v>4.2531398128318154E-63</v>
      </c>
      <c r="AJ158" s="148">
        <f t="shared" si="186"/>
        <v>6.3282453101608835</v>
      </c>
      <c r="AK158" s="130" t="e">
        <f t="shared" si="186"/>
        <v>#DIV/0!</v>
      </c>
      <c r="AQ158" s="130" t="s">
        <v>13</v>
      </c>
      <c r="AR158" s="130">
        <f t="shared" si="187"/>
        <v>4.6140799452866697E-60</v>
      </c>
      <c r="AS158" s="130">
        <f t="shared" si="187"/>
        <v>4.5746735612453391E-63</v>
      </c>
      <c r="AT158" s="148">
        <f t="shared" si="187"/>
        <v>7.0795570183184964</v>
      </c>
      <c r="AU158" s="130" t="e">
        <f t="shared" si="187"/>
        <v>#DIV/0!</v>
      </c>
      <c r="BA158" s="130" t="s">
        <v>13</v>
      </c>
      <c r="BB158" s="130">
        <f t="shared" si="188"/>
        <v>5.0340252592607148E-60</v>
      </c>
      <c r="BC158" s="130">
        <f t="shared" si="188"/>
        <v>4.7948953694566408E-63</v>
      </c>
      <c r="BD158" s="148">
        <f t="shared" si="188"/>
        <v>6.912858208617207</v>
      </c>
      <c r="BE158" s="130" t="e">
        <f t="shared" si="188"/>
        <v>#DIV/0!</v>
      </c>
      <c r="BK158" s="130" t="s">
        <v>13</v>
      </c>
      <c r="BL158" s="130">
        <f t="shared" si="189"/>
        <v>5.310576799076541E-60</v>
      </c>
      <c r="BM158" s="130">
        <f t="shared" si="189"/>
        <v>5.0965943763760859E-63</v>
      </c>
      <c r="BN158" s="148">
        <f t="shared" si="189"/>
        <v>7.2377688906043813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1.2181759620182635E-48</v>
      </c>
      <c r="F159" s="130">
        <f t="shared" si="183"/>
        <v>4.1408566714115328E-44</v>
      </c>
      <c r="G159" s="130" t="e">
        <f t="shared" si="183"/>
        <v>#DIV/0!</v>
      </c>
      <c r="H159" s="148">
        <f t="shared" si="183"/>
        <v>0.2229503289886321</v>
      </c>
      <c r="N159" s="130" t="s">
        <v>14</v>
      </c>
      <c r="O159" s="130">
        <f t="shared" si="184"/>
        <v>4.2751096111269113E-60</v>
      </c>
      <c r="P159" s="130">
        <f t="shared" si="184"/>
        <v>4.1177546582467786E-63</v>
      </c>
      <c r="Q159" s="130" t="e">
        <f t="shared" si="184"/>
        <v>#DIV/0!</v>
      </c>
      <c r="R159" s="148">
        <f t="shared" si="184"/>
        <v>2.9894713931817321</v>
      </c>
      <c r="W159" s="130" t="s">
        <v>14</v>
      </c>
      <c r="X159" s="130">
        <f t="shared" si="185"/>
        <v>4.4543497568298386E-60</v>
      </c>
      <c r="Y159" s="130">
        <f t="shared" si="185"/>
        <v>4.1242325219591358E-63</v>
      </c>
      <c r="Z159" s="130" t="e">
        <f t="shared" si="185"/>
        <v>#DIV/0!</v>
      </c>
      <c r="AA159" s="148">
        <f t="shared" si="185"/>
        <v>3.3391142806519571</v>
      </c>
      <c r="AG159" s="130" t="s">
        <v>14</v>
      </c>
      <c r="AH159" s="130">
        <f t="shared" si="186"/>
        <v>4.8219735410160506E-60</v>
      </c>
      <c r="AI159" s="130">
        <f t="shared" si="186"/>
        <v>4.509787343125956E-63</v>
      </c>
      <c r="AJ159" s="130" t="e">
        <f t="shared" si="186"/>
        <v>#DIV/0!</v>
      </c>
      <c r="AK159" s="148">
        <f t="shared" si="186"/>
        <v>3.5888848418839463</v>
      </c>
      <c r="AQ159" s="130" t="s">
        <v>14</v>
      </c>
      <c r="AR159" s="130">
        <f t="shared" si="187"/>
        <v>4.915563537100386E-60</v>
      </c>
      <c r="AS159" s="130">
        <f t="shared" si="187"/>
        <v>4.8622264960355466E-63</v>
      </c>
      <c r="AT159" s="130" t="e">
        <f t="shared" si="187"/>
        <v>#DIV/0!</v>
      </c>
      <c r="AU159" s="148">
        <f t="shared" si="187"/>
        <v>4.117521424318868</v>
      </c>
      <c r="BA159" s="130" t="s">
        <v>14</v>
      </c>
      <c r="BB159" s="130">
        <f t="shared" si="188"/>
        <v>5.3742087390994102E-60</v>
      </c>
      <c r="BC159" s="130">
        <f t="shared" si="188"/>
        <v>5.1069917065885145E-63</v>
      </c>
      <c r="BD159" s="130" t="e">
        <f t="shared" si="188"/>
        <v>#DIV/0!</v>
      </c>
      <c r="BE159" s="148">
        <f t="shared" si="188"/>
        <v>3.9414890108580845</v>
      </c>
      <c r="BK159" s="130" t="s">
        <v>14</v>
      </c>
      <c r="BL159" s="130">
        <f t="shared" si="189"/>
        <v>5.6819024490244632E-60</v>
      </c>
      <c r="BM159" s="130">
        <f t="shared" si="189"/>
        <v>5.4402521275127542E-63</v>
      </c>
      <c r="BN159" s="130" t="e">
        <f t="shared" si="189"/>
        <v>#DIV/0!</v>
      </c>
      <c r="BO159" s="148">
        <f t="shared" si="189"/>
        <v>4.1377692267255188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0" zoomScale="62" zoomScaleNormal="62" workbookViewId="0">
      <selection activeCell="J29" sqref="J29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I28" si="7">11.561-21.719*H46</f>
        <v>-2171866.7199999997</v>
      </c>
      <c r="I28" s="206">
        <f t="shared" si="7"/>
        <v>-287.08187783636851</v>
      </c>
      <c r="J28" s="206">
        <f>11.561-21.719*J46</f>
        <v>-286.73709506836821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-253.1240070327149</v>
      </c>
      <c r="J29" s="206">
        <f t="shared" si="10"/>
        <v>-249.20202918613543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-290.65907291494767</v>
      </c>
      <c r="H30" s="206">
        <f t="shared" si="10"/>
        <v>-253.1240070327149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-286.73709506836821</v>
      </c>
      <c r="H31" s="206">
        <f t="shared" si="10"/>
        <v>-249.20202918613543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2.0985755139834621E-125</v>
      </c>
      <c r="J33" s="206">
        <f t="shared" si="13"/>
        <v>2.9625238465212575E-125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1.173925424281963E-110</v>
      </c>
      <c r="J34" s="206">
        <f t="shared" si="16"/>
        <v>5.9283501311902548E-109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5.8663573954169506E-127</v>
      </c>
      <c r="H35" s="206">
        <f t="shared" si="16"/>
        <v>1.173925424281963E-110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2.9625238465212575E-125</v>
      </c>
      <c r="H36" s="206">
        <f t="shared" si="16"/>
        <v>5.9283501311902548E-109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1.9169968309303278E-75</v>
      </c>
      <c r="O38" s="206">
        <f t="shared" si="20"/>
        <v>1.3579511315995794E-75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7.809838193158842E-51</v>
      </c>
      <c r="T38" s="206">
        <f t="shared" si="21"/>
        <v>5.5322880251517278E-51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3.5243931426012968E-67</v>
      </c>
      <c r="O39" s="206">
        <f t="shared" si="20"/>
        <v>6.9789648446995386E-69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2.053412173065441E-45</v>
      </c>
      <c r="T39" s="206">
        <f t="shared" si="21"/>
        <v>4.0661443793766288E-47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6.8576841447082504E-74</v>
      </c>
      <c r="M40" s="206">
        <f t="shared" si="20"/>
        <v>3.5243931426012968E-67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2.7938180536256102E-49</v>
      </c>
      <c r="R40" s="206">
        <f t="shared" si="21"/>
        <v>2.053412173065441E-45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1.3579511315995794E-75</v>
      </c>
      <c r="M41" s="206">
        <f t="shared" si="20"/>
        <v>6.9789648446995386E-69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5.5322880251517278E-51</v>
      </c>
      <c r="R41" s="206">
        <f t="shared" si="21"/>
        <v>4.0661443793766288E-47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13.750305163053937</v>
      </c>
      <c r="J46">
        <f>'Trip Length Frequency'!L28</f>
        <v>13.734430455746956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12.186795295948933</v>
      </c>
      <c r="J47">
        <f>'Trip Length Frequency'!L29</f>
        <v>12.006217099596455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13.915008652099434</v>
      </c>
      <c r="H48">
        <f>'Trip Length Frequency'!J30</f>
        <v>12.186795295948933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13.734430455746956</v>
      </c>
      <c r="H49">
        <f>'Trip Length Frequency'!J31</f>
        <v>12.006217099596455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27"/>
  <sheetViews>
    <sheetView tabSelected="1" topLeftCell="H93" zoomScale="70" zoomScaleNormal="70" workbookViewId="0">
      <selection activeCell="AD124" sqref="AD124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2.88671875" customWidth="1"/>
    <col min="28" max="28" width="12.1093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Gravity!E134</f>
        <v>1.3998861238307315E-85</v>
      </c>
      <c r="G25" s="4" t="e">
        <f>Gravity!F134</f>
        <v>#DIV/0!</v>
      </c>
      <c r="H25" s="4">
        <f>Gravity!G134</f>
        <v>223.06304780128229</v>
      </c>
      <c r="I25" s="4">
        <f>Gravity!H134</f>
        <v>183.22296077867247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Gravity!E135</f>
        <v>#DIV/0!</v>
      </c>
      <c r="G26" s="4">
        <f>Gravity!F135</f>
        <v>5.407539591903729E-87</v>
      </c>
      <c r="H26" s="4">
        <f>Gravity!G135</f>
        <v>830.56565650079381</v>
      </c>
      <c r="I26" s="4">
        <f>Gravity!H135</f>
        <v>924.55408887696819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Gravity!E136</f>
        <v>209.03379694400286</v>
      </c>
      <c r="G27" s="4">
        <f>Gravity!F136</f>
        <v>969.01788319398077</v>
      </c>
      <c r="H27" s="4">
        <f>Gravity!G136</f>
        <v>3.2069383698370141E-89</v>
      </c>
      <c r="I27" s="4" t="e">
        <f>Gravity!H136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Gravity!E137</f>
        <v>220.19387936419923</v>
      </c>
      <c r="G28" s="4">
        <f>Gravity!F137</f>
        <v>1018.3742349174423</v>
      </c>
      <c r="H28" s="4" t="e">
        <f>Gravity!G137</f>
        <v>#DIV/0!</v>
      </c>
      <c r="I28" s="4">
        <f>Gravity!H137</f>
        <v>1.9256566070977981E-89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223.06304780128229</v>
      </c>
      <c r="D36" s="31">
        <f>E36-H36</f>
        <v>0</v>
      </c>
      <c r="E36">
        <f>W6*G66+(W6*0.17/X6^3.8)*(G66^4.8/4.8)</f>
        <v>557.65863467503482</v>
      </c>
      <c r="F36" s="258"/>
      <c r="G36" s="32" t="s">
        <v>62</v>
      </c>
      <c r="H36" s="33">
        <f>W6*G66+0.17*W6/X6^3.8*G66^4.8/4.8</f>
        <v>557.65863467503482</v>
      </c>
      <c r="I36" s="32" t="s">
        <v>63</v>
      </c>
      <c r="J36" s="33">
        <f>W6*(1+0.17*(G66/X6)^3.8)</f>
        <v>2.5000218450560387</v>
      </c>
      <c r="K36" s="34">
        <v>1</v>
      </c>
      <c r="L36" s="35" t="s">
        <v>61</v>
      </c>
      <c r="M36" s="36" t="s">
        <v>64</v>
      </c>
      <c r="N36" s="37">
        <f>J36+J54+J51</f>
        <v>15.000065520959575</v>
      </c>
      <c r="O36" s="38" t="s">
        <v>65</v>
      </c>
      <c r="P36" s="39">
        <v>0</v>
      </c>
      <c r="Q36" s="39">
        <f>IF(P36&lt;=0,0,P36)</f>
        <v>0</v>
      </c>
      <c r="R36" s="40">
        <f>G58</f>
        <v>223.06304780128229</v>
      </c>
      <c r="S36" s="40" t="s">
        <v>39</v>
      </c>
      <c r="T36" s="40">
        <f>I58</f>
        <v>223.06304780128229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183.22296077867247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13.750302241471008</v>
      </c>
      <c r="O37" s="48" t="s">
        <v>70</v>
      </c>
      <c r="P37" s="39">
        <v>223.06304780128229</v>
      </c>
      <c r="Q37" s="39">
        <f t="shared" ref="Q37:Q60" si="5">IF(P37&lt;=0,0,P37)</f>
        <v>223.06304780128229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830.56565650079381</v>
      </c>
      <c r="D38" s="31">
        <f t="shared" si="1"/>
        <v>0</v>
      </c>
      <c r="E38">
        <f t="shared" si="2"/>
        <v>0</v>
      </c>
      <c r="F38" s="258"/>
      <c r="G38" s="44" t="s">
        <v>72</v>
      </c>
      <c r="H38" s="33">
        <f t="shared" si="3"/>
        <v>0</v>
      </c>
      <c r="I38" s="44" t="s">
        <v>73</v>
      </c>
      <c r="J38" s="33">
        <f t="shared" si="4"/>
        <v>2.5</v>
      </c>
      <c r="K38" s="34">
        <v>3</v>
      </c>
      <c r="L38" s="45"/>
      <c r="M38" s="46" t="s">
        <v>74</v>
      </c>
      <c r="N38" s="47">
        <f>J36+J47+J39+J49+J43</f>
        <v>13.960055416930787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924.55408887696819</v>
      </c>
      <c r="D39" s="31">
        <f t="shared" si="1"/>
        <v>0</v>
      </c>
      <c r="E39">
        <f t="shared" si="2"/>
        <v>836.48795201255223</v>
      </c>
      <c r="F39" s="258"/>
      <c r="G39" s="44" t="s">
        <v>77</v>
      </c>
      <c r="H39" s="33">
        <f t="shared" si="3"/>
        <v>836.48795201255223</v>
      </c>
      <c r="I39" s="44" t="s">
        <v>78</v>
      </c>
      <c r="J39" s="33">
        <f t="shared" si="4"/>
        <v>3.7500327675840577</v>
      </c>
      <c r="K39" s="34">
        <v>4</v>
      </c>
      <c r="L39" s="45"/>
      <c r="M39" s="46" t="s">
        <v>79</v>
      </c>
      <c r="N39" s="47">
        <f>J36+J47+J48+J42+J43</f>
        <v>14.04085113871194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557.66235849920452</v>
      </c>
      <c r="F40" s="258"/>
      <c r="G40" s="44" t="s">
        <v>81</v>
      </c>
      <c r="H40" s="33">
        <f t="shared" si="3"/>
        <v>557.66235849920452</v>
      </c>
      <c r="I40" s="44" t="s">
        <v>82</v>
      </c>
      <c r="J40" s="33">
        <f t="shared" si="4"/>
        <v>2.5001019764636876</v>
      </c>
      <c r="K40" s="34">
        <v>5</v>
      </c>
      <c r="L40" s="45"/>
      <c r="M40" s="46" t="s">
        <v>83</v>
      </c>
      <c r="N40" s="47">
        <f>J45+J38+J39+J40+J51</f>
        <v>13.75046646216034</v>
      </c>
      <c r="O40" s="48" t="s">
        <v>84</v>
      </c>
      <c r="P40" s="39">
        <v>0</v>
      </c>
      <c r="Q40" s="39">
        <f t="shared" si="5"/>
        <v>0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5300.4974003785173</v>
      </c>
      <c r="F41" s="258"/>
      <c r="G41" s="44" t="s">
        <v>85</v>
      </c>
      <c r="H41" s="33">
        <f t="shared" si="3"/>
        <v>5300.4974003785164</v>
      </c>
      <c r="I41" s="44" t="s">
        <v>86</v>
      </c>
      <c r="J41" s="33">
        <f t="shared" si="4"/>
        <v>3.6258445911561625</v>
      </c>
      <c r="K41" s="34">
        <v>6</v>
      </c>
      <c r="L41" s="45"/>
      <c r="M41" s="46" t="s">
        <v>87</v>
      </c>
      <c r="N41" s="47">
        <f>J45+J38+J39+J49+J43</f>
        <v>13.960219637620119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4878.4974983966858</v>
      </c>
      <c r="F42" s="258"/>
      <c r="G42" s="44" t="s">
        <v>89</v>
      </c>
      <c r="H42" s="33">
        <f t="shared" si="3"/>
        <v>4878.4974983966858</v>
      </c>
      <c r="I42" s="44" t="s">
        <v>90</v>
      </c>
      <c r="J42" s="33">
        <f t="shared" si="4"/>
        <v>2.5808284893652123</v>
      </c>
      <c r="K42" s="34">
        <v>7</v>
      </c>
      <c r="L42" s="45"/>
      <c r="M42" s="46" t="s">
        <v>91</v>
      </c>
      <c r="N42" s="47">
        <f>J45+J38+J48+J42+J43</f>
        <v>14.041015359401275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2112.733882446335</v>
      </c>
      <c r="F43" s="258"/>
      <c r="G43" s="44" t="s">
        <v>93</v>
      </c>
      <c r="H43" s="33">
        <f t="shared" si="3"/>
        <v>2112.733882446335</v>
      </c>
      <c r="I43" s="44" t="s">
        <v>94</v>
      </c>
      <c r="J43" s="33">
        <f t="shared" si="4"/>
        <v>2.7098988278270024</v>
      </c>
      <c r="K43" s="34">
        <v>8</v>
      </c>
      <c r="L43" s="53"/>
      <c r="M43" s="54" t="s">
        <v>95</v>
      </c>
      <c r="N43" s="55">
        <f>J45+J46+J41+J42+J43</f>
        <v>13.916908234219193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13.778931541524923</v>
      </c>
      <c r="O44" s="38" t="s">
        <v>100</v>
      </c>
      <c r="P44" s="39">
        <v>0</v>
      </c>
      <c r="Q44" s="39">
        <f t="shared" si="5"/>
        <v>0</v>
      </c>
      <c r="R44" s="40">
        <f>G59</f>
        <v>183.22314335027193</v>
      </c>
      <c r="S44" s="40" t="s">
        <v>39</v>
      </c>
      <c r="T44" s="40">
        <f>I59</f>
        <v>183.22296077867247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458.06885337546345</v>
      </c>
      <c r="F45" s="258"/>
      <c r="G45" s="44" t="s">
        <v>101</v>
      </c>
      <c r="H45" s="33">
        <f t="shared" si="3"/>
        <v>458.06885337546345</v>
      </c>
      <c r="I45" s="44" t="s">
        <v>102</v>
      </c>
      <c r="J45" s="33">
        <f t="shared" si="4"/>
        <v>2.5002880422090596</v>
      </c>
      <c r="K45" s="34">
        <v>10</v>
      </c>
      <c r="L45" s="45"/>
      <c r="M45" s="46" t="s">
        <v>103</v>
      </c>
      <c r="N45" s="47">
        <f>J36+J47+J48+J42+J50</f>
        <v>13.859727263306077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458.05970143490464</v>
      </c>
      <c r="F46" s="258"/>
      <c r="G46" s="44" t="s">
        <v>105</v>
      </c>
      <c r="H46" s="33">
        <f t="shared" si="3"/>
        <v>458.05970143490464</v>
      </c>
      <c r="I46" s="44" t="s">
        <v>106</v>
      </c>
      <c r="J46" s="33">
        <f t="shared" si="4"/>
        <v>2.5000482836617555</v>
      </c>
      <c r="K46" s="34">
        <v>11</v>
      </c>
      <c r="L46" s="45"/>
      <c r="M46" s="46" t="s">
        <v>107</v>
      </c>
      <c r="N46" s="47">
        <f>J45+J38+J39+J49+J50</f>
        <v>13.779095762214254</v>
      </c>
      <c r="O46" s="48" t="s">
        <v>108</v>
      </c>
      <c r="P46" s="39">
        <v>0</v>
      </c>
      <c r="Q46" s="39">
        <f t="shared" si="5"/>
        <v>0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557.66235849920452</v>
      </c>
      <c r="F47" s="258"/>
      <c r="G47" s="44" t="s">
        <v>109</v>
      </c>
      <c r="H47" s="33">
        <f t="shared" si="3"/>
        <v>557.66235849920452</v>
      </c>
      <c r="I47" s="44" t="s">
        <v>110</v>
      </c>
      <c r="J47" s="33">
        <f t="shared" si="4"/>
        <v>2.5001019764636876</v>
      </c>
      <c r="K47" s="34">
        <v>12</v>
      </c>
      <c r="L47" s="45"/>
      <c r="M47" s="46" t="s">
        <v>111</v>
      </c>
      <c r="N47" s="47">
        <f>J45+J38+J48+J42+J50</f>
        <v>13.859891483995412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13.73578435881333</v>
      </c>
      <c r="O48" s="48" t="s">
        <v>116</v>
      </c>
      <c r="P48" s="39">
        <v>183.22314335027193</v>
      </c>
      <c r="Q48" s="39">
        <f t="shared" si="5"/>
        <v>183.22314335027193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0</v>
      </c>
      <c r="F49" s="258"/>
      <c r="G49" s="44" t="s">
        <v>117</v>
      </c>
      <c r="H49" s="33">
        <f t="shared" si="3"/>
        <v>0</v>
      </c>
      <c r="I49" s="44" t="s">
        <v>118</v>
      </c>
      <c r="J49" s="33">
        <f t="shared" si="4"/>
        <v>2.5</v>
      </c>
      <c r="K49" s="34">
        <v>14</v>
      </c>
      <c r="L49" s="53"/>
      <c r="M49" s="54" t="s">
        <v>119</v>
      </c>
      <c r="N49" s="55">
        <f>J45+J46+J53+J44</f>
        <v>15.000336325870816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2776.0839633078003</v>
      </c>
      <c r="F50" s="258"/>
      <c r="G50" s="44" t="s">
        <v>121</v>
      </c>
      <c r="H50" s="33">
        <f t="shared" si="3"/>
        <v>2776.0839633078003</v>
      </c>
      <c r="I50" s="44" t="s">
        <v>122</v>
      </c>
      <c r="J50" s="33">
        <f t="shared" si="4"/>
        <v>2.5287749524211387</v>
      </c>
      <c r="K50" s="34">
        <v>15</v>
      </c>
      <c r="L50" s="35" t="s">
        <v>71</v>
      </c>
      <c r="M50" s="36" t="s">
        <v>123</v>
      </c>
      <c r="N50" s="37">
        <f>J37+J46+J41+J42+J43</f>
        <v>13.916620192010132</v>
      </c>
      <c r="O50" s="38" t="s">
        <v>124</v>
      </c>
      <c r="P50" s="39">
        <v>0</v>
      </c>
      <c r="Q50" s="39">
        <f t="shared" si="5"/>
        <v>0</v>
      </c>
      <c r="R50" s="40">
        <f>G60</f>
        <v>830.56565650079369</v>
      </c>
      <c r="S50" s="40" t="s">
        <v>39</v>
      </c>
      <c r="T50" s="40">
        <f>I60</f>
        <v>830.56565650079381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557.65964918657198</v>
      </c>
      <c r="F51" s="258"/>
      <c r="G51" s="44" t="s">
        <v>125</v>
      </c>
      <c r="H51" s="33">
        <f t="shared" si="3"/>
        <v>557.65964918657198</v>
      </c>
      <c r="I51" s="44" t="s">
        <v>126</v>
      </c>
      <c r="J51" s="33">
        <f t="shared" si="4"/>
        <v>2.5000436759035356</v>
      </c>
      <c r="K51" s="34">
        <v>16</v>
      </c>
      <c r="L51" s="45"/>
      <c r="M51" s="46" t="s">
        <v>127</v>
      </c>
      <c r="N51" s="47">
        <f>J37+J38+J39+J40+J51</f>
        <v>13.750178419951281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4670.0749499818176</v>
      </c>
      <c r="F52" s="258"/>
      <c r="G52" s="44" t="s">
        <v>129</v>
      </c>
      <c r="H52" s="33">
        <f t="shared" si="3"/>
        <v>4670.0749499818176</v>
      </c>
      <c r="I52" s="44" t="s">
        <v>130</v>
      </c>
      <c r="J52" s="33">
        <f t="shared" si="4"/>
        <v>3.2719831190708613</v>
      </c>
      <c r="K52" s="34">
        <v>17</v>
      </c>
      <c r="L52" s="45"/>
      <c r="M52" s="46" t="s">
        <v>131</v>
      </c>
      <c r="N52" s="47">
        <f>J37+J38+J39+J49+J43</f>
        <v>13.95993159541106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14.040727317192214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12.188555027419238</v>
      </c>
      <c r="O54" s="56" t="s">
        <v>140</v>
      </c>
      <c r="P54" s="39">
        <v>830.56565650079369</v>
      </c>
      <c r="Q54" s="39">
        <f t="shared" si="5"/>
        <v>830.56565650079369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23721.147202194094</v>
      </c>
      <c r="K55" s="34">
        <v>20</v>
      </c>
      <c r="L55" s="35" t="s">
        <v>76</v>
      </c>
      <c r="M55" s="36" t="s">
        <v>142</v>
      </c>
      <c r="N55" s="37">
        <f>J37+J38+J39+J49+J50</f>
        <v>13.778807720005197</v>
      </c>
      <c r="O55" s="38" t="s">
        <v>143</v>
      </c>
      <c r="P55" s="39">
        <v>0</v>
      </c>
      <c r="Q55" s="39">
        <f t="shared" si="5"/>
        <v>0</v>
      </c>
      <c r="R55" s="40">
        <f>G61</f>
        <v>924.55408887696819</v>
      </c>
      <c r="S55" s="40" t="s">
        <v>39</v>
      </c>
      <c r="T55" s="40">
        <f>I61</f>
        <v>924.55408887696819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13.859603441786351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13.735496316604269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223.06304780128229</v>
      </c>
      <c r="H58" s="68" t="s">
        <v>39</v>
      </c>
      <c r="I58" s="69">
        <f>C36</f>
        <v>223.06304780128229</v>
      </c>
      <c r="K58" s="34">
        <v>23</v>
      </c>
      <c r="L58" s="45"/>
      <c r="M58" s="46" t="s">
        <v>149</v>
      </c>
      <c r="N58" s="47">
        <f>J37+J46+J53+J44</f>
        <v>15.000048283661755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183.22314335027193</v>
      </c>
      <c r="H59" s="68" t="s">
        <v>39</v>
      </c>
      <c r="I59" s="69">
        <f t="shared" ref="I59:I60" si="6">C37</f>
        <v>183.22296077867247</v>
      </c>
      <c r="K59" s="34">
        <v>24</v>
      </c>
      <c r="L59" s="45"/>
      <c r="M59" s="46" t="s">
        <v>151</v>
      </c>
      <c r="N59" s="47">
        <f>J52+J53+J44</f>
        <v>13.27198311907086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830.56565650079369</v>
      </c>
      <c r="H60" s="68" t="s">
        <v>39</v>
      </c>
      <c r="I60" s="69">
        <f t="shared" si="6"/>
        <v>830.56565650079381</v>
      </c>
      <c r="K60" s="34">
        <v>25</v>
      </c>
      <c r="L60" s="53"/>
      <c r="M60" s="54" t="s">
        <v>153</v>
      </c>
      <c r="N60" s="55">
        <f>J52+J41+J42+J50</f>
        <v>12.007431152013375</v>
      </c>
      <c r="O60" s="56" t="s">
        <v>154</v>
      </c>
      <c r="P60" s="39">
        <v>924.55408887696819</v>
      </c>
      <c r="Q60" s="71">
        <f t="shared" si="5"/>
        <v>924.55408887696819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924.55408887696819</v>
      </c>
      <c r="H61" s="74" t="s">
        <v>39</v>
      </c>
      <c r="I61" s="69">
        <f>C39</f>
        <v>924.55408887696819</v>
      </c>
      <c r="K61" s="264" t="s">
        <v>155</v>
      </c>
      <c r="L61" s="264"/>
      <c r="M61" s="264"/>
      <c r="N61" s="76">
        <f>SUM(N36:N60)</f>
        <v>345.94303333232477</v>
      </c>
      <c r="U61" s="77" t="s">
        <v>156</v>
      </c>
      <c r="V61" s="78">
        <f>SUMPRODUCT($Q$36:$Q$60,V36:V60)</f>
        <v>223.06304780128229</v>
      </c>
      <c r="W61" s="78">
        <f>SUMPRODUCT($Q$36:$Q$60,W36:W60)</f>
        <v>0</v>
      </c>
      <c r="X61" s="78">
        <f t="shared" ref="X61:AN61" si="7">SUMPRODUCT($Q$36:$Q$60,X36:X60)</f>
        <v>0</v>
      </c>
      <c r="Y61" s="78">
        <f t="shared" si="7"/>
        <v>223.06304780128229</v>
      </c>
      <c r="Z61" s="78">
        <f t="shared" si="7"/>
        <v>223.06304780128229</v>
      </c>
      <c r="AA61" s="78">
        <f t="shared" si="7"/>
        <v>1938.3428887280338</v>
      </c>
      <c r="AB61" s="78">
        <f t="shared" si="7"/>
        <v>1938.3428887280338</v>
      </c>
      <c r="AC61" s="78">
        <f t="shared" si="7"/>
        <v>830.56565650079369</v>
      </c>
      <c r="AD61" s="78">
        <f t="shared" si="7"/>
        <v>0</v>
      </c>
      <c r="AE61" s="78">
        <f t="shared" si="7"/>
        <v>183.22314335027193</v>
      </c>
      <c r="AF61" s="78">
        <f t="shared" si="7"/>
        <v>183.22314335027193</v>
      </c>
      <c r="AG61" s="78">
        <f t="shared" si="7"/>
        <v>223.06304780128229</v>
      </c>
      <c r="AH61" s="78">
        <f t="shared" si="7"/>
        <v>0</v>
      </c>
      <c r="AI61" s="78">
        <f t="shared" si="7"/>
        <v>0</v>
      </c>
      <c r="AJ61" s="78">
        <f t="shared" si="7"/>
        <v>1107.7772322272401</v>
      </c>
      <c r="AK61" s="78">
        <f t="shared" si="7"/>
        <v>223.06304780128229</v>
      </c>
      <c r="AL61" s="78">
        <f t="shared" si="7"/>
        <v>1755.1197453777618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7.4354349267094097E-2</v>
      </c>
      <c r="W64">
        <f t="shared" ref="W64:AN64" si="8">W61/W63</f>
        <v>0</v>
      </c>
      <c r="X64">
        <f t="shared" si="8"/>
        <v>0</v>
      </c>
      <c r="Y64">
        <f t="shared" si="8"/>
        <v>7.4354349267094097E-2</v>
      </c>
      <c r="Z64">
        <f t="shared" si="8"/>
        <v>0.11153152390064115</v>
      </c>
      <c r="AA64">
        <f t="shared" si="8"/>
        <v>1.2922285924853558</v>
      </c>
      <c r="AB64">
        <f t="shared" si="8"/>
        <v>0.64611429624267791</v>
      </c>
      <c r="AC64">
        <f t="shared" si="8"/>
        <v>0.83056565650079373</v>
      </c>
      <c r="AD64">
        <f t="shared" si="8"/>
        <v>0</v>
      </c>
      <c r="AE64">
        <f t="shared" si="8"/>
        <v>0.14657851468021754</v>
      </c>
      <c r="AF64">
        <f t="shared" si="8"/>
        <v>9.1611571675135964E-2</v>
      </c>
      <c r="AG64">
        <f t="shared" si="8"/>
        <v>0.11153152390064115</v>
      </c>
      <c r="AH64">
        <f t="shared" si="8"/>
        <v>0</v>
      </c>
      <c r="AI64">
        <f t="shared" si="8"/>
        <v>0</v>
      </c>
      <c r="AJ64">
        <f t="shared" si="8"/>
        <v>0.49234543654544005</v>
      </c>
      <c r="AK64">
        <f t="shared" si="8"/>
        <v>8.9225219120512914E-2</v>
      </c>
      <c r="AL64">
        <f t="shared" si="8"/>
        <v>1.1700798302518411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223.06304780128229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2.5000218450560387</v>
      </c>
      <c r="W67" s="82">
        <f t="shared" ref="W67:AN67" si="9">AB15*(1+0.17*(W61/AB16)^3.8)</f>
        <v>2.5</v>
      </c>
      <c r="X67" s="82">
        <f t="shared" si="9"/>
        <v>2.5</v>
      </c>
      <c r="Y67" s="82">
        <f t="shared" si="9"/>
        <v>3.7500327675840577</v>
      </c>
      <c r="Z67" s="82">
        <f t="shared" si="9"/>
        <v>2.5001019764636876</v>
      </c>
      <c r="AA67" s="82">
        <f t="shared" si="9"/>
        <v>3.6258445911561625</v>
      </c>
      <c r="AB67" s="82">
        <f t="shared" si="9"/>
        <v>2.5808284893652123</v>
      </c>
      <c r="AC67" s="82">
        <f t="shared" si="9"/>
        <v>2.7098988278270024</v>
      </c>
      <c r="AD67" s="82">
        <f t="shared" si="9"/>
        <v>2.5</v>
      </c>
      <c r="AE67" s="82">
        <f t="shared" si="9"/>
        <v>2.5002880422090596</v>
      </c>
      <c r="AF67" s="82">
        <f t="shared" si="9"/>
        <v>2.5000482836617555</v>
      </c>
      <c r="AG67" s="82">
        <f t="shared" si="9"/>
        <v>2.5001019764636876</v>
      </c>
      <c r="AH67" s="82">
        <f t="shared" si="9"/>
        <v>3.75</v>
      </c>
      <c r="AI67" s="82">
        <f t="shared" si="9"/>
        <v>2.5</v>
      </c>
      <c r="AJ67" s="82">
        <f t="shared" si="9"/>
        <v>2.5287749524211387</v>
      </c>
      <c r="AK67" s="82">
        <f t="shared" si="9"/>
        <v>2.5000436759035356</v>
      </c>
      <c r="AL67" s="82">
        <f t="shared" si="9"/>
        <v>3.2719831190708613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0</v>
      </c>
      <c r="H68" s="6"/>
    </row>
    <row r="69" spans="6:40" x14ac:dyDescent="0.3">
      <c r="F69" s="4" t="s">
        <v>45</v>
      </c>
      <c r="G69" s="4">
        <f>Y61</f>
        <v>223.06304780128229</v>
      </c>
      <c r="H69" s="6"/>
    </row>
    <row r="70" spans="6:40" x14ac:dyDescent="0.3">
      <c r="F70" s="4" t="s">
        <v>46</v>
      </c>
      <c r="G70" s="4">
        <f>Z61</f>
        <v>223.06304780128229</v>
      </c>
      <c r="U70" s="41" t="s">
        <v>65</v>
      </c>
      <c r="V70">
        <f t="shared" ref="V70:V94" si="10">SUMPRODUCT($V$67:$AN$67,V36:AN36)</f>
        <v>15.000065520959573</v>
      </c>
      <c r="X70">
        <v>15.000195603366421</v>
      </c>
    </row>
    <row r="71" spans="6:40" x14ac:dyDescent="0.3">
      <c r="F71" s="4" t="s">
        <v>47</v>
      </c>
      <c r="G71" s="4">
        <f>AA61</f>
        <v>1938.3428887280338</v>
      </c>
      <c r="U71" s="41" t="s">
        <v>70</v>
      </c>
      <c r="V71">
        <f t="shared" si="10"/>
        <v>13.750302241471008</v>
      </c>
      <c r="X71">
        <v>13.75090229828113</v>
      </c>
    </row>
    <row r="72" spans="6:40" x14ac:dyDescent="0.3">
      <c r="F72" s="4" t="s">
        <v>48</v>
      </c>
      <c r="G72" s="4">
        <f>AB61</f>
        <v>1938.3428887280338</v>
      </c>
      <c r="U72" s="41" t="s">
        <v>75</v>
      </c>
      <c r="V72">
        <f t="shared" si="10"/>
        <v>13.960055416930787</v>
      </c>
      <c r="X72">
        <v>14.225219683523857</v>
      </c>
    </row>
    <row r="73" spans="6:40" x14ac:dyDescent="0.3">
      <c r="F73" s="4" t="s">
        <v>49</v>
      </c>
      <c r="G73" s="4">
        <f>AC61</f>
        <v>830.56565650079369</v>
      </c>
      <c r="U73" s="41" t="s">
        <v>80</v>
      </c>
      <c r="V73">
        <f t="shared" si="10"/>
        <v>14.040851138711941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13.750466462160341</v>
      </c>
      <c r="X74">
        <v>13.805151472614</v>
      </c>
    </row>
    <row r="75" spans="6:40" x14ac:dyDescent="0.3">
      <c r="F75" s="4" t="s">
        <v>51</v>
      </c>
      <c r="G75" s="4">
        <f>AE61</f>
        <v>183.22314335027193</v>
      </c>
      <c r="U75" s="41" t="s">
        <v>88</v>
      </c>
      <c r="V75">
        <f t="shared" si="10"/>
        <v>13.960219637620121</v>
      </c>
      <c r="X75">
        <v>14.279468857856727</v>
      </c>
    </row>
    <row r="76" spans="6:40" x14ac:dyDescent="0.3">
      <c r="F76" s="4" t="s">
        <v>52</v>
      </c>
      <c r="G76" s="4">
        <f>AF61</f>
        <v>183.22314335027193</v>
      </c>
      <c r="U76" s="41" t="s">
        <v>92</v>
      </c>
      <c r="V76">
        <f t="shared" si="10"/>
        <v>14.041015359401275</v>
      </c>
      <c r="X76">
        <v>14.326575531725375</v>
      </c>
    </row>
    <row r="77" spans="6:40" x14ac:dyDescent="0.3">
      <c r="F77" s="4" t="s">
        <v>53</v>
      </c>
      <c r="G77" s="4">
        <f>AG61</f>
        <v>223.06304780128229</v>
      </c>
      <c r="U77" s="41" t="s">
        <v>96</v>
      </c>
      <c r="V77">
        <f t="shared" si="10"/>
        <v>13.916908234219193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13.778931541524923</v>
      </c>
      <c r="X78">
        <v>13.750771910176033</v>
      </c>
    </row>
    <row r="79" spans="6:40" x14ac:dyDescent="0.3">
      <c r="F79" s="4" t="s">
        <v>55</v>
      </c>
      <c r="G79" s="4">
        <f>AI61</f>
        <v>0</v>
      </c>
      <c r="U79" s="41" t="s">
        <v>104</v>
      </c>
      <c r="V79">
        <f t="shared" si="10"/>
        <v>13.859727263306077</v>
      </c>
      <c r="X79">
        <v>13.801434953032715</v>
      </c>
    </row>
    <row r="80" spans="6:40" x14ac:dyDescent="0.3">
      <c r="F80" s="4" t="s">
        <v>56</v>
      </c>
      <c r="G80" s="4">
        <f>AJ61</f>
        <v>1107.7772322272401</v>
      </c>
      <c r="U80" s="41" t="s">
        <v>108</v>
      </c>
      <c r="V80">
        <f t="shared" si="10"/>
        <v>13.779095762214254</v>
      </c>
      <c r="X80">
        <v>13.808577453496937</v>
      </c>
    </row>
    <row r="81" spans="6:24" x14ac:dyDescent="0.3">
      <c r="F81" s="4" t="s">
        <v>57</v>
      </c>
      <c r="G81" s="4">
        <f>AK61</f>
        <v>223.06304780128229</v>
      </c>
      <c r="U81" s="41" t="s">
        <v>112</v>
      </c>
      <c r="V81">
        <f t="shared" si="10"/>
        <v>13.859891483995408</v>
      </c>
      <c r="X81">
        <v>13.855684127365585</v>
      </c>
    </row>
    <row r="82" spans="6:24" x14ac:dyDescent="0.3">
      <c r="F82" s="4" t="s">
        <v>58</v>
      </c>
      <c r="G82" s="4">
        <f>AL61</f>
        <v>1755.1197453777618</v>
      </c>
      <c r="U82" s="41" t="s">
        <v>116</v>
      </c>
      <c r="V82">
        <f t="shared" si="10"/>
        <v>13.735784358813326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15.000336325870816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13.916620192010132</v>
      </c>
      <c r="X84">
        <v>13.696318465991869</v>
      </c>
    </row>
    <row r="85" spans="6:24" x14ac:dyDescent="0.3">
      <c r="U85" s="41" t="s">
        <v>128</v>
      </c>
      <c r="V85">
        <f t="shared" si="10"/>
        <v>13.750178419951281</v>
      </c>
      <c r="X85">
        <v>13.75056790087643</v>
      </c>
    </row>
    <row r="86" spans="6:24" x14ac:dyDescent="0.3">
      <c r="U86" s="41" t="s">
        <v>132</v>
      </c>
      <c r="V86">
        <f t="shared" si="10"/>
        <v>13.95993159541106</v>
      </c>
      <c r="X86">
        <v>14.224885286119157</v>
      </c>
    </row>
    <row r="87" spans="6:24" x14ac:dyDescent="0.3">
      <c r="U87" s="41" t="s">
        <v>136</v>
      </c>
      <c r="V87">
        <f t="shared" si="10"/>
        <v>14.040727317192214</v>
      </c>
      <c r="X87">
        <v>14.271991959987805</v>
      </c>
    </row>
    <row r="88" spans="6:24" x14ac:dyDescent="0.3">
      <c r="U88" s="41" t="s">
        <v>140</v>
      </c>
      <c r="V88">
        <f t="shared" si="10"/>
        <v>12.188555027419238</v>
      </c>
      <c r="X88">
        <v>11.68222407686552</v>
      </c>
    </row>
    <row r="89" spans="6:24" x14ac:dyDescent="0.3">
      <c r="U89" s="41" t="s">
        <v>143</v>
      </c>
      <c r="V89">
        <f t="shared" si="10"/>
        <v>13.778807720005197</v>
      </c>
      <c r="X89">
        <v>13.753993881759367</v>
      </c>
    </row>
    <row r="90" spans="6:24" x14ac:dyDescent="0.3">
      <c r="U90" s="41" t="s">
        <v>145</v>
      </c>
      <c r="V90">
        <f t="shared" si="10"/>
        <v>13.859603441786351</v>
      </c>
      <c r="X90">
        <v>13.801100555628015</v>
      </c>
    </row>
    <row r="91" spans="6:24" x14ac:dyDescent="0.3">
      <c r="U91" s="41" t="s">
        <v>148</v>
      </c>
      <c r="V91">
        <f t="shared" si="10"/>
        <v>13.735496316604269</v>
      </c>
      <c r="X91">
        <v>13.225427061632079</v>
      </c>
    </row>
    <row r="92" spans="6:24" x14ac:dyDescent="0.3">
      <c r="U92" s="41" t="s">
        <v>150</v>
      </c>
      <c r="V92">
        <f t="shared" si="10"/>
        <v>15.000048283661755</v>
      </c>
      <c r="X92">
        <v>15.239521451121469</v>
      </c>
    </row>
    <row r="93" spans="6:24" x14ac:dyDescent="0.3">
      <c r="U93" s="41" t="s">
        <v>152</v>
      </c>
      <c r="V93">
        <f t="shared" si="10"/>
        <v>13.27198311907086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12.007431152013375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29" x14ac:dyDescent="0.3">
      <c r="H97" s="222"/>
      <c r="I97" s="4" t="str">
        <f t="shared" si="11"/>
        <v>t1</v>
      </c>
      <c r="J97" s="76">
        <f>J36</f>
        <v>2.5000218450560387</v>
      </c>
      <c r="K97" s="4" t="s">
        <v>61</v>
      </c>
      <c r="L97" s="76">
        <f>MIN(N36:N43)</f>
        <v>13.750302241471008</v>
      </c>
      <c r="M97" s="135" t="s">
        <v>11</v>
      </c>
      <c r="N97" s="4">
        <v>15</v>
      </c>
      <c r="O97" s="4">
        <v>99999</v>
      </c>
      <c r="P97" s="76">
        <f>L97</f>
        <v>13.750302241471008</v>
      </c>
      <c r="Q97" s="76">
        <f>L98</f>
        <v>13.73578435881333</v>
      </c>
      <c r="R97" s="223"/>
    </row>
    <row r="98" spans="8:29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13.73578435881333</v>
      </c>
      <c r="M98" s="135" t="s">
        <v>12</v>
      </c>
      <c r="N98" s="4">
        <v>99999</v>
      </c>
      <c r="O98" s="4">
        <v>15</v>
      </c>
      <c r="P98" s="76">
        <f>L99</f>
        <v>12.188555027419238</v>
      </c>
      <c r="Q98" s="76">
        <f>L100</f>
        <v>12.007431152013375</v>
      </c>
      <c r="R98" s="223"/>
    </row>
    <row r="99" spans="8:29" ht="15" thickBot="1" x14ac:dyDescent="0.35">
      <c r="H99" s="222"/>
      <c r="I99" s="4" t="str">
        <f t="shared" si="11"/>
        <v>t3</v>
      </c>
      <c r="J99" s="76">
        <f t="shared" si="11"/>
        <v>2.5</v>
      </c>
      <c r="K99" s="4" t="s">
        <v>71</v>
      </c>
      <c r="L99" s="76">
        <f>MIN(N50:N54)</f>
        <v>12.188555027419238</v>
      </c>
      <c r="M99" s="135" t="s">
        <v>13</v>
      </c>
      <c r="N99" s="76">
        <f>L101</f>
        <v>13.916908234219193</v>
      </c>
      <c r="O99" s="76">
        <f>L102</f>
        <v>12.188555027419238</v>
      </c>
      <c r="P99" s="4">
        <v>15</v>
      </c>
      <c r="Q99" s="4">
        <v>99999</v>
      </c>
      <c r="R99" s="223"/>
      <c r="T99" s="265"/>
      <c r="U99" s="265"/>
      <c r="V99" s="265"/>
      <c r="W99" s="265"/>
      <c r="X99" s="265"/>
      <c r="Y99" s="265"/>
      <c r="Z99" s="265"/>
      <c r="AA99" s="265"/>
      <c r="AB99" s="265"/>
      <c r="AC99" s="265"/>
    </row>
    <row r="100" spans="8:29" ht="26.4" customHeight="1" thickBot="1" x14ac:dyDescent="0.35">
      <c r="H100" s="222"/>
      <c r="I100" s="4" t="str">
        <f t="shared" si="11"/>
        <v>t4</v>
      </c>
      <c r="J100" s="76">
        <f t="shared" si="11"/>
        <v>3.7500327675840577</v>
      </c>
      <c r="K100" s="4" t="s">
        <v>76</v>
      </c>
      <c r="L100" s="76">
        <f>MIN(N55:N60)</f>
        <v>12.007431152013375</v>
      </c>
      <c r="M100" s="135" t="s">
        <v>14</v>
      </c>
      <c r="N100" s="76">
        <f>L104</f>
        <v>13.73578435881333</v>
      </c>
      <c r="O100" s="76">
        <f>L105</f>
        <v>12.007431152013375</v>
      </c>
      <c r="P100" s="4">
        <v>99999</v>
      </c>
      <c r="Q100" s="4">
        <v>15</v>
      </c>
      <c r="R100" s="223"/>
      <c r="T100" s="265"/>
      <c r="U100" s="266" t="s">
        <v>260</v>
      </c>
      <c r="V100" s="267" t="s">
        <v>32</v>
      </c>
      <c r="W100" s="267" t="s">
        <v>35</v>
      </c>
      <c r="X100" s="267" t="s">
        <v>32</v>
      </c>
      <c r="Y100" s="267" t="s">
        <v>36</v>
      </c>
      <c r="Z100" s="265"/>
      <c r="AA100" s="268" t="s">
        <v>2</v>
      </c>
      <c r="AB100" s="268" t="s">
        <v>259</v>
      </c>
      <c r="AC100" s="265"/>
    </row>
    <row r="101" spans="8:29" x14ac:dyDescent="0.3">
      <c r="H101" s="222"/>
      <c r="I101" s="4" t="str">
        <f t="shared" si="11"/>
        <v>t5</v>
      </c>
      <c r="J101" s="76">
        <f t="shared" si="11"/>
        <v>2.5001019764636876</v>
      </c>
      <c r="K101" s="4" t="s">
        <v>252</v>
      </c>
      <c r="L101" s="76">
        <f>J104+J103+J102+J107+J106</f>
        <v>13.916908234219193</v>
      </c>
      <c r="R101" s="223"/>
      <c r="T101" s="265"/>
      <c r="U101" s="269" t="s">
        <v>61</v>
      </c>
      <c r="V101" s="270" t="s">
        <v>64</v>
      </c>
      <c r="W101" s="271">
        <v>15.000065520959575</v>
      </c>
      <c r="X101" s="270" t="s">
        <v>65</v>
      </c>
      <c r="Y101" s="272">
        <v>0</v>
      </c>
      <c r="Z101" s="265"/>
      <c r="AA101" s="273" t="s">
        <v>63</v>
      </c>
      <c r="AB101" s="274">
        <v>2.5000218450560387</v>
      </c>
      <c r="AC101" s="265"/>
    </row>
    <row r="102" spans="8:29" x14ac:dyDescent="0.3">
      <c r="H102" s="222"/>
      <c r="I102" s="4" t="str">
        <f t="shared" si="11"/>
        <v>t6</v>
      </c>
      <c r="J102" s="76">
        <f t="shared" si="11"/>
        <v>3.6258445911561625</v>
      </c>
      <c r="K102" s="4" t="s">
        <v>253</v>
      </c>
      <c r="L102" s="76">
        <f>J104+J103+J102+J113</f>
        <v>12.188555027419238</v>
      </c>
      <c r="R102" s="223"/>
      <c r="T102" s="265"/>
      <c r="U102" s="275"/>
      <c r="V102" s="276" t="s">
        <v>69</v>
      </c>
      <c r="W102" s="277">
        <v>13.750302241471008</v>
      </c>
      <c r="X102" s="276" t="s">
        <v>70</v>
      </c>
      <c r="Y102" s="278">
        <v>223.06304780128229</v>
      </c>
      <c r="Z102" s="265"/>
      <c r="AA102" s="279" t="s">
        <v>68</v>
      </c>
      <c r="AB102" s="280">
        <v>2.5</v>
      </c>
      <c r="AC102" s="265"/>
    </row>
    <row r="103" spans="8:29" x14ac:dyDescent="0.3">
      <c r="H103" s="222"/>
      <c r="I103" s="4" t="str">
        <f t="shared" si="11"/>
        <v>t7</v>
      </c>
      <c r="J103" s="76">
        <f t="shared" si="11"/>
        <v>2.5808284893652123</v>
      </c>
      <c r="K103" s="4" t="s">
        <v>254</v>
      </c>
      <c r="L103" s="76">
        <v>99999</v>
      </c>
      <c r="R103" s="223"/>
      <c r="T103" s="265"/>
      <c r="U103" s="275"/>
      <c r="V103" s="281" t="s">
        <v>74</v>
      </c>
      <c r="W103" s="282">
        <v>13.960055416930787</v>
      </c>
      <c r="X103" s="281" t="s">
        <v>75</v>
      </c>
      <c r="Y103" s="283">
        <v>0</v>
      </c>
      <c r="Z103" s="265"/>
      <c r="AA103" s="279" t="s">
        <v>73</v>
      </c>
      <c r="AB103" s="280">
        <v>2.5</v>
      </c>
      <c r="AC103" s="265"/>
    </row>
    <row r="104" spans="8:29" x14ac:dyDescent="0.3">
      <c r="H104" s="222"/>
      <c r="I104" s="4" t="str">
        <f t="shared" si="11"/>
        <v>t8</v>
      </c>
      <c r="J104" s="76">
        <f t="shared" si="11"/>
        <v>2.7098988278270024</v>
      </c>
      <c r="K104" s="4" t="s">
        <v>255</v>
      </c>
      <c r="L104" s="76">
        <f>J111+J103+J102+J107+J106</f>
        <v>13.73578435881333</v>
      </c>
      <c r="R104" s="223"/>
      <c r="T104" s="265"/>
      <c r="U104" s="275"/>
      <c r="V104" s="281" t="s">
        <v>79</v>
      </c>
      <c r="W104" s="282">
        <v>14.04085113871194</v>
      </c>
      <c r="X104" s="281" t="s">
        <v>80</v>
      </c>
      <c r="Y104" s="283">
        <v>0</v>
      </c>
      <c r="Z104" s="265"/>
      <c r="AA104" s="279" t="s">
        <v>78</v>
      </c>
      <c r="AB104" s="280">
        <v>3.7500327675840577</v>
      </c>
      <c r="AC104" s="265"/>
    </row>
    <row r="105" spans="8:29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12.007431152013375</v>
      </c>
      <c r="N105" s="1" t="s">
        <v>257</v>
      </c>
      <c r="O105" s="1"/>
      <c r="R105" s="223"/>
      <c r="T105" s="265"/>
      <c r="U105" s="275"/>
      <c r="V105" s="281" t="s">
        <v>83</v>
      </c>
      <c r="W105" s="282">
        <v>13.75046646216034</v>
      </c>
      <c r="X105" s="281" t="s">
        <v>84</v>
      </c>
      <c r="Y105" s="283">
        <v>0</v>
      </c>
      <c r="Z105" s="265"/>
      <c r="AA105" s="279" t="s">
        <v>82</v>
      </c>
      <c r="AB105" s="280">
        <v>2.5001019764636876</v>
      </c>
      <c r="AC105" s="265"/>
    </row>
    <row r="106" spans="8:29" x14ac:dyDescent="0.3">
      <c r="H106" s="222"/>
      <c r="I106" s="4" t="str">
        <f t="shared" si="11"/>
        <v>t10</v>
      </c>
      <c r="J106" s="76">
        <f t="shared" si="11"/>
        <v>2.5002880422090596</v>
      </c>
      <c r="K106" s="4" t="s">
        <v>258</v>
      </c>
      <c r="L106" s="76">
        <v>99999</v>
      </c>
      <c r="R106" s="223"/>
      <c r="T106" s="265"/>
      <c r="U106" s="275"/>
      <c r="V106" s="281" t="s">
        <v>87</v>
      </c>
      <c r="W106" s="282">
        <v>13.960219637620119</v>
      </c>
      <c r="X106" s="281" t="s">
        <v>88</v>
      </c>
      <c r="Y106" s="283">
        <v>0</v>
      </c>
      <c r="Z106" s="265"/>
      <c r="AA106" s="279" t="s">
        <v>86</v>
      </c>
      <c r="AB106" s="280">
        <v>3.6258445911561625</v>
      </c>
      <c r="AC106" s="265"/>
    </row>
    <row r="107" spans="8:29" x14ac:dyDescent="0.3">
      <c r="H107" s="222"/>
      <c r="I107" s="4" t="str">
        <f t="shared" si="11"/>
        <v>t11</v>
      </c>
      <c r="J107" s="76">
        <f t="shared" si="11"/>
        <v>2.5000482836617555</v>
      </c>
      <c r="R107" s="223"/>
      <c r="T107" s="265"/>
      <c r="U107" s="275"/>
      <c r="V107" s="281" t="s">
        <v>91</v>
      </c>
      <c r="W107" s="282">
        <v>14.041015359401275</v>
      </c>
      <c r="X107" s="281" t="s">
        <v>92</v>
      </c>
      <c r="Y107" s="283">
        <v>0</v>
      </c>
      <c r="Z107" s="265"/>
      <c r="AA107" s="279" t="s">
        <v>90</v>
      </c>
      <c r="AB107" s="280">
        <v>2.5808284893652123</v>
      </c>
      <c r="AC107" s="265"/>
    </row>
    <row r="108" spans="8:29" ht="15" thickBot="1" x14ac:dyDescent="0.35">
      <c r="H108" s="222"/>
      <c r="I108" s="4" t="str">
        <f t="shared" si="11"/>
        <v>t12</v>
      </c>
      <c r="J108" s="76">
        <f t="shared" si="11"/>
        <v>2.5001019764636876</v>
      </c>
      <c r="R108" s="223"/>
      <c r="T108" s="265"/>
      <c r="U108" s="284"/>
      <c r="V108" s="285" t="s">
        <v>95</v>
      </c>
      <c r="W108" s="286">
        <v>13.916908234219193</v>
      </c>
      <c r="X108" s="285" t="s">
        <v>96</v>
      </c>
      <c r="Y108" s="287">
        <v>0</v>
      </c>
      <c r="Z108" s="265"/>
      <c r="AA108" s="279" t="s">
        <v>94</v>
      </c>
      <c r="AB108" s="280">
        <v>2.7098988278270024</v>
      </c>
      <c r="AC108" s="265"/>
    </row>
    <row r="109" spans="8:29" x14ac:dyDescent="0.3">
      <c r="H109" s="222"/>
      <c r="I109" s="4" t="str">
        <f t="shared" si="11"/>
        <v>t13</v>
      </c>
      <c r="J109" s="76">
        <f t="shared" si="11"/>
        <v>3.75</v>
      </c>
      <c r="R109" s="223"/>
      <c r="T109" s="265"/>
      <c r="U109" s="269" t="s">
        <v>66</v>
      </c>
      <c r="V109" s="270" t="s">
        <v>99</v>
      </c>
      <c r="W109" s="271">
        <v>13.778931541524923</v>
      </c>
      <c r="X109" s="270" t="s">
        <v>100</v>
      </c>
      <c r="Y109" s="272">
        <v>0</v>
      </c>
      <c r="Z109" s="265"/>
      <c r="AA109" s="279" t="s">
        <v>98</v>
      </c>
      <c r="AB109" s="280">
        <v>2.5</v>
      </c>
      <c r="AC109" s="265"/>
    </row>
    <row r="110" spans="8:29" x14ac:dyDescent="0.3">
      <c r="H110" s="222"/>
      <c r="I110" s="4" t="str">
        <f t="shared" si="11"/>
        <v>t14</v>
      </c>
      <c r="J110" s="76">
        <f t="shared" si="11"/>
        <v>2.5</v>
      </c>
      <c r="R110" s="223"/>
      <c r="T110" s="265"/>
      <c r="U110" s="275"/>
      <c r="V110" s="281" t="s">
        <v>103</v>
      </c>
      <c r="W110" s="282">
        <v>13.859727263306077</v>
      </c>
      <c r="X110" s="281" t="s">
        <v>104</v>
      </c>
      <c r="Y110" s="283">
        <v>0</v>
      </c>
      <c r="Z110" s="265"/>
      <c r="AA110" s="279" t="s">
        <v>102</v>
      </c>
      <c r="AB110" s="280">
        <v>2.5002880422090596</v>
      </c>
      <c r="AC110" s="265"/>
    </row>
    <row r="111" spans="8:29" x14ac:dyDescent="0.3">
      <c r="H111" s="222"/>
      <c r="I111" s="4" t="str">
        <f t="shared" si="11"/>
        <v>t15</v>
      </c>
      <c r="J111" s="76">
        <f t="shared" si="11"/>
        <v>2.5287749524211387</v>
      </c>
      <c r="R111" s="223"/>
      <c r="T111" s="265"/>
      <c r="U111" s="275"/>
      <c r="V111" s="281" t="s">
        <v>107</v>
      </c>
      <c r="W111" s="282">
        <v>13.779095762214254</v>
      </c>
      <c r="X111" s="281" t="s">
        <v>108</v>
      </c>
      <c r="Y111" s="283">
        <v>0</v>
      </c>
      <c r="Z111" s="265"/>
      <c r="AA111" s="279" t="s">
        <v>106</v>
      </c>
      <c r="AB111" s="280">
        <v>2.5000482836617555</v>
      </c>
      <c r="AC111" s="265"/>
    </row>
    <row r="112" spans="8:29" x14ac:dyDescent="0.3">
      <c r="H112" s="222"/>
      <c r="I112" s="4" t="str">
        <f t="shared" ref="I112:J115" si="12">I51</f>
        <v>t16</v>
      </c>
      <c r="J112" s="76">
        <f t="shared" si="12"/>
        <v>2.5000436759035356</v>
      </c>
      <c r="R112" s="223"/>
      <c r="T112" s="265"/>
      <c r="U112" s="275"/>
      <c r="V112" s="281" t="s">
        <v>111</v>
      </c>
      <c r="W112" s="282">
        <v>13.859891483995412</v>
      </c>
      <c r="X112" s="281" t="s">
        <v>112</v>
      </c>
      <c r="Y112" s="283">
        <v>0</v>
      </c>
      <c r="Z112" s="265"/>
      <c r="AA112" s="279" t="s">
        <v>110</v>
      </c>
      <c r="AB112" s="280">
        <v>2.5001019764636876</v>
      </c>
      <c r="AC112" s="265"/>
    </row>
    <row r="113" spans="8:29" x14ac:dyDescent="0.3">
      <c r="H113" s="222"/>
      <c r="I113" s="4" t="str">
        <f t="shared" si="12"/>
        <v>t17</v>
      </c>
      <c r="J113" s="76">
        <f t="shared" si="12"/>
        <v>3.2719831190708613</v>
      </c>
      <c r="R113" s="223"/>
      <c r="T113" s="265"/>
      <c r="U113" s="275"/>
      <c r="V113" s="276" t="s">
        <v>115</v>
      </c>
      <c r="W113" s="277">
        <v>13.73578435881333</v>
      </c>
      <c r="X113" s="276" t="s">
        <v>116</v>
      </c>
      <c r="Y113" s="278">
        <v>183.22314335027193</v>
      </c>
      <c r="Z113" s="265"/>
      <c r="AA113" s="279" t="s">
        <v>114</v>
      </c>
      <c r="AB113" s="280">
        <v>3.75</v>
      </c>
      <c r="AC113" s="265"/>
    </row>
    <row r="114" spans="8:29" ht="15" thickBot="1" x14ac:dyDescent="0.35">
      <c r="H114" s="222"/>
      <c r="I114" s="4" t="str">
        <f t="shared" si="12"/>
        <v>t18</v>
      </c>
      <c r="J114" s="76">
        <f t="shared" si="12"/>
        <v>7.5</v>
      </c>
      <c r="R114" s="223"/>
      <c r="T114" s="265"/>
      <c r="U114" s="284"/>
      <c r="V114" s="285" t="s">
        <v>119</v>
      </c>
      <c r="W114" s="286">
        <v>15.000336325870816</v>
      </c>
      <c r="X114" s="285" t="s">
        <v>120</v>
      </c>
      <c r="Y114" s="287">
        <v>0</v>
      </c>
      <c r="Z114" s="265"/>
      <c r="AA114" s="279" t="s">
        <v>118</v>
      </c>
      <c r="AB114" s="280">
        <v>2.5</v>
      </c>
      <c r="AC114" s="265"/>
    </row>
    <row r="115" spans="8:29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  <c r="T115" s="265"/>
      <c r="U115" s="269" t="s">
        <v>71</v>
      </c>
      <c r="V115" s="270" t="s">
        <v>123</v>
      </c>
      <c r="W115" s="271">
        <v>13.916620192010132</v>
      </c>
      <c r="X115" s="270" t="s">
        <v>124</v>
      </c>
      <c r="Y115" s="272">
        <v>0</v>
      </c>
      <c r="Z115" s="265"/>
      <c r="AA115" s="279" t="s">
        <v>122</v>
      </c>
      <c r="AB115" s="280">
        <v>2.5287749524211387</v>
      </c>
      <c r="AC115" s="265"/>
    </row>
    <row r="116" spans="8:29" x14ac:dyDescent="0.3">
      <c r="T116" s="265"/>
      <c r="U116" s="275"/>
      <c r="V116" s="281" t="s">
        <v>127</v>
      </c>
      <c r="W116" s="282">
        <v>13.750178419951281</v>
      </c>
      <c r="X116" s="281" t="s">
        <v>128</v>
      </c>
      <c r="Y116" s="283">
        <v>0</v>
      </c>
      <c r="Z116" s="265"/>
      <c r="AA116" s="279" t="s">
        <v>126</v>
      </c>
      <c r="AB116" s="280">
        <v>2.5000436759035356</v>
      </c>
      <c r="AC116" s="265"/>
    </row>
    <row r="117" spans="8:29" x14ac:dyDescent="0.3">
      <c r="T117" s="265"/>
      <c r="U117" s="275"/>
      <c r="V117" s="281" t="s">
        <v>131</v>
      </c>
      <c r="W117" s="282">
        <v>13.95993159541106</v>
      </c>
      <c r="X117" s="281" t="s">
        <v>132</v>
      </c>
      <c r="Y117" s="283">
        <v>0</v>
      </c>
      <c r="Z117" s="265"/>
      <c r="AA117" s="279" t="s">
        <v>130</v>
      </c>
      <c r="AB117" s="280">
        <v>3.2719831190708613</v>
      </c>
      <c r="AC117" s="265"/>
    </row>
    <row r="118" spans="8:29" x14ac:dyDescent="0.3">
      <c r="T118" s="265"/>
      <c r="U118" s="275"/>
      <c r="V118" s="281" t="s">
        <v>135</v>
      </c>
      <c r="W118" s="282">
        <v>14.040727317192214</v>
      </c>
      <c r="X118" s="281" t="s">
        <v>136</v>
      </c>
      <c r="Y118" s="283">
        <v>0</v>
      </c>
      <c r="Z118" s="265"/>
      <c r="AA118" s="279" t="s">
        <v>134</v>
      </c>
      <c r="AB118" s="280">
        <v>7.5</v>
      </c>
      <c r="AC118" s="265"/>
    </row>
    <row r="119" spans="8:29" ht="15" thickBot="1" x14ac:dyDescent="0.35">
      <c r="T119" s="265"/>
      <c r="U119" s="284"/>
      <c r="V119" s="288" t="s">
        <v>139</v>
      </c>
      <c r="W119" s="289">
        <v>12.188555027419238</v>
      </c>
      <c r="X119" s="288" t="s">
        <v>140</v>
      </c>
      <c r="Y119" s="290">
        <v>830.56565650079369</v>
      </c>
      <c r="Z119" s="265"/>
      <c r="AA119" s="291" t="s">
        <v>138</v>
      </c>
      <c r="AB119" s="292">
        <v>10</v>
      </c>
      <c r="AC119" s="265"/>
    </row>
    <row r="120" spans="8:29" x14ac:dyDescent="0.3">
      <c r="T120" s="265"/>
      <c r="U120" s="293" t="s">
        <v>76</v>
      </c>
      <c r="V120" s="270" t="s">
        <v>142</v>
      </c>
      <c r="W120" s="271">
        <v>13.778807720005197</v>
      </c>
      <c r="X120" s="270" t="s">
        <v>143</v>
      </c>
      <c r="Y120" s="272">
        <v>0</v>
      </c>
      <c r="Z120" s="265"/>
      <c r="AA120" s="265"/>
      <c r="AB120" s="265"/>
      <c r="AC120" s="265"/>
    </row>
    <row r="121" spans="8:29" x14ac:dyDescent="0.3">
      <c r="T121" s="265"/>
      <c r="U121" s="275"/>
      <c r="V121" s="281" t="s">
        <v>144</v>
      </c>
      <c r="W121" s="282">
        <v>13.859603441786351</v>
      </c>
      <c r="X121" s="281" t="s">
        <v>145</v>
      </c>
      <c r="Y121" s="283">
        <v>0</v>
      </c>
      <c r="Z121" s="265"/>
      <c r="AA121" s="265"/>
      <c r="AB121" s="265"/>
      <c r="AC121" s="265"/>
    </row>
    <row r="122" spans="8:29" x14ac:dyDescent="0.3">
      <c r="T122" s="265"/>
      <c r="U122" s="275"/>
      <c r="V122" s="281" t="s">
        <v>147</v>
      </c>
      <c r="W122" s="282">
        <v>13.735496316604269</v>
      </c>
      <c r="X122" s="281" t="s">
        <v>148</v>
      </c>
      <c r="Y122" s="283">
        <v>0</v>
      </c>
      <c r="Z122" s="265"/>
      <c r="AA122" s="265"/>
      <c r="AB122" s="265"/>
      <c r="AC122" s="265"/>
    </row>
    <row r="123" spans="8:29" x14ac:dyDescent="0.3">
      <c r="T123" s="265"/>
      <c r="U123" s="275"/>
      <c r="V123" s="281" t="s">
        <v>149</v>
      </c>
      <c r="W123" s="282">
        <v>15.000048283661755</v>
      </c>
      <c r="X123" s="281" t="s">
        <v>150</v>
      </c>
      <c r="Y123" s="283">
        <v>0</v>
      </c>
      <c r="Z123" s="265"/>
      <c r="AA123" s="265"/>
      <c r="AB123" s="265"/>
      <c r="AC123" s="265"/>
    </row>
    <row r="124" spans="8:29" x14ac:dyDescent="0.3">
      <c r="T124" s="265"/>
      <c r="U124" s="275"/>
      <c r="V124" s="281" t="s">
        <v>151</v>
      </c>
      <c r="W124" s="282">
        <v>13.27198311907086</v>
      </c>
      <c r="X124" s="281" t="s">
        <v>152</v>
      </c>
      <c r="Y124" s="283">
        <v>0</v>
      </c>
      <c r="Z124" s="265"/>
      <c r="AA124" s="265"/>
      <c r="AB124" s="265"/>
      <c r="AC124" s="265"/>
    </row>
    <row r="125" spans="8:29" ht="15" thickBot="1" x14ac:dyDescent="0.35">
      <c r="T125" s="265"/>
      <c r="U125" s="284"/>
      <c r="V125" s="288" t="s">
        <v>153</v>
      </c>
      <c r="W125" s="289">
        <v>12.007431152013375</v>
      </c>
      <c r="X125" s="288" t="s">
        <v>154</v>
      </c>
      <c r="Y125" s="290">
        <v>924.55408887696819</v>
      </c>
      <c r="Z125" s="265"/>
      <c r="AA125" s="265"/>
      <c r="AB125" s="265"/>
      <c r="AC125" s="265"/>
    </row>
    <row r="126" spans="8:29" x14ac:dyDescent="0.3">
      <c r="T126" s="265"/>
      <c r="U126" s="265"/>
      <c r="V126" s="265"/>
      <c r="W126" s="265"/>
      <c r="X126" s="265"/>
      <c r="Y126" s="265"/>
      <c r="Z126" s="265"/>
      <c r="AA126" s="265"/>
      <c r="AB126" s="265"/>
      <c r="AC126" s="265"/>
    </row>
    <row r="127" spans="8:29" x14ac:dyDescent="0.3">
      <c r="T127" s="265"/>
      <c r="U127" s="265"/>
      <c r="V127" s="265"/>
      <c r="W127" s="265"/>
      <c r="X127" s="265"/>
      <c r="Y127" s="265"/>
      <c r="Z127" s="265"/>
      <c r="AA127" s="265"/>
      <c r="AB127" s="265"/>
      <c r="AC127" s="265"/>
    </row>
  </sheetData>
  <mergeCells count="9">
    <mergeCell ref="U101:U108"/>
    <mergeCell ref="U109:U114"/>
    <mergeCell ref="U115:U119"/>
    <mergeCell ref="U120:U125"/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2024-01-07T16:43:36Z</dcterms:modified>
</cp:coreProperties>
</file>