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0\"/>
    </mc:Choice>
  </mc:AlternateContent>
  <xr:revisionPtr revIDLastSave="0" documentId="13_ncr:1_{98E44885-532E-4637-BA54-5370469E49D0}" xr6:coauthVersionLast="47" xr6:coauthVersionMax="47" xr10:uidLastSave="{00000000-0000-0000-0000-000000000000}"/>
  <bookViews>
    <workbookView xWindow="-4236" yWindow="288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6" l="1"/>
  <c r="I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G48" i="6"/>
  <c r="H48" i="6"/>
  <c r="I48" i="6"/>
  <c r="J48" i="6"/>
  <c r="G49" i="6"/>
  <c r="H49" i="6"/>
  <c r="I49" i="6"/>
  <c r="J49" i="6"/>
  <c r="H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8" i="4"/>
  <c r="T87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J39" i="5" l="1"/>
  <c r="Q39" i="5"/>
  <c r="AL39" i="5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59" i="5" l="1"/>
  <c r="AA137" i="5"/>
  <c r="I28" i="7" s="1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G25" i="7" s="1"/>
  <c r="U108" i="4"/>
  <c r="Z50" i="5"/>
  <c r="AA125" i="5" s="1"/>
  <c r="Y148" i="5" s="1"/>
  <c r="T109" i="4"/>
  <c r="V111" i="4"/>
  <c r="AA136" i="5"/>
  <c r="I27" i="7" s="1"/>
  <c r="U110" i="4"/>
  <c r="AA158" i="5"/>
  <c r="T111" i="4"/>
  <c r="S109" i="4"/>
  <c r="S111" i="4"/>
  <c r="Y135" i="5"/>
  <c r="G26" i="7" s="1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I25" i="7" s="1"/>
  <c r="O52" i="5"/>
  <c r="O53" i="5" s="1"/>
  <c r="J49" i="5"/>
  <c r="K49" i="5" s="1"/>
  <c r="H60" i="5" s="1"/>
  <c r="AA156" i="5"/>
  <c r="AB52" i="5"/>
  <c r="AB53" i="5" s="1"/>
  <c r="Z136" i="5"/>
  <c r="H27" i="7" s="1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H28" i="7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I26" i="7" s="1"/>
  <c r="S119" i="4" l="1"/>
  <c r="X38" i="4" s="1"/>
  <c r="Y156" i="5"/>
  <c r="V113" i="4"/>
  <c r="V114" i="4" s="1"/>
  <c r="Y145" i="5"/>
  <c r="Y159" i="5"/>
  <c r="Y137" i="5"/>
  <c r="G28" i="7" s="1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G27" i="7" s="1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F27" i="7" s="1"/>
  <c r="X147" i="5"/>
  <c r="Z145" i="5"/>
  <c r="G60" i="5"/>
  <c r="E60" i="5"/>
  <c r="Z134" i="5"/>
  <c r="H25" i="7" s="1"/>
  <c r="AL52" i="5"/>
  <c r="AL53" i="5" s="1"/>
  <c r="AJ52" i="5"/>
  <c r="AJ53" i="5" s="1"/>
  <c r="AN48" i="5"/>
  <c r="AO48" i="5" s="1"/>
  <c r="Z157" i="5"/>
  <c r="Z135" i="5"/>
  <c r="H26" i="7" s="1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F28" i="7" s="1"/>
  <c r="X159" i="5"/>
  <c r="X148" i="5"/>
  <c r="G63" i="5"/>
  <c r="G64" i="5" s="1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F25" i="7" s="1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F26" i="7" s="1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0" i="5" l="1"/>
  <c r="BG122" i="5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<sst xmlns="http://schemas.openxmlformats.org/spreadsheetml/2006/main" count="2044" uniqueCount="259">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</sst>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13.894351867800879</v>
      </c>
      <c r="L28" s="147">
        <v>14.014747910085186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13.036864446547042</v>
      </c>
      <c r="L29" s="147">
        <v>12.929757126830474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14.232136188429806</v>
      </c>
      <c r="J30" s="4">
        <v>13.036864446547044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14.125028868713237</v>
      </c>
      <c r="J31" s="4">
        <v>12.929757126830474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13.672623470326689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4.5896460238550814E-11</v>
      </c>
      <c r="V44" s="215">
        <f t="shared" si="1"/>
        <v>3.6686191758253536E-11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2.2562216952132918E-10</v>
      </c>
      <c r="V45" s="215">
        <f t="shared" si="1"/>
        <v>2.7517547353276515E-10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2.4476995024696533E-11</v>
      </c>
      <c r="T46" s="215">
        <f t="shared" si="1"/>
        <v>2.2562216952132838E-10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2.9878830600793662E-11</v>
      </c>
      <c r="T47" s="215">
        <f t="shared" si="1"/>
        <v>2.7517547353276515E-10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4.5896460238550814E-11</v>
      </c>
      <c r="V53" s="216">
        <f t="shared" si="2"/>
        <v>3.6686191758253536E-11</v>
      </c>
      <c r="W53" s="165">
        <f>N40</f>
        <v>2050</v>
      </c>
      <c r="X53" s="165">
        <f>SUM(S53:V53)</f>
        <v>8.8430559276673864E-11</v>
      </c>
      <c r="Y53" s="129">
        <f>W53/X53</f>
        <v>23182031378837.465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2.2562216952132918E-10</v>
      </c>
      <c r="V54" s="216">
        <f t="shared" si="2"/>
        <v>2.7517547353276515E-10</v>
      </c>
      <c r="W54" s="165">
        <f>N41</f>
        <v>2050</v>
      </c>
      <c r="X54" s="165">
        <f>SUM(S54:V54)</f>
        <v>5.0664555033396386E-10</v>
      </c>
      <c r="Y54" s="129">
        <f>W54/X54</f>
        <v>4046221265831.1284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2.4476995024696533E-11</v>
      </c>
      <c r="T55" s="216">
        <f t="shared" si="2"/>
        <v>2.2562216952132838E-10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2.5594707182589445E-10</v>
      </c>
      <c r="Y55" s="129">
        <f>W55/X55</f>
        <v>4118038907344.771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2.9878830600793662E-11</v>
      </c>
      <c r="T56" s="216">
        <f t="shared" si="2"/>
        <v>2.7517547353276515E-10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3.1090221141342833E-10</v>
      </c>
      <c r="Y56" s="129">
        <f>W56/X56</f>
        <v>3563821546854.8574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6.0203732905359693E-11</v>
      </c>
      <c r="T58" s="165">
        <f>SUM(T53:T56)</f>
        <v>5.0664555033396304E-10</v>
      </c>
      <c r="U58" s="165">
        <f>SUM(U53:U56)</f>
        <v>2.7736653703974955E-10</v>
      </c>
      <c r="V58" s="165">
        <f>SUM(V53:V56)</f>
        <v>3.1770957257088823E-10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34051044695560.676</v>
      </c>
      <c r="T59" s="120">
        <f>T57/T58</f>
        <v>4046221265831.1353</v>
      </c>
      <c r="U59" s="120">
        <f>U57/U58</f>
        <v>3800025811509.3052</v>
      </c>
      <c r="V59" s="120">
        <f>V57/V58</f>
        <v>3487461806813.4536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199.12735216233122</v>
      </c>
      <c r="T64" s="216">
        <f t="shared" si="3"/>
        <v>0</v>
      </c>
      <c r="U64" s="216">
        <f t="shared" si="3"/>
        <v>174.40773356340361</v>
      </c>
      <c r="V64" s="216">
        <f t="shared" si="3"/>
        <v>127.94169259434371</v>
      </c>
      <c r="W64" s="165">
        <f>W53</f>
        <v>2050</v>
      </c>
      <c r="X64" s="165">
        <f>SUM(S64:V64)</f>
        <v>501.47677832007849</v>
      </c>
      <c r="Y64" s="129">
        <f>W64/X64</f>
        <v>4.0879260787855323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23.661926796416704</v>
      </c>
      <c r="U65" s="216">
        <f t="shared" si="3"/>
        <v>857.37006782977892</v>
      </c>
      <c r="V65" s="216">
        <f t="shared" si="3"/>
        <v>959.66395411732481</v>
      </c>
      <c r="W65" s="165">
        <f>W54</f>
        <v>2050</v>
      </c>
      <c r="X65" s="165">
        <f>SUM(S65:V65)</f>
        <v>1840.6959487435204</v>
      </c>
      <c r="Y65" s="129">
        <f>W65/X65</f>
        <v>1.113709193199101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833.46725159895789</v>
      </c>
      <c r="T66" s="216">
        <f t="shared" si="3"/>
        <v>912.91722036015631</v>
      </c>
      <c r="U66" s="216">
        <f t="shared" si="3"/>
        <v>22.222198606817294</v>
      </c>
      <c r="V66" s="216">
        <f t="shared" si="3"/>
        <v>0</v>
      </c>
      <c r="W66" s="165">
        <f>W55</f>
        <v>1054</v>
      </c>
      <c r="X66" s="165">
        <f>SUM(S66:V66)</f>
        <v>1768.6066705659316</v>
      </c>
      <c r="Y66" s="129">
        <f>W66/X66</f>
        <v>0.59594935241465163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1017.405396238711</v>
      </c>
      <c r="T67" s="216">
        <f t="shared" si="3"/>
        <v>1113.4208528434272</v>
      </c>
      <c r="U67" s="216">
        <f t="shared" si="3"/>
        <v>0</v>
      </c>
      <c r="V67" s="216">
        <f t="shared" si="3"/>
        <v>20.394353288331256</v>
      </c>
      <c r="W67" s="165">
        <f>W56</f>
        <v>1108</v>
      </c>
      <c r="X67" s="165">
        <f>SUM(S67:V67)</f>
        <v>2151.2206023704694</v>
      </c>
      <c r="Y67" s="129">
        <f>W67/X67</f>
        <v>0.51505642832681808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1053.9999999999998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1.0000000000000002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814.01789590390445</v>
      </c>
      <c r="T75" s="216">
        <f t="shared" si="4"/>
        <v>0</v>
      </c>
      <c r="U75" s="216">
        <f t="shared" si="4"/>
        <v>712.96592237571633</v>
      </c>
      <c r="V75" s="216">
        <f t="shared" si="4"/>
        <v>523.01618172037945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26.352505401973435</v>
      </c>
      <c r="U76" s="216">
        <f t="shared" si="4"/>
        <v>954.86092651576155</v>
      </c>
      <c r="V76" s="216">
        <f t="shared" si="4"/>
        <v>1068.7865680822649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496.70426884921847</v>
      </c>
      <c r="T77" s="216">
        <f t="shared" si="4"/>
        <v>544.05242628181895</v>
      </c>
      <c r="U77" s="216">
        <f t="shared" si="4"/>
        <v>13.243304868962539</v>
      </c>
      <c r="V77" s="216">
        <f t="shared" si="4"/>
        <v>0</v>
      </c>
      <c r="W77" s="165">
        <f>W66</f>
        <v>1054</v>
      </c>
      <c r="X77" s="165">
        <f>SUM(S77:V77)</f>
        <v>1053.9999999999998</v>
      </c>
      <c r="Y77" s="129">
        <f>W77/X77</f>
        <v>1.0000000000000002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524.0211895471416</v>
      </c>
      <c r="T78" s="216">
        <f t="shared" si="4"/>
        <v>573.47456769013536</v>
      </c>
      <c r="U78" s="216">
        <f t="shared" si="4"/>
        <v>0</v>
      </c>
      <c r="V78" s="216">
        <f t="shared" si="4"/>
        <v>10.504242762723194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1834.7433543002644</v>
      </c>
      <c r="T80" s="165">
        <f>SUM(T75:T78)</f>
        <v>1143.8794993739277</v>
      </c>
      <c r="U80" s="165">
        <f>SUM(U75:U78)</f>
        <v>1681.0701537604402</v>
      </c>
      <c r="V80" s="165">
        <f>SUM(V75:V78)</f>
        <v>1602.3069925653676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1.1173224828394761</v>
      </c>
      <c r="T81" s="120">
        <f>T79/T80</f>
        <v>1.7921468136477781</v>
      </c>
      <c r="U81" s="120">
        <f>U79/U80</f>
        <v>0.62698156745111044</v>
      </c>
      <c r="V81" s="120">
        <f>V79/V80</f>
        <v>0.69150294240808419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909.52049652711673</v>
      </c>
      <c r="T86" s="131">
        <f t="shared" si="5"/>
        <v>0</v>
      </c>
      <c r="U86" s="131">
        <f t="shared" si="5"/>
        <v>447.01649155035335</v>
      </c>
      <c r="V86" s="131">
        <f t="shared" si="5"/>
        <v>361.66722858668362</v>
      </c>
      <c r="W86" s="165">
        <f>W75</f>
        <v>2050</v>
      </c>
      <c r="X86" s="165">
        <f>SUM(S86:V86)</f>
        <v>1718.2042166641538</v>
      </c>
      <c r="Y86" s="129">
        <f>W86/X86</f>
        <v>1.1931061396066287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47.227558587782553</v>
      </c>
      <c r="U87" s="131">
        <f t="shared" si="5"/>
        <v>598.68020040467172</v>
      </c>
      <c r="V87" s="131">
        <f t="shared" si="5"/>
        <v>739.06905663512441</v>
      </c>
      <c r="W87" s="165">
        <f>W76</f>
        <v>2050</v>
      </c>
      <c r="X87" s="165">
        <f>SUM(S87:V87)</f>
        <v>1384.9768156275786</v>
      </c>
      <c r="Y87" s="129">
        <f>W87/X87</f>
        <v>1.4801691818004026</v>
      </c>
    </row>
    <row r="88" spans="17:25" ht="15.6" x14ac:dyDescent="0.3">
      <c r="Q88" s="128"/>
      <c r="R88" s="131">
        <v>3</v>
      </c>
      <c r="S88" s="131">
        <f t="shared" si="5"/>
        <v>554.97884690757542</v>
      </c>
      <c r="T88" s="131">
        <f t="shared" si="5"/>
        <v>975.02182221830446</v>
      </c>
      <c r="U88" s="131">
        <f t="shared" si="5"/>
        <v>8.303308044975056</v>
      </c>
      <c r="V88" s="131">
        <f t="shared" si="5"/>
        <v>0</v>
      </c>
      <c r="W88" s="165">
        <f>W77</f>
        <v>1054</v>
      </c>
      <c r="X88" s="165">
        <f>SUM(S88:V88)</f>
        <v>1538.303977170855</v>
      </c>
      <c r="Y88" s="129">
        <f>W88/X88</f>
        <v>0.68517017159277305</v>
      </c>
    </row>
    <row r="89" spans="17:25" ht="15.6" x14ac:dyDescent="0.3">
      <c r="Q89" s="128"/>
      <c r="R89" s="131">
        <v>4</v>
      </c>
      <c r="S89" s="131">
        <f t="shared" si="5"/>
        <v>585.50065656530796</v>
      </c>
      <c r="T89" s="131">
        <f t="shared" si="5"/>
        <v>1027.7506191939131</v>
      </c>
      <c r="U89" s="131">
        <f t="shared" si="5"/>
        <v>0</v>
      </c>
      <c r="V89" s="131">
        <f t="shared" si="5"/>
        <v>7.263714778191912</v>
      </c>
      <c r="W89" s="165">
        <f>W78</f>
        <v>1108</v>
      </c>
      <c r="X89" s="165">
        <f>SUM(S89:V89)</f>
        <v>1620.514990537413</v>
      </c>
      <c r="Y89" s="129">
        <f>W89/X89</f>
        <v>0.68373326162971981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1085.1544885045723</v>
      </c>
      <c r="T97" s="131">
        <f t="shared" si="6"/>
        <v>0</v>
      </c>
      <c r="U97" s="131">
        <f t="shared" si="6"/>
        <v>533.33812057414127</v>
      </c>
      <c r="V97" s="131">
        <f t="shared" si="6"/>
        <v>431.50739092128623</v>
      </c>
      <c r="W97" s="165">
        <f>W86</f>
        <v>2050</v>
      </c>
      <c r="X97" s="165">
        <f>SUM(S97:V97)</f>
        <v>2049.9999999999995</v>
      </c>
      <c r="Y97" s="129">
        <f>W97/X97</f>
        <v>1.0000000000000002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69.904776753308681</v>
      </c>
      <c r="U98" s="131">
        <f t="shared" si="6"/>
        <v>886.14798239308402</v>
      </c>
      <c r="V98" s="131">
        <f t="shared" si="6"/>
        <v>1093.9472408536076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380.25495176602277</v>
      </c>
      <c r="T99" s="131">
        <f t="shared" si="6"/>
        <v>668.0558692360139</v>
      </c>
      <c r="U99" s="131">
        <f t="shared" si="6"/>
        <v>5.6891789979632117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400.32627359974043</v>
      </c>
      <c r="T100" s="131">
        <f t="shared" si="6"/>
        <v>702.7072830034183</v>
      </c>
      <c r="U100" s="131">
        <f t="shared" si="6"/>
        <v>0</v>
      </c>
      <c r="V100" s="131">
        <f t="shared" si="6"/>
        <v>4.9664433968411528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1865.7357138703355</v>
      </c>
      <c r="T102" s="165">
        <f>SUM(T97:T100)</f>
        <v>1440.6679289927408</v>
      </c>
      <c r="U102" s="165">
        <f>SUM(U97:U100)</f>
        <v>1425.1752819651883</v>
      </c>
      <c r="V102" s="165">
        <f>SUM(V97:V100)</f>
        <v>1530.4210751717351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1.0987622656091101</v>
      </c>
      <c r="T103" s="120">
        <f>T101/T102</f>
        <v>1.422951090077559</v>
      </c>
      <c r="U103" s="120">
        <f>U101/U102</f>
        <v>0.73955815353928178</v>
      </c>
      <c r="V103" s="120">
        <f>V101/V102</f>
        <v>0.72398375713407281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1192.326804325179</v>
      </c>
      <c r="T108" s="131">
        <f t="shared" ref="T108:V108" si="7">T97*T$103</f>
        <v>0</v>
      </c>
      <c r="U108" s="131">
        <f t="shared" si="7"/>
        <v>394.43455566392277</v>
      </c>
      <c r="V108" s="131">
        <f t="shared" si="7"/>
        <v>312.40434211031391</v>
      </c>
      <c r="W108" s="165">
        <f>W97</f>
        <v>2050</v>
      </c>
      <c r="X108" s="165">
        <f>SUM(S108:V108)</f>
        <v>1899.1657020994157</v>
      </c>
      <c r="Y108" s="129">
        <f>W108/X108</f>
        <v>1.0794213468228948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99.471078282748991</v>
      </c>
      <c r="U109" s="131">
        <f t="shared" si="8"/>
        <v>655.35796562118924</v>
      </c>
      <c r="V109" s="131">
        <f t="shared" si="8"/>
        <v>792.00003353964723</v>
      </c>
      <c r="W109" s="165">
        <f>W98</f>
        <v>2050</v>
      </c>
      <c r="X109" s="165">
        <f>SUM(S109:V109)</f>
        <v>1546.8290774435854</v>
      </c>
      <c r="Y109" s="129">
        <f>W109/X109</f>
        <v>1.3252918696020348</v>
      </c>
    </row>
    <row r="110" spans="17:25" ht="15.6" x14ac:dyDescent="0.3">
      <c r="Q110" s="70"/>
      <c r="R110" s="131">
        <v>3</v>
      </c>
      <c r="S110" s="131">
        <f t="shared" ref="S110:V110" si="9">S99*S$103</f>
        <v>417.80979231151804</v>
      </c>
      <c r="T110" s="131">
        <f t="shared" si="9"/>
        <v>950.61082736209721</v>
      </c>
      <c r="U110" s="131">
        <f t="shared" si="9"/>
        <v>4.2074787148881345</v>
      </c>
      <c r="V110" s="131">
        <f t="shared" si="9"/>
        <v>0</v>
      </c>
      <c r="W110" s="165">
        <f>W99</f>
        <v>1054</v>
      </c>
      <c r="X110" s="165">
        <f>SUM(S110:V110)</f>
        <v>1372.6280983885033</v>
      </c>
      <c r="Y110" s="129">
        <f>W110/X110</f>
        <v>0.76787004523469982</v>
      </c>
    </row>
    <row r="111" spans="17:25" ht="15.6" x14ac:dyDescent="0.3">
      <c r="Q111" s="70"/>
      <c r="R111" s="131">
        <v>4</v>
      </c>
      <c r="S111" s="131">
        <f t="shared" ref="S111:V111" si="10">S100*S$103</f>
        <v>439.86340336330323</v>
      </c>
      <c r="T111" s="131">
        <f t="shared" si="10"/>
        <v>999.91809435515381</v>
      </c>
      <c r="U111" s="131">
        <f t="shared" si="10"/>
        <v>0</v>
      </c>
      <c r="V111" s="131">
        <f t="shared" si="10"/>
        <v>3.5956243500387646</v>
      </c>
      <c r="W111" s="165">
        <f>W100</f>
        <v>1108</v>
      </c>
      <c r="X111" s="165">
        <f>SUM(S111:V111)</f>
        <v>1443.377122068496</v>
      </c>
      <c r="Y111" s="129">
        <f>W111/X111</f>
        <v>0.76764414722891772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2050.0000000000005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0.99999999999999978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13.672623470326689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C120" zoomScale="55" zoomScaleNormal="55" workbookViewId="0">
      <selection activeCell="X134" sqref="X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4.5896460238550814E-11</v>
      </c>
      <c r="H7" s="132">
        <f>'Trip Length Frequency'!V44</f>
        <v>3.6686191758253536E-11</v>
      </c>
      <c r="I7" s="120">
        <f>SUMPRODUCT(E18:H18,E7:H7)</f>
        <v>1.0101137948330996E-7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4.5896460238550814E-11</v>
      </c>
      <c r="R7" s="132">
        <f t="shared" si="0"/>
        <v>3.6686191758253536E-11</v>
      </c>
      <c r="S7" s="120">
        <f>SUMPRODUCT(O18:R18,O7:R7)</f>
        <v>1.6016855031160446E-7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4.5896460238550814E-11</v>
      </c>
      <c r="AB7" s="132">
        <f t="shared" si="1"/>
        <v>3.6686191758253536E-11</v>
      </c>
      <c r="AC7" s="120">
        <f>SUMPRODUCT(Y18:AB18,Y7:AB7)</f>
        <v>1.6016855031160446E-7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4.5896460238550814E-11</v>
      </c>
      <c r="AL7" s="132">
        <f t="shared" si="2"/>
        <v>3.6686191758253536E-11</v>
      </c>
      <c r="AM7" s="120">
        <f>SUMPRODUCT(AI18:AL18,AI7:AL7)</f>
        <v>1.8147084041104246E-7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4.5896460238550814E-11</v>
      </c>
      <c r="AV7" s="132">
        <f t="shared" si="3"/>
        <v>3.6686191758253536E-11</v>
      </c>
      <c r="AW7" s="120">
        <f>SUMPRODUCT(AS18:AV18,AS7:AV7)</f>
        <v>1.9334087295596059E-7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4.5896460238550814E-11</v>
      </c>
      <c r="BF7" s="132">
        <f t="shared" si="4"/>
        <v>3.6686191758253536E-11</v>
      </c>
      <c r="BG7" s="120">
        <f>SUMPRODUCT(BC18:BF18,BC7:BF7)</f>
        <v>2.0610609179963552E-7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4.5896460238550814E-11</v>
      </c>
      <c r="BP7" s="132">
        <f t="shared" si="5"/>
        <v>3.6686191758253536E-11</v>
      </c>
      <c r="BQ7" s="120">
        <f>SUMPRODUCT(BM18:BP18,BM7:BP7)</f>
        <v>2.3313929387035718E-7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2.2562216952132918E-10</v>
      </c>
      <c r="H8" s="132">
        <f>'Trip Length Frequency'!V45</f>
        <v>2.7517547353276515E-10</v>
      </c>
      <c r="I8" s="120">
        <f>SUMPRODUCT(E18:H18,E8:H8)</f>
        <v>5.5468840127351723E-7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2.2562216952132918E-10</v>
      </c>
      <c r="R8" s="132">
        <f t="shared" si="0"/>
        <v>2.7517547353276515E-10</v>
      </c>
      <c r="S8" s="120">
        <f>SUMPRODUCT(O18:R18,O8:R8)</f>
        <v>9.2531302998110471E-7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2.2562216952132918E-10</v>
      </c>
      <c r="AB8" s="132">
        <f t="shared" si="1"/>
        <v>2.7517547353276515E-10</v>
      </c>
      <c r="AC8" s="120">
        <f>SUMPRODUCT(Y18:AB18,Y8:AB8)</f>
        <v>9.2531302998110471E-7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2.2562216952132918E-10</v>
      </c>
      <c r="AL8" s="132">
        <f t="shared" si="2"/>
        <v>2.7517547353276515E-10</v>
      </c>
      <c r="AM8" s="120">
        <f>SUMPRODUCT(AI18:AL18,AI8:AL8)</f>
        <v>1.0485538918826078E-6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2.2562216952132918E-10</v>
      </c>
      <c r="AV8" s="132">
        <f t="shared" si="3"/>
        <v>2.7517547353276515E-10</v>
      </c>
      <c r="AW8" s="120">
        <f>SUMPRODUCT(AS18:AV18,AS8:AV8)</f>
        <v>1.1172261086709038E-6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2.2562216952132918E-10</v>
      </c>
      <c r="BF8" s="132">
        <f t="shared" si="4"/>
        <v>2.7517547353276515E-10</v>
      </c>
      <c r="BG8" s="120">
        <f>SUMPRODUCT(BC18:BF18,BC8:BF8)</f>
        <v>1.191077291107166E-6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2.2562216952132918E-10</v>
      </c>
      <c r="BP8" s="132">
        <f t="shared" si="5"/>
        <v>2.7517547353276515E-10</v>
      </c>
      <c r="BQ8" s="120">
        <f>SUMPRODUCT(BM18:BP18,BM8:BP8)</f>
        <v>1.3473938659660149E-6</v>
      </c>
      <c r="BS8" s="129"/>
    </row>
    <row r="9" spans="2:71" x14ac:dyDescent="0.3">
      <c r="C9" s="128"/>
      <c r="D9" s="4" t="s">
        <v>13</v>
      </c>
      <c r="E9" s="132">
        <f>'Trip Length Frequency'!S46</f>
        <v>2.4476995024696533E-11</v>
      </c>
      <c r="F9" s="132">
        <f>'Trip Length Frequency'!T46</f>
        <v>2.2562216952132838E-10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5.1886698159233352E-7</v>
      </c>
      <c r="K9" s="129"/>
      <c r="M9" s="128"/>
      <c r="N9" s="4" t="s">
        <v>13</v>
      </c>
      <c r="O9" s="132">
        <f t="shared" si="0"/>
        <v>2.4476995024696533E-11</v>
      </c>
      <c r="P9" s="132">
        <f t="shared" si="0"/>
        <v>2.2562216952132838E-10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4.1790533113635342E-7</v>
      </c>
      <c r="U9" s="129"/>
      <c r="W9" s="128"/>
      <c r="X9" s="4" t="s">
        <v>13</v>
      </c>
      <c r="Y9" s="132">
        <f t="shared" si="1"/>
        <v>2.4476995024696533E-11</v>
      </c>
      <c r="Z9" s="132">
        <f t="shared" si="1"/>
        <v>2.2562216952132838E-10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4.1790533113635342E-7</v>
      </c>
      <c r="AE9" s="129"/>
      <c r="AG9" s="128"/>
      <c r="AH9" s="4" t="s">
        <v>13</v>
      </c>
      <c r="AI9" s="132">
        <f t="shared" si="2"/>
        <v>2.4476995024696533E-11</v>
      </c>
      <c r="AJ9" s="132">
        <f t="shared" si="2"/>
        <v>2.2562216952132838E-10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4.7405845236989288E-7</v>
      </c>
      <c r="AO9" s="129"/>
      <c r="AQ9" s="128"/>
      <c r="AR9" s="4" t="s">
        <v>13</v>
      </c>
      <c r="AS9" s="132">
        <f t="shared" si="3"/>
        <v>2.4476995024696533E-11</v>
      </c>
      <c r="AT9" s="132">
        <f t="shared" si="3"/>
        <v>2.2562216952132838E-10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5.0541081244550598E-7</v>
      </c>
      <c r="AY9" s="129"/>
      <c r="BA9" s="128"/>
      <c r="BB9" s="4" t="s">
        <v>13</v>
      </c>
      <c r="BC9" s="132">
        <f t="shared" si="4"/>
        <v>2.4476995024696533E-11</v>
      </c>
      <c r="BD9" s="132">
        <f t="shared" si="4"/>
        <v>2.2562216952132838E-10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5.3917338439021683E-7</v>
      </c>
      <c r="BI9" s="129"/>
      <c r="BK9" s="128"/>
      <c r="BL9" s="4" t="s">
        <v>13</v>
      </c>
      <c r="BM9" s="132">
        <f t="shared" si="5"/>
        <v>2.4476995024696533E-11</v>
      </c>
      <c r="BN9" s="132">
        <f t="shared" si="5"/>
        <v>2.2562216952132838E-10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6.1036519359346131E-7</v>
      </c>
      <c r="BS9" s="129"/>
    </row>
    <row r="10" spans="2:71" x14ac:dyDescent="0.3">
      <c r="C10" s="128"/>
      <c r="D10" s="4" t="s">
        <v>14</v>
      </c>
      <c r="E10" s="132">
        <f>'Trip Length Frequency'!S47</f>
        <v>2.9878830600793662E-11</v>
      </c>
      <c r="F10" s="132">
        <f>'Trip Length Frequency'!T47</f>
        <v>2.7517547353276515E-10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6.3184080473989093E-7</v>
      </c>
      <c r="K10" s="129"/>
      <c r="M10" s="128"/>
      <c r="N10" s="4" t="s">
        <v>14</v>
      </c>
      <c r="O10" s="132">
        <f t="shared" si="0"/>
        <v>2.9878830600793662E-11</v>
      </c>
      <c r="P10" s="132">
        <f t="shared" si="0"/>
        <v>2.7517547353276515E-10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5.0630849064772844E-7</v>
      </c>
      <c r="U10" s="129"/>
      <c r="W10" s="128"/>
      <c r="X10" s="4" t="s">
        <v>14</v>
      </c>
      <c r="Y10" s="132">
        <f t="shared" si="1"/>
        <v>2.9878830600793662E-11</v>
      </c>
      <c r="Z10" s="132">
        <f t="shared" si="1"/>
        <v>2.7517547353276515E-10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5.0630849064772844E-7</v>
      </c>
      <c r="AE10" s="129"/>
      <c r="AG10" s="128"/>
      <c r="AH10" s="4" t="s">
        <v>14</v>
      </c>
      <c r="AI10" s="132">
        <f t="shared" si="2"/>
        <v>2.9878830600793662E-11</v>
      </c>
      <c r="AJ10" s="132">
        <f t="shared" si="2"/>
        <v>2.7517547353276515E-10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5.7435779822172672E-7</v>
      </c>
      <c r="AO10" s="129"/>
      <c r="AQ10" s="128"/>
      <c r="AR10" s="4" t="s">
        <v>14</v>
      </c>
      <c r="AS10" s="132">
        <f t="shared" si="3"/>
        <v>2.9878830600793662E-11</v>
      </c>
      <c r="AT10" s="132">
        <f t="shared" si="3"/>
        <v>2.7517547353276515E-10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6.123537699671065E-7</v>
      </c>
      <c r="AY10" s="129"/>
      <c r="BA10" s="128"/>
      <c r="BB10" s="4" t="s">
        <v>14</v>
      </c>
      <c r="BC10" s="132">
        <f t="shared" si="4"/>
        <v>2.9878830600793662E-11</v>
      </c>
      <c r="BD10" s="132">
        <f t="shared" si="4"/>
        <v>2.7517547353276515E-10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6.5327177831638699E-7</v>
      </c>
      <c r="BI10" s="129"/>
      <c r="BK10" s="128"/>
      <c r="BL10" s="4" t="s">
        <v>14</v>
      </c>
      <c r="BM10" s="132">
        <f t="shared" si="5"/>
        <v>2.9878830600793662E-11</v>
      </c>
      <c r="BN10" s="132">
        <f t="shared" si="5"/>
        <v>2.7517547353276515E-10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7.3954245645877309E-7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243.29764101194411</v>
      </c>
      <c r="F14" s="139">
        <f t="shared" si="6"/>
        <v>0</v>
      </c>
      <c r="G14" s="139">
        <f t="shared" si="6"/>
        <v>981.75554224385462</v>
      </c>
      <c r="H14" s="139">
        <f t="shared" si="6"/>
        <v>824.94681674420133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106.02879247394252</v>
      </c>
      <c r="P14" s="139">
        <f t="shared" si="7"/>
        <v>0</v>
      </c>
      <c r="Q14" s="139">
        <f t="shared" si="7"/>
        <v>1201.7280821410695</v>
      </c>
      <c r="R14" s="139">
        <f t="shared" si="7"/>
        <v>878.98967653626812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113.16580095664175</v>
      </c>
      <c r="Z14" s="139">
        <f t="shared" ref="Z14:AB14" si="8">$AC14*(Z$18*Z7*1)/$AC7</f>
        <v>0</v>
      </c>
      <c r="AA14" s="139">
        <f t="shared" si="8"/>
        <v>1282.6187847136421</v>
      </c>
      <c r="AB14" s="139">
        <f t="shared" si="8"/>
        <v>938.1562164097287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120.73275980861986</v>
      </c>
      <c r="AJ14" s="139">
        <f t="shared" ref="AJ14:AL14" si="9">$AM14*(AJ$18*AJ7*1)/$AM7</f>
        <v>0</v>
      </c>
      <c r="AK14" s="139">
        <f t="shared" si="9"/>
        <v>1369.1811160592704</v>
      </c>
      <c r="AL14" s="139">
        <f t="shared" si="9"/>
        <v>1002.4701640943766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128.95954992444334</v>
      </c>
      <c r="AT14" s="139">
        <f t="shared" ref="AT14:AV14" si="10">$AW14*(AT$18*AT7*1)/$AW7</f>
        <v>0</v>
      </c>
      <c r="AU14" s="139">
        <f t="shared" si="10"/>
        <v>1462.5667726546155</v>
      </c>
      <c r="AV14" s="139">
        <f t="shared" si="10"/>
        <v>1071.4128422168471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137.83112505249505</v>
      </c>
      <c r="BD14" s="139">
        <f t="shared" ref="BD14:BF14" si="11">$BG14*(BD$18*BD7*1)/$BG7</f>
        <v>0</v>
      </c>
      <c r="BE14" s="139">
        <f t="shared" si="11"/>
        <v>1563.0510865979898</v>
      </c>
      <c r="BF14" s="139">
        <f t="shared" si="11"/>
        <v>1145.6532234256704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147.39826443843018</v>
      </c>
      <c r="BN14" s="139">
        <f t="shared" ref="BN14:BP14" si="12">$BQ14*(BN$18*BN7*1)/$BQ7</f>
        <v>0</v>
      </c>
      <c r="BO14" s="139">
        <f t="shared" si="12"/>
        <v>1671.1759376043999</v>
      </c>
      <c r="BP14" s="139">
        <f t="shared" si="12"/>
        <v>1225.599377376484</v>
      </c>
      <c r="BQ14" s="120">
        <v>3044.1735794193137</v>
      </c>
      <c r="BR14" s="165">
        <f>SUM(BM14:BP14)</f>
        <v>3044.1735794193141</v>
      </c>
      <c r="BS14" s="129">
        <f>BQ14/BR14</f>
        <v>0.99999999999999989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44.305650320481902</v>
      </c>
      <c r="G15" s="139">
        <f t="shared" si="6"/>
        <v>878.8750955770364</v>
      </c>
      <c r="H15" s="139">
        <f t="shared" si="6"/>
        <v>1126.8192541024819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22.919975742419975</v>
      </c>
      <c r="Q15" s="139">
        <f t="shared" si="7"/>
        <v>1022.5801450529677</v>
      </c>
      <c r="R15" s="139">
        <f t="shared" si="7"/>
        <v>1141.2464303558925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24.462764804524152</v>
      </c>
      <c r="AA15" s="139">
        <f t="shared" si="13"/>
        <v>1091.4120443814111</v>
      </c>
      <c r="AB15" s="139">
        <f t="shared" si="13"/>
        <v>1218.0659928940772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26.156801799182141</v>
      </c>
      <c r="AK15" s="139">
        <f t="shared" si="14"/>
        <v>1164.8756677084493</v>
      </c>
      <c r="AL15" s="139">
        <f t="shared" si="14"/>
        <v>1301.3515704546353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27.966663395296894</v>
      </c>
      <c r="AU15" s="139">
        <f t="shared" si="15"/>
        <v>1244.230607655461</v>
      </c>
      <c r="AV15" s="139">
        <f t="shared" si="15"/>
        <v>1390.7418937451478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29.917560323209344</v>
      </c>
      <c r="BE15" s="139">
        <f t="shared" si="16"/>
        <v>1329.6172334856926</v>
      </c>
      <c r="BF15" s="139">
        <f t="shared" si="16"/>
        <v>1487.0006412672528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32.020536475985338</v>
      </c>
      <c r="BO15" s="139">
        <f t="shared" si="17"/>
        <v>1421.4960714136441</v>
      </c>
      <c r="BP15" s="139">
        <f t="shared" si="17"/>
        <v>1590.6569715296841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101.92871203243131</v>
      </c>
      <c r="F16" s="139">
        <f t="shared" si="6"/>
        <v>939.55067286928954</v>
      </c>
      <c r="G16" s="139">
        <f t="shared" si="6"/>
        <v>12.520615098279173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86.57072052539101</v>
      </c>
      <c r="P16" s="139">
        <f t="shared" si="7"/>
        <v>996.54399114099147</v>
      </c>
      <c r="Q16" s="139">
        <f t="shared" si="7"/>
        <v>29.868753002529331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91.500666873433914</v>
      </c>
      <c r="Z16" s="139">
        <f t="shared" si="18"/>
        <v>1053.2942223967043</v>
      </c>
      <c r="AA16" s="139">
        <f t="shared" si="18"/>
        <v>31.569690096407697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96.589278864115045</v>
      </c>
      <c r="AJ16" s="139">
        <f t="shared" si="19"/>
        <v>1114.5409106358477</v>
      </c>
      <c r="AK16" s="139">
        <f t="shared" si="19"/>
        <v>33.344818736023853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102.17301918240634</v>
      </c>
      <c r="AT16" s="139">
        <f t="shared" si="20"/>
        <v>1180.2240110769037</v>
      </c>
      <c r="AU16" s="139">
        <f t="shared" si="20"/>
        <v>35.274599014681741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108.17861359971533</v>
      </c>
      <c r="BD16" s="139">
        <f t="shared" si="21"/>
        <v>1250.8149783797955</v>
      </c>
      <c r="BE16" s="139">
        <f t="shared" si="21"/>
        <v>37.344869632398741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114.63803336966554</v>
      </c>
      <c r="BN16" s="139">
        <f t="shared" si="22"/>
        <v>1326.6847028044845</v>
      </c>
      <c r="BO16" s="139">
        <f t="shared" si="22"/>
        <v>39.566004481539665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107.41119490467436</v>
      </c>
      <c r="F17" s="139">
        <f t="shared" si="6"/>
        <v>989.22634608828332</v>
      </c>
      <c r="G17" s="139">
        <f t="shared" si="6"/>
        <v>0</v>
      </c>
      <c r="H17" s="139">
        <f t="shared" si="6"/>
        <v>11.362459007042441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91.907245790109812</v>
      </c>
      <c r="P17" s="139">
        <f t="shared" si="7"/>
        <v>1057.0551572220825</v>
      </c>
      <c r="Q17" s="139">
        <f t="shared" si="7"/>
        <v>0</v>
      </c>
      <c r="R17" s="139">
        <f t="shared" si="7"/>
        <v>23.770835093538377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97.366168904201345</v>
      </c>
      <c r="Z17" s="139">
        <f t="shared" si="23"/>
        <v>1119.8400092870352</v>
      </c>
      <c r="AA17" s="139">
        <f t="shared" si="23"/>
        <v>0</v>
      </c>
      <c r="AB17" s="139">
        <f t="shared" si="23"/>
        <v>25.18272770350427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103.01408010662924</v>
      </c>
      <c r="AJ17" s="139">
        <f t="shared" si="24"/>
        <v>1187.6436050583698</v>
      </c>
      <c r="AK17" s="139">
        <f t="shared" si="24"/>
        <v>0</v>
      </c>
      <c r="AL17" s="139">
        <f t="shared" si="24"/>
        <v>26.685641347385715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109.21552043277593</v>
      </c>
      <c r="AT17" s="139">
        <f t="shared" si="25"/>
        <v>1260.4773141718435</v>
      </c>
      <c r="AU17" s="139">
        <f t="shared" si="25"/>
        <v>0</v>
      </c>
      <c r="AV17" s="139">
        <f t="shared" si="25"/>
        <v>28.308863019199954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115.89342723042624</v>
      </c>
      <c r="BD17" s="139">
        <f t="shared" si="26"/>
        <v>1338.8530834640176</v>
      </c>
      <c r="BE17" s="139">
        <f t="shared" si="26"/>
        <v>0</v>
      </c>
      <c r="BF17" s="139">
        <f t="shared" si="26"/>
        <v>30.053801584738608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123.08438013149298</v>
      </c>
      <c r="BN17" s="139">
        <f t="shared" si="27"/>
        <v>1423.1949446287126</v>
      </c>
      <c r="BO17" s="139">
        <f t="shared" si="27"/>
        <v>0</v>
      </c>
      <c r="BP17" s="139">
        <f t="shared" si="27"/>
        <v>31.929626111466433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452.63754794904975</v>
      </c>
      <c r="F19" s="165">
        <f>SUM(F14:F17)</f>
        <v>1973.0826692780547</v>
      </c>
      <c r="G19" s="165">
        <f>SUM(G14:G17)</f>
        <v>1873.1512529191702</v>
      </c>
      <c r="H19" s="165">
        <f>SUM(H14:H17)</f>
        <v>1963.1285298537257</v>
      </c>
      <c r="K19" s="129"/>
      <c r="M19" s="128"/>
      <c r="N19" s="120" t="s">
        <v>195</v>
      </c>
      <c r="O19" s="165">
        <f>SUM(O14:O17)</f>
        <v>284.50675878944332</v>
      </c>
      <c r="P19" s="165">
        <f>SUM(P14:P17)</f>
        <v>2076.519124105494</v>
      </c>
      <c r="Q19" s="165">
        <f>SUM(Q14:Q17)</f>
        <v>2254.176980196567</v>
      </c>
      <c r="R19" s="165">
        <f>SUM(R14:R17)</f>
        <v>2044.0069419856989</v>
      </c>
      <c r="U19" s="129"/>
      <c r="W19" s="128"/>
      <c r="X19" s="120" t="s">
        <v>195</v>
      </c>
      <c r="Y19" s="165">
        <f>SUM(Y14:Y17)</f>
        <v>302.03263673427699</v>
      </c>
      <c r="Z19" s="165">
        <f>SUM(Z14:Z17)</f>
        <v>2197.5969964882634</v>
      </c>
      <c r="AA19" s="165">
        <f>SUM(AA14:AA17)</f>
        <v>2405.600519191461</v>
      </c>
      <c r="AB19" s="165">
        <f>SUM(AB14:AB17)</f>
        <v>2181.4049370073099</v>
      </c>
      <c r="AE19" s="129"/>
      <c r="AG19" s="128"/>
      <c r="AH19" s="120" t="s">
        <v>195</v>
      </c>
      <c r="AI19" s="165">
        <f>SUM(AI14:AI17)</f>
        <v>320.33611877936414</v>
      </c>
      <c r="AJ19" s="165">
        <f>SUM(AJ14:AJ17)</f>
        <v>2328.3413174933994</v>
      </c>
      <c r="AK19" s="165">
        <f>SUM(AK14:AK17)</f>
        <v>2567.4016025037436</v>
      </c>
      <c r="AL19" s="165">
        <f>SUM(AL14:AL17)</f>
        <v>2330.5073758963977</v>
      </c>
      <c r="AO19" s="129"/>
      <c r="AQ19" s="128"/>
      <c r="AR19" s="120" t="s">
        <v>195</v>
      </c>
      <c r="AS19" s="165">
        <f>SUM(AS14:AS17)</f>
        <v>340.34808953962562</v>
      </c>
      <c r="AT19" s="165">
        <f>SUM(AT14:AT17)</f>
        <v>2468.6679886440443</v>
      </c>
      <c r="AU19" s="165">
        <f>SUM(AU14:AU17)</f>
        <v>2742.0719793247586</v>
      </c>
      <c r="AV19" s="165">
        <f>SUM(AV14:AV17)</f>
        <v>2490.463598981195</v>
      </c>
      <c r="AY19" s="129"/>
      <c r="BA19" s="128"/>
      <c r="BB19" s="120" t="s">
        <v>195</v>
      </c>
      <c r="BC19" s="165">
        <f>SUM(BC14:BC17)</f>
        <v>361.90316588263664</v>
      </c>
      <c r="BD19" s="165">
        <f>SUM(BD14:BD17)</f>
        <v>2619.5856221670224</v>
      </c>
      <c r="BE19" s="165">
        <f>SUM(BE14:BE17)</f>
        <v>2930.0131897160809</v>
      </c>
      <c r="BF19" s="165">
        <f>SUM(BF14:BF17)</f>
        <v>2662.7076662776617</v>
      </c>
      <c r="BI19" s="129"/>
      <c r="BK19" s="128"/>
      <c r="BL19" s="120" t="s">
        <v>195</v>
      </c>
      <c r="BM19" s="165">
        <f>SUM(BM14:BM17)</f>
        <v>385.12067793958869</v>
      </c>
      <c r="BN19" s="165">
        <f>SUM(BN14:BN17)</f>
        <v>2781.9001839091825</v>
      </c>
      <c r="BO19" s="165">
        <f>SUM(BO14:BO17)</f>
        <v>3132.2380134995838</v>
      </c>
      <c r="BP19" s="165">
        <f>SUM(BP14:BP17)</f>
        <v>2848.1859750176345</v>
      </c>
      <c r="BS19" s="129"/>
    </row>
    <row r="20" spans="3:71" x14ac:dyDescent="0.3">
      <c r="C20" s="128"/>
      <c r="D20" s="120" t="s">
        <v>194</v>
      </c>
      <c r="E20" s="120">
        <f>E18/E19</f>
        <v>4.5290100418950532</v>
      </c>
      <c r="F20" s="120">
        <f>F18/F19</f>
        <v>1.0389833289398305</v>
      </c>
      <c r="G20" s="120">
        <f>G18/G19</f>
        <v>0.56268814296625402</v>
      </c>
      <c r="H20" s="120">
        <f>H18/H19</f>
        <v>0.56440522520578817</v>
      </c>
      <c r="K20" s="129"/>
      <c r="M20" s="128"/>
      <c r="N20" s="120" t="s">
        <v>194</v>
      </c>
      <c r="O20" s="120">
        <f>O18/O19</f>
        <v>4.6677710245357877</v>
      </c>
      <c r="P20" s="120">
        <f>P18/P19</f>
        <v>0.79867109663083824</v>
      </c>
      <c r="Q20" s="120">
        <f>Q18/Q19</f>
        <v>0.85078103853523535</v>
      </c>
      <c r="R20" s="120">
        <f>R18/R19</f>
        <v>0.85857367985858202</v>
      </c>
      <c r="U20" s="129"/>
      <c r="W20" s="128"/>
      <c r="X20" s="120" t="s">
        <v>194</v>
      </c>
      <c r="Y20" s="120">
        <f>Y18/Y19</f>
        <v>4.3969169005080664</v>
      </c>
      <c r="Z20" s="120">
        <f>Z18/Z19</f>
        <v>0.75466785251091861</v>
      </c>
      <c r="AA20" s="120">
        <f>AA18/AA19</f>
        <v>0.79722756000171036</v>
      </c>
      <c r="AB20" s="120">
        <f>AB18/AB19</f>
        <v>0.80449554874701734</v>
      </c>
      <c r="AE20" s="129"/>
      <c r="AG20" s="128"/>
      <c r="AH20" s="120" t="s">
        <v>194</v>
      </c>
      <c r="AI20" s="120">
        <f>AI18/AI19</f>
        <v>4.6925685937615347</v>
      </c>
      <c r="AJ20" s="120">
        <f>AJ18/AJ19</f>
        <v>0.80818970398601941</v>
      </c>
      <c r="AK20" s="120">
        <f>AK18/AK19</f>
        <v>0.84601836328354096</v>
      </c>
      <c r="AL20" s="120">
        <f>AL18/AL19</f>
        <v>0.8537097299127695</v>
      </c>
      <c r="AO20" s="129"/>
      <c r="AQ20" s="128"/>
      <c r="AR20" s="120" t="s">
        <v>194</v>
      </c>
      <c r="AS20" s="120">
        <f>AS18/AS19</f>
        <v>4.7042689558603223</v>
      </c>
      <c r="AT20" s="120">
        <f>AT18/AT19</f>
        <v>0.81275064499272875</v>
      </c>
      <c r="AU20" s="120">
        <f>AU18/AU19</f>
        <v>0.84376224798680244</v>
      </c>
      <c r="AV20" s="120">
        <f>AV18/AV19</f>
        <v>0.85140549257149567</v>
      </c>
      <c r="AY20" s="129"/>
      <c r="BA20" s="128"/>
      <c r="BB20" s="120" t="s">
        <v>194</v>
      </c>
      <c r="BC20" s="120">
        <f>BC18/BC19</f>
        <v>4.715510046238637</v>
      </c>
      <c r="BD20" s="120">
        <f>BD18/BD19</f>
        <v>0.81717759185953798</v>
      </c>
      <c r="BE20" s="120">
        <f>BE18/BE19</f>
        <v>0.84158626529007441</v>
      </c>
      <c r="BF20" s="120">
        <f>BF18/BF19</f>
        <v>0.84918300653825718</v>
      </c>
      <c r="BI20" s="129"/>
      <c r="BK20" s="128"/>
      <c r="BL20" s="120" t="s">
        <v>194</v>
      </c>
      <c r="BM20" s="120">
        <f>BM18/BM19</f>
        <v>5.0123468792364525</v>
      </c>
      <c r="BN20" s="120">
        <f>BN18/BN19</f>
        <v>0.87118770178190097</v>
      </c>
      <c r="BO20" s="120">
        <f>BO18/BO19</f>
        <v>0.89029572987820993</v>
      </c>
      <c r="BP20" s="120">
        <f>BP18/BP19</f>
        <v>0.89830459398963491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1101.8974593124726</v>
      </c>
      <c r="F25" s="139">
        <f t="shared" si="28"/>
        <v>0</v>
      </c>
      <c r="G25" s="139">
        <f t="shared" si="28"/>
        <v>552.42220291202227</v>
      </c>
      <c r="H25" s="139">
        <f t="shared" si="28"/>
        <v>465.60429388730904</v>
      </c>
      <c r="I25" s="120">
        <f>I14</f>
        <v>2050</v>
      </c>
      <c r="J25" s="165">
        <f>SUM(E25:H25)</f>
        <v>2119.9239561118038</v>
      </c>
      <c r="K25" s="129">
        <f>I25/J25</f>
        <v>0.96701581869943454</v>
      </c>
      <c r="M25" s="128"/>
      <c r="N25" s="4" t="s">
        <v>11</v>
      </c>
      <c r="O25" s="139">
        <f t="shared" ref="O25:R28" si="29">O14*O$20</f>
        <v>494.91812527638706</v>
      </c>
      <c r="P25" s="139">
        <f t="shared" si="29"/>
        <v>0</v>
      </c>
      <c r="Q25" s="139">
        <f t="shared" si="29"/>
        <v>1022.4074657609358</v>
      </c>
      <c r="R25" s="139">
        <f t="shared" si="29"/>
        <v>754.6774011414484</v>
      </c>
      <c r="S25" s="120">
        <f>S14</f>
        <v>2186.7465511512801</v>
      </c>
      <c r="T25" s="165">
        <f>SUM(O25:R25)</f>
        <v>2272.0029921787709</v>
      </c>
      <c r="U25" s="129">
        <f>S25/T25</f>
        <v>0.96247520741786841</v>
      </c>
      <c r="W25" s="128"/>
      <c r="X25" s="4" t="s">
        <v>11</v>
      </c>
      <c r="Y25" s="139">
        <f>Y14*Y$20</f>
        <v>497.58062278579001</v>
      </c>
      <c r="Z25" s="139">
        <f t="shared" ref="Z25:AB25" si="30">Z14*Z$20</f>
        <v>0</v>
      </c>
      <c r="AA25" s="139">
        <f t="shared" si="30"/>
        <v>1022.5390441496158</v>
      </c>
      <c r="AB25" s="139">
        <f t="shared" si="30"/>
        <v>754.74250013097026</v>
      </c>
      <c r="AC25" s="120">
        <f>AC14</f>
        <v>2333.9408020800124</v>
      </c>
      <c r="AD25" s="165">
        <f>SUM(Y25:AB25)</f>
        <v>2274.8621670663761</v>
      </c>
      <c r="AE25" s="129">
        <f>AC25/AD25</f>
        <v>1.0259702042035466</v>
      </c>
      <c r="AG25" s="128"/>
      <c r="AH25" s="4" t="s">
        <v>11</v>
      </c>
      <c r="AI25" s="139">
        <f t="shared" ref="AI25:AL28" si="31">AI14*AI$20</f>
        <v>566.54675691608441</v>
      </c>
      <c r="AJ25" s="139">
        <f t="shared" si="31"/>
        <v>0</v>
      </c>
      <c r="AK25" s="139">
        <f t="shared" si="31"/>
        <v>1158.352366847196</v>
      </c>
      <c r="AL25" s="139">
        <f t="shared" si="31"/>
        <v>855.81853303462003</v>
      </c>
      <c r="AM25" s="120">
        <f>AM14</f>
        <v>2492.3840399622668</v>
      </c>
      <c r="AN25" s="165">
        <f>SUM(AI25:AL25)</f>
        <v>2580.7176567979004</v>
      </c>
      <c r="AO25" s="129">
        <f>AM25/AN25</f>
        <v>0.96577168501833088</v>
      </c>
      <c r="AQ25" s="128"/>
      <c r="AR25" s="4" t="s">
        <v>11</v>
      </c>
      <c r="AS25" s="139">
        <f t="shared" ref="AS25:AV28" si="32">AS14*AS$20</f>
        <v>606.66040727127813</v>
      </c>
      <c r="AT25" s="139">
        <f t="shared" si="32"/>
        <v>0</v>
      </c>
      <c r="AU25" s="139">
        <f t="shared" si="32"/>
        <v>1234.0586279258609</v>
      </c>
      <c r="AV25" s="139">
        <f t="shared" si="32"/>
        <v>912.20677867506095</v>
      </c>
      <c r="AW25" s="120">
        <f>AW14</f>
        <v>2662.939164795906</v>
      </c>
      <c r="AX25" s="165">
        <f>SUM(AS25:AV25)</f>
        <v>2752.9258138721998</v>
      </c>
      <c r="AY25" s="129">
        <f>AW25/AX25</f>
        <v>0.96731235959107786</v>
      </c>
      <c r="BA25" s="128"/>
      <c r="BB25" s="4" t="s">
        <v>11</v>
      </c>
      <c r="BC25" s="139">
        <f t="shared" ref="BC25:BF28" si="33">BC14*BC$20</f>
        <v>649.94405486941434</v>
      </c>
      <c r="BD25" s="139">
        <f t="shared" si="33"/>
        <v>0</v>
      </c>
      <c r="BE25" s="139">
        <f t="shared" si="33"/>
        <v>1315.4423264275949</v>
      </c>
      <c r="BF25" s="139">
        <f t="shared" si="33"/>
        <v>972.86924871885651</v>
      </c>
      <c r="BG25" s="120">
        <f>BG14</f>
        <v>2846.535435076155</v>
      </c>
      <c r="BH25" s="165">
        <f>SUM(BC25:BF25)</f>
        <v>2938.2556300158658</v>
      </c>
      <c r="BI25" s="129">
        <f>BG25/BH25</f>
        <v>0.9687841336870967</v>
      </c>
      <c r="BK25" s="128"/>
      <c r="BL25" s="4" t="s">
        <v>11</v>
      </c>
      <c r="BM25" s="139">
        <f t="shared" ref="BM25:BP28" si="34">BM14*BM$20</f>
        <v>738.81123076283484</v>
      </c>
      <c r="BN25" s="139">
        <f t="shared" si="34"/>
        <v>0</v>
      </c>
      <c r="BO25" s="139">
        <f t="shared" si="34"/>
        <v>1487.840801124411</v>
      </c>
      <c r="BP25" s="139">
        <f t="shared" si="34"/>
        <v>1100.9615510881317</v>
      </c>
      <c r="BQ25" s="120">
        <f>BQ14</f>
        <v>3044.1735794193137</v>
      </c>
      <c r="BR25" s="165">
        <f>SUM(BM25:BP25)</f>
        <v>3327.6135829753775</v>
      </c>
      <c r="BS25" s="129">
        <f>BQ25/BR25</f>
        <v>0.91482183958913077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46.03283206081835</v>
      </c>
      <c r="G26" s="139">
        <f t="shared" si="28"/>
        <v>494.53259542953163</v>
      </c>
      <c r="H26" s="139">
        <f t="shared" si="28"/>
        <v>635.98267487792953</v>
      </c>
      <c r="I26" s="120">
        <f>I15</f>
        <v>2050</v>
      </c>
      <c r="J26" s="165">
        <f>SUM(E26:H26)</f>
        <v>1176.5481023682796</v>
      </c>
      <c r="K26" s="129">
        <f>I26/J26</f>
        <v>1.7423851994436477</v>
      </c>
      <c r="M26" s="128"/>
      <c r="N26" s="4" t="s">
        <v>12</v>
      </c>
      <c r="O26" s="139">
        <f t="shared" si="29"/>
        <v>0</v>
      </c>
      <c r="P26" s="139">
        <f t="shared" si="29"/>
        <v>18.305522160950773</v>
      </c>
      <c r="Q26" s="139">
        <f t="shared" si="29"/>
        <v>869.99179779367546</v>
      </c>
      <c r="R26" s="139">
        <f t="shared" si="29"/>
        <v>979.84414733612959</v>
      </c>
      <c r="S26" s="120">
        <f>S15</f>
        <v>2186.7465511512801</v>
      </c>
      <c r="T26" s="165">
        <f>SUM(O26:R26)</f>
        <v>1868.1414672907558</v>
      </c>
      <c r="U26" s="129">
        <f>S26/T26</f>
        <v>1.1705465509111452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18.461262181509923</v>
      </c>
      <c r="AA26" s="139">
        <f t="shared" si="35"/>
        <v>870.10376109867082</v>
      </c>
      <c r="AB26" s="139">
        <f t="shared" si="35"/>
        <v>979.92866936340113</v>
      </c>
      <c r="AC26" s="120">
        <f>AC15</f>
        <v>2333.9408020800124</v>
      </c>
      <c r="AD26" s="165">
        <f>SUM(Y26:AB26)</f>
        <v>1868.4936926435819</v>
      </c>
      <c r="AE26" s="129">
        <f>AC26/AD26</f>
        <v>1.2491028528856882</v>
      </c>
      <c r="AG26" s="128"/>
      <c r="AH26" s="4" t="s">
        <v>12</v>
      </c>
      <c r="AI26" s="139">
        <f t="shared" si="31"/>
        <v>0</v>
      </c>
      <c r="AJ26" s="139">
        <f t="shared" si="31"/>
        <v>21.139657903301995</v>
      </c>
      <c r="AK26" s="139">
        <f t="shared" si="31"/>
        <v>985.50620582352428</v>
      </c>
      <c r="AL26" s="139">
        <f t="shared" si="31"/>
        <v>1110.976497734385</v>
      </c>
      <c r="AM26" s="120">
        <f>AM15</f>
        <v>2492.3840399622668</v>
      </c>
      <c r="AN26" s="165">
        <f>SUM(AI26:AL26)</f>
        <v>2117.6223614612113</v>
      </c>
      <c r="AO26" s="129">
        <f>AM26/AN26</f>
        <v>1.1769728565968016</v>
      </c>
      <c r="AQ26" s="128"/>
      <c r="AR26" s="4" t="s">
        <v>12</v>
      </c>
      <c r="AS26" s="139">
        <f t="shared" si="32"/>
        <v>0</v>
      </c>
      <c r="AT26" s="139">
        <f t="shared" si="32"/>
        <v>22.729923712822089</v>
      </c>
      <c r="AU26" s="139">
        <f t="shared" si="32"/>
        <v>1049.8348145293569</v>
      </c>
      <c r="AV26" s="139">
        <f t="shared" si="32"/>
        <v>1184.0852870839021</v>
      </c>
      <c r="AW26" s="120">
        <f>AW15</f>
        <v>2662.939164795906</v>
      </c>
      <c r="AX26" s="165">
        <f>SUM(AS26:AV26)</f>
        <v>2256.650025326081</v>
      </c>
      <c r="AY26" s="129">
        <f>AW26/AX26</f>
        <v>1.1800408281789805</v>
      </c>
      <c r="BA26" s="128"/>
      <c r="BB26" s="4" t="s">
        <v>12</v>
      </c>
      <c r="BC26" s="139">
        <f t="shared" si="33"/>
        <v>0</v>
      </c>
      <c r="BD26" s="139">
        <f t="shared" si="33"/>
        <v>24.447959899232671</v>
      </c>
      <c r="BE26" s="139">
        <f t="shared" si="33"/>
        <v>1118.9876017945448</v>
      </c>
      <c r="BF26" s="139">
        <f t="shared" si="33"/>
        <v>1262.7356752756423</v>
      </c>
      <c r="BG26" s="120">
        <f>BG15</f>
        <v>2846.535435076155</v>
      </c>
      <c r="BH26" s="165">
        <f>SUM(BC26:BF26)</f>
        <v>2406.1712369694196</v>
      </c>
      <c r="BI26" s="129">
        <f>BG26/BH26</f>
        <v>1.1830144884706442</v>
      </c>
      <c r="BK26" s="128"/>
      <c r="BL26" s="4" t="s">
        <v>12</v>
      </c>
      <c r="BM26" s="139">
        <f t="shared" si="34"/>
        <v>0</v>
      </c>
      <c r="BN26" s="139">
        <f t="shared" si="34"/>
        <v>27.895897582337199</v>
      </c>
      <c r="BO26" s="139">
        <f t="shared" si="34"/>
        <v>1265.5518824182184</v>
      </c>
      <c r="BP26" s="139">
        <f t="shared" si="34"/>
        <v>1428.8944649867551</v>
      </c>
      <c r="BQ26" s="120">
        <f>BQ15</f>
        <v>3044.1735794193137</v>
      </c>
      <c r="BR26" s="165">
        <f>SUM(BM26:BP26)</f>
        <v>2722.3422449873106</v>
      </c>
      <c r="BS26" s="129">
        <f>BQ26/BR26</f>
        <v>1.1182185432506129</v>
      </c>
    </row>
    <row r="27" spans="3:71" x14ac:dyDescent="0.3">
      <c r="C27" s="128"/>
      <c r="D27" s="4" t="s">
        <v>13</v>
      </c>
      <c r="E27" s="139">
        <f t="shared" si="28"/>
        <v>461.63616035231053</v>
      </c>
      <c r="F27" s="139">
        <f t="shared" si="28"/>
        <v>976.17748580539217</v>
      </c>
      <c r="G27" s="139">
        <f t="shared" si="28"/>
        <v>7.0452016584459498</v>
      </c>
      <c r="H27" s="139">
        <f t="shared" si="28"/>
        <v>0</v>
      </c>
      <c r="I27" s="120">
        <f>I16</f>
        <v>1054</v>
      </c>
      <c r="J27" s="165">
        <f>SUM(E27:H27)</f>
        <v>1444.8588478161487</v>
      </c>
      <c r="K27" s="129">
        <f>I27/J27</f>
        <v>0.72948302292163869</v>
      </c>
      <c r="M27" s="128"/>
      <c r="N27" s="4" t="s">
        <v>13</v>
      </c>
      <c r="O27" s="139">
        <f t="shared" si="29"/>
        <v>404.09230084160572</v>
      </c>
      <c r="P27" s="139">
        <f t="shared" si="29"/>
        <v>795.91088224544797</v>
      </c>
      <c r="Q27" s="139">
        <f t="shared" si="29"/>
        <v>25.411768699244334</v>
      </c>
      <c r="R27" s="139">
        <f t="shared" si="29"/>
        <v>0</v>
      </c>
      <c r="S27" s="120">
        <f>S16</f>
        <v>1112.9834646689119</v>
      </c>
      <c r="T27" s="165">
        <f>SUM(O27:R27)</f>
        <v>1225.4149517862979</v>
      </c>
      <c r="U27" s="129">
        <f>S27/T27</f>
        <v>0.90825027313932016</v>
      </c>
      <c r="W27" s="128"/>
      <c r="X27" s="4" t="s">
        <v>13</v>
      </c>
      <c r="Y27" s="139">
        <f t="shared" ref="Y27:AB27" si="36">Y16*Y$20</f>
        <v>402.32082858356017</v>
      </c>
      <c r="Z27" s="139">
        <f t="shared" si="36"/>
        <v>794.8872888782787</v>
      </c>
      <c r="AA27" s="139">
        <f t="shared" si="36"/>
        <v>25.168227005569268</v>
      </c>
      <c r="AB27" s="139">
        <f t="shared" si="36"/>
        <v>0</v>
      </c>
      <c r="AC27" s="120">
        <f>AC16</f>
        <v>1176.364579366546</v>
      </c>
      <c r="AD27" s="165">
        <f>SUM(Y27:AB27)</f>
        <v>1222.376344467408</v>
      </c>
      <c r="AE27" s="129">
        <f>AC27/AD27</f>
        <v>0.96235875693347994</v>
      </c>
      <c r="AG27" s="128"/>
      <c r="AH27" s="4" t="s">
        <v>13</v>
      </c>
      <c r="AI27" s="139">
        <f t="shared" si="31"/>
        <v>453.25181649182105</v>
      </c>
      <c r="AJ27" s="139">
        <f t="shared" si="31"/>
        <v>900.76048864709423</v>
      </c>
      <c r="AK27" s="139">
        <f t="shared" si="31"/>
        <v>28.210328971037253</v>
      </c>
      <c r="AL27" s="139">
        <f t="shared" si="31"/>
        <v>0</v>
      </c>
      <c r="AM27" s="120">
        <f>AM16</f>
        <v>1244.4750082359867</v>
      </c>
      <c r="AN27" s="165">
        <f>SUM(AI27:AL27)</f>
        <v>1382.2226341099524</v>
      </c>
      <c r="AO27" s="129">
        <f>AM27/AN27</f>
        <v>0.90034338718330653</v>
      </c>
      <c r="AQ27" s="128"/>
      <c r="AR27" s="4" t="s">
        <v>13</v>
      </c>
      <c r="AS27" s="139">
        <f t="shared" si="32"/>
        <v>480.64936226631534</v>
      </c>
      <c r="AT27" s="139">
        <f t="shared" si="32"/>
        <v>959.22782623865896</v>
      </c>
      <c r="AU27" s="139">
        <f t="shared" si="32"/>
        <v>29.763374961460912</v>
      </c>
      <c r="AV27" s="139">
        <f t="shared" si="32"/>
        <v>0</v>
      </c>
      <c r="AW27" s="120">
        <f>AW16</f>
        <v>1317.6716292739918</v>
      </c>
      <c r="AX27" s="165">
        <f>SUM(AS27:AV27)</f>
        <v>1469.6405634664352</v>
      </c>
      <c r="AY27" s="129">
        <f>AW27/AX27</f>
        <v>0.89659448849588441</v>
      </c>
      <c r="BA27" s="128"/>
      <c r="BB27" s="4" t="s">
        <v>13</v>
      </c>
      <c r="BC27" s="139">
        <f t="shared" si="33"/>
        <v>510.11733921762527</v>
      </c>
      <c r="BD27" s="139">
        <f t="shared" si="33"/>
        <v>1022.1379718942413</v>
      </c>
      <c r="BE27" s="139">
        <f t="shared" si="33"/>
        <v>31.42892936167517</v>
      </c>
      <c r="BF27" s="139">
        <f t="shared" si="33"/>
        <v>0</v>
      </c>
      <c r="BG27" s="120">
        <f>BG16</f>
        <v>1396.3384616119097</v>
      </c>
      <c r="BH27" s="165">
        <f>SUM(BC27:BF27)</f>
        <v>1563.6842404735419</v>
      </c>
      <c r="BI27" s="129">
        <f>BG27/BH27</f>
        <v>0.89297981361572487</v>
      </c>
      <c r="BK27" s="128"/>
      <c r="BL27" s="4" t="s">
        <v>13</v>
      </c>
      <c r="BM27" s="139">
        <f t="shared" si="34"/>
        <v>574.60558880224733</v>
      </c>
      <c r="BN27" s="139">
        <f t="shared" si="34"/>
        <v>1155.7913972254432</v>
      </c>
      <c r="BO27" s="139">
        <f t="shared" si="34"/>
        <v>35.225444838256884</v>
      </c>
      <c r="BP27" s="139">
        <f t="shared" si="34"/>
        <v>0</v>
      </c>
      <c r="BQ27" s="120">
        <f>BQ16</f>
        <v>1480.8887406556896</v>
      </c>
      <c r="BR27" s="165">
        <f>SUM(BM27:BP27)</f>
        <v>1765.6224308659475</v>
      </c>
      <c r="BS27" s="129">
        <f>BQ27/BR27</f>
        <v>0.83873466646512262</v>
      </c>
    </row>
    <row r="28" spans="3:71" x14ac:dyDescent="0.3">
      <c r="C28" s="128"/>
      <c r="D28" s="4" t="s">
        <v>14</v>
      </c>
      <c r="E28" s="139">
        <f t="shared" si="28"/>
        <v>486.46638033521697</v>
      </c>
      <c r="F28" s="139">
        <f t="shared" si="28"/>
        <v>1027.7896821337895</v>
      </c>
      <c r="G28" s="139">
        <f t="shared" si="28"/>
        <v>0</v>
      </c>
      <c r="H28" s="139">
        <f t="shared" si="28"/>
        <v>6.4130312347613252</v>
      </c>
      <c r="I28" s="120">
        <f>I17</f>
        <v>1108</v>
      </c>
      <c r="J28" s="165">
        <f>SUM(E28:H28)</f>
        <v>1520.6690937037677</v>
      </c>
      <c r="K28" s="129">
        <f>I28/J28</f>
        <v>0.72862663191328247</v>
      </c>
      <c r="M28" s="128"/>
      <c r="N28" s="4" t="s">
        <v>14</v>
      </c>
      <c r="O28" s="139">
        <f t="shared" si="29"/>
        <v>429.00197884396334</v>
      </c>
      <c r="P28" s="139">
        <f t="shared" si="29"/>
        <v>844.23940161784378</v>
      </c>
      <c r="Q28" s="139">
        <f t="shared" si="29"/>
        <v>0</v>
      </c>
      <c r="R28" s="139">
        <f t="shared" si="29"/>
        <v>20.409013359570764</v>
      </c>
      <c r="S28" s="120">
        <f>S17</f>
        <v>1172.7332381057306</v>
      </c>
      <c r="T28" s="165">
        <f>SUM(O28:R28)</f>
        <v>1293.650393821378</v>
      </c>
      <c r="U28" s="129">
        <f>S28/T28</f>
        <v>0.90653026792001801</v>
      </c>
      <c r="W28" s="128"/>
      <c r="X28" s="4" t="s">
        <v>14</v>
      </c>
      <c r="Y28" s="139">
        <f t="shared" ref="Y28:AB28" si="37">Y17*Y$20</f>
        <v>428.11095359260582</v>
      </c>
      <c r="Z28" s="139">
        <f t="shared" si="37"/>
        <v>845.107254964454</v>
      </c>
      <c r="AA28" s="139">
        <f t="shared" si="37"/>
        <v>0</v>
      </c>
      <c r="AB28" s="139">
        <f t="shared" si="37"/>
        <v>20.259392342777382</v>
      </c>
      <c r="AC28" s="120">
        <f>AC17</f>
        <v>1242.3889058947407</v>
      </c>
      <c r="AD28" s="165">
        <f>SUM(Y28:AB28)</f>
        <v>1293.4776008998372</v>
      </c>
      <c r="AE28" s="129">
        <f>AC28/AD28</f>
        <v>0.96050283749053289</v>
      </c>
      <c r="AG28" s="128"/>
      <c r="AH28" s="4" t="s">
        <v>14</v>
      </c>
      <c r="AI28" s="139">
        <f t="shared" si="31"/>
        <v>483.40063702360322</v>
      </c>
      <c r="AJ28" s="139">
        <f t="shared" si="31"/>
        <v>959.84133361301281</v>
      </c>
      <c r="AK28" s="139">
        <f t="shared" si="31"/>
        <v>0</v>
      </c>
      <c r="AL28" s="139">
        <f t="shared" si="31"/>
        <v>22.781791667225693</v>
      </c>
      <c r="AM28" s="120">
        <f>AM17</f>
        <v>1317.3433265123847</v>
      </c>
      <c r="AN28" s="165">
        <f>SUM(AI28:AL28)</f>
        <v>1466.0237623038417</v>
      </c>
      <c r="AO28" s="129">
        <f>AM28/AN28</f>
        <v>0.89858251986461168</v>
      </c>
      <c r="AQ28" s="128"/>
      <c r="AR28" s="4" t="s">
        <v>14</v>
      </c>
      <c r="AS28" s="139">
        <f t="shared" si="32"/>
        <v>513.77918227003659</v>
      </c>
      <c r="AT28" s="139">
        <f t="shared" si="32"/>
        <v>1024.4537500918682</v>
      </c>
      <c r="AU28" s="139">
        <f t="shared" si="32"/>
        <v>0</v>
      </c>
      <c r="AV28" s="139">
        <f t="shared" si="32"/>
        <v>24.102321463000933</v>
      </c>
      <c r="AW28" s="120">
        <f>AW17</f>
        <v>1398.0016976238194</v>
      </c>
      <c r="AX28" s="165">
        <f>SUM(AS28:AV28)</f>
        <v>1562.3352538249055</v>
      </c>
      <c r="AY28" s="129">
        <f>AW28/AX28</f>
        <v>0.89481543362811211</v>
      </c>
      <c r="BA28" s="128"/>
      <c r="BB28" s="4" t="s">
        <v>14</v>
      </c>
      <c r="BC28" s="139">
        <f t="shared" si="33"/>
        <v>546.4966203981013</v>
      </c>
      <c r="BD28" s="139">
        <f t="shared" si="33"/>
        <v>1094.0807385988428</v>
      </c>
      <c r="BE28" s="139">
        <f t="shared" si="33"/>
        <v>0</v>
      </c>
      <c r="BF28" s="139">
        <f t="shared" si="33"/>
        <v>25.521177587632568</v>
      </c>
      <c r="BG28" s="120">
        <f>BG17</f>
        <v>1484.8003122791824</v>
      </c>
      <c r="BH28" s="165">
        <f>SUM(BC28:BF28)</f>
        <v>1666.0985365845766</v>
      </c>
      <c r="BI28" s="129">
        <f>BG28/BH28</f>
        <v>0.891183972421555</v>
      </c>
      <c r="BK28" s="128"/>
      <c r="BL28" s="4" t="s">
        <v>14</v>
      </c>
      <c r="BM28" s="139">
        <f t="shared" si="34"/>
        <v>616.94160863484205</v>
      </c>
      <c r="BN28" s="139">
        <f t="shared" si="34"/>
        <v>1239.869932998708</v>
      </c>
      <c r="BO28" s="139">
        <f t="shared" si="34"/>
        <v>0</v>
      </c>
      <c r="BP28" s="139">
        <f t="shared" si="34"/>
        <v>28.682529820301699</v>
      </c>
      <c r="BQ28" s="120">
        <f>BQ17</f>
        <v>1578.2089508716722</v>
      </c>
      <c r="BR28" s="165">
        <f>SUM(BM28:BP28)</f>
        <v>1885.4940714538516</v>
      </c>
      <c r="BS28" s="129">
        <f>BQ28/BR28</f>
        <v>0.83702673732342181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1917.8110322538555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2120.3943872219638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2465.8588575838153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1.0000000000000002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1.0000000000000002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1.0000000000000002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0.99999999999999978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1.0000000000000002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1065.5522737398776</v>
      </c>
      <c r="F36" s="139">
        <f t="shared" si="38"/>
        <v>0</v>
      </c>
      <c r="G36" s="139">
        <f t="shared" si="38"/>
        <v>534.20100881671442</v>
      </c>
      <c r="H36" s="139">
        <f t="shared" si="38"/>
        <v>450.24671744340827</v>
      </c>
      <c r="I36" s="120">
        <f>I25</f>
        <v>2050</v>
      </c>
      <c r="J36" s="165">
        <f>SUM(E36:H36)</f>
        <v>2050.0000000000005</v>
      </c>
      <c r="K36" s="129">
        <f>I36/J36</f>
        <v>0.99999999999999978</v>
      </c>
      <c r="M36" s="128"/>
      <c r="N36" s="4" t="s">
        <v>11</v>
      </c>
      <c r="O36" s="139">
        <f>O25*$U25</f>
        <v>476.34642528025324</v>
      </c>
      <c r="P36" s="139">
        <f t="shared" ref="P36:R36" si="39">P25*$U25</f>
        <v>0</v>
      </c>
      <c r="Q36" s="139">
        <f t="shared" si="39"/>
        <v>984.04183767383381</v>
      </c>
      <c r="R36" s="139">
        <f t="shared" si="39"/>
        <v>726.35828819719347</v>
      </c>
      <c r="S36" s="120">
        <f>S25</f>
        <v>2186.7465511512801</v>
      </c>
      <c r="T36" s="165">
        <f>SUM(O36:R36)</f>
        <v>2186.7465511512805</v>
      </c>
      <c r="U36" s="129">
        <f>S36/T36</f>
        <v>0.99999999999999978</v>
      </c>
      <c r="W36" s="128"/>
      <c r="X36" s="4" t="s">
        <v>11</v>
      </c>
      <c r="Y36" s="139">
        <f>Y25*$AE25</f>
        <v>510.50289316726486</v>
      </c>
      <c r="Z36" s="139">
        <f t="shared" ref="Z36:AB36" si="40">Z25*$AE25</f>
        <v>0</v>
      </c>
      <c r="AA36" s="139">
        <f t="shared" si="40"/>
        <v>1049.0945919322808</v>
      </c>
      <c r="AB36" s="139">
        <f t="shared" si="40"/>
        <v>774.34331698046685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547.15481606851756</v>
      </c>
      <c r="AJ36" s="139">
        <f t="shared" ref="AJ36:AL36" si="41">AJ25*$AO25</f>
        <v>0</v>
      </c>
      <c r="AK36" s="139">
        <f t="shared" si="41"/>
        <v>1118.7039171749882</v>
      </c>
      <c r="AL36" s="139">
        <f t="shared" si="41"/>
        <v>826.52530671876104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586.83011002806438</v>
      </c>
      <c r="AT36" s="139">
        <f t="shared" ref="AT36:AV36" si="42">AT25*$AY25</f>
        <v>0</v>
      </c>
      <c r="AU36" s="139">
        <f t="shared" si="42"/>
        <v>1193.7201632526926</v>
      </c>
      <c r="AV36" s="139">
        <f t="shared" si="42"/>
        <v>882.38889151514934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629.6554881417444</v>
      </c>
      <c r="BD36" s="139">
        <f t="shared" ref="BD36:BF36" si="43">BD25*$BI25</f>
        <v>0</v>
      </c>
      <c r="BE36" s="139">
        <f t="shared" si="43"/>
        <v>1274.3796546234967</v>
      </c>
      <c r="BF36" s="139">
        <f t="shared" si="43"/>
        <v>942.50029231091401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675.88064923556635</v>
      </c>
      <c r="BN36" s="139">
        <f t="shared" ref="BN36:BP36" si="44">BN25*$BS25</f>
        <v>0</v>
      </c>
      <c r="BO36" s="139">
        <f t="shared" si="44"/>
        <v>1361.1092587003998</v>
      </c>
      <c r="BP36" s="139">
        <f t="shared" si="44"/>
        <v>1007.1836714833474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80.206925271244927</v>
      </c>
      <c r="G37" s="139">
        <f t="shared" si="38"/>
        <v>861.66627491886914</v>
      </c>
      <c r="H37" s="139">
        <f t="shared" si="38"/>
        <v>1108.1267998098858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21.427465828128462</v>
      </c>
      <c r="Q37" s="139">
        <f t="shared" si="45"/>
        <v>1018.3658982283733</v>
      </c>
      <c r="R37" s="139">
        <f t="shared" si="45"/>
        <v>1146.9531870947785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23.06001525879471</v>
      </c>
      <c r="AA37" s="139">
        <f t="shared" si="46"/>
        <v>1086.849090294917</v>
      </c>
      <c r="AB37" s="139">
        <f t="shared" si="46"/>
        <v>1224.0316965263007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24.880803549928501</v>
      </c>
      <c r="AK37" s="139">
        <f t="shared" si="47"/>
        <v>1159.9140542619889</v>
      </c>
      <c r="AL37" s="139">
        <f t="shared" si="47"/>
        <v>1307.5891821503492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26.822238002523626</v>
      </c>
      <c r="AU37" s="139">
        <f t="shared" si="48"/>
        <v>1238.8479439883488</v>
      </c>
      <c r="AV37" s="139">
        <f t="shared" si="48"/>
        <v>1397.2689828050338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28.922290774341562</v>
      </c>
      <c r="BE37" s="139">
        <f t="shared" si="49"/>
        <v>1323.7785453419663</v>
      </c>
      <c r="BF37" s="139">
        <f t="shared" si="49"/>
        <v>1493.8345989598474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31.193709957189395</v>
      </c>
      <c r="BO37" s="139">
        <f t="shared" si="50"/>
        <v>1415.1635823657712</v>
      </c>
      <c r="BP37" s="139">
        <f t="shared" si="50"/>
        <v>1597.8162870963531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336.75574174374179</v>
      </c>
      <c r="F38" s="139">
        <f t="shared" si="38"/>
        <v>712.10490325336252</v>
      </c>
      <c r="G38" s="139">
        <f t="shared" si="38"/>
        <v>5.1393550028956936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367.01694261288475</v>
      </c>
      <c r="P38" s="139">
        <f t="shared" si="51"/>
        <v>722.8862761939854</v>
      </c>
      <c r="Q38" s="139">
        <f t="shared" si="51"/>
        <v>23.080245862041892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387.17697248412264</v>
      </c>
      <c r="Z38" s="139">
        <f t="shared" si="52"/>
        <v>764.96674322712431</v>
      </c>
      <c r="AA38" s="139">
        <f t="shared" si="52"/>
        <v>24.220863655299279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408.08227570723261</v>
      </c>
      <c r="AJ38" s="139">
        <f t="shared" si="53"/>
        <v>810.99374938941514</v>
      </c>
      <c r="AK38" s="139">
        <f t="shared" si="53"/>
        <v>25.398983139339041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430.94756910704007</v>
      </c>
      <c r="AT38" s="139">
        <f t="shared" si="54"/>
        <v>860.03838221746958</v>
      </c>
      <c r="AU38" s="139">
        <f t="shared" si="54"/>
        <v>26.685677949482258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455.52448649670453</v>
      </c>
      <c r="BD38" s="139">
        <f t="shared" si="55"/>
        <v>912.74857563167461</v>
      </c>
      <c r="BE38" s="139">
        <f t="shared" si="55"/>
        <v>28.065399483530477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481.94162687304834</v>
      </c>
      <c r="BN38" s="139">
        <f t="shared" si="56"/>
        <v>969.40231205514021</v>
      </c>
      <c r="BO38" s="139">
        <f t="shared" si="56"/>
        <v>29.544801727500964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354.45236024269502</v>
      </c>
      <c r="F39" s="139">
        <f t="shared" si="38"/>
        <v>748.87493440836624</v>
      </c>
      <c r="G39" s="139">
        <f t="shared" si="38"/>
        <v>0</v>
      </c>
      <c r="H39" s="139">
        <f t="shared" si="38"/>
        <v>4.6727053489388233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388.903278819636</v>
      </c>
      <c r="P39" s="139">
        <f t="shared" si="57"/>
        <v>765.32857093725966</v>
      </c>
      <c r="Q39" s="139">
        <f t="shared" si="57"/>
        <v>0</v>
      </c>
      <c r="R39" s="139">
        <f t="shared" si="57"/>
        <v>18.501388348834912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411.20178568647572</v>
      </c>
      <c r="Z39" s="139">
        <f t="shared" si="58"/>
        <v>811.72791637719331</v>
      </c>
      <c r="AA39" s="139">
        <f t="shared" si="58"/>
        <v>0</v>
      </c>
      <c r="AB39" s="139">
        <f t="shared" si="58"/>
        <v>19.459203831071651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434.37536252082788</v>
      </c>
      <c r="AJ39" s="139">
        <f t="shared" si="59"/>
        <v>862.49664422819046</v>
      </c>
      <c r="AK39" s="139">
        <f t="shared" si="59"/>
        <v>0</v>
      </c>
      <c r="AL39" s="139">
        <f t="shared" si="59"/>
        <v>20.471319763366278</v>
      </c>
      <c r="AM39" s="120">
        <f>AM28</f>
        <v>1317.3433265123847</v>
      </c>
      <c r="AN39" s="165">
        <f>SUM(AI39:AL39)</f>
        <v>1317.3433265123845</v>
      </c>
      <c r="AO39" s="129">
        <f>AM39/AN39</f>
        <v>1.0000000000000002</v>
      </c>
      <c r="AQ39" s="128"/>
      <c r="AR39" s="4" t="s">
        <v>14</v>
      </c>
      <c r="AS39" s="139">
        <f t="shared" ref="AS39:AV39" si="60">AS28*$AY28</f>
        <v>459.73754177205961</v>
      </c>
      <c r="AT39" s="139">
        <f t="shared" si="60"/>
        <v>916.69702662040061</v>
      </c>
      <c r="AU39" s="139">
        <f t="shared" si="60"/>
        <v>0</v>
      </c>
      <c r="AV39" s="139">
        <f t="shared" si="60"/>
        <v>21.567129231359335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487.0290290813345</v>
      </c>
      <c r="BD39" s="139">
        <f t="shared" si="61"/>
        <v>975.02721877442571</v>
      </c>
      <c r="BE39" s="139">
        <f t="shared" si="61"/>
        <v>0</v>
      </c>
      <c r="BF39" s="139">
        <f t="shared" si="61"/>
        <v>22.744064423422351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516.39662179468519</v>
      </c>
      <c r="BN39" s="139">
        <f t="shared" si="62"/>
        <v>1037.8042847233182</v>
      </c>
      <c r="BO39" s="139">
        <f t="shared" si="62"/>
        <v>0</v>
      </c>
      <c r="BP39" s="139">
        <f t="shared" si="62"/>
        <v>24.008044353668883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1756.7603757263144</v>
      </c>
      <c r="F41" s="165">
        <f>SUM(F36:F39)</f>
        <v>1541.1867629329736</v>
      </c>
      <c r="G41" s="165">
        <f>SUM(G36:G39)</f>
        <v>1401.0066387384791</v>
      </c>
      <c r="H41" s="165">
        <f>SUM(H36:H39)</f>
        <v>1563.0462226022328</v>
      </c>
      <c r="K41" s="129"/>
      <c r="M41" s="128"/>
      <c r="N41" s="120" t="s">
        <v>195</v>
      </c>
      <c r="O41" s="165">
        <f>SUM(O36:O39)</f>
        <v>1232.266646712774</v>
      </c>
      <c r="P41" s="165">
        <f>SUM(P36:P39)</f>
        <v>1509.6423129593736</v>
      </c>
      <c r="Q41" s="165">
        <f>SUM(Q36:Q39)</f>
        <v>2025.4879817642491</v>
      </c>
      <c r="R41" s="165">
        <f>SUM(R36:R39)</f>
        <v>1891.8128636408069</v>
      </c>
      <c r="U41" s="129"/>
      <c r="W41" s="128"/>
      <c r="X41" s="120" t="s">
        <v>195</v>
      </c>
      <c r="Y41" s="165">
        <f>SUM(Y36:Y39)</f>
        <v>1308.8816513378631</v>
      </c>
      <c r="Z41" s="165">
        <f>SUM(Z36:Z39)</f>
        <v>1599.7546748631123</v>
      </c>
      <c r="AA41" s="165">
        <f>SUM(AA36:AA39)</f>
        <v>2160.1645458824969</v>
      </c>
      <c r="AB41" s="165">
        <f>SUM(AB36:AB39)</f>
        <v>2017.8342173378392</v>
      </c>
      <c r="AE41" s="129"/>
      <c r="AG41" s="128"/>
      <c r="AH41" s="120" t="s">
        <v>195</v>
      </c>
      <c r="AI41" s="165">
        <f>SUM(AI36:AI39)</f>
        <v>1389.6124542965781</v>
      </c>
      <c r="AJ41" s="165">
        <f>SUM(AJ36:AJ39)</f>
        <v>1698.3711971675341</v>
      </c>
      <c r="AK41" s="165">
        <f>SUM(AK36:AK39)</f>
        <v>2304.0169545763165</v>
      </c>
      <c r="AL41" s="165">
        <f>SUM(AL36:AL39)</f>
        <v>2154.5858086324765</v>
      </c>
      <c r="AO41" s="129"/>
      <c r="AQ41" s="128"/>
      <c r="AR41" s="120" t="s">
        <v>195</v>
      </c>
      <c r="AS41" s="165">
        <f>SUM(AS36:AS39)</f>
        <v>1477.5152209071641</v>
      </c>
      <c r="AT41" s="165">
        <f>SUM(AT36:AT39)</f>
        <v>1803.5576468403938</v>
      </c>
      <c r="AU41" s="165">
        <f>SUM(AU36:AU39)</f>
        <v>2459.253785190524</v>
      </c>
      <c r="AV41" s="165">
        <f>SUM(AV36:AV39)</f>
        <v>2301.2250035515426</v>
      </c>
      <c r="AY41" s="129"/>
      <c r="BA41" s="128"/>
      <c r="BB41" s="120" t="s">
        <v>195</v>
      </c>
      <c r="BC41" s="165">
        <f>SUM(BC36:BC39)</f>
        <v>1572.2090037197836</v>
      </c>
      <c r="BD41" s="165">
        <f>SUM(BD36:BD39)</f>
        <v>1916.6980851804419</v>
      </c>
      <c r="BE41" s="165">
        <f>SUM(BE36:BE39)</f>
        <v>2626.2235994489934</v>
      </c>
      <c r="BF41" s="165">
        <f>SUM(BF36:BF39)</f>
        <v>2459.0789556941841</v>
      </c>
      <c r="BI41" s="129"/>
      <c r="BK41" s="128"/>
      <c r="BL41" s="120" t="s">
        <v>195</v>
      </c>
      <c r="BM41" s="165">
        <f>SUM(BM36:BM39)</f>
        <v>1674.2188979032999</v>
      </c>
      <c r="BN41" s="165">
        <f>SUM(BN36:BN39)</f>
        <v>2038.400306735648</v>
      </c>
      <c r="BO41" s="165">
        <f>SUM(BO36:BO39)</f>
        <v>2805.8176427936723</v>
      </c>
      <c r="BP41" s="165">
        <f>SUM(BP36:BP39)</f>
        <v>2629.0080029333694</v>
      </c>
      <c r="BS41" s="129"/>
    </row>
    <row r="42" spans="3:71" x14ac:dyDescent="0.3">
      <c r="C42" s="128"/>
      <c r="D42" s="120" t="s">
        <v>194</v>
      </c>
      <c r="E42" s="120">
        <f>E40/E41</f>
        <v>1.1669206730328539</v>
      </c>
      <c r="F42" s="120">
        <f>F40/F41</f>
        <v>1.330143788737663</v>
      </c>
      <c r="G42" s="120">
        <f>G40/G41</f>
        <v>0.75231620668768751</v>
      </c>
      <c r="H42" s="120">
        <f>H40/H41</f>
        <v>0.70887219071189689</v>
      </c>
      <c r="K42" s="129"/>
      <c r="M42" s="128"/>
      <c r="N42" s="120" t="s">
        <v>194</v>
      </c>
      <c r="O42" s="120">
        <f>O40/O41</f>
        <v>1.0776988961801375</v>
      </c>
      <c r="P42" s="120">
        <f>P40/P41</f>
        <v>1.0985753325720897</v>
      </c>
      <c r="Q42" s="120">
        <f>Q40/Q41</f>
        <v>0.94683900843657243</v>
      </c>
      <c r="R42" s="120">
        <f>R40/R41</f>
        <v>0.92764490376694697</v>
      </c>
      <c r="U42" s="129"/>
      <c r="W42" s="128"/>
      <c r="X42" s="120" t="s">
        <v>194</v>
      </c>
      <c r="Y42" s="120">
        <f>Y40/Y41</f>
        <v>1.0146161065093537</v>
      </c>
      <c r="Z42" s="120">
        <f>Z40/Z41</f>
        <v>1.0366938331754856</v>
      </c>
      <c r="AA42" s="120">
        <f>AA40/AA41</f>
        <v>0.88780784589276196</v>
      </c>
      <c r="AB42" s="120">
        <f>AB40/AB41</f>
        <v>0.86970998249422915</v>
      </c>
      <c r="AE42" s="129"/>
      <c r="AG42" s="128"/>
      <c r="AH42" s="120" t="s">
        <v>194</v>
      </c>
      <c r="AI42" s="120">
        <f>AI40/AI41</f>
        <v>1.0817398806291125</v>
      </c>
      <c r="AJ42" s="120">
        <f>AJ40/AJ41</f>
        <v>1.1079683188820508</v>
      </c>
      <c r="AK42" s="120">
        <f>AK40/AK41</f>
        <v>0.94273130122915128</v>
      </c>
      <c r="AL42" s="120">
        <f>AL40/AL41</f>
        <v>0.92341498512840492</v>
      </c>
      <c r="AO42" s="129"/>
      <c r="AQ42" s="128"/>
      <c r="AR42" s="120" t="s">
        <v>194</v>
      </c>
      <c r="AS42" s="120">
        <f>AS40/AS41</f>
        <v>1.0836361813075566</v>
      </c>
      <c r="AT42" s="120">
        <f>AT40/AT41</f>
        <v>1.1124742830140917</v>
      </c>
      <c r="AU42" s="120">
        <f>AU40/AU41</f>
        <v>0.94079628192477693</v>
      </c>
      <c r="AV42" s="120">
        <f>AV40/AV41</f>
        <v>0.9214198454951178</v>
      </c>
      <c r="AY42" s="129"/>
      <c r="BA42" s="128"/>
      <c r="BB42" s="120" t="s">
        <v>194</v>
      </c>
      <c r="BC42" s="120">
        <f>BC40/BC41</f>
        <v>1.0854523860679419</v>
      </c>
      <c r="BD42" s="120">
        <f>BD40/BD41</f>
        <v>1.1168512594359847</v>
      </c>
      <c r="BE42" s="120">
        <f>BE40/BE41</f>
        <v>0.93893713319047756</v>
      </c>
      <c r="BF42" s="120">
        <f>BF40/BF41</f>
        <v>0.91950122070961637</v>
      </c>
      <c r="BI42" s="129"/>
      <c r="BK42" s="128"/>
      <c r="BL42" s="120" t="s">
        <v>194</v>
      </c>
      <c r="BM42" s="120">
        <f>BM40/BM41</f>
        <v>1.1529904665497441</v>
      </c>
      <c r="BN42" s="120">
        <f>BN40/BN41</f>
        <v>1.1889505804125597</v>
      </c>
      <c r="BO42" s="120">
        <f>BO40/BO41</f>
        <v>0.99387005265400608</v>
      </c>
      <c r="BP42" s="120">
        <f>BP40/BP41</f>
        <v>0.97319541935226028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1243.4149764242256</v>
      </c>
      <c r="F47" s="139">
        <f t="shared" ref="F47:H47" si="63">F36*F$42</f>
        <v>0</v>
      </c>
      <c r="G47" s="139">
        <f t="shared" si="63"/>
        <v>401.88807656172651</v>
      </c>
      <c r="H47" s="139">
        <f t="shared" si="63"/>
        <v>319.16737695494925</v>
      </c>
      <c r="I47" s="120">
        <f>I36</f>
        <v>2050</v>
      </c>
      <c r="J47" s="165">
        <f>SUM(E47:H47)</f>
        <v>1964.4704299409013</v>
      </c>
      <c r="K47" s="129">
        <f>I47/J47</f>
        <v>1.0435382323681359</v>
      </c>
      <c r="L47" s="150"/>
      <c r="M47" s="128"/>
      <c r="N47" s="4" t="s">
        <v>11</v>
      </c>
      <c r="O47" s="139">
        <f>O36*O$42</f>
        <v>513.35801672388322</v>
      </c>
      <c r="P47" s="139">
        <f t="shared" ref="P47:R47" si="64">P36*P$42</f>
        <v>0</v>
      </c>
      <c r="Q47" s="139">
        <f t="shared" si="64"/>
        <v>931.72919784319538</v>
      </c>
      <c r="R47" s="139">
        <f t="shared" si="64"/>
        <v>673.80256435500985</v>
      </c>
      <c r="S47" s="120">
        <f>S36</f>
        <v>2186.7465511512801</v>
      </c>
      <c r="T47" s="165">
        <f>SUM(O47:R47)</f>
        <v>2118.8897789220887</v>
      </c>
      <c r="U47" s="129">
        <f>S47/T47</f>
        <v>1.0320246824087806</v>
      </c>
      <c r="W47" s="128"/>
      <c r="X47" s="4" t="s">
        <v>11</v>
      </c>
      <c r="Y47" s="139">
        <f>Y36*Y$42</f>
        <v>517.96445782713079</v>
      </c>
      <c r="Z47" s="139">
        <f t="shared" ref="Z47:AB47" si="65">Z36*Z$42</f>
        <v>0</v>
      </c>
      <c r="AA47" s="139">
        <f t="shared" si="65"/>
        <v>931.39440980114432</v>
      </c>
      <c r="AB47" s="139">
        <f t="shared" si="65"/>
        <v>673.45411265560517</v>
      </c>
      <c r="AC47" s="120">
        <f>AC36</f>
        <v>2333.9408020800124</v>
      </c>
      <c r="AD47" s="165">
        <f>SUM(Y47:AB47)</f>
        <v>2122.8129802838803</v>
      </c>
      <c r="AE47" s="129">
        <f>AC47/AD47</f>
        <v>1.0994566284251279</v>
      </c>
      <c r="AG47" s="128"/>
      <c r="AH47" s="4" t="s">
        <v>11</v>
      </c>
      <c r="AI47" s="139">
        <f>AI36*AI$42</f>
        <v>591.87918541960221</v>
      </c>
      <c r="AJ47" s="139">
        <f t="shared" ref="AJ47:AL47" si="66">AJ36*AJ$42</f>
        <v>0</v>
      </c>
      <c r="AK47" s="139">
        <f t="shared" si="66"/>
        <v>1054.6371995285253</v>
      </c>
      <c r="AL47" s="139">
        <f t="shared" si="66"/>
        <v>763.22585381195506</v>
      </c>
      <c r="AM47" s="120">
        <f>AM36</f>
        <v>2492.3840399622668</v>
      </c>
      <c r="AN47" s="165">
        <f>SUM(AI47:AL47)</f>
        <v>2409.7422387600827</v>
      </c>
      <c r="AO47" s="129">
        <f>AM47/AN47</f>
        <v>1.0342948718219369</v>
      </c>
      <c r="BA47" s="128"/>
      <c r="BB47" s="4" t="s">
        <v>11</v>
      </c>
      <c r="BC47" s="139">
        <f>BC36*BC$42</f>
        <v>683.46105200423119</v>
      </c>
      <c r="BD47" s="139">
        <f t="shared" ref="BD47:BF47" si="67">BD36*BD$42</f>
        <v>0</v>
      </c>
      <c r="BE47" s="139">
        <f t="shared" si="67"/>
        <v>1196.5623795084568</v>
      </c>
      <c r="BF47" s="139">
        <f t="shared" si="67"/>
        <v>866.63016929905564</v>
      </c>
      <c r="BG47" s="120">
        <f>BG36</f>
        <v>2846.535435076155</v>
      </c>
      <c r="BH47" s="165">
        <f>SUM(BC47:BF47)</f>
        <v>2746.6536008117437</v>
      </c>
      <c r="BI47" s="129">
        <f>BG47/BH47</f>
        <v>1.0363649184720245</v>
      </c>
      <c r="BK47" s="128"/>
      <c r="BL47" s="4" t="s">
        <v>11</v>
      </c>
      <c r="BM47" s="139">
        <f>BM36*BM$42</f>
        <v>779.28394509405962</v>
      </c>
      <c r="BN47" s="139">
        <f t="shared" ref="BN47:BP47" si="68">BN36*BN$42</f>
        <v>0</v>
      </c>
      <c r="BO47" s="139">
        <f t="shared" si="68"/>
        <v>1352.7657306124215</v>
      </c>
      <c r="BP47" s="139">
        <f t="shared" si="68"/>
        <v>980.18653553398542</v>
      </c>
      <c r="BQ47" s="120">
        <f>BQ36</f>
        <v>3044.1735794193137</v>
      </c>
      <c r="BR47" s="165">
        <f>SUM(BM47:BP47)</f>
        <v>3112.2362112404667</v>
      </c>
      <c r="BS47" s="129">
        <f>BQ47/BR47</f>
        <v>0.97813063430875491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106.68674346329234</v>
      </c>
      <c r="G48" s="139">
        <f t="shared" si="69"/>
        <v>648.24550337767369</v>
      </c>
      <c r="H48" s="139">
        <f t="shared" si="69"/>
        <v>785.52027216779732</v>
      </c>
      <c r="I48" s="120">
        <f>I37</f>
        <v>2050</v>
      </c>
      <c r="J48" s="165">
        <f>SUM(E48:H48)</f>
        <v>1540.4525190087634</v>
      </c>
      <c r="K48" s="129">
        <f>I48/J48</f>
        <v>1.3307777907488612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23.539685398313313</v>
      </c>
      <c r="Q48" s="139">
        <f t="shared" si="70"/>
        <v>964.22855730417245</v>
      </c>
      <c r="R48" s="139">
        <f t="shared" si="70"/>
        <v>1063.965278867729</v>
      </c>
      <c r="S48" s="120">
        <f>S37</f>
        <v>2186.7465511512801</v>
      </c>
      <c r="T48" s="165">
        <f>SUM(O48:R48)</f>
        <v>2051.7335215702146</v>
      </c>
      <c r="U48" s="129">
        <f>S48/T48</f>
        <v>1.0658043689210372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23.906175611725075</v>
      </c>
      <c r="AA48" s="139">
        <f t="shared" si="71"/>
        <v>964.91314966523817</v>
      </c>
      <c r="AB48" s="139">
        <f t="shared" si="71"/>
        <v>1064.5525853582706</v>
      </c>
      <c r="AC48" s="120">
        <f>AC37</f>
        <v>2333.9408020800124</v>
      </c>
      <c r="AD48" s="165">
        <f>SUM(Y48:AB48)</f>
        <v>2053.3719106352337</v>
      </c>
      <c r="AE48" s="129">
        <f>AC48/AD48</f>
        <v>1.1366381267765475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27.567142081648843</v>
      </c>
      <c r="AK48" s="139">
        <f t="shared" si="72"/>
        <v>1093.4872856883851</v>
      </c>
      <c r="AL48" s="139">
        <f t="shared" si="72"/>
        <v>1207.4474451894278</v>
      </c>
      <c r="AM48" s="120">
        <f>AM37</f>
        <v>2492.3840399622668</v>
      </c>
      <c r="AN48" s="165">
        <f>SUM(AI48:AL48)</f>
        <v>2328.5018729594617</v>
      </c>
      <c r="AO48" s="129">
        <f>AM48/AN48</f>
        <v>1.0703809470397871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32.301896877097136</v>
      </c>
      <c r="BE48" s="139">
        <f t="shared" si="73"/>
        <v>1242.9448323424465</v>
      </c>
      <c r="BF48" s="139">
        <f t="shared" si="73"/>
        <v>1373.5827372818399</v>
      </c>
      <c r="BG48" s="120">
        <f>BG37</f>
        <v>2846.535435076155</v>
      </c>
      <c r="BH48" s="165">
        <f>SUM(BC48:BF48)</f>
        <v>2648.8294665013836</v>
      </c>
      <c r="BI48" s="129">
        <f>BG48/BH48</f>
        <v>1.0746389947239241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37.087779558821374</v>
      </c>
      <c r="BO48" s="139">
        <f t="shared" si="74"/>
        <v>1406.4887041199008</v>
      </c>
      <c r="BP48" s="139">
        <f t="shared" si="74"/>
        <v>1554.9874915686069</v>
      </c>
      <c r="BQ48" s="120">
        <f>BQ37</f>
        <v>3044.1735794193137</v>
      </c>
      <c r="BR48" s="165">
        <f>SUM(BM48:BP48)</f>
        <v>2998.5639752473289</v>
      </c>
      <c r="BS48" s="129">
        <f>BQ48/BR48</f>
        <v>1.0152104822670067</v>
      </c>
    </row>
    <row r="49" spans="3:71" x14ac:dyDescent="0.3">
      <c r="C49" s="128"/>
      <c r="D49" s="4" t="s">
        <v>13</v>
      </c>
      <c r="E49" s="139">
        <f t="shared" ref="E49:H49" si="75">E38*E$42</f>
        <v>392.96723680328512</v>
      </c>
      <c r="F49" s="139">
        <f t="shared" si="75"/>
        <v>947.20191399209466</v>
      </c>
      <c r="G49" s="139">
        <f t="shared" si="75"/>
        <v>3.8664200605998773</v>
      </c>
      <c r="H49" s="139">
        <f t="shared" si="75"/>
        <v>0</v>
      </c>
      <c r="I49" s="120">
        <f>I38</f>
        <v>1054</v>
      </c>
      <c r="J49" s="165">
        <f>SUM(E49:H49)</f>
        <v>1344.0355708559796</v>
      </c>
      <c r="K49" s="129">
        <f>I49/J49</f>
        <v>0.78420543537306542</v>
      </c>
      <c r="L49" s="150"/>
      <c r="M49" s="128"/>
      <c r="N49" s="4" t="s">
        <v>13</v>
      </c>
      <c r="O49" s="139">
        <f t="shared" ref="O49:R49" si="76">O38*O$42</f>
        <v>395.53375393331476</v>
      </c>
      <c r="P49" s="139">
        <f t="shared" si="76"/>
        <v>794.14503128160698</v>
      </c>
      <c r="Q49" s="139">
        <f t="shared" si="76"/>
        <v>21.853277106488047</v>
      </c>
      <c r="R49" s="139">
        <f t="shared" si="76"/>
        <v>0</v>
      </c>
      <c r="S49" s="120">
        <f>S38</f>
        <v>1112.9834646689119</v>
      </c>
      <c r="T49" s="165">
        <f>SUM(O49:R49)</f>
        <v>1211.53206232141</v>
      </c>
      <c r="U49" s="129">
        <f>S49/T49</f>
        <v>0.91865787070986005</v>
      </c>
      <c r="W49" s="128"/>
      <c r="X49" s="4" t="s">
        <v>13</v>
      </c>
      <c r="Y49" s="139">
        <f t="shared" ref="Y49:AB49" si="77">Y38*Y$42</f>
        <v>392.83599235191969</v>
      </c>
      <c r="Z49" s="139">
        <f t="shared" si="77"/>
        <v>793.03630528789495</v>
      </c>
      <c r="AA49" s="139">
        <f t="shared" si="77"/>
        <v>21.503472787473541</v>
      </c>
      <c r="AB49" s="139">
        <f t="shared" si="77"/>
        <v>0</v>
      </c>
      <c r="AC49" s="120">
        <f>AC38</f>
        <v>1176.364579366546</v>
      </c>
      <c r="AD49" s="165">
        <f>SUM(Y49:AB49)</f>
        <v>1207.3757704272882</v>
      </c>
      <c r="AE49" s="129">
        <f>AC49/AD49</f>
        <v>0.97431521170102042</v>
      </c>
      <c r="AG49" s="128"/>
      <c r="AH49" s="4" t="s">
        <v>13</v>
      </c>
      <c r="AI49" s="139">
        <f t="shared" ref="AI49:AL49" si="78">AI38*AI$42</f>
        <v>441.43887221039842</v>
      </c>
      <c r="AJ49" s="139">
        <f t="shared" si="78"/>
        <v>898.55538113484158</v>
      </c>
      <c r="AK49" s="139">
        <f t="shared" si="78"/>
        <v>23.944416424846366</v>
      </c>
      <c r="AL49" s="139">
        <f t="shared" si="78"/>
        <v>0</v>
      </c>
      <c r="AM49" s="120">
        <f>AM38</f>
        <v>1244.4750082359867</v>
      </c>
      <c r="AN49" s="165">
        <f>SUM(AI49:AL49)</f>
        <v>1363.9386697700863</v>
      </c>
      <c r="AO49" s="129">
        <f>AM49/AN49</f>
        <v>0.91241273219840802</v>
      </c>
      <c r="BA49" s="128"/>
      <c r="BB49" s="4" t="s">
        <v>13</v>
      </c>
      <c r="BC49" s="139">
        <f t="shared" ref="BC49:BF49" si="79">BC38*BC$42</f>
        <v>494.45014078022194</v>
      </c>
      <c r="BD49" s="139">
        <f t="shared" si="79"/>
        <v>1019.4043962426369</v>
      </c>
      <c r="BE49" s="139">
        <f t="shared" si="79"/>
        <v>26.351645732911617</v>
      </c>
      <c r="BF49" s="139">
        <f t="shared" si="79"/>
        <v>0</v>
      </c>
      <c r="BG49" s="120">
        <f>BG38</f>
        <v>1396.3384616119097</v>
      </c>
      <c r="BH49" s="165">
        <f>SUM(BC49:BF49)</f>
        <v>1540.2061827557707</v>
      </c>
      <c r="BI49" s="129">
        <f>BG49/BH49</f>
        <v>0.90659190778831333</v>
      </c>
      <c r="BK49" s="128"/>
      <c r="BL49" s="4" t="s">
        <v>13</v>
      </c>
      <c r="BM49" s="139">
        <f t="shared" ref="BM49:BP49" si="80">BM38*BM$42</f>
        <v>555.67410121809871</v>
      </c>
      <c r="BN49" s="139">
        <f t="shared" si="80"/>
        <v>1152.5714415712364</v>
      </c>
      <c r="BO49" s="139">
        <f t="shared" si="80"/>
        <v>29.363693648563554</v>
      </c>
      <c r="BP49" s="139">
        <f t="shared" si="80"/>
        <v>0</v>
      </c>
      <c r="BQ49" s="120">
        <f>BQ38</f>
        <v>1480.8887406556896</v>
      </c>
      <c r="BR49" s="165">
        <f>SUM(BM49:BP49)</f>
        <v>1737.6092364378987</v>
      </c>
      <c r="BS49" s="129">
        <f>BQ49/BR49</f>
        <v>0.85225648529096998</v>
      </c>
    </row>
    <row r="50" spans="3:71" x14ac:dyDescent="0.3">
      <c r="C50" s="128"/>
      <c r="D50" s="4" t="s">
        <v>14</v>
      </c>
      <c r="E50" s="139">
        <f t="shared" ref="E50:H50" si="81">E39*E$42</f>
        <v>413.61778677248924</v>
      </c>
      <c r="F50" s="139">
        <f t="shared" si="81"/>
        <v>996.11134254461319</v>
      </c>
      <c r="G50" s="139">
        <f t="shared" si="81"/>
        <v>0</v>
      </c>
      <c r="H50" s="139">
        <f t="shared" si="81"/>
        <v>3.3123508772534622</v>
      </c>
      <c r="I50" s="120">
        <f>I39</f>
        <v>1108</v>
      </c>
      <c r="J50" s="165">
        <f>SUM(E50:H50)</f>
        <v>1413.0414801943559</v>
      </c>
      <c r="K50" s="129">
        <f>I50/J50</f>
        <v>0.78412418568745823</v>
      </c>
      <c r="L50" s="150"/>
      <c r="M50" s="128"/>
      <c r="N50" s="4" t="s">
        <v>14</v>
      </c>
      <c r="O50" s="139">
        <f t="shared" ref="O50:R50" si="82">O39*O$42</f>
        <v>419.12063430475797</v>
      </c>
      <c r="P50" s="139">
        <f t="shared" si="82"/>
        <v>840.77108934432215</v>
      </c>
      <c r="Q50" s="139">
        <f t="shared" si="82"/>
        <v>0</v>
      </c>
      <c r="R50" s="139">
        <f t="shared" si="82"/>
        <v>17.162718614409876</v>
      </c>
      <c r="S50" s="120">
        <f>S39</f>
        <v>1172.7332381057306</v>
      </c>
      <c r="T50" s="165">
        <f>SUM(O50:R50)</f>
        <v>1277.05444226349</v>
      </c>
      <c r="U50" s="129">
        <f>S50/T50</f>
        <v>0.91831107531104361</v>
      </c>
      <c r="W50" s="128"/>
      <c r="X50" s="4" t="s">
        <v>14</v>
      </c>
      <c r="Y50" s="139">
        <f t="shared" ref="Y50:AB50" si="83">Y39*Y$42</f>
        <v>417.21195478290571</v>
      </c>
      <c r="Z50" s="139">
        <f t="shared" si="83"/>
        <v>841.5133251246225</v>
      </c>
      <c r="AA50" s="139">
        <f t="shared" si="83"/>
        <v>0</v>
      </c>
      <c r="AB50" s="139">
        <f t="shared" si="83"/>
        <v>16.923863823272963</v>
      </c>
      <c r="AC50" s="120">
        <f>AC39</f>
        <v>1242.3889058947407</v>
      </c>
      <c r="AD50" s="165">
        <f>SUM(Y50:AB50)</f>
        <v>1275.6491437308011</v>
      </c>
      <c r="AE50" s="129">
        <f>AC50/AD50</f>
        <v>0.97392681365442957</v>
      </c>
      <c r="AG50" s="128"/>
      <c r="AH50" s="4" t="s">
        <v>14</v>
      </c>
      <c r="AI50" s="139">
        <f t="shared" ref="AI50:AL50" si="84">AI39*AI$42</f>
        <v>469.88115280150782</v>
      </c>
      <c r="AJ50" s="139">
        <f t="shared" si="84"/>
        <v>955.6189569469185</v>
      </c>
      <c r="AK50" s="139">
        <f t="shared" si="84"/>
        <v>0</v>
      </c>
      <c r="AL50" s="139">
        <f t="shared" si="84"/>
        <v>18.903523434847692</v>
      </c>
      <c r="AM50" s="120">
        <f>AM39</f>
        <v>1317.3433265123847</v>
      </c>
      <c r="AN50" s="165">
        <f>SUM(AI50:AL50)</f>
        <v>1444.4036331832742</v>
      </c>
      <c r="AO50" s="129">
        <f>AM50/AN50</f>
        <v>0.91203268688069872</v>
      </c>
      <c r="BA50" s="128"/>
      <c r="BB50" s="4" t="s">
        <v>14</v>
      </c>
      <c r="BC50" s="139">
        <f t="shared" ref="BC50:BF50" si="85">BC39*BC$42</f>
        <v>528.64682170068761</v>
      </c>
      <c r="BD50" s="139">
        <f t="shared" si="85"/>
        <v>1088.9603772725827</v>
      </c>
      <c r="BE50" s="139">
        <f t="shared" si="85"/>
        <v>0</v>
      </c>
      <c r="BF50" s="139">
        <f t="shared" si="85"/>
        <v>20.91319500123501</v>
      </c>
      <c r="BG50" s="120">
        <f>BG39</f>
        <v>1484.8003122791824</v>
      </c>
      <c r="BH50" s="165">
        <f>SUM(BC50:BF50)</f>
        <v>1638.5203939745054</v>
      </c>
      <c r="BI50" s="129">
        <f>BG50/BH50</f>
        <v>0.9061836018272259</v>
      </c>
      <c r="BK50" s="128"/>
      <c r="BL50" s="4" t="s">
        <v>14</v>
      </c>
      <c r="BM50" s="139">
        <f t="shared" ref="BM50:BP50" si="86">BM39*BM$42</f>
        <v>595.40038188776589</v>
      </c>
      <c r="BN50" s="139">
        <f t="shared" si="86"/>
        <v>1233.8980066764307</v>
      </c>
      <c r="BO50" s="139">
        <f t="shared" si="86"/>
        <v>0</v>
      </c>
      <c r="BP50" s="139">
        <f t="shared" si="86"/>
        <v>23.364518792596453</v>
      </c>
      <c r="BQ50" s="120">
        <f>BQ39</f>
        <v>1578.2089508716722</v>
      </c>
      <c r="BR50" s="165">
        <f>SUM(BM50:BP50)</f>
        <v>1852.6629073567931</v>
      </c>
      <c r="BS50" s="129">
        <f>BQ50/BR50</f>
        <v>0.8518597444816951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1503.1992104315084</v>
      </c>
      <c r="AJ52" s="165">
        <f>SUM(AJ47:AJ50)</f>
        <v>1881.7414801634091</v>
      </c>
      <c r="AK52" s="165">
        <f>SUM(AK47:AK50)</f>
        <v>2172.0689016417564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1706.5580144851406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2261.1261015821306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1.0000000000000002</v>
      </c>
      <c r="AJ53" s="120">
        <f>AJ51/AJ52</f>
        <v>0.99999999999999989</v>
      </c>
      <c r="AK53" s="120">
        <f>AK51/AK52</f>
        <v>1.0000000000000004</v>
      </c>
      <c r="AL53" s="120">
        <f>AL51/AL52</f>
        <v>1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1.0000000000000002</v>
      </c>
      <c r="BE53" s="120">
        <f>BE51/BE52</f>
        <v>1</v>
      </c>
      <c r="BF53" s="120">
        <f>BF51/BF52</f>
        <v>1.0000000000000002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1297.5510665978038</v>
      </c>
      <c r="F58" s="139">
        <f t="shared" ref="F58:H58" si="87">F47*$K47</f>
        <v>0</v>
      </c>
      <c r="G58" s="139">
        <f t="shared" si="87"/>
        <v>419.38557302505416</v>
      </c>
      <c r="H58" s="139">
        <f t="shared" si="87"/>
        <v>333.06336037714226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529.79814417146713</v>
      </c>
      <c r="P58" s="139">
        <f t="shared" ref="P58:R58" si="88">P47*$U47</f>
        <v>0</v>
      </c>
      <c r="Q58" s="139">
        <f t="shared" si="88"/>
        <v>961.56752949511167</v>
      </c>
      <c r="R58" s="139">
        <f t="shared" si="88"/>
        <v>695.38087748470105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612.17760621763989</v>
      </c>
      <c r="AJ58" s="139">
        <f t="shared" ref="AJ58:AL58" si="89">AJ47*$AO47</f>
        <v>0</v>
      </c>
      <c r="AK58" s="139">
        <f t="shared" si="89"/>
        <v>1090.8058471050026</v>
      </c>
      <c r="AL58" s="139">
        <f t="shared" si="89"/>
        <v>789.40058663962441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708.31505743916921</v>
      </c>
      <c r="BD58" s="139">
        <f t="shared" ref="BD58:BF58" si="90">BD47*$BI47</f>
        <v>0</v>
      </c>
      <c r="BE58" s="139">
        <f t="shared" si="90"/>
        <v>1240.0752728859736</v>
      </c>
      <c r="BF58" s="139">
        <f t="shared" si="90"/>
        <v>898.14510475101258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762.2414995214815</v>
      </c>
      <c r="BN58" s="139">
        <f t="shared" ref="BN58:BP58" si="91">BN47*$BS47</f>
        <v>0</v>
      </c>
      <c r="BO58" s="139">
        <f t="shared" si="91"/>
        <v>1323.1816021550742</v>
      </c>
      <c r="BP58" s="139">
        <f t="shared" si="91"/>
        <v>958.75047774275811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141.9763487682707</v>
      </c>
      <c r="G59" s="139">
        <f t="shared" si="92"/>
        <v>862.67071884782399</v>
      </c>
      <c r="H59" s="139">
        <f t="shared" si="92"/>
        <v>1045.3529323839055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25.088699540549076</v>
      </c>
      <c r="Q59" s="139">
        <f t="shared" si="93"/>
        <v>1027.6790090132158</v>
      </c>
      <c r="R59" s="139">
        <f t="shared" si="93"/>
        <v>1133.9788425975153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29.507343648535656</v>
      </c>
      <c r="AK59" s="139">
        <f t="shared" si="94"/>
        <v>1170.4479564311</v>
      </c>
      <c r="AL59" s="139">
        <f t="shared" si="94"/>
        <v>1292.4287398826311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34.712877987679526</v>
      </c>
      <c r="BE59" s="139">
        <f t="shared" si="95"/>
        <v>1335.7169851257831</v>
      </c>
      <c r="BF59" s="139">
        <f t="shared" si="95"/>
        <v>1476.1055719626922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37.651902572123483</v>
      </c>
      <c r="BO59" s="139">
        <f t="shared" si="96"/>
        <v>1427.8820756126618</v>
      </c>
      <c r="BP59" s="139">
        <f t="shared" si="96"/>
        <v>1578.6396012345283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308.1670430246707</v>
      </c>
      <c r="F60" s="139">
        <f t="shared" si="97"/>
        <v>742.80088934837147</v>
      </c>
      <c r="G60" s="139">
        <f t="shared" si="97"/>
        <v>3.0320676269578808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363.36019618225669</v>
      </c>
      <c r="P60" s="139">
        <f t="shared" si="98"/>
        <v>729.54758347197628</v>
      </c>
      <c r="Q60" s="139">
        <f t="shared" si="98"/>
        <v>20.075685014678839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402.77444749207353</v>
      </c>
      <c r="AJ60" s="139">
        <f t="shared" si="99"/>
        <v>819.85337033282269</v>
      </c>
      <c r="AK60" s="139">
        <f t="shared" si="99"/>
        <v>21.847190411090509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448.26449643614154</v>
      </c>
      <c r="BD60" s="139">
        <f t="shared" si="100"/>
        <v>924.18377639740595</v>
      </c>
      <c r="BE60" s="139">
        <f t="shared" si="100"/>
        <v>23.890188778362109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473.57685647135548</v>
      </c>
      <c r="BN60" s="139">
        <f t="shared" si="101"/>
        <v>982.28648584024847</v>
      </c>
      <c r="BO60" s="139">
        <f t="shared" si="101"/>
        <v>25.025398344085552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324.32771023882685</v>
      </c>
      <c r="F61" s="139">
        <f t="shared" si="102"/>
        <v>781.07499532683562</v>
      </c>
      <c r="G61" s="139">
        <f t="shared" si="102"/>
        <v>0</v>
      </c>
      <c r="H61" s="139">
        <f t="shared" si="102"/>
        <v>2.5972944343375088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384.88312037344895</v>
      </c>
      <c r="P61" s="139">
        <f t="shared" si="103"/>
        <v>772.08940314622203</v>
      </c>
      <c r="Q61" s="139">
        <f t="shared" si="103"/>
        <v>0</v>
      </c>
      <c r="R61" s="139">
        <f t="shared" si="103"/>
        <v>15.760714586059597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428.54697030415934</v>
      </c>
      <c r="AJ61" s="139">
        <f t="shared" si="104"/>
        <v>871.55572493842885</v>
      </c>
      <c r="AK61" s="139">
        <f t="shared" si="104"/>
        <v>0</v>
      </c>
      <c r="AL61" s="139">
        <f t="shared" si="104"/>
        <v>17.240631269796395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479.05108098324439</v>
      </c>
      <c r="BD61" s="139">
        <f t="shared" si="105"/>
        <v>986.79803692400378</v>
      </c>
      <c r="BE61" s="139">
        <f t="shared" si="105"/>
        <v>0</v>
      </c>
      <c r="BF61" s="139">
        <f t="shared" si="105"/>
        <v>18.951194371934278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507.19761717921591</v>
      </c>
      <c r="BN61" s="139">
        <f t="shared" si="106"/>
        <v>1051.1080406838571</v>
      </c>
      <c r="BO61" s="139">
        <f t="shared" si="106"/>
        <v>0</v>
      </c>
      <c r="BP61" s="139">
        <f t="shared" si="106"/>
        <v>19.903293008598979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1930.0458198613014</v>
      </c>
      <c r="F63" s="165">
        <f>SUM(F58:F61)</f>
        <v>1665.8522334434779</v>
      </c>
      <c r="G63" s="165">
        <f>SUM(G58:G61)</f>
        <v>1285.0883594998359</v>
      </c>
      <c r="H63" s="165">
        <f>SUM(H58:H61)</f>
        <v>1381.0135871953853</v>
      </c>
      <c r="K63" s="129"/>
      <c r="M63" s="128"/>
      <c r="N63" s="120" t="s">
        <v>195</v>
      </c>
      <c r="O63" s="165">
        <f>SUM(O58:O61)</f>
        <v>1278.0414607271728</v>
      </c>
      <c r="P63" s="165">
        <f>SUM(P58:P61)</f>
        <v>1526.7256861587475</v>
      </c>
      <c r="Q63" s="165">
        <f>SUM(Q58:Q61)</f>
        <v>2009.3222235230062</v>
      </c>
      <c r="R63" s="165">
        <f>SUM(R58:R61)</f>
        <v>1845.1204346682759</v>
      </c>
      <c r="U63" s="129"/>
      <c r="AG63" s="128"/>
      <c r="AH63" s="120" t="s">
        <v>195</v>
      </c>
      <c r="AI63" s="165">
        <f>SUM(AI58:AI61)</f>
        <v>1443.4990240138727</v>
      </c>
      <c r="AJ63" s="165">
        <f>SUM(AJ58:AJ61)</f>
        <v>1720.9164389197872</v>
      </c>
      <c r="AK63" s="165">
        <f>SUM(AK58:AK61)</f>
        <v>2283.1009939471933</v>
      </c>
      <c r="AL63" s="165">
        <f>SUM(AL58:AL61)</f>
        <v>2099.0699577920518</v>
      </c>
      <c r="AO63" s="129"/>
      <c r="BA63" s="128"/>
      <c r="BB63" s="120" t="s">
        <v>195</v>
      </c>
      <c r="BC63" s="165">
        <f>SUM(BC58:BC61)</f>
        <v>1635.6306348585551</v>
      </c>
      <c r="BD63" s="165">
        <f>SUM(BD58:BD61)</f>
        <v>1945.6946913090892</v>
      </c>
      <c r="BE63" s="165">
        <f>SUM(BE58:BE61)</f>
        <v>2599.6824467901188</v>
      </c>
      <c r="BF63" s="165">
        <f>SUM(BF58:BF61)</f>
        <v>2393.2018710856391</v>
      </c>
      <c r="BI63" s="129"/>
      <c r="BK63" s="128"/>
      <c r="BL63" s="120" t="s">
        <v>195</v>
      </c>
      <c r="BM63" s="165">
        <f>SUM(BM58:BM61)</f>
        <v>1743.015973172053</v>
      </c>
      <c r="BN63" s="165">
        <f>SUM(BN58:BN61)</f>
        <v>2071.0464290962291</v>
      </c>
      <c r="BO63" s="165">
        <f>SUM(BO58:BO61)</f>
        <v>2776.0890761118217</v>
      </c>
      <c r="BP63" s="165">
        <f>SUM(BP58:BP61)</f>
        <v>2557.2933719858856</v>
      </c>
      <c r="BS63" s="129"/>
    </row>
    <row r="64" spans="3:71" x14ac:dyDescent="0.3">
      <c r="C64" s="128"/>
      <c r="D64" s="120" t="s">
        <v>194</v>
      </c>
      <c r="E64" s="120">
        <f>E62/E63</f>
        <v>1.0621509494252934</v>
      </c>
      <c r="F64" s="120">
        <f>F62/F63</f>
        <v>1.2306013455722009</v>
      </c>
      <c r="G64" s="120">
        <f>G62/G63</f>
        <v>0.82017706580909588</v>
      </c>
      <c r="H64" s="120">
        <f>H62/H63</f>
        <v>0.80230926782564704</v>
      </c>
      <c r="K64" s="129"/>
      <c r="M64" s="128"/>
      <c r="N64" s="120" t="s">
        <v>194</v>
      </c>
      <c r="O64" s="120">
        <f>O62/O63</f>
        <v>1.0390996268668398</v>
      </c>
      <c r="P64" s="120">
        <f>P62/P63</f>
        <v>1.0862827691049914</v>
      </c>
      <c r="Q64" s="120">
        <f>Q62/Q63</f>
        <v>0.95445668683806184</v>
      </c>
      <c r="R64" s="120">
        <f>R62/R63</f>
        <v>0.9511197908079414</v>
      </c>
      <c r="U64" s="129"/>
      <c r="AG64" s="128"/>
      <c r="AH64" s="120" t="s">
        <v>194</v>
      </c>
      <c r="AI64" s="120">
        <f>AI62/AI63</f>
        <v>1.0413579679822922</v>
      </c>
      <c r="AJ64" s="120">
        <f>AJ62/AJ63</f>
        <v>1.0934531378784265</v>
      </c>
      <c r="AK64" s="120">
        <f>AK62/AK63</f>
        <v>0.95136785775145427</v>
      </c>
      <c r="AL64" s="120">
        <f>AL62/AL63</f>
        <v>0.94783731006707672</v>
      </c>
      <c r="AO64" s="129"/>
      <c r="BA64" s="128"/>
      <c r="BB64" s="120" t="s">
        <v>194</v>
      </c>
      <c r="BC64" s="120">
        <f>BC62/BC63</f>
        <v>1.0433639344452115</v>
      </c>
      <c r="BD64" s="120">
        <f>BD62/BD63</f>
        <v>1.1002068721028622</v>
      </c>
      <c r="BE64" s="120">
        <f>BE62/BE63</f>
        <v>0.9485231015920661</v>
      </c>
      <c r="BF64" s="120">
        <f>BF62/BF63</f>
        <v>0.94481210670138993</v>
      </c>
      <c r="BI64" s="129"/>
      <c r="BK64" s="128"/>
      <c r="BL64" s="120" t="s">
        <v>194</v>
      </c>
      <c r="BM64" s="120">
        <f>BM62/BM63</f>
        <v>1.1074817775117307</v>
      </c>
      <c r="BN64" s="120">
        <f>BN62/BN63</f>
        <v>1.1702090275513954</v>
      </c>
      <c r="BO64" s="120">
        <f>BO62/BO63</f>
        <v>1.0045132025398165</v>
      </c>
      <c r="BP64" s="120">
        <f>BP62/BP63</f>
        <v>1.0004869108577621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1378.1950973146595</v>
      </c>
      <c r="F69" s="139">
        <f t="shared" ref="F69:H69" si="107">F58*F$64</f>
        <v>0</v>
      </c>
      <c r="G69" s="139">
        <f t="shared" si="107"/>
        <v>343.97042872635524</v>
      </c>
      <c r="H69" s="139">
        <f t="shared" si="107"/>
        <v>267.21982080373465</v>
      </c>
      <c r="I69" s="120">
        <f>I58</f>
        <v>2050</v>
      </c>
      <c r="J69" s="165">
        <f>SUM(E69:H69)</f>
        <v>1989.3853468447494</v>
      </c>
      <c r="K69" s="129">
        <f>I69/J69</f>
        <v>1.0304690357005937</v>
      </c>
      <c r="M69" s="128"/>
      <c r="N69" s="4" t="s">
        <v>11</v>
      </c>
      <c r="O69" s="139">
        <f>O58*O$64</f>
        <v>550.51305392331562</v>
      </c>
      <c r="P69" s="139">
        <f t="shared" ref="P69:R69" si="108">P58*P$64</f>
        <v>0</v>
      </c>
      <c r="Q69" s="139">
        <f t="shared" si="108"/>
        <v>917.77455837296463</v>
      </c>
      <c r="R69" s="139">
        <f t="shared" si="108"/>
        <v>661.39051472509163</v>
      </c>
      <c r="S69" s="120">
        <f>S58</f>
        <v>2186.7465511512801</v>
      </c>
      <c r="T69" s="165">
        <f>SUM(O69:R69)</f>
        <v>2129.6781270213719</v>
      </c>
      <c r="U69" s="129">
        <f>S69/T69</f>
        <v>1.0267967367490061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174.716285833662</v>
      </c>
      <c r="G70" s="139">
        <f t="shared" si="109"/>
        <v>707.54273894403184</v>
      </c>
      <c r="H70" s="139">
        <f t="shared" si="109"/>
        <v>838.69634580032425</v>
      </c>
      <c r="I70" s="120">
        <f>I59</f>
        <v>2050</v>
      </c>
      <c r="J70" s="165">
        <f>SUM(E70:H70)</f>
        <v>1720.9553705780181</v>
      </c>
      <c r="K70" s="129">
        <f>I70/J70</f>
        <v>1.1911988161037932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27.253422010150775</v>
      </c>
      <c r="Q70" s="139">
        <f t="shared" si="110"/>
        <v>980.87510207577668</v>
      </c>
      <c r="R70" s="139">
        <f t="shared" si="110"/>
        <v>1078.5497195519802</v>
      </c>
      <c r="S70" s="120">
        <f>S59</f>
        <v>2186.7465511512801</v>
      </c>
      <c r="T70" s="165">
        <f>SUM(O70:R70)</f>
        <v>2086.6782436379076</v>
      </c>
      <c r="U70" s="129">
        <f>S70/T70</f>
        <v>1.0479557918517011</v>
      </c>
    </row>
    <row r="71" spans="3:21" x14ac:dyDescent="0.3">
      <c r="C71" s="128"/>
      <c r="D71" s="4" t="s">
        <v>13</v>
      </c>
      <c r="E71" s="139">
        <f t="shared" ref="E71:H71" si="111">E60*E$64</f>
        <v>327.31991733023926</v>
      </c>
      <c r="F71" s="139">
        <f t="shared" si="111"/>
        <v>914.09177392433344</v>
      </c>
      <c r="G71" s="139">
        <f t="shared" si="111"/>
        <v>2.4868323296130628</v>
      </c>
      <c r="H71" s="139">
        <f t="shared" si="111"/>
        <v>0</v>
      </c>
      <c r="I71" s="120">
        <f>I60</f>
        <v>1054</v>
      </c>
      <c r="J71" s="165">
        <f>SUM(E71:H71)</f>
        <v>1243.8985235841858</v>
      </c>
      <c r="K71" s="129">
        <f>I71/J71</f>
        <v>0.84733600049865032</v>
      </c>
      <c r="M71" s="128"/>
      <c r="N71" s="4" t="s">
        <v>13</v>
      </c>
      <c r="O71" s="139">
        <f t="shared" ref="O71:R71" si="112">O60*O$64</f>
        <v>377.5674442712446</v>
      </c>
      <c r="P71" s="139">
        <f t="shared" si="112"/>
        <v>792.49496916779333</v>
      </c>
      <c r="Q71" s="139">
        <f t="shared" si="112"/>
        <v>19.161371805114893</v>
      </c>
      <c r="R71" s="139">
        <f t="shared" si="112"/>
        <v>0</v>
      </c>
      <c r="S71" s="120">
        <f>S60</f>
        <v>1112.9834646689119</v>
      </c>
      <c r="T71" s="165">
        <f>SUM(O71:R71)</f>
        <v>1189.2237852441529</v>
      </c>
      <c r="U71" s="129">
        <f>S71/T71</f>
        <v>0.93589068641139861</v>
      </c>
    </row>
    <row r="72" spans="3:21" x14ac:dyDescent="0.3">
      <c r="C72" s="128"/>
      <c r="D72" s="4" t="s">
        <v>14</v>
      </c>
      <c r="E72" s="139">
        <f t="shared" ref="E72:H72" si="113">E61*E$64</f>
        <v>344.4849853551014</v>
      </c>
      <c r="F72" s="139">
        <f t="shared" si="113"/>
        <v>961.19194024200442</v>
      </c>
      <c r="G72" s="139">
        <f t="shared" si="113"/>
        <v>0</v>
      </c>
      <c r="H72" s="139">
        <f t="shared" si="113"/>
        <v>2.083833395940955</v>
      </c>
      <c r="I72" s="120">
        <f>I61</f>
        <v>1108</v>
      </c>
      <c r="J72" s="165">
        <f>SUM(E72:H72)</f>
        <v>1307.7607589930467</v>
      </c>
      <c r="K72" s="129">
        <f>I72/J72</f>
        <v>0.84724976826276766</v>
      </c>
      <c r="M72" s="128"/>
      <c r="N72" s="4" t="s">
        <v>14</v>
      </c>
      <c r="O72" s="139">
        <f t="shared" ref="O72:R72" si="114">O61*O$64</f>
        <v>399.93190676739579</v>
      </c>
      <c r="P72" s="139">
        <f t="shared" si="114"/>
        <v>838.70741484629821</v>
      </c>
      <c r="Q72" s="139">
        <f t="shared" si="114"/>
        <v>0</v>
      </c>
      <c r="R72" s="139">
        <f t="shared" si="114"/>
        <v>14.990327560076675</v>
      </c>
      <c r="S72" s="120">
        <f>S61</f>
        <v>1172.7332381057306</v>
      </c>
      <c r="T72" s="165">
        <f>SUM(O72:R72)</f>
        <v>1253.6296491737705</v>
      </c>
      <c r="U72" s="129">
        <f>S72/T72</f>
        <v>0.93547024743603002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1107.9999999999998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1658.4558060242423</v>
      </c>
      <c r="Q74" s="165">
        <f>SUM(Q69:Q72)</f>
        <v>1917.8110322538562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1.0000000000000002</v>
      </c>
      <c r="K75" s="129"/>
      <c r="M75" s="128"/>
      <c r="N75" s="120" t="s">
        <v>194</v>
      </c>
      <c r="O75" s="120">
        <f>O73/O74</f>
        <v>1</v>
      </c>
      <c r="P75" s="120">
        <f>P73/P74</f>
        <v>1.0000000000000002</v>
      </c>
      <c r="Q75" s="120">
        <f>Q73/Q74</f>
        <v>0.99999999999999989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1420.187372937123</v>
      </c>
      <c r="F80" s="139">
        <f t="shared" ref="F80:H80" si="115">F69*$K69</f>
        <v>0</v>
      </c>
      <c r="G80" s="139">
        <f t="shared" si="115"/>
        <v>354.45087599916707</v>
      </c>
      <c r="H80" s="139">
        <f t="shared" si="115"/>
        <v>275.3617510637099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565.26500730619011</v>
      </c>
      <c r="P80" s="139">
        <f t="shared" ref="P80:R80" si="116">P69*$U69</f>
        <v>0</v>
      </c>
      <c r="Q80" s="139">
        <f t="shared" si="116"/>
        <v>942.36792160862024</v>
      </c>
      <c r="R80" s="139">
        <f t="shared" si="116"/>
        <v>679.1136222364695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208.12183283911011</v>
      </c>
      <c r="G81" s="139">
        <f t="shared" si="117"/>
        <v>842.82407297296595</v>
      </c>
      <c r="H81" s="139">
        <f t="shared" si="117"/>
        <v>999.05409418792374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28.560381443316135</v>
      </c>
      <c r="Q81" s="139">
        <f t="shared" si="118"/>
        <v>1027.9137443034388</v>
      </c>
      <c r="R81" s="139">
        <f t="shared" si="118"/>
        <v>1130.2724254045254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277.3499496341538</v>
      </c>
      <c r="F82" s="139">
        <f t="shared" si="119"/>
        <v>774.54286780576115</v>
      </c>
      <c r="G82" s="139">
        <f t="shared" si="119"/>
        <v>2.1071825600850738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353.3618545856126</v>
      </c>
      <c r="P82" s="139">
        <f t="shared" si="120"/>
        <v>741.68866067202623</v>
      </c>
      <c r="Q82" s="139">
        <f t="shared" si="120"/>
        <v>17.932949411272997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291.86482401211259</v>
      </c>
      <c r="F83" s="139">
        <f t="shared" si="121"/>
        <v>814.36964862607829</v>
      </c>
      <c r="G83" s="139">
        <f t="shared" si="121"/>
        <v>0</v>
      </c>
      <c r="H83" s="139">
        <f t="shared" si="121"/>
        <v>1.7655273618091902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374.124399781259</v>
      </c>
      <c r="P83" s="139">
        <f t="shared" si="122"/>
        <v>784.58583289269961</v>
      </c>
      <c r="Q83" s="139">
        <f t="shared" si="122"/>
        <v>0</v>
      </c>
      <c r="R83" s="139">
        <f t="shared" si="122"/>
        <v>14.023005431772068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1989.4021465833894</v>
      </c>
      <c r="F85" s="165">
        <f>SUM(F80:F83)</f>
        <v>1797.0343492709494</v>
      </c>
      <c r="G85" s="165">
        <f>SUM(G80:G83)</f>
        <v>1199.382131532218</v>
      </c>
      <c r="H85" s="165">
        <f>SUM(H80:H83)</f>
        <v>1276.1813726134428</v>
      </c>
      <c r="K85" s="129"/>
      <c r="M85" s="128"/>
      <c r="N85" s="120" t="s">
        <v>195</v>
      </c>
      <c r="O85" s="165">
        <f>SUM(O80:O83)</f>
        <v>1292.7512616730617</v>
      </c>
      <c r="P85" s="165">
        <f>SUM(P80:P83)</f>
        <v>1554.834875008042</v>
      </c>
      <c r="Q85" s="165">
        <f>SUM(Q80:Q83)</f>
        <v>1988.2146153233321</v>
      </c>
      <c r="R85" s="165">
        <f>SUM(R80:R83)</f>
        <v>1823.4090530727672</v>
      </c>
      <c r="U85" s="129"/>
    </row>
    <row r="86" spans="3:21" x14ac:dyDescent="0.3">
      <c r="C86" s="128"/>
      <c r="D86" s="120" t="s">
        <v>194</v>
      </c>
      <c r="E86" s="120">
        <f>E84/E85</f>
        <v>1.0304603337845402</v>
      </c>
      <c r="F86" s="120">
        <f>F84/F85</f>
        <v>1.1407684003545497</v>
      </c>
      <c r="G86" s="120">
        <f>G84/G85</f>
        <v>0.87878581170248771</v>
      </c>
      <c r="H86" s="120">
        <f>H84/H85</f>
        <v>0.8682151485497468</v>
      </c>
      <c r="K86" s="129"/>
      <c r="M86" s="128"/>
      <c r="N86" s="120" t="s">
        <v>194</v>
      </c>
      <c r="O86" s="120">
        <f>O84/O85</f>
        <v>1.0272760463163346</v>
      </c>
      <c r="P86" s="120">
        <f>P84/P85</f>
        <v>1.0666443316147411</v>
      </c>
      <c r="Q86" s="120">
        <f>Q84/Q85</f>
        <v>0.96458954555163712</v>
      </c>
      <c r="R86" s="120">
        <f>R84/R85</f>
        <v>0.96244480023820211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1463.4467543533769</v>
      </c>
      <c r="F91" s="139">
        <f t="shared" ref="F91:H91" si="123">F80*F$86</f>
        <v>0</v>
      </c>
      <c r="G91" s="139">
        <f t="shared" si="123"/>
        <v>311.48640077358584</v>
      </c>
      <c r="H91" s="139">
        <f t="shared" si="123"/>
        <v>239.0732436046973</v>
      </c>
      <c r="I91" s="120">
        <f>I80</f>
        <v>2050</v>
      </c>
      <c r="J91" s="165">
        <f>SUM(E91:H91)</f>
        <v>2014.0063987316603</v>
      </c>
      <c r="K91" s="129">
        <f>I91/J91</f>
        <v>1.0178716419625116</v>
      </c>
      <c r="M91" s="128"/>
      <c r="N91" s="4" t="s">
        <v>11</v>
      </c>
      <c r="O91" s="139">
        <f>O80*O$86</f>
        <v>580.68320182647699</v>
      </c>
      <c r="P91" s="139">
        <f t="shared" ref="P91:R91" si="124">P80*P$86</f>
        <v>0</v>
      </c>
      <c r="Q91" s="139">
        <f t="shared" si="124"/>
        <v>908.99824524689984</v>
      </c>
      <c r="R91" s="139">
        <f t="shared" si="124"/>
        <v>653.60937449242078</v>
      </c>
      <c r="S91" s="120">
        <f>S80</f>
        <v>2186.7465511512801</v>
      </c>
      <c r="T91" s="165">
        <f>SUM(O91:R91)</f>
        <v>2143.2908215657976</v>
      </c>
      <c r="U91" s="129">
        <f>S91/T91</f>
        <v>1.020275237101858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237.41881032672865</v>
      </c>
      <c r="G92" s="139">
        <f t="shared" si="125"/>
        <v>740.66183708994458</v>
      </c>
      <c r="H92" s="139">
        <f t="shared" si="125"/>
        <v>867.39389879460089</v>
      </c>
      <c r="I92" s="120">
        <f>I81</f>
        <v>2050</v>
      </c>
      <c r="J92" s="165">
        <f>SUM(E92:H92)</f>
        <v>1845.4745462112742</v>
      </c>
      <c r="K92" s="129">
        <f>I92/J92</f>
        <v>1.1108253994662851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30.463768975267996</v>
      </c>
      <c r="Q92" s="139">
        <f t="shared" si="126"/>
        <v>991.51485148393567</v>
      </c>
      <c r="R92" s="139">
        <f t="shared" si="126"/>
        <v>1087.8248186832066</v>
      </c>
      <c r="S92" s="120">
        <f>S81</f>
        <v>2186.7465511512801</v>
      </c>
      <c r="T92" s="165">
        <f>SUM(O92:R92)</f>
        <v>2109.8034391424103</v>
      </c>
      <c r="U92" s="129">
        <f>S92/T92</f>
        <v>1.0364693272280121</v>
      </c>
    </row>
    <row r="93" spans="3:21" x14ac:dyDescent="0.3">
      <c r="C93" s="128"/>
      <c r="D93" s="4" t="s">
        <v>13</v>
      </c>
      <c r="E93" s="139">
        <f t="shared" ref="E93:H93" si="127">E82*E$86</f>
        <v>285.79812167513552</v>
      </c>
      <c r="F93" s="139">
        <f t="shared" si="127"/>
        <v>883.57402831280365</v>
      </c>
      <c r="G93" s="139">
        <f t="shared" si="127"/>
        <v>1.8517621364696877</v>
      </c>
      <c r="H93" s="139">
        <f t="shared" si="127"/>
        <v>0</v>
      </c>
      <c r="I93" s="120">
        <f>I82</f>
        <v>1054</v>
      </c>
      <c r="J93" s="165">
        <f>SUM(E93:H93)</f>
        <v>1171.2239121244088</v>
      </c>
      <c r="K93" s="129">
        <f>I93/J93</f>
        <v>0.8999133206631823</v>
      </c>
      <c r="M93" s="128"/>
      <c r="N93" s="4" t="s">
        <v>13</v>
      </c>
      <c r="O93" s="139">
        <f t="shared" ref="O93:R93" si="128">O82*O$86</f>
        <v>363.0001688977157</v>
      </c>
      <c r="P93" s="139">
        <f t="shared" si="128"/>
        <v>791.11800572874597</v>
      </c>
      <c r="Q93" s="139">
        <f t="shared" si="128"/>
        <v>17.297935523020318</v>
      </c>
      <c r="R93" s="139">
        <f t="shared" si="128"/>
        <v>0</v>
      </c>
      <c r="S93" s="120">
        <f>S82</f>
        <v>1112.9834646689119</v>
      </c>
      <c r="T93" s="165">
        <f>SUM(O93:R93)</f>
        <v>1171.4161101494819</v>
      </c>
      <c r="U93" s="129">
        <f>S93/T93</f>
        <v>0.95011794274101835</v>
      </c>
    </row>
    <row r="94" spans="3:21" x14ac:dyDescent="0.3">
      <c r="C94" s="128"/>
      <c r="D94" s="4" t="s">
        <v>14</v>
      </c>
      <c r="E94" s="139">
        <f t="shared" ref="E94:H94" si="129">E83*E$86</f>
        <v>300.75512397148759</v>
      </c>
      <c r="F94" s="139">
        <f t="shared" si="129"/>
        <v>929.0071613604681</v>
      </c>
      <c r="G94" s="139">
        <f t="shared" si="129"/>
        <v>0</v>
      </c>
      <c r="H94" s="139">
        <f t="shared" si="129"/>
        <v>1.5328576007018087</v>
      </c>
      <c r="I94" s="120">
        <f>I83</f>
        <v>1108</v>
      </c>
      <c r="J94" s="165">
        <f>SUM(E94:H94)</f>
        <v>1231.2951429326577</v>
      </c>
      <c r="K94" s="129">
        <f>I94/J94</f>
        <v>0.89986548420958001</v>
      </c>
      <c r="M94" s="128"/>
      <c r="N94" s="4" t="s">
        <v>14</v>
      </c>
      <c r="O94" s="139">
        <f t="shared" ref="O94:R94" si="130">O83*O$86</f>
        <v>384.32903423776349</v>
      </c>
      <c r="P94" s="139">
        <f t="shared" si="130"/>
        <v>836.8740313202286</v>
      </c>
      <c r="Q94" s="139">
        <f t="shared" si="130"/>
        <v>0</v>
      </c>
      <c r="R94" s="139">
        <f t="shared" si="130"/>
        <v>13.496368661521091</v>
      </c>
      <c r="S94" s="120">
        <f>S83</f>
        <v>1172.7332381057306</v>
      </c>
      <c r="T94" s="165">
        <f>SUM(O94:R94)</f>
        <v>1234.699434219513</v>
      </c>
      <c r="U94" s="129">
        <f>S94/T94</f>
        <v>0.94981272818598728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2050.0000000000005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0.99999999999999978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1</v>
      </c>
      <c r="Q97" s="120">
        <f>Q95/Q96</f>
        <v>1.0000000000000002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1489.6009507783801</v>
      </c>
      <c r="F102" s="139">
        <f t="shared" ref="F102:H102" si="131">F91*$K91</f>
        <v>0</v>
      </c>
      <c r="G102" s="139">
        <f t="shared" si="131"/>
        <v>317.05317420440275</v>
      </c>
      <c r="H102" s="139">
        <f t="shared" si="131"/>
        <v>243.34587501721674</v>
      </c>
      <c r="I102" s="120">
        <f>I91</f>
        <v>2050</v>
      </c>
      <c r="J102" s="165">
        <f>SUM(E102:H102)</f>
        <v>2049.9999999999995</v>
      </c>
      <c r="K102" s="129">
        <f>I102/J102</f>
        <v>1.0000000000000002</v>
      </c>
      <c r="M102" s="128"/>
      <c r="N102" s="4" t="s">
        <v>11</v>
      </c>
      <c r="O102" s="139">
        <f>O91*$U91</f>
        <v>592.45669142457484</v>
      </c>
      <c r="P102" s="139">
        <f t="shared" ref="P102:R102" si="132">P91*$U91</f>
        <v>0</v>
      </c>
      <c r="Q102" s="139">
        <f t="shared" si="132"/>
        <v>927.42840019445362</v>
      </c>
      <c r="R102" s="139">
        <f t="shared" si="132"/>
        <v>666.86145953225173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263.73084482199852</v>
      </c>
      <c r="G103" s="139">
        <f t="shared" si="133"/>
        <v>822.7459810548703</v>
      </c>
      <c r="H103" s="139">
        <f t="shared" si="133"/>
        <v>963.52317412313096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31.574762134625608</v>
      </c>
      <c r="Q103" s="139">
        <f t="shared" si="134"/>
        <v>1027.6747310541371</v>
      </c>
      <c r="R103" s="139">
        <f t="shared" si="134"/>
        <v>1127.4970579625174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257.19353671597145</v>
      </c>
      <c r="F104" s="139">
        <f t="shared" si="135"/>
        <v>795.14003787071977</v>
      </c>
      <c r="G104" s="139">
        <f t="shared" si="135"/>
        <v>1.6664254133087857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344.89297368773981</v>
      </c>
      <c r="P104" s="139">
        <f t="shared" si="136"/>
        <v>751.65541206837327</v>
      </c>
      <c r="Q104" s="139">
        <f t="shared" si="136"/>
        <v>16.435078912798847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270.63915526111492</v>
      </c>
      <c r="F105" s="139">
        <f t="shared" si="137"/>
        <v>835.98147909180511</v>
      </c>
      <c r="G105" s="139">
        <f t="shared" si="137"/>
        <v>0</v>
      </c>
      <c r="H105" s="139">
        <f t="shared" si="137"/>
        <v>1.3793656470798681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365.04060853045587</v>
      </c>
      <c r="P105" s="139">
        <f t="shared" si="138"/>
        <v>794.87360683627173</v>
      </c>
      <c r="Q105" s="139">
        <f t="shared" si="138"/>
        <v>0</v>
      </c>
      <c r="R105" s="139">
        <f t="shared" si="138"/>
        <v>12.819022739003209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2017.4336427554665</v>
      </c>
      <c r="F107" s="165">
        <f>SUM(F102:F105)</f>
        <v>1894.8523617845233</v>
      </c>
      <c r="G107" s="165">
        <f>SUM(G102:G105)</f>
        <v>1141.4655806725818</v>
      </c>
      <c r="H107" s="165">
        <f>SUM(H102:H105)</f>
        <v>1208.2484147874275</v>
      </c>
      <c r="K107" s="129"/>
      <c r="M107" s="128"/>
      <c r="N107" s="120" t="s">
        <v>195</v>
      </c>
      <c r="O107" s="165">
        <f>SUM(O102:O105)</f>
        <v>1302.3902736427704</v>
      </c>
      <c r="P107" s="165">
        <f>SUM(P102:P105)</f>
        <v>1578.1037810392706</v>
      </c>
      <c r="Q107" s="165">
        <f>SUM(Q102:Q105)</f>
        <v>1971.5382101613895</v>
      </c>
      <c r="R107" s="165">
        <f>SUM(R102:R105)</f>
        <v>1807.1775402337723</v>
      </c>
      <c r="U107" s="129"/>
    </row>
    <row r="108" spans="3:21" x14ac:dyDescent="0.3">
      <c r="C108" s="128"/>
      <c r="D108" s="120" t="s">
        <v>194</v>
      </c>
      <c r="E108" s="120">
        <f>E106/E107</f>
        <v>1.0161424676154669</v>
      </c>
      <c r="F108" s="120">
        <f>F106/F107</f>
        <v>1.0818784836985202</v>
      </c>
      <c r="G108" s="120">
        <f>G106/G107</f>
        <v>0.92337431618302079</v>
      </c>
      <c r="H108" s="120">
        <f>H106/H107</f>
        <v>0.91702996373881884</v>
      </c>
      <c r="K108" s="129"/>
      <c r="M108" s="128"/>
      <c r="N108" s="120" t="s">
        <v>194</v>
      </c>
      <c r="O108" s="120">
        <f>O106/O107</f>
        <v>1.0196731592961923</v>
      </c>
      <c r="P108" s="120">
        <f>P106/P107</f>
        <v>1.0509168192551035</v>
      </c>
      <c r="Q108" s="120">
        <f>Q106/Q107</f>
        <v>0.97274859922540613</v>
      </c>
      <c r="R108" s="120">
        <f>R106/R107</f>
        <v>0.97108918341810224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1513.6467858862889</v>
      </c>
      <c r="F113" s="139">
        <f t="shared" ref="F113:H113" si="139">F102*F$108</f>
        <v>0</v>
      </c>
      <c r="G113" s="139">
        <f t="shared" si="139"/>
        <v>292.75875792464655</v>
      </c>
      <c r="H113" s="139">
        <f t="shared" si="139"/>
        <v>223.1554589430294</v>
      </c>
      <c r="I113" s="120">
        <f>I102</f>
        <v>2050</v>
      </c>
      <c r="J113" s="165">
        <f>SUM(E113:H113)</f>
        <v>2029.5610027539647</v>
      </c>
      <c r="K113" s="129">
        <f>I113/J113</f>
        <v>1.0100706493760478</v>
      </c>
      <c r="M113" s="128"/>
      <c r="N113" s="4" t="s">
        <v>11</v>
      </c>
      <c r="O113" s="139">
        <f>O102*O$108</f>
        <v>604.11218629106554</v>
      </c>
      <c r="P113" s="139">
        <f t="shared" ref="P113:R113" si="140">P102*P$108</f>
        <v>0</v>
      </c>
      <c r="Q113" s="139">
        <f t="shared" si="140"/>
        <v>902.1546771710141</v>
      </c>
      <c r="R113" s="139">
        <f t="shared" si="140"/>
        <v>647.58195019017819</v>
      </c>
      <c r="S113" s="120">
        <f>S102</f>
        <v>2186.7465511512801</v>
      </c>
      <c r="T113" s="165">
        <f>SUM(O113:R113)</f>
        <v>2153.8488136522578</v>
      </c>
      <c r="U113" s="129">
        <f>S113/T113</f>
        <v>1.015273930691188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285.32472650055348</v>
      </c>
      <c r="G114" s="139">
        <f t="shared" si="141"/>
        <v>759.70250764886941</v>
      </c>
      <c r="H114" s="139">
        <f t="shared" si="141"/>
        <v>883.57962142764643</v>
      </c>
      <c r="I114" s="120">
        <f>I103</f>
        <v>2050</v>
      </c>
      <c r="J114" s="165">
        <f>SUM(E114:H114)</f>
        <v>1928.6068555770694</v>
      </c>
      <c r="K114" s="129">
        <f>I114/J114</f>
        <v>1.0629434371613327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33.182448591257227</v>
      </c>
      <c r="Q114" s="139">
        <f t="shared" si="142"/>
        <v>999.66915509225782</v>
      </c>
      <c r="R114" s="139">
        <f t="shared" si="142"/>
        <v>1094.9001973231336</v>
      </c>
      <c r="S114" s="120">
        <f>S103</f>
        <v>2186.7465511512801</v>
      </c>
      <c r="T114" s="165">
        <f>SUM(O114:R114)</f>
        <v>2127.7518010066487</v>
      </c>
      <c r="U114" s="129">
        <f>S114/T114</f>
        <v>1.027726330729327</v>
      </c>
    </row>
    <row r="115" spans="3:71" x14ac:dyDescent="0.3">
      <c r="C115" s="128"/>
      <c r="D115" s="4" t="s">
        <v>13</v>
      </c>
      <c r="E115" s="139">
        <f t="shared" ref="E115:H115" si="143">E104*E$108</f>
        <v>261.34527505331641</v>
      </c>
      <c r="F115" s="139">
        <f t="shared" si="143"/>
        <v>860.2448984995583</v>
      </c>
      <c r="G115" s="139">
        <f t="shared" si="143"/>
        <v>1.5387344264840077</v>
      </c>
      <c r="H115" s="139">
        <f t="shared" si="143"/>
        <v>0</v>
      </c>
      <c r="I115" s="120">
        <f>I104</f>
        <v>1054</v>
      </c>
      <c r="J115" s="165">
        <f>SUM(E115:H115)</f>
        <v>1123.1289079793587</v>
      </c>
      <c r="K115" s="129">
        <f>I115/J115</f>
        <v>0.93844971179334191</v>
      </c>
      <c r="M115" s="128"/>
      <c r="N115" s="4" t="s">
        <v>13</v>
      </c>
      <c r="O115" s="139">
        <f t="shared" ref="O115:R115" si="144">O104*O$108</f>
        <v>351.67810809923617</v>
      </c>
      <c r="P115" s="139">
        <f t="shared" si="144"/>
        <v>789.92731482677891</v>
      </c>
      <c r="Q115" s="139">
        <f t="shared" si="144"/>
        <v>15.98719999058409</v>
      </c>
      <c r="R115" s="139">
        <f t="shared" si="144"/>
        <v>0</v>
      </c>
      <c r="S115" s="120">
        <f>S104</f>
        <v>1112.9834646689119</v>
      </c>
      <c r="T115" s="165">
        <f>SUM(O115:R115)</f>
        <v>1157.5926229165991</v>
      </c>
      <c r="U115" s="129">
        <f>S115/T115</f>
        <v>0.96146385406699231</v>
      </c>
    </row>
    <row r="116" spans="3:71" x14ac:dyDescent="0.3">
      <c r="C116" s="128"/>
      <c r="D116" s="4" t="s">
        <v>14</v>
      </c>
      <c r="E116" s="139">
        <f t="shared" ref="E116:H116" si="145">E105*E$108</f>
        <v>275.00793906039479</v>
      </c>
      <c r="F116" s="139">
        <f t="shared" si="145"/>
        <v>904.43037499988827</v>
      </c>
      <c r="G116" s="139">
        <f t="shared" si="145"/>
        <v>0</v>
      </c>
      <c r="H116" s="139">
        <f t="shared" si="145"/>
        <v>1.2649196293242237</v>
      </c>
      <c r="I116" s="120">
        <f>I105</f>
        <v>1108</v>
      </c>
      <c r="J116" s="165">
        <f>SUM(E116:H116)</f>
        <v>1180.7032336896073</v>
      </c>
      <c r="K116" s="129">
        <f>I116/J116</f>
        <v>0.93842378709981578</v>
      </c>
      <c r="M116" s="128"/>
      <c r="N116" s="4" t="s">
        <v>14</v>
      </c>
      <c r="O116" s="139">
        <f t="shared" ref="O116:R116" si="146">O105*O$108</f>
        <v>372.22211057165453</v>
      </c>
      <c r="P116" s="139">
        <f t="shared" si="146"/>
        <v>835.34604260620642</v>
      </c>
      <c r="Q116" s="139">
        <f t="shared" si="146"/>
        <v>0</v>
      </c>
      <c r="R116" s="139">
        <f t="shared" si="146"/>
        <v>12.44841432383671</v>
      </c>
      <c r="S116" s="120">
        <f>S105</f>
        <v>1172.7332381057306</v>
      </c>
      <c r="T116" s="165">
        <f>SUM(O116:R116)</f>
        <v>1220.0165675016976</v>
      </c>
      <c r="U116" s="129">
        <f>S116/T116</f>
        <v>0.96124369893370221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1513.6467858862889</v>
      </c>
      <c r="F122" s="159">
        <f t="shared" si="148"/>
        <v>0</v>
      </c>
      <c r="G122" s="159">
        <f t="shared" si="148"/>
        <v>292.75875792464655</v>
      </c>
      <c r="H122" s="158">
        <f t="shared" si="148"/>
        <v>223.1554589430294</v>
      </c>
      <c r="N122" s="150"/>
      <c r="O122" s="160" t="str">
        <f>N36</f>
        <v>A</v>
      </c>
      <c r="P122" s="159">
        <f>O113</f>
        <v>604.11218629106554</v>
      </c>
      <c r="Q122" s="159">
        <f t="shared" ref="Q122:S122" si="149">P113</f>
        <v>0</v>
      </c>
      <c r="R122" s="159">
        <f t="shared" si="149"/>
        <v>902.1546771710141</v>
      </c>
      <c r="S122" s="159">
        <f t="shared" si="149"/>
        <v>647.58195019017819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517.96445782713079</v>
      </c>
      <c r="AA122" s="159">
        <f t="shared" ref="AA122:AC122" si="150">Z47</f>
        <v>0</v>
      </c>
      <c r="AB122" s="159">
        <f t="shared" si="150"/>
        <v>931.39440980114432</v>
      </c>
      <c r="AC122" s="159">
        <f t="shared" si="150"/>
        <v>673.45411265560517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612.17760621763989</v>
      </c>
      <c r="AK122" s="159">
        <f t="shared" ref="AK122:AM122" si="151">AJ58</f>
        <v>0</v>
      </c>
      <c r="AL122" s="159">
        <f t="shared" si="151"/>
        <v>1090.8058471050026</v>
      </c>
      <c r="AM122" s="159">
        <f t="shared" si="151"/>
        <v>789.40058663962441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586.83011002806438</v>
      </c>
      <c r="AU122" s="159">
        <f t="shared" si="147"/>
        <v>0</v>
      </c>
      <c r="AV122" s="159">
        <f t="shared" si="147"/>
        <v>1193.7201632526926</v>
      </c>
      <c r="AW122" s="158">
        <f t="shared" si="147"/>
        <v>882.38889151514934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708.31505743916921</v>
      </c>
      <c r="BE122" s="159">
        <f t="shared" ref="BE122:BG122" si="152">BD58</f>
        <v>0</v>
      </c>
      <c r="BF122" s="159">
        <f t="shared" si="152"/>
        <v>1240.0752728859736</v>
      </c>
      <c r="BG122" s="159">
        <f t="shared" si="152"/>
        <v>898.14510475101258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762.2414995214815</v>
      </c>
      <c r="BO122" s="159">
        <f t="shared" ref="BO122:BQ122" si="153">BN58</f>
        <v>0</v>
      </c>
      <c r="BP122" s="159">
        <f t="shared" si="153"/>
        <v>1323.1816021550742</v>
      </c>
      <c r="BQ122" s="159">
        <f t="shared" si="153"/>
        <v>958.75047774275811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285.32472650055348</v>
      </c>
      <c r="G123" s="159">
        <f t="shared" si="148"/>
        <v>759.70250764886941</v>
      </c>
      <c r="H123" s="158">
        <f t="shared" si="148"/>
        <v>883.57962142764643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33.182448591257227</v>
      </c>
      <c r="R123" s="159">
        <f t="shared" si="154"/>
        <v>999.66915509225782</v>
      </c>
      <c r="S123" s="159">
        <f t="shared" si="154"/>
        <v>1094.9001973231336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23.906175611725075</v>
      </c>
      <c r="AB123" s="159">
        <f t="shared" si="155"/>
        <v>964.91314966523817</v>
      </c>
      <c r="AC123" s="159">
        <f t="shared" si="155"/>
        <v>1064.5525853582706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29.507343648535656</v>
      </c>
      <c r="AL123" s="159">
        <f t="shared" si="156"/>
        <v>1170.4479564311</v>
      </c>
      <c r="AM123" s="159">
        <f t="shared" si="156"/>
        <v>1292.4287398826311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26.822238002523626</v>
      </c>
      <c r="AV123" s="159">
        <f t="shared" si="147"/>
        <v>1238.8479439883488</v>
      </c>
      <c r="AW123" s="158">
        <f t="shared" si="147"/>
        <v>1397.2689828050338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34.712877987679526</v>
      </c>
      <c r="BF123" s="159">
        <f t="shared" si="157"/>
        <v>1335.7169851257831</v>
      </c>
      <c r="BG123" s="159">
        <f t="shared" si="157"/>
        <v>1476.1055719626922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37.651902572123483</v>
      </c>
      <c r="BP123" s="159">
        <f t="shared" si="158"/>
        <v>1427.8820756126618</v>
      </c>
      <c r="BQ123" s="159">
        <f t="shared" si="158"/>
        <v>1578.6396012345283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261.34527505331641</v>
      </c>
      <c r="F124" s="159">
        <f t="shared" si="148"/>
        <v>860.2448984995583</v>
      </c>
      <c r="G124" s="159">
        <f t="shared" si="148"/>
        <v>1.5387344264840077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351.67810809923617</v>
      </c>
      <c r="Q124" s="159">
        <f t="shared" si="159"/>
        <v>789.92731482677891</v>
      </c>
      <c r="R124" s="159">
        <f t="shared" si="159"/>
        <v>15.98719999058409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392.83599235191969</v>
      </c>
      <c r="AA124" s="159">
        <f t="shared" si="160"/>
        <v>793.03630528789495</v>
      </c>
      <c r="AB124" s="159">
        <f t="shared" si="160"/>
        <v>21.503472787473541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402.77444749207353</v>
      </c>
      <c r="AK124" s="159">
        <f t="shared" si="161"/>
        <v>819.85337033282269</v>
      </c>
      <c r="AL124" s="159">
        <f t="shared" si="161"/>
        <v>21.847190411090509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430.94756910704007</v>
      </c>
      <c r="AU124" s="159">
        <f t="shared" si="147"/>
        <v>860.03838221746958</v>
      </c>
      <c r="AV124" s="159">
        <f t="shared" si="147"/>
        <v>26.685677949482258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448.26449643614154</v>
      </c>
      <c r="BE124" s="159">
        <f t="shared" si="162"/>
        <v>924.18377639740595</v>
      </c>
      <c r="BF124" s="159">
        <f t="shared" si="162"/>
        <v>23.890188778362109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473.57685647135548</v>
      </c>
      <c r="BO124" s="159">
        <f t="shared" si="163"/>
        <v>982.28648584024847</v>
      </c>
      <c r="BP124" s="159">
        <f t="shared" si="163"/>
        <v>25.025398344085552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275.00793906039479</v>
      </c>
      <c r="F125" s="154">
        <f t="shared" si="148"/>
        <v>904.43037499988827</v>
      </c>
      <c r="G125" s="154">
        <f t="shared" si="148"/>
        <v>0</v>
      </c>
      <c r="H125" s="153">
        <f t="shared" si="148"/>
        <v>1.2649196293242237</v>
      </c>
      <c r="N125" s="152"/>
      <c r="O125" s="155" t="str">
        <f>N39</f>
        <v>D</v>
      </c>
      <c r="P125" s="159">
        <f t="shared" ref="P125:S125" si="164">O116</f>
        <v>372.22211057165453</v>
      </c>
      <c r="Q125" s="159">
        <f t="shared" si="164"/>
        <v>835.34604260620642</v>
      </c>
      <c r="R125" s="159">
        <f t="shared" si="164"/>
        <v>0</v>
      </c>
      <c r="S125" s="159">
        <f t="shared" si="164"/>
        <v>12.44841432383671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417.21195478290571</v>
      </c>
      <c r="AA125" s="159">
        <f t="shared" si="165"/>
        <v>841.5133251246225</v>
      </c>
      <c r="AB125" s="159">
        <f t="shared" si="165"/>
        <v>0</v>
      </c>
      <c r="AC125" s="159">
        <f t="shared" si="165"/>
        <v>16.923863823272963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428.54697030415934</v>
      </c>
      <c r="AK125" s="159">
        <f t="shared" si="166"/>
        <v>871.55572493842885</v>
      </c>
      <c r="AL125" s="159">
        <f t="shared" si="166"/>
        <v>0</v>
      </c>
      <c r="AM125" s="159">
        <f t="shared" si="166"/>
        <v>17.240631269796395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459.73754177205961</v>
      </c>
      <c r="AU125" s="154">
        <f t="shared" si="147"/>
        <v>916.69702662040061</v>
      </c>
      <c r="AV125" s="154">
        <f t="shared" si="147"/>
        <v>0</v>
      </c>
      <c r="AW125" s="153">
        <f t="shared" si="147"/>
        <v>21.567129231359335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479.05108098324439</v>
      </c>
      <c r="BE125" s="159">
        <f t="shared" si="167"/>
        <v>986.79803692400378</v>
      </c>
      <c r="BF125" s="159">
        <f t="shared" si="167"/>
        <v>0</v>
      </c>
      <c r="BG125" s="159">
        <f t="shared" si="167"/>
        <v>18.951194371934278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507.19761717921591</v>
      </c>
      <c r="BO125" s="159">
        <f t="shared" si="168"/>
        <v>1051.1080406838571</v>
      </c>
      <c r="BP125" s="159">
        <f t="shared" si="168"/>
        <v>0</v>
      </c>
      <c r="BQ125" s="159">
        <f t="shared" si="168"/>
        <v>19.903293008598979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1.3073601399588888E-85</v>
      </c>
      <c r="F134" s="130" t="e">
        <f t="shared" si="169"/>
        <v>#DIV/0!</v>
      </c>
      <c r="G134" s="148">
        <f t="shared" si="169"/>
        <v>292.75875792464655</v>
      </c>
      <c r="H134" s="148">
        <f t="shared" si="169"/>
        <v>223.1554589430294</v>
      </c>
      <c r="N134" s="130" t="s">
        <v>11</v>
      </c>
      <c r="O134" s="130">
        <f t="shared" ref="O134:R137" si="170">O129*P122</f>
        <v>5.217810388689254E-86</v>
      </c>
      <c r="P134" s="130" t="e">
        <f t="shared" si="170"/>
        <v>#DIV/0!</v>
      </c>
      <c r="Q134" s="148">
        <f t="shared" si="170"/>
        <v>902.1546771710141</v>
      </c>
      <c r="R134" s="148">
        <f t="shared" si="170"/>
        <v>647.58195019017819</v>
      </c>
      <c r="W134" s="130" t="s">
        <v>11</v>
      </c>
      <c r="X134" s="130">
        <f t="shared" ref="X134:AA137" si="171">X129*Z122</f>
        <v>4.4737391338105681E-86</v>
      </c>
      <c r="Y134" s="130" t="e">
        <f t="shared" si="171"/>
        <v>#DIV/0!</v>
      </c>
      <c r="Z134" s="148">
        <f t="shared" si="171"/>
        <v>931.39440980114432</v>
      </c>
      <c r="AA134" s="148">
        <f t="shared" si="171"/>
        <v>673.45411265560517</v>
      </c>
      <c r="AG134" s="130" t="s">
        <v>11</v>
      </c>
      <c r="AH134" s="130">
        <f t="shared" ref="AH134:AK137" si="172">AH129*AJ122</f>
        <v>5.2874726680423555E-86</v>
      </c>
      <c r="AI134" s="130" t="e">
        <f t="shared" si="172"/>
        <v>#DIV/0!</v>
      </c>
      <c r="AJ134" s="148">
        <f t="shared" si="172"/>
        <v>1090.8058471050026</v>
      </c>
      <c r="AK134" s="148">
        <f t="shared" si="172"/>
        <v>789.40058663962441</v>
      </c>
      <c r="AQ134" s="130" t="s">
        <v>11</v>
      </c>
      <c r="AR134" s="130">
        <f t="shared" ref="AR134:AU137" si="173">AR129*AT122</f>
        <v>5.068542423053877E-86</v>
      </c>
      <c r="AS134" s="130" t="e">
        <f t="shared" si="173"/>
        <v>#DIV/0!</v>
      </c>
      <c r="AT134" s="148">
        <f t="shared" si="173"/>
        <v>1193.7201632526926</v>
      </c>
      <c r="AU134" s="148">
        <f t="shared" si="173"/>
        <v>882.38889151514934</v>
      </c>
      <c r="BA134" s="130" t="s">
        <v>11</v>
      </c>
      <c r="BB134" s="130">
        <f t="shared" ref="BB134:BE137" si="174">BB129*BD122</f>
        <v>6.1178267034501341E-86</v>
      </c>
      <c r="BC134" s="130" t="e">
        <f t="shared" si="174"/>
        <v>#DIV/0!</v>
      </c>
      <c r="BD134" s="148">
        <f t="shared" si="174"/>
        <v>1240.0752728859736</v>
      </c>
      <c r="BE134" s="148">
        <f t="shared" si="174"/>
        <v>898.14510475101258</v>
      </c>
      <c r="BK134" s="130" t="s">
        <v>11</v>
      </c>
      <c r="BL134" s="130">
        <f t="shared" ref="BL134:BO137" si="175">BL129*BN122</f>
        <v>6.5835977243091123E-86</v>
      </c>
      <c r="BM134" s="130" t="e">
        <f t="shared" si="175"/>
        <v>#DIV/0!</v>
      </c>
      <c r="BN134" s="148">
        <f t="shared" si="175"/>
        <v>1323.1816021550742</v>
      </c>
      <c r="BO134" s="148">
        <f t="shared" si="175"/>
        <v>958.75047774275811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2.4643937928562295E-86</v>
      </c>
      <c r="G135" s="148">
        <f t="shared" si="169"/>
        <v>759.70250764886941</v>
      </c>
      <c r="H135" s="148">
        <f t="shared" si="169"/>
        <v>883.57962142764643</v>
      </c>
      <c r="N135" s="130" t="s">
        <v>12</v>
      </c>
      <c r="O135" s="130" t="e">
        <f t="shared" si="170"/>
        <v>#DIV/0!</v>
      </c>
      <c r="P135" s="130">
        <f t="shared" si="170"/>
        <v>2.8660194068356222E-87</v>
      </c>
      <c r="Q135" s="148">
        <f t="shared" si="170"/>
        <v>999.66915509225782</v>
      </c>
      <c r="R135" s="148">
        <f t="shared" si="170"/>
        <v>1094.9001973231336</v>
      </c>
      <c r="W135" s="130" t="s">
        <v>12</v>
      </c>
      <c r="X135" s="130" t="e">
        <f t="shared" si="171"/>
        <v>#DIV/0!</v>
      </c>
      <c r="Y135" s="130">
        <f t="shared" si="171"/>
        <v>2.0648133623410995E-87</v>
      </c>
      <c r="Z135" s="148">
        <f t="shared" si="171"/>
        <v>964.91314966523817</v>
      </c>
      <c r="AA135" s="148">
        <f t="shared" si="171"/>
        <v>1064.5525853582706</v>
      </c>
      <c r="AG135" s="130" t="s">
        <v>12</v>
      </c>
      <c r="AH135" s="130" t="e">
        <f t="shared" si="172"/>
        <v>#DIV/0!</v>
      </c>
      <c r="AI135" s="130">
        <f t="shared" si="172"/>
        <v>2.5485949087902094E-87</v>
      </c>
      <c r="AJ135" s="148">
        <f t="shared" si="172"/>
        <v>1170.4479564311</v>
      </c>
      <c r="AK135" s="148">
        <f t="shared" si="172"/>
        <v>1292.4287398826311</v>
      </c>
      <c r="AQ135" s="130" t="s">
        <v>12</v>
      </c>
      <c r="AR135" s="130" t="e">
        <f t="shared" si="173"/>
        <v>#DIV/0!</v>
      </c>
      <c r="AS135" s="130">
        <f t="shared" si="173"/>
        <v>2.316678181195189E-87</v>
      </c>
      <c r="AT135" s="148">
        <f t="shared" si="173"/>
        <v>1238.8479439883488</v>
      </c>
      <c r="AU135" s="148">
        <f t="shared" si="173"/>
        <v>1397.2689828050338</v>
      </c>
      <c r="BA135" s="130" t="s">
        <v>12</v>
      </c>
      <c r="BB135" s="130" t="e">
        <f t="shared" si="174"/>
        <v>#DIV/0!</v>
      </c>
      <c r="BC135" s="130">
        <f t="shared" si="174"/>
        <v>2.9982049608605205E-87</v>
      </c>
      <c r="BD135" s="148">
        <f t="shared" si="174"/>
        <v>1335.7169851257831</v>
      </c>
      <c r="BE135" s="148">
        <f t="shared" si="174"/>
        <v>1476.1055719626922</v>
      </c>
      <c r="BK135" s="130" t="s">
        <v>12</v>
      </c>
      <c r="BL135" s="130" t="e">
        <f t="shared" si="175"/>
        <v>#DIV/0!</v>
      </c>
      <c r="BM135" s="130">
        <f t="shared" si="175"/>
        <v>3.2520530598944995E-87</v>
      </c>
      <c r="BN135" s="148">
        <f t="shared" si="175"/>
        <v>1427.8820756126618</v>
      </c>
      <c r="BO135" s="148">
        <f t="shared" si="175"/>
        <v>1578.6396012345283</v>
      </c>
    </row>
    <row r="136" spans="4:67" x14ac:dyDescent="0.3">
      <c r="D136" s="130" t="s">
        <v>13</v>
      </c>
      <c r="E136" s="148">
        <f t="shared" si="169"/>
        <v>261.34527505331641</v>
      </c>
      <c r="F136" s="148">
        <f t="shared" si="169"/>
        <v>860.2448984995583</v>
      </c>
      <c r="G136" s="130">
        <f t="shared" si="169"/>
        <v>1.3290287231639642E-88</v>
      </c>
      <c r="H136" s="130" t="e">
        <f t="shared" si="169"/>
        <v>#DIV/0!</v>
      </c>
      <c r="N136" s="130" t="s">
        <v>13</v>
      </c>
      <c r="O136" s="148">
        <f t="shared" si="170"/>
        <v>351.67810809923617</v>
      </c>
      <c r="P136" s="148">
        <f t="shared" si="170"/>
        <v>789.92731482677891</v>
      </c>
      <c r="Q136" s="130">
        <f t="shared" si="170"/>
        <v>1.3808391899701051E-87</v>
      </c>
      <c r="R136" s="130" t="e">
        <f t="shared" si="170"/>
        <v>#DIV/0!</v>
      </c>
      <c r="W136" s="130" t="s">
        <v>13</v>
      </c>
      <c r="X136" s="148">
        <f t="shared" si="171"/>
        <v>392.83599235191969</v>
      </c>
      <c r="Y136" s="148">
        <f t="shared" si="171"/>
        <v>793.03630528789495</v>
      </c>
      <c r="Z136" s="130">
        <f t="shared" si="171"/>
        <v>1.8572882032430456E-87</v>
      </c>
      <c r="AA136" s="130" t="e">
        <f t="shared" si="171"/>
        <v>#DIV/0!</v>
      </c>
      <c r="AG136" s="130" t="s">
        <v>13</v>
      </c>
      <c r="AH136" s="148">
        <f t="shared" si="172"/>
        <v>402.77444749207353</v>
      </c>
      <c r="AI136" s="148">
        <f t="shared" si="172"/>
        <v>819.85337033282269</v>
      </c>
      <c r="AJ136" s="130">
        <f t="shared" si="172"/>
        <v>1.886975626009586E-87</v>
      </c>
      <c r="AK136" s="130" t="e">
        <f t="shared" si="172"/>
        <v>#DIV/0!</v>
      </c>
      <c r="AQ136" s="130" t="s">
        <v>13</v>
      </c>
      <c r="AR136" s="148">
        <f t="shared" si="173"/>
        <v>430.94756910704007</v>
      </c>
      <c r="AS136" s="148">
        <f t="shared" si="173"/>
        <v>860.03838221746958</v>
      </c>
      <c r="AT136" s="130">
        <f t="shared" si="173"/>
        <v>2.3048832782018582E-87</v>
      </c>
      <c r="AU136" s="130" t="e">
        <f t="shared" si="173"/>
        <v>#DIV/0!</v>
      </c>
      <c r="BA136" s="130" t="s">
        <v>13</v>
      </c>
      <c r="BB136" s="148">
        <f t="shared" si="174"/>
        <v>448.26449643614154</v>
      </c>
      <c r="BC136" s="148">
        <f t="shared" si="174"/>
        <v>924.18377639740595</v>
      </c>
      <c r="BD136" s="130">
        <f t="shared" si="174"/>
        <v>2.0634325548173239E-87</v>
      </c>
      <c r="BE136" s="130" t="e">
        <f t="shared" si="174"/>
        <v>#DIV/0!</v>
      </c>
      <c r="BK136" s="130" t="s">
        <v>13</v>
      </c>
      <c r="BL136" s="148">
        <f t="shared" si="175"/>
        <v>473.57685647135548</v>
      </c>
      <c r="BM136" s="148">
        <f t="shared" si="175"/>
        <v>982.28648584024847</v>
      </c>
      <c r="BN136" s="130">
        <f t="shared" si="175"/>
        <v>2.161482360793549E-87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275.00793906039479</v>
      </c>
      <c r="F137" s="148">
        <f t="shared" si="169"/>
        <v>904.43037499988827</v>
      </c>
      <c r="G137" s="130" t="e">
        <f t="shared" si="169"/>
        <v>#DIV/0!</v>
      </c>
      <c r="H137" s="130">
        <f t="shared" si="169"/>
        <v>1.0925306478695854E-88</v>
      </c>
      <c r="N137" s="130" t="s">
        <v>14</v>
      </c>
      <c r="O137" s="148">
        <f t="shared" si="170"/>
        <v>372.22211057165453</v>
      </c>
      <c r="P137" s="148">
        <f t="shared" si="170"/>
        <v>835.34604260620642</v>
      </c>
      <c r="Q137" s="130" t="e">
        <f t="shared" si="170"/>
        <v>#DIV/0!</v>
      </c>
      <c r="R137" s="130">
        <f t="shared" si="170"/>
        <v>1.0751887986303302E-87</v>
      </c>
      <c r="W137" s="130" t="s">
        <v>14</v>
      </c>
      <c r="X137" s="148">
        <f t="shared" si="171"/>
        <v>417.21195478290571</v>
      </c>
      <c r="Y137" s="148">
        <f t="shared" si="171"/>
        <v>841.5133251246225</v>
      </c>
      <c r="Z137" s="130" t="e">
        <f t="shared" si="171"/>
        <v>#DIV/0!</v>
      </c>
      <c r="AA137" s="130">
        <f t="shared" si="171"/>
        <v>1.4617402939011346E-87</v>
      </c>
      <c r="AG137" s="130" t="s">
        <v>14</v>
      </c>
      <c r="AH137" s="148">
        <f t="shared" si="172"/>
        <v>428.54697030415934</v>
      </c>
      <c r="AI137" s="148">
        <f t="shared" si="172"/>
        <v>871.55572493842885</v>
      </c>
      <c r="AJ137" s="130" t="e">
        <f t="shared" si="172"/>
        <v>#DIV/0!</v>
      </c>
      <c r="AK137" s="130">
        <f t="shared" si="172"/>
        <v>1.4890999881893107E-87</v>
      </c>
      <c r="AQ137" s="130" t="s">
        <v>14</v>
      </c>
      <c r="AR137" s="148">
        <f t="shared" si="173"/>
        <v>459.73754177205961</v>
      </c>
      <c r="AS137" s="148">
        <f t="shared" si="173"/>
        <v>916.69702662040061</v>
      </c>
      <c r="AT137" s="130" t="e">
        <f t="shared" si="173"/>
        <v>#DIV/0!</v>
      </c>
      <c r="AU137" s="130">
        <f t="shared" si="173"/>
        <v>1.8627863087564191E-87</v>
      </c>
      <c r="BA137" s="130" t="s">
        <v>14</v>
      </c>
      <c r="BB137" s="148">
        <f t="shared" si="174"/>
        <v>479.05108098324439</v>
      </c>
      <c r="BC137" s="148">
        <f t="shared" si="174"/>
        <v>986.79803692400378</v>
      </c>
      <c r="BD137" s="130" t="e">
        <f t="shared" si="174"/>
        <v>#DIV/0!</v>
      </c>
      <c r="BE137" s="130">
        <f t="shared" si="174"/>
        <v>1.6368439689826935E-87</v>
      </c>
      <c r="BK137" s="130" t="s">
        <v>14</v>
      </c>
      <c r="BL137" s="148">
        <f t="shared" si="175"/>
        <v>507.19761717921591</v>
      </c>
      <c r="BM137" s="148">
        <f t="shared" si="175"/>
        <v>1051.1080406838571</v>
      </c>
      <c r="BN137" s="130" t="e">
        <f t="shared" si="175"/>
        <v>#DIV/0!</v>
      </c>
      <c r="BO137" s="130">
        <f t="shared" si="175"/>
        <v>1.719078200805529E-87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4.3785827471924477E-74</v>
      </c>
      <c r="H140" s="130">
        <f>'Mode Choice Q'!O38</f>
        <v>5.9835955373574732E-73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3.6754640661794501E-59</v>
      </c>
      <c r="H141" s="130">
        <f>'Mode Choice Q'!O39</f>
        <v>3.5894558502812285E-60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6.7214740226095459E-71</v>
      </c>
      <c r="F142" s="130">
        <f>'Mode Choice Q'!M40</f>
        <v>3.6754640661796588E-59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6.5641872205944169E-72</v>
      </c>
      <c r="F143" s="130">
        <f>'Mode Choice Q'!M41</f>
        <v>3.5894558502812285E-60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1.0435385722879956E-4</v>
      </c>
      <c r="F145" s="130" t="e">
        <f t="shared" si="176"/>
        <v>#DIV/0!</v>
      </c>
      <c r="G145" s="217">
        <f t="shared" si="176"/>
        <v>1.2818684465383476E-71</v>
      </c>
      <c r="H145" s="130">
        <f t="shared" si="176"/>
        <v>1.3352720082684695E-70</v>
      </c>
      <c r="N145" s="130" t="s">
        <v>11</v>
      </c>
      <c r="O145" s="130">
        <f t="shared" ref="O145:R148" si="177">O140*P122</f>
        <v>4.164871053551838E-5</v>
      </c>
      <c r="P145" s="130" t="e">
        <f t="shared" si="177"/>
        <v>#DIV/0!</v>
      </c>
      <c r="Q145" s="149">
        <f t="shared" si="177"/>
        <v>2.7827337263061728E-84</v>
      </c>
      <c r="R145" s="130">
        <f t="shared" si="177"/>
        <v>1.9974935329185612E-84</v>
      </c>
      <c r="W145" s="130" t="s">
        <v>11</v>
      </c>
      <c r="X145" s="130">
        <f t="shared" ref="X145:AA148" si="178">X140*Z122</f>
        <v>3.5709512672096771E-5</v>
      </c>
      <c r="Y145" s="130" t="e">
        <f t="shared" si="178"/>
        <v>#DIV/0!</v>
      </c>
      <c r="Z145" s="149">
        <f t="shared" si="178"/>
        <v>2.8729249010537095E-84</v>
      </c>
      <c r="AA145" s="130">
        <f t="shared" si="178"/>
        <v>2.0772972970477679E-84</v>
      </c>
      <c r="AG145" s="130" t="s">
        <v>11</v>
      </c>
      <c r="AH145" s="130">
        <f t="shared" ref="AH145:AK148" si="179">AH140*AJ122</f>
        <v>4.2204756825416354E-5</v>
      </c>
      <c r="AI145" s="130" t="e">
        <f t="shared" si="179"/>
        <v>#DIV/0!</v>
      </c>
      <c r="AJ145" s="149">
        <f t="shared" si="179"/>
        <v>3.3646361277088021E-84</v>
      </c>
      <c r="AK145" s="130">
        <f t="shared" si="179"/>
        <v>2.4349390316263385E-84</v>
      </c>
      <c r="AQ145" s="130" t="s">
        <v>11</v>
      </c>
      <c r="AR145" s="130">
        <f t="shared" ref="AR145:AU148" si="180">AR140*AT122</f>
        <v>4.0457249399550344E-5</v>
      </c>
      <c r="AS145" s="130" t="e">
        <f t="shared" si="180"/>
        <v>#DIV/0!</v>
      </c>
      <c r="AT145" s="149">
        <f t="shared" si="180"/>
        <v>3.6820796279320188E-84</v>
      </c>
      <c r="AU145" s="130">
        <f t="shared" si="180"/>
        <v>2.7217653361139362E-84</v>
      </c>
      <c r="BA145" s="130" t="s">
        <v>11</v>
      </c>
      <c r="BB145" s="130">
        <f t="shared" ref="BB145:BE148" si="181">BB140*BD122</f>
        <v>4.8832666290594457E-5</v>
      </c>
      <c r="BC145" s="130" t="e">
        <f t="shared" si="181"/>
        <v>#DIV/0!</v>
      </c>
      <c r="BD145" s="149">
        <f t="shared" si="181"/>
        <v>3.8250638968465823E-84</v>
      </c>
      <c r="BE145" s="130">
        <f t="shared" si="181"/>
        <v>2.770366032956521E-84</v>
      </c>
      <c r="BK145" s="130" t="s">
        <v>11</v>
      </c>
      <c r="BL145" s="130">
        <f t="shared" ref="BL145:BO148" si="182">BL140*BN122</f>
        <v>5.255046379156144E-5</v>
      </c>
      <c r="BM145" s="130" t="e">
        <f t="shared" si="182"/>
        <v>#DIV/0!</v>
      </c>
      <c r="BN145" s="149">
        <f t="shared" si="182"/>
        <v>4.0814088354460562E-84</v>
      </c>
      <c r="BO145" s="130">
        <f t="shared" si="182"/>
        <v>2.95730583351084E-84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1.9670861161741228E-5</v>
      </c>
      <c r="G146" s="130">
        <f t="shared" si="176"/>
        <v>2.7922592678498383E-56</v>
      </c>
      <c r="H146" s="130">
        <f t="shared" si="176"/>
        <v>3.1715700413227387E-57</v>
      </c>
      <c r="N146" s="130" t="s">
        <v>12</v>
      </c>
      <c r="O146" s="130" t="e">
        <f t="shared" si="177"/>
        <v>#DIV/0!</v>
      </c>
      <c r="P146" s="130">
        <f t="shared" si="177"/>
        <v>2.287664820539031E-6</v>
      </c>
      <c r="Q146" s="130">
        <f t="shared" si="177"/>
        <v>8.3199586413326183E-85</v>
      </c>
      <c r="R146" s="130">
        <f t="shared" si="177"/>
        <v>9.112539195304762E-85</v>
      </c>
      <c r="W146" s="130" t="s">
        <v>12</v>
      </c>
      <c r="X146" s="130" t="e">
        <f t="shared" si="178"/>
        <v>#DIV/0!</v>
      </c>
      <c r="Y146" s="130">
        <f t="shared" si="178"/>
        <v>1.648139883051937E-6</v>
      </c>
      <c r="Z146" s="130">
        <f t="shared" si="178"/>
        <v>8.0306944120446308E-85</v>
      </c>
      <c r="AA146" s="130">
        <f t="shared" si="178"/>
        <v>8.8599647559267967E-85</v>
      </c>
      <c r="AG146" s="130" t="s">
        <v>12</v>
      </c>
      <c r="AH146" s="130" t="e">
        <f t="shared" si="179"/>
        <v>#DIV/0!</v>
      </c>
      <c r="AI146" s="130">
        <f t="shared" si="179"/>
        <v>2.0342956857649204E-6</v>
      </c>
      <c r="AJ146" s="130">
        <f t="shared" si="179"/>
        <v>9.7413014493183235E-85</v>
      </c>
      <c r="AK146" s="130">
        <f t="shared" si="179"/>
        <v>1.0756512400045745E-84</v>
      </c>
      <c r="AQ146" s="130" t="s">
        <v>12</v>
      </c>
      <c r="AR146" s="130" t="e">
        <f t="shared" si="180"/>
        <v>#DIV/0!</v>
      </c>
      <c r="AS146" s="130">
        <f t="shared" si="180"/>
        <v>1.8491790959231783E-6</v>
      </c>
      <c r="AT146" s="130">
        <f t="shared" si="180"/>
        <v>1.0310574858070698E-84</v>
      </c>
      <c r="AU146" s="130">
        <f t="shared" si="180"/>
        <v>1.1629067565540628E-84</v>
      </c>
      <c r="BA146" s="130" t="s">
        <v>12</v>
      </c>
      <c r="BB146" s="130" t="e">
        <f t="shared" si="181"/>
        <v>#DIV/0!</v>
      </c>
      <c r="BC146" s="130">
        <f t="shared" si="181"/>
        <v>2.3931757047308782E-6</v>
      </c>
      <c r="BD146" s="130">
        <f t="shared" si="181"/>
        <v>1.1116788005474073E-84</v>
      </c>
      <c r="BE146" s="130">
        <f t="shared" si="181"/>
        <v>1.228520180542814E-84</v>
      </c>
      <c r="BK146" s="130" t="s">
        <v>12</v>
      </c>
      <c r="BL146" s="130" t="e">
        <f t="shared" si="182"/>
        <v>#DIV/0!</v>
      </c>
      <c r="BM146" s="130">
        <f t="shared" si="182"/>
        <v>2.5957979774676549E-6</v>
      </c>
      <c r="BN146" s="130">
        <f t="shared" si="182"/>
        <v>1.1883851525559117E-84</v>
      </c>
      <c r="BO146" s="130">
        <f t="shared" si="182"/>
        <v>1.3138563018510816E-84</v>
      </c>
    </row>
    <row r="147" spans="4:67" x14ac:dyDescent="0.3">
      <c r="D147" s="130" t="s">
        <v>13</v>
      </c>
      <c r="E147" s="130">
        <f t="shared" si="176"/>
        <v>1.756625477202613E-68</v>
      </c>
      <c r="F147" s="130">
        <f t="shared" si="176"/>
        <v>3.1617992125494942E-56</v>
      </c>
      <c r="G147" s="130">
        <f t="shared" si="176"/>
        <v>1.0608344968692966E-7</v>
      </c>
      <c r="H147" s="130" t="e">
        <f t="shared" si="176"/>
        <v>#DIV/0!</v>
      </c>
      <c r="N147" s="130" t="s">
        <v>13</v>
      </c>
      <c r="O147" s="130">
        <f t="shared" si="177"/>
        <v>1.0847657912499879E-84</v>
      </c>
      <c r="P147" s="130">
        <f t="shared" si="177"/>
        <v>6.5743376751593352E-85</v>
      </c>
      <c r="Q147" s="130">
        <f t="shared" si="177"/>
        <v>1.1021897584440872E-6</v>
      </c>
      <c r="R147" s="130" t="e">
        <f t="shared" si="177"/>
        <v>#DIV/0!</v>
      </c>
      <c r="W147" s="130" t="s">
        <v>13</v>
      </c>
      <c r="X147" s="130">
        <f t="shared" si="178"/>
        <v>1.2117190017265961E-84</v>
      </c>
      <c r="Y147" s="130">
        <f t="shared" si="178"/>
        <v>6.6002129079011072E-85</v>
      </c>
      <c r="Z147" s="130">
        <f t="shared" si="178"/>
        <v>1.4824927123757434E-6</v>
      </c>
      <c r="AA147" s="130" t="e">
        <f t="shared" si="178"/>
        <v>#DIV/0!</v>
      </c>
      <c r="AG147" s="130" t="s">
        <v>13</v>
      </c>
      <c r="AH147" s="130">
        <f t="shared" si="179"/>
        <v>1.2423745810920008E-84</v>
      </c>
      <c r="AI147" s="130">
        <f t="shared" si="179"/>
        <v>6.8234036214678714E-85</v>
      </c>
      <c r="AJ147" s="130">
        <f t="shared" si="179"/>
        <v>1.5061892974419518E-6</v>
      </c>
      <c r="AK147" s="130" t="e">
        <f t="shared" si="179"/>
        <v>#DIV/0!</v>
      </c>
      <c r="AQ147" s="130" t="s">
        <v>13</v>
      </c>
      <c r="AR147" s="130">
        <f t="shared" si="180"/>
        <v>1.3292757496800027E-84</v>
      </c>
      <c r="AS147" s="130">
        <f t="shared" si="180"/>
        <v>7.1578519088623807E-85</v>
      </c>
      <c r="AT147" s="130">
        <f t="shared" si="180"/>
        <v>1.8397643708954422E-6</v>
      </c>
      <c r="AU147" s="130" t="e">
        <f t="shared" si="180"/>
        <v>#DIV/0!</v>
      </c>
      <c r="BA147" s="130" t="s">
        <v>13</v>
      </c>
      <c r="BB147" s="130">
        <f t="shared" si="181"/>
        <v>1.3826905342331277E-84</v>
      </c>
      <c r="BC147" s="130">
        <f t="shared" si="181"/>
        <v>7.6917155615423481E-85</v>
      </c>
      <c r="BD147" s="130">
        <f t="shared" si="181"/>
        <v>1.6470377185695391E-6</v>
      </c>
      <c r="BE147" s="130" t="e">
        <f t="shared" si="181"/>
        <v>#DIV/0!</v>
      </c>
      <c r="BK147" s="130" t="s">
        <v>13</v>
      </c>
      <c r="BL147" s="130">
        <f t="shared" si="182"/>
        <v>1.4607675644196509E-84</v>
      </c>
      <c r="BM147" s="130">
        <f t="shared" si="182"/>
        <v>8.1752876884318715E-85</v>
      </c>
      <c r="BN147" s="130">
        <f t="shared" si="182"/>
        <v>1.7253013518364691E-6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1.8052035991422516E-69</v>
      </c>
      <c r="F148" s="130">
        <f t="shared" si="176"/>
        <v>3.2464129007153944E-57</v>
      </c>
      <c r="G148" s="130" t="e">
        <f t="shared" si="176"/>
        <v>#DIV/0!</v>
      </c>
      <c r="H148" s="130">
        <f t="shared" si="176"/>
        <v>8.7206106229807312E-8</v>
      </c>
      <c r="N148" s="130" t="s">
        <v>14</v>
      </c>
      <c r="O148" s="130">
        <f t="shared" si="177"/>
        <v>1.1481346236685989E-84</v>
      </c>
      <c r="P148" s="130">
        <f t="shared" si="177"/>
        <v>6.9523446735166145E-85</v>
      </c>
      <c r="Q148" s="130" t="e">
        <f t="shared" si="177"/>
        <v>#DIV/0!</v>
      </c>
      <c r="R148" s="130">
        <f t="shared" si="177"/>
        <v>8.5821874904188412E-7</v>
      </c>
      <c r="W148" s="130" t="s">
        <v>14</v>
      </c>
      <c r="X148" s="130">
        <f t="shared" si="178"/>
        <v>1.2869076744501967E-84</v>
      </c>
      <c r="Y148" s="130">
        <f t="shared" si="178"/>
        <v>7.0036731907778079E-85</v>
      </c>
      <c r="Z148" s="130" t="e">
        <f t="shared" si="178"/>
        <v>#DIV/0!</v>
      </c>
      <c r="AA148" s="130">
        <f t="shared" si="178"/>
        <v>1.1667652490930252E-6</v>
      </c>
      <c r="AG148" s="130" t="s">
        <v>14</v>
      </c>
      <c r="AH148" s="130">
        <f t="shared" si="179"/>
        <v>1.3218710025549815E-84</v>
      </c>
      <c r="AI148" s="130">
        <f t="shared" si="179"/>
        <v>7.2537074372722693E-85</v>
      </c>
      <c r="AJ148" s="130" t="e">
        <f t="shared" si="179"/>
        <v>#DIV/0!</v>
      </c>
      <c r="AK148" s="130">
        <f t="shared" si="179"/>
        <v>1.1886038346847637E-6</v>
      </c>
      <c r="AQ148" s="130" t="s">
        <v>14</v>
      </c>
      <c r="AR148" s="130">
        <f t="shared" si="180"/>
        <v>1.4180796210578108E-84</v>
      </c>
      <c r="AS148" s="130">
        <f t="shared" si="180"/>
        <v>7.6294054980724569E-85</v>
      </c>
      <c r="AT148" s="130" t="e">
        <f t="shared" si="180"/>
        <v>#DIV/0!</v>
      </c>
      <c r="AU148" s="130">
        <f t="shared" si="180"/>
        <v>1.4868813157929281E-6</v>
      </c>
      <c r="BA148" s="130" t="s">
        <v>14</v>
      </c>
      <c r="BB148" s="130">
        <f t="shared" si="181"/>
        <v>1.4776530382303881E-84</v>
      </c>
      <c r="BC148" s="130">
        <f t="shared" si="181"/>
        <v>8.2128360295344227E-85</v>
      </c>
      <c r="BD148" s="130" t="e">
        <f t="shared" si="181"/>
        <v>#DIV/0!</v>
      </c>
      <c r="BE148" s="130">
        <f t="shared" si="181"/>
        <v>1.3065334992576181E-6</v>
      </c>
      <c r="BK148" s="130" t="s">
        <v>14</v>
      </c>
      <c r="BL148" s="130">
        <f t="shared" si="182"/>
        <v>1.5644722029847487E-84</v>
      </c>
      <c r="BM148" s="130">
        <f t="shared" si="182"/>
        <v>8.7480696803681774E-85</v>
      </c>
      <c r="BN148" s="130" t="e">
        <f t="shared" si="182"/>
        <v>#DIV/0!</v>
      </c>
      <c r="BO148" s="130">
        <f t="shared" si="182"/>
        <v>1.3721730963714633E-6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1.7838330360898118E-49</v>
      </c>
      <c r="H151" s="130">
        <f>'Mode Choice Q'!T38</f>
        <v>2.4377146694285592E-48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2.1414304107932152E-37</v>
      </c>
      <c r="H152" s="130">
        <f>'Mode Choice Q'!T39</f>
        <v>2.0913195660709674E-38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2.7383260988817396E-46</v>
      </c>
      <c r="F153" s="130">
        <f>'Mode Choice Q'!R40</f>
        <v>2.1414304107933367E-37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2.6742475123218744E-47</v>
      </c>
      <c r="F154" s="130">
        <f>'Mode Choice Q'!R41</f>
        <v>2.0913195660709674E-38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1513.6466815324316</v>
      </c>
      <c r="F156" s="130" t="e">
        <f t="shared" si="183"/>
        <v>#DIV/0!</v>
      </c>
      <c r="G156" s="130">
        <f t="shared" si="183"/>
        <v>5.2223274399060451E-47</v>
      </c>
      <c r="H156" s="130">
        <f t="shared" si="183"/>
        <v>5.4398933582848531E-46</v>
      </c>
      <c r="N156" s="130" t="s">
        <v>11</v>
      </c>
      <c r="O156" s="148">
        <f t="shared" ref="O156:R159" si="184">O151*P122</f>
        <v>604.11214464235502</v>
      </c>
      <c r="P156" s="130" t="e">
        <f t="shared" si="184"/>
        <v>#DIV/0!</v>
      </c>
      <c r="Q156" s="130">
        <f t="shared" si="184"/>
        <v>1.1336847190587262E-59</v>
      </c>
      <c r="R156" s="130">
        <f t="shared" si="184"/>
        <v>8.1377814674864975E-60</v>
      </c>
      <c r="W156" s="130" t="s">
        <v>11</v>
      </c>
      <c r="X156" s="148">
        <f t="shared" ref="X156:AA159" si="185">X151*Z122</f>
        <v>517.96442211761814</v>
      </c>
      <c r="Y156" s="130" t="e">
        <f t="shared" si="185"/>
        <v>#DIV/0!</v>
      </c>
      <c r="Z156" s="130">
        <f t="shared" si="185"/>
        <v>1.1704285712062198E-59</v>
      </c>
      <c r="AA156" s="130">
        <f t="shared" si="185"/>
        <v>8.4629017154691975E-60</v>
      </c>
      <c r="AG156" s="130" t="s">
        <v>11</v>
      </c>
      <c r="AH156" s="148">
        <f t="shared" ref="AH156:AK159" si="186">AH151*AJ122</f>
        <v>612.17756401288307</v>
      </c>
      <c r="AI156" s="130" t="e">
        <f t="shared" si="186"/>
        <v>#DIV/0!</v>
      </c>
      <c r="AJ156" s="130">
        <f t="shared" si="186"/>
        <v>1.3707515480612344E-59</v>
      </c>
      <c r="AK156" s="130">
        <f t="shared" si="186"/>
        <v>9.9199328555904775E-60</v>
      </c>
      <c r="AQ156" s="130" t="s">
        <v>11</v>
      </c>
      <c r="AR156" s="148">
        <f t="shared" ref="AR156:AU159" si="187">AR151*AT122</f>
        <v>586.830069570815</v>
      </c>
      <c r="AS156" s="130" t="e">
        <f t="shared" si="187"/>
        <v>#DIV/0!</v>
      </c>
      <c r="AT156" s="130">
        <f t="shared" si="187"/>
        <v>1.5000779158575833E-59</v>
      </c>
      <c r="AU156" s="130">
        <f t="shared" si="187"/>
        <v>1.1088462188266909E-59</v>
      </c>
      <c r="BA156" s="130" t="s">
        <v>11</v>
      </c>
      <c r="BB156" s="148">
        <f t="shared" ref="BB156:BE159" si="188">BB151*BD122</f>
        <v>708.31500860650294</v>
      </c>
      <c r="BC156" s="130" t="e">
        <f t="shared" si="188"/>
        <v>#DIV/0!</v>
      </c>
      <c r="BD156" s="130">
        <f t="shared" si="188"/>
        <v>1.5583296555773571E-59</v>
      </c>
      <c r="BE156" s="130">
        <f t="shared" si="188"/>
        <v>1.1286461252371333E-59</v>
      </c>
      <c r="BK156" s="130" t="s">
        <v>11</v>
      </c>
      <c r="BL156" s="148">
        <f t="shared" ref="BL156:BO159" si="189">BL151*BN122</f>
        <v>762.24144697101769</v>
      </c>
      <c r="BM156" s="130" t="e">
        <f t="shared" si="189"/>
        <v>#DIV/0!</v>
      </c>
      <c r="BN156" s="130">
        <f t="shared" si="189"/>
        <v>1.6627644913473019E-59</v>
      </c>
      <c r="BO156" s="130">
        <f t="shared" si="189"/>
        <v>1.204805332734732E-59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285.32470682969233</v>
      </c>
      <c r="G157" s="130">
        <f t="shared" si="183"/>
        <v>1.6268500530351542E-34</v>
      </c>
      <c r="H157" s="130">
        <f t="shared" si="183"/>
        <v>1.8478473504732153E-35</v>
      </c>
      <c r="N157" s="130" t="s">
        <v>12</v>
      </c>
      <c r="O157" s="130" t="e">
        <f t="shared" si="184"/>
        <v>#DIV/0!</v>
      </c>
      <c r="P157" s="148">
        <f t="shared" si="184"/>
        <v>33.182446303592407</v>
      </c>
      <c r="Q157" s="130">
        <f t="shared" si="184"/>
        <v>4.8474456912896383E-63</v>
      </c>
      <c r="R157" s="130">
        <f t="shared" si="184"/>
        <v>5.3092257742176528E-63</v>
      </c>
      <c r="W157" s="130" t="s">
        <v>12</v>
      </c>
      <c r="X157" s="130" t="e">
        <f t="shared" si="185"/>
        <v>#DIV/0!</v>
      </c>
      <c r="Y157" s="148">
        <f t="shared" si="185"/>
        <v>23.906173963585193</v>
      </c>
      <c r="Z157" s="130">
        <f t="shared" si="185"/>
        <v>4.6789120840502542E-63</v>
      </c>
      <c r="AA157" s="130">
        <f t="shared" si="185"/>
        <v>5.1620686871847642E-63</v>
      </c>
      <c r="AG157" s="130" t="s">
        <v>12</v>
      </c>
      <c r="AH157" s="130" t="e">
        <f t="shared" si="186"/>
        <v>#DIV/0!</v>
      </c>
      <c r="AI157" s="148">
        <f t="shared" si="186"/>
        <v>29.507341614239969</v>
      </c>
      <c r="AJ157" s="130">
        <f t="shared" si="186"/>
        <v>5.6755606336149121E-63</v>
      </c>
      <c r="AK157" s="130">
        <f t="shared" si="186"/>
        <v>6.2670515485343469E-63</v>
      </c>
      <c r="AQ157" s="130" t="s">
        <v>12</v>
      </c>
      <c r="AR157" s="130" t="e">
        <f t="shared" si="187"/>
        <v>#DIV/0!</v>
      </c>
      <c r="AS157" s="148">
        <f t="shared" si="187"/>
        <v>26.82223615334453</v>
      </c>
      <c r="AT157" s="130">
        <f t="shared" si="187"/>
        <v>6.0072355915544224E-63</v>
      </c>
      <c r="AU157" s="130">
        <f t="shared" si="187"/>
        <v>6.7754271258332772E-63</v>
      </c>
      <c r="BA157" s="130" t="s">
        <v>12</v>
      </c>
      <c r="BB157" s="130" t="e">
        <f t="shared" si="188"/>
        <v>#DIV/0!</v>
      </c>
      <c r="BC157" s="148">
        <f t="shared" si="188"/>
        <v>34.712875594503821</v>
      </c>
      <c r="BD157" s="130">
        <f t="shared" si="188"/>
        <v>6.4769584130389749E-63</v>
      </c>
      <c r="BE157" s="130">
        <f t="shared" si="188"/>
        <v>7.1577096865000548E-63</v>
      </c>
      <c r="BK157" s="130" t="s">
        <v>12</v>
      </c>
      <c r="BL157" s="130" t="e">
        <f t="shared" si="189"/>
        <v>#DIV/0!</v>
      </c>
      <c r="BM157" s="148">
        <f t="shared" si="189"/>
        <v>37.651899976325502</v>
      </c>
      <c r="BN157" s="130">
        <f t="shared" si="189"/>
        <v>6.9238715427400789E-63</v>
      </c>
      <c r="BO157" s="130">
        <f t="shared" si="189"/>
        <v>7.6549023185548644E-63</v>
      </c>
    </row>
    <row r="158" spans="4:67" x14ac:dyDescent="0.3">
      <c r="D158" s="130" t="s">
        <v>13</v>
      </c>
      <c r="E158" s="130">
        <f t="shared" si="183"/>
        <v>7.1564858749792321E-44</v>
      </c>
      <c r="F158" s="130">
        <f t="shared" si="183"/>
        <v>1.8421545863767813E-34</v>
      </c>
      <c r="G158" s="148">
        <f t="shared" si="183"/>
        <v>1.5387343204005581</v>
      </c>
      <c r="H158" s="130" t="e">
        <f t="shared" si="183"/>
        <v>#DIV/0!</v>
      </c>
      <c r="N158" s="130" t="s">
        <v>13</v>
      </c>
      <c r="O158" s="130">
        <f t="shared" si="184"/>
        <v>4.4193319313026196E-60</v>
      </c>
      <c r="P158" s="130">
        <f t="shared" si="184"/>
        <v>3.8303970260397593E-63</v>
      </c>
      <c r="Q158" s="148">
        <f t="shared" si="184"/>
        <v>15.987198888394332</v>
      </c>
      <c r="R158" s="130" t="e">
        <f t="shared" si="184"/>
        <v>#DIV/0!</v>
      </c>
      <c r="W158" s="130" t="s">
        <v>13</v>
      </c>
      <c r="X158" s="130">
        <f t="shared" si="185"/>
        <v>4.9365388540929796E-60</v>
      </c>
      <c r="Y158" s="130">
        <f t="shared" si="185"/>
        <v>3.8454726761568286E-63</v>
      </c>
      <c r="Z158" s="148">
        <f t="shared" si="185"/>
        <v>21.503471304980827</v>
      </c>
      <c r="AA158" s="130" t="e">
        <f t="shared" si="185"/>
        <v>#DIV/0!</v>
      </c>
      <c r="AG158" s="130" t="s">
        <v>13</v>
      </c>
      <c r="AH158" s="130">
        <f t="shared" si="186"/>
        <v>5.061429574149705E-60</v>
      </c>
      <c r="AI158" s="130">
        <f t="shared" si="186"/>
        <v>3.9755099647366408E-63</v>
      </c>
      <c r="AJ158" s="148">
        <f t="shared" si="186"/>
        <v>21.847188904901213</v>
      </c>
      <c r="AK158" s="130" t="e">
        <f t="shared" si="186"/>
        <v>#DIV/0!</v>
      </c>
      <c r="AQ158" s="130" t="s">
        <v>13</v>
      </c>
      <c r="AR158" s="130">
        <f t="shared" si="187"/>
        <v>5.4154646223659006E-60</v>
      </c>
      <c r="AS158" s="130">
        <f t="shared" si="187"/>
        <v>4.1703690956024692E-63</v>
      </c>
      <c r="AT158" s="148">
        <f t="shared" si="187"/>
        <v>26.685676109717889</v>
      </c>
      <c r="AU158" s="130" t="e">
        <f t="shared" si="187"/>
        <v>#DIV/0!</v>
      </c>
      <c r="BA158" s="130" t="s">
        <v>13</v>
      </c>
      <c r="BB158" s="130">
        <f t="shared" si="188"/>
        <v>5.6330762624852521E-60</v>
      </c>
      <c r="BC158" s="130">
        <f t="shared" si="188"/>
        <v>4.4814133176330189E-63</v>
      </c>
      <c r="BD158" s="148">
        <f t="shared" si="188"/>
        <v>23.890187131324392</v>
      </c>
      <c r="BE158" s="130" t="e">
        <f t="shared" si="188"/>
        <v>#DIV/0!</v>
      </c>
      <c r="BK158" s="130" t="s">
        <v>13</v>
      </c>
      <c r="BL158" s="130">
        <f t="shared" si="189"/>
        <v>5.951161802597074E-60</v>
      </c>
      <c r="BM158" s="130">
        <f t="shared" si="189"/>
        <v>4.7631562593915527E-63</v>
      </c>
      <c r="BN158" s="148">
        <f t="shared" si="189"/>
        <v>25.0253966187842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7.3543929690102637E-45</v>
      </c>
      <c r="F159" s="130">
        <f t="shared" si="183"/>
        <v>1.8914529393861688E-35</v>
      </c>
      <c r="G159" s="130" t="e">
        <f t="shared" si="183"/>
        <v>#DIV/0!</v>
      </c>
      <c r="H159" s="148">
        <f t="shared" si="183"/>
        <v>1.2649195421181176</v>
      </c>
      <c r="N159" s="130" t="s">
        <v>14</v>
      </c>
      <c r="O159" s="130">
        <f t="shared" si="184"/>
        <v>4.6774963266180632E-60</v>
      </c>
      <c r="P159" s="130">
        <f t="shared" si="184"/>
        <v>4.0506347068331853E-63</v>
      </c>
      <c r="Q159" s="130" t="e">
        <f t="shared" si="184"/>
        <v>#DIV/0!</v>
      </c>
      <c r="R159" s="148">
        <f t="shared" si="184"/>
        <v>12.448413465617961</v>
      </c>
      <c r="W159" s="130" t="s">
        <v>14</v>
      </c>
      <c r="X159" s="130">
        <f t="shared" si="185"/>
        <v>5.2428572362912021E-60</v>
      </c>
      <c r="Y159" s="130">
        <f t="shared" si="185"/>
        <v>4.0805401679735795E-63</v>
      </c>
      <c r="Z159" s="130" t="e">
        <f t="shared" si="185"/>
        <v>#DIV/0!</v>
      </c>
      <c r="AA159" s="148">
        <f t="shared" si="185"/>
        <v>16.923862656507715</v>
      </c>
      <c r="AG159" s="130" t="s">
        <v>14</v>
      </c>
      <c r="AH159" s="130">
        <f t="shared" si="186"/>
        <v>5.3852977092158111E-60</v>
      </c>
      <c r="AI159" s="130">
        <f t="shared" si="186"/>
        <v>4.2262172660330832E-63</v>
      </c>
      <c r="AJ159" s="130" t="e">
        <f t="shared" si="186"/>
        <v>#DIV/0!</v>
      </c>
      <c r="AK159" s="148">
        <f t="shared" si="186"/>
        <v>17.24063008119256</v>
      </c>
      <c r="AQ159" s="130" t="s">
        <v>14</v>
      </c>
      <c r="AR159" s="130">
        <f t="shared" si="187"/>
        <v>5.7772512749031363E-60</v>
      </c>
      <c r="AS159" s="130">
        <f t="shared" si="187"/>
        <v>4.445109693815638E-63</v>
      </c>
      <c r="AT159" s="130" t="e">
        <f t="shared" si="187"/>
        <v>#DIV/0!</v>
      </c>
      <c r="AU159" s="148">
        <f t="shared" si="187"/>
        <v>21.567127744478018</v>
      </c>
      <c r="BA159" s="130" t="s">
        <v>14</v>
      </c>
      <c r="BB159" s="130">
        <f t="shared" si="188"/>
        <v>6.0199531621595617E-60</v>
      </c>
      <c r="BC159" s="130">
        <f t="shared" si="188"/>
        <v>4.7850329960604605E-63</v>
      </c>
      <c r="BD159" s="130" t="e">
        <f t="shared" si="188"/>
        <v>#DIV/0!</v>
      </c>
      <c r="BE159" s="148">
        <f t="shared" si="188"/>
        <v>18.95119306540078</v>
      </c>
      <c r="BK159" s="130" t="s">
        <v>14</v>
      </c>
      <c r="BL159" s="130">
        <f t="shared" si="189"/>
        <v>6.3736541270524981E-60</v>
      </c>
      <c r="BM159" s="130">
        <f t="shared" si="189"/>
        <v>5.0968754181703546E-63</v>
      </c>
      <c r="BN159" s="130" t="e">
        <f t="shared" si="189"/>
        <v>#DIV/0!</v>
      </c>
      <c r="BO159" s="148">
        <f t="shared" si="189"/>
        <v>19.903291636425884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-290.2104282167673</v>
      </c>
      <c r="J28" s="206">
        <f t="shared" si="7"/>
        <v>-292.82530985914019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-271.58665891455524</v>
      </c>
      <c r="J29" s="206">
        <f t="shared" si="10"/>
        <v>-269.2603950376311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-297.54676587650698</v>
      </c>
      <c r="H30" s="206">
        <f t="shared" si="10"/>
        <v>-271.5866589145553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-295.22050199958284</v>
      </c>
      <c r="H31" s="206">
        <f t="shared" si="10"/>
        <v>-269.2603950376311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9.1878190776543136E-127</v>
      </c>
      <c r="J33" s="206">
        <f t="shared" si="13"/>
        <v>6.7233197575899924E-128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1.125674102852912E-118</v>
      </c>
      <c r="J34" s="206">
        <f t="shared" si="16"/>
        <v>1.1526467765136354E-117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5.9852386489063681E-130</v>
      </c>
      <c r="H35" s="206">
        <f t="shared" si="16"/>
        <v>1.1256741028528481E-118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6.1286530602793852E-129</v>
      </c>
      <c r="H36" s="206">
        <f t="shared" si="16"/>
        <v>1.1526467765136354E-117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4.3785827471924477E-74</v>
      </c>
      <c r="O38" s="206">
        <f t="shared" si="20"/>
        <v>5.9835955373574732E-73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1.7838330360898118E-49</v>
      </c>
      <c r="T38" s="206">
        <f t="shared" si="21"/>
        <v>2.4377146694285592E-48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3.6754640661794501E-59</v>
      </c>
      <c r="O39" s="206">
        <f t="shared" si="20"/>
        <v>3.5894558502812285E-60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2.1414304107932152E-37</v>
      </c>
      <c r="T39" s="206">
        <f t="shared" si="21"/>
        <v>2.0913195660709674E-38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6.7214740226095459E-71</v>
      </c>
      <c r="M40" s="206">
        <f t="shared" si="20"/>
        <v>3.6754640661796588E-59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2.7383260988817396E-46</v>
      </c>
      <c r="R40" s="206">
        <f t="shared" si="21"/>
        <v>2.1414304107933367E-37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6.5641872205944169E-72</v>
      </c>
      <c r="M41" s="206">
        <f t="shared" si="20"/>
        <v>3.5894558502812285E-60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2.6742475123218744E-47</v>
      </c>
      <c r="R41" s="206">
        <f t="shared" si="21"/>
        <v>2.0913195660709674E-38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13.894351867800879</v>
      </c>
      <c r="J46">
        <f>'Trip Length Frequency'!L28</f>
        <v>14.014747910085186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13.036864446547042</v>
      </c>
      <c r="J47">
        <f>'Trip Length Frequency'!L29</f>
        <v>12.929757126830474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14.232136188429806</v>
      </c>
      <c r="H48">
        <f>'Trip Length Frequency'!J30</f>
        <v>13.036864446547044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14.125028868713237</v>
      </c>
      <c r="H49">
        <f>'Trip Length Frequency'!J31</f>
        <v>12.929757126830474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F94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Gravity!X134</f>
        <v>4.4737391338105681E-86</v>
      </c>
      <c r="G25" s="4" t="e">
        <f>Gravity!Y134</f>
        <v>#DIV/0!</v>
      </c>
      <c r="H25" s="4">
        <f>Gravity!Z134</f>
        <v>931.39440980114432</v>
      </c>
      <c r="I25" s="4">
        <f>Gravity!AA134</f>
        <v>673.45411265560517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Gravity!X135</f>
        <v>#DIV/0!</v>
      </c>
      <c r="G26" s="4">
        <f>Gravity!Y135</f>
        <v>2.0648133623410995E-87</v>
      </c>
      <c r="H26" s="4">
        <f>Gravity!Z135</f>
        <v>964.91314966523817</v>
      </c>
      <c r="I26" s="4">
        <f>Gravity!AA135</f>
        <v>1064.5525853582706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Gravity!X136</f>
        <v>392.83599235191969</v>
      </c>
      <c r="G27" s="4">
        <f>Gravity!Y136</f>
        <v>793.03630528789495</v>
      </c>
      <c r="H27" s="4">
        <f>Gravity!Z136</f>
        <v>1.8572882032430456E-87</v>
      </c>
      <c r="I27" s="4" t="e">
        <f>Gravity!AA136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Gravity!X137</f>
        <v>417.21195478290571</v>
      </c>
      <c r="G28" s="4">
        <f>Gravity!Y137</f>
        <v>841.5133251246225</v>
      </c>
      <c r="H28" s="4" t="e">
        <f>Gravity!Z137</f>
        <v>#DIV/0!</v>
      </c>
      <c r="I28" s="4">
        <f>Gravity!AA137</f>
        <v>1.4617402939011346E-87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931.39440980114432</v>
      </c>
      <c r="D36" s="31">
        <f>E36-H36</f>
        <v>0</v>
      </c>
      <c r="E36">
        <f>W6*G66+(W6*0.17/X6^3.8)*(G66^4.8/4.8)</f>
        <v>2460.4716123260473</v>
      </c>
      <c r="F36" s="258"/>
      <c r="G36" s="32" t="s">
        <v>62</v>
      </c>
      <c r="H36" s="33">
        <f>W6*G66+0.17*W6/X6^3.8*G66^4.8/4.8</f>
        <v>2460.4716123260473</v>
      </c>
      <c r="I36" s="32" t="s">
        <v>63</v>
      </c>
      <c r="J36" s="33">
        <f>W6*(1+0.17*(G66/X6)^3.8)</f>
        <v>2.5061401880092586</v>
      </c>
      <c r="K36" s="34">
        <v>1</v>
      </c>
      <c r="L36" s="35" t="s">
        <v>61</v>
      </c>
      <c r="M36" s="36" t="s">
        <v>64</v>
      </c>
      <c r="N36" s="37">
        <f>J36+J54+J51</f>
        <v>15.016115458472274</v>
      </c>
      <c r="O36" s="38" t="s">
        <v>65</v>
      </c>
      <c r="P36" s="39">
        <v>0</v>
      </c>
      <c r="Q36" s="39">
        <f>IF(P36&lt;=0,0,P36)</f>
        <v>0</v>
      </c>
      <c r="R36" s="40">
        <f>G58</f>
        <v>931.39440983763427</v>
      </c>
      <c r="S36" s="40" t="s">
        <v>39</v>
      </c>
      <c r="T36" s="40">
        <f>I58</f>
        <v>931.39440980114432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673.45411265560517</v>
      </c>
      <c r="D37" s="31">
        <f t="shared" ref="D37:D54" si="1">E37-H37</f>
        <v>0</v>
      </c>
      <c r="E37">
        <f t="shared" ref="E37:E54" si="2">W7*G67+(W7*0.17/X7^3.8)*(G67^4.8/4.8)</f>
        <v>3.5527136788005009E-14</v>
      </c>
      <c r="F37" s="258"/>
      <c r="G37" s="44" t="s">
        <v>67</v>
      </c>
      <c r="H37" s="33">
        <f t="shared" ref="H37:H53" si="3">W7*G67+0.17*W7/X7^3.8*G67^4.8/4.8</f>
        <v>3.5527136788005009E-14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13.877235153381037</v>
      </c>
      <c r="O37" s="48" t="s">
        <v>70</v>
      </c>
      <c r="P37" s="39">
        <v>595.77796287923684</v>
      </c>
      <c r="Q37" s="39">
        <f t="shared" ref="Q37:Q60" si="5">IF(P37&lt;=0,0,P37)</f>
        <v>595.77796287923684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964.91314966523817</v>
      </c>
      <c r="D38" s="31">
        <f t="shared" si="1"/>
        <v>0</v>
      </c>
      <c r="E38">
        <f t="shared" si="2"/>
        <v>1553.5546083388729</v>
      </c>
      <c r="F38" s="258"/>
      <c r="G38" s="44" t="s">
        <v>72</v>
      </c>
      <c r="H38" s="33">
        <f t="shared" si="3"/>
        <v>1553.5546083388729</v>
      </c>
      <c r="I38" s="44" t="s">
        <v>73</v>
      </c>
      <c r="J38" s="33">
        <f t="shared" si="4"/>
        <v>2.5049963943554818</v>
      </c>
      <c r="K38" s="34">
        <v>3</v>
      </c>
      <c r="L38" s="45"/>
      <c r="M38" s="46" t="s">
        <v>74</v>
      </c>
      <c r="N38" s="47">
        <f>J36+J47+J39+J49+J43</f>
        <v>14.221821957020207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1064.5525853582706</v>
      </c>
      <c r="D39" s="31">
        <f t="shared" si="1"/>
        <v>0</v>
      </c>
      <c r="E39">
        <f t="shared" si="2"/>
        <v>6037.9635681599048</v>
      </c>
      <c r="F39" s="258"/>
      <c r="G39" s="44" t="s">
        <v>77</v>
      </c>
      <c r="H39" s="33">
        <f t="shared" si="3"/>
        <v>6037.9635681599048</v>
      </c>
      <c r="I39" s="44" t="s">
        <v>78</v>
      </c>
      <c r="J39" s="33">
        <f t="shared" si="4"/>
        <v>3.8091655353889471</v>
      </c>
      <c r="K39" s="34">
        <v>4</v>
      </c>
      <c r="L39" s="45"/>
      <c r="M39" s="46" t="s">
        <v>79</v>
      </c>
      <c r="N39" s="47">
        <f>J36+J47+J48+J42+J43</f>
        <v>14.252108793737438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2333.00536566855</v>
      </c>
      <c r="F40" s="258"/>
      <c r="G40" s="44" t="s">
        <v>81</v>
      </c>
      <c r="H40" s="33">
        <f t="shared" si="3"/>
        <v>2333.00536566855</v>
      </c>
      <c r="I40" s="44" t="s">
        <v>82</v>
      </c>
      <c r="J40" s="33">
        <f t="shared" si="4"/>
        <v>2.5232907100668656</v>
      </c>
      <c r="K40" s="34">
        <v>5</v>
      </c>
      <c r="L40" s="45"/>
      <c r="M40" s="46" t="s">
        <v>83</v>
      </c>
      <c r="N40" s="47">
        <f>J45+J38+J39+J40+J51</f>
        <v>13.877234524254405</v>
      </c>
      <c r="O40" s="48" t="s">
        <v>84</v>
      </c>
      <c r="P40" s="39">
        <v>335.61644695839743</v>
      </c>
      <c r="Q40" s="39">
        <f t="shared" si="5"/>
        <v>335.61644695839743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5640.4686940733172</v>
      </c>
      <c r="F41" s="258"/>
      <c r="G41" s="44" t="s">
        <v>85</v>
      </c>
      <c r="H41" s="33">
        <f t="shared" si="3"/>
        <v>5640.4686940733181</v>
      </c>
      <c r="I41" s="44" t="s">
        <v>86</v>
      </c>
      <c r="J41" s="33">
        <f t="shared" si="4"/>
        <v>3.8405798700209663</v>
      </c>
      <c r="K41" s="34">
        <v>6</v>
      </c>
      <c r="L41" s="45"/>
      <c r="M41" s="46" t="s">
        <v>87</v>
      </c>
      <c r="N41" s="47">
        <f>J45+J38+J39+J49+J43</f>
        <v>14.221821327893576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5114.3572895546104</v>
      </c>
      <c r="F42" s="258"/>
      <c r="G42" s="44" t="s">
        <v>89</v>
      </c>
      <c r="H42" s="33">
        <f t="shared" si="3"/>
        <v>5114.3572895546104</v>
      </c>
      <c r="I42" s="44" t="s">
        <v>90</v>
      </c>
      <c r="J42" s="33">
        <f t="shared" si="4"/>
        <v>2.5962451182147017</v>
      </c>
      <c r="K42" s="34">
        <v>7</v>
      </c>
      <c r="L42" s="45"/>
      <c r="M42" s="46" t="s">
        <v>91</v>
      </c>
      <c r="N42" s="47">
        <f>J45+J38+J48+J42+J43</f>
        <v>14.252108164610807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2486.8746887547395</v>
      </c>
      <c r="F43" s="258"/>
      <c r="G43" s="44" t="s">
        <v>93</v>
      </c>
      <c r="H43" s="33">
        <f t="shared" si="3"/>
        <v>2486.8746887547395</v>
      </c>
      <c r="I43" s="44" t="s">
        <v>94</v>
      </c>
      <c r="J43" s="33">
        <f t="shared" si="4"/>
        <v>2.8710600380605298</v>
      </c>
      <c r="K43" s="34">
        <v>8</v>
      </c>
      <c r="L43" s="53"/>
      <c r="M43" s="54" t="s">
        <v>95</v>
      </c>
      <c r="N43" s="55">
        <f>J45+J46+J41+J42+J43</f>
        <v>14.337691640276294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3.5527136788005009E-14</v>
      </c>
      <c r="F44" s="258"/>
      <c r="G44" s="44" t="s">
        <v>97</v>
      </c>
      <c r="H44" s="33">
        <f t="shared" si="3"/>
        <v>3.5527136788005009E-14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14.010089460657595</v>
      </c>
      <c r="O44" s="38" t="s">
        <v>100</v>
      </c>
      <c r="P44" s="39">
        <v>387.90734765546296</v>
      </c>
      <c r="Q44" s="39">
        <f t="shared" si="5"/>
        <v>387.90734765546296</v>
      </c>
      <c r="R44" s="40">
        <f>G59</f>
        <v>673.45411266877056</v>
      </c>
      <c r="S44" s="40" t="s">
        <v>39</v>
      </c>
      <c r="T44" s="40">
        <f>I59</f>
        <v>673.45411265560517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1556.7652741121537</v>
      </c>
      <c r="F45" s="258"/>
      <c r="G45" s="44" t="s">
        <v>101</v>
      </c>
      <c r="H45" s="33">
        <f t="shared" si="3"/>
        <v>1556.7652741121537</v>
      </c>
      <c r="I45" s="44" t="s">
        <v>102</v>
      </c>
      <c r="J45" s="33">
        <f t="shared" si="4"/>
        <v>2.529806613980095</v>
      </c>
      <c r="K45" s="34">
        <v>10</v>
      </c>
      <c r="L45" s="45"/>
      <c r="M45" s="46" t="s">
        <v>103</v>
      </c>
      <c r="N45" s="47">
        <f>J36+J47+J48+J42+J50</f>
        <v>14.040376297374825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14.010088831530963</v>
      </c>
      <c r="O46" s="48" t="s">
        <v>108</v>
      </c>
      <c r="P46" s="39">
        <v>285.54676501330761</v>
      </c>
      <c r="Q46" s="39">
        <f t="shared" si="5"/>
        <v>285.54676501330761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2465.0874042901073</v>
      </c>
      <c r="F47" s="258"/>
      <c r="G47" s="44" t="s">
        <v>109</v>
      </c>
      <c r="H47" s="33">
        <f t="shared" si="3"/>
        <v>2465.0874042901073</v>
      </c>
      <c r="I47" s="44" t="s">
        <v>110</v>
      </c>
      <c r="J47" s="33">
        <f t="shared" si="4"/>
        <v>2.5286634494529467</v>
      </c>
      <c r="K47" s="34">
        <v>12</v>
      </c>
      <c r="L47" s="45"/>
      <c r="M47" s="46" t="s">
        <v>111</v>
      </c>
      <c r="N47" s="47">
        <f>J45+J38+J48+J42+J50</f>
        <v>14.040375668248195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14.125959143913681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1684.588323922572</v>
      </c>
      <c r="F49" s="258"/>
      <c r="G49" s="44" t="s">
        <v>117</v>
      </c>
      <c r="H49" s="33">
        <f t="shared" si="3"/>
        <v>1684.588323922572</v>
      </c>
      <c r="I49" s="44" t="s">
        <v>118</v>
      </c>
      <c r="J49" s="33">
        <f t="shared" si="4"/>
        <v>2.5067927461085224</v>
      </c>
      <c r="K49" s="34">
        <v>14</v>
      </c>
      <c r="L49" s="53"/>
      <c r="M49" s="54" t="s">
        <v>119</v>
      </c>
      <c r="N49" s="55">
        <f>J45+J46+J53+J44</f>
        <v>15.029806613980096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4402.7068147865966</v>
      </c>
      <c r="F50" s="258"/>
      <c r="G50" s="44" t="s">
        <v>121</v>
      </c>
      <c r="H50" s="33">
        <f t="shared" si="3"/>
        <v>4402.7068147865966</v>
      </c>
      <c r="I50" s="44" t="s">
        <v>122</v>
      </c>
      <c r="J50" s="33">
        <f t="shared" si="4"/>
        <v>2.6593275416979183</v>
      </c>
      <c r="K50" s="34">
        <v>15</v>
      </c>
      <c r="L50" s="35" t="s">
        <v>71</v>
      </c>
      <c r="M50" s="36" t="s">
        <v>123</v>
      </c>
      <c r="N50" s="37">
        <f>J37+J46+J41+J42+J43</f>
        <v>14.307885026296198</v>
      </c>
      <c r="O50" s="38" t="s">
        <v>124</v>
      </c>
      <c r="P50" s="39">
        <v>0</v>
      </c>
      <c r="Q50" s="39">
        <f t="shared" si="5"/>
        <v>0</v>
      </c>
      <c r="R50" s="40">
        <f>G60</f>
        <v>964.91314966523828</v>
      </c>
      <c r="S50" s="40" t="s">
        <v>39</v>
      </c>
      <c r="T50" s="40">
        <f>I60</f>
        <v>964.91314966523817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2330.4216310828092</v>
      </c>
      <c r="F51" s="258"/>
      <c r="G51" s="44" t="s">
        <v>125</v>
      </c>
      <c r="H51" s="33">
        <f t="shared" si="3"/>
        <v>2330.4216310828092</v>
      </c>
      <c r="I51" s="44" t="s">
        <v>126</v>
      </c>
      <c r="J51" s="33">
        <f t="shared" si="4"/>
        <v>2.5099752704630172</v>
      </c>
      <c r="K51" s="34">
        <v>16</v>
      </c>
      <c r="L51" s="45"/>
      <c r="M51" s="46" t="s">
        <v>127</v>
      </c>
      <c r="N51" s="47">
        <f>J37+J38+J39+J40+J51</f>
        <v>13.847427910274313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5640.4686940733172</v>
      </c>
      <c r="F52" s="258"/>
      <c r="G52" s="44" t="s">
        <v>129</v>
      </c>
      <c r="H52" s="33">
        <f t="shared" si="3"/>
        <v>5640.4686940733181</v>
      </c>
      <c r="I52" s="44" t="s">
        <v>130</v>
      </c>
      <c r="J52" s="33">
        <f t="shared" si="4"/>
        <v>3.8405798700209663</v>
      </c>
      <c r="K52" s="34">
        <v>17</v>
      </c>
      <c r="L52" s="45"/>
      <c r="M52" s="46" t="s">
        <v>131</v>
      </c>
      <c r="N52" s="47">
        <f>J37+J38+J39+J49+J43</f>
        <v>14.192014713913483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1.0658141036401503E-13</v>
      </c>
      <c r="F53" s="258"/>
      <c r="G53" s="44" t="s">
        <v>133</v>
      </c>
      <c r="H53" s="33">
        <f t="shared" si="3"/>
        <v>1.0658141036401503E-13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14.222301550630714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13.148464896317165</v>
      </c>
      <c r="O54" s="56" t="s">
        <v>140</v>
      </c>
      <c r="P54" s="39">
        <v>964.91314966523828</v>
      </c>
      <c r="Q54" s="39">
        <f t="shared" si="5"/>
        <v>964.91314966523828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43706.733969143599</v>
      </c>
      <c r="K55" s="34">
        <v>20</v>
      </c>
      <c r="L55" s="35" t="s">
        <v>76</v>
      </c>
      <c r="M55" s="36" t="s">
        <v>142</v>
      </c>
      <c r="N55" s="37">
        <f>J37+J38+J39+J49+J50</f>
        <v>13.980282217550871</v>
      </c>
      <c r="O55" s="38" t="s">
        <v>143</v>
      </c>
      <c r="P55" s="39">
        <v>0</v>
      </c>
      <c r="Q55" s="39">
        <f t="shared" si="5"/>
        <v>0</v>
      </c>
      <c r="R55" s="40">
        <f>G61</f>
        <v>1064.5525853582706</v>
      </c>
      <c r="S55" s="40" t="s">
        <v>39</v>
      </c>
      <c r="T55" s="40">
        <f>I61</f>
        <v>1064.5525853582706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14.010569054268101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14.096152529933587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931.39440983763427</v>
      </c>
      <c r="H58" s="68" t="s">
        <v>39</v>
      </c>
      <c r="I58" s="69">
        <f>C36</f>
        <v>931.39440980114432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1.4210854715202004E-14</v>
      </c>
      <c r="Q58" s="39">
        <f t="shared" si="5"/>
        <v>1.4210854715202004E-14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673.45411266877056</v>
      </c>
      <c r="H59" s="68" t="s">
        <v>39</v>
      </c>
      <c r="I59" s="69">
        <f t="shared" ref="I59:I60" si="6">C37</f>
        <v>673.45411265560517</v>
      </c>
      <c r="K59" s="34">
        <v>24</v>
      </c>
      <c r="L59" s="45"/>
      <c r="M59" s="46" t="s">
        <v>151</v>
      </c>
      <c r="N59" s="47">
        <f>J52+J53+J44</f>
        <v>13.840579870020967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964.91314966523828</v>
      </c>
      <c r="H60" s="68" t="s">
        <v>39</v>
      </c>
      <c r="I60" s="69">
        <f t="shared" si="6"/>
        <v>964.91314966523817</v>
      </c>
      <c r="K60" s="34">
        <v>25</v>
      </c>
      <c r="L60" s="53"/>
      <c r="M60" s="54" t="s">
        <v>153</v>
      </c>
      <c r="N60" s="55">
        <f>J52+J41+J42+J50</f>
        <v>12.936732399954552</v>
      </c>
      <c r="O60" s="56" t="s">
        <v>154</v>
      </c>
      <c r="P60" s="39">
        <v>1064.5525853582706</v>
      </c>
      <c r="Q60" s="71">
        <f t="shared" si="5"/>
        <v>1064.5525853582706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1064.5525853582706</v>
      </c>
      <c r="H61" s="74" t="s">
        <v>39</v>
      </c>
      <c r="I61" s="69">
        <f>C39</f>
        <v>1064.5525853582706</v>
      </c>
      <c r="K61" s="264" t="s">
        <v>155</v>
      </c>
      <c r="L61" s="264"/>
      <c r="M61" s="264"/>
      <c r="N61" s="76">
        <f>SUM(N36:N60)</f>
        <v>352.89524320451142</v>
      </c>
      <c r="U61" s="77" t="s">
        <v>156</v>
      </c>
      <c r="V61" s="78">
        <f>SUMPRODUCT($Q$36:$Q$60,V36:V60)</f>
        <v>983.68531053469974</v>
      </c>
      <c r="W61" s="78">
        <f>SUMPRODUCT($Q$36:$Q$60,W36:W60)</f>
        <v>1.4210854715202004E-14</v>
      </c>
      <c r="X61" s="78">
        <f t="shared" ref="X61:AN61" si="7">SUMPRODUCT($Q$36:$Q$60,X36:X60)</f>
        <v>621.1632119717051</v>
      </c>
      <c r="Y61" s="78">
        <f t="shared" si="7"/>
        <v>1604.8485225064048</v>
      </c>
      <c r="Z61" s="78">
        <f t="shared" si="7"/>
        <v>931.39440983763427</v>
      </c>
      <c r="AA61" s="78">
        <f t="shared" si="7"/>
        <v>2029.4657350235088</v>
      </c>
      <c r="AB61" s="78">
        <f t="shared" si="7"/>
        <v>2029.4657350235088</v>
      </c>
      <c r="AC61" s="78">
        <f t="shared" si="7"/>
        <v>964.91314966523828</v>
      </c>
      <c r="AD61" s="78">
        <f t="shared" si="7"/>
        <v>1.4210854715202004E-14</v>
      </c>
      <c r="AE61" s="78">
        <f t="shared" si="7"/>
        <v>621.1632119717051</v>
      </c>
      <c r="AF61" s="78">
        <f t="shared" si="7"/>
        <v>1.4210854715202004E-14</v>
      </c>
      <c r="AG61" s="78">
        <f t="shared" si="7"/>
        <v>983.68531053469974</v>
      </c>
      <c r="AH61" s="78">
        <f t="shared" si="7"/>
        <v>0</v>
      </c>
      <c r="AI61" s="78">
        <f t="shared" si="7"/>
        <v>673.45411266877056</v>
      </c>
      <c r="AJ61" s="78">
        <f t="shared" si="7"/>
        <v>1738.0066980270412</v>
      </c>
      <c r="AK61" s="78">
        <f t="shared" si="7"/>
        <v>931.39440983763427</v>
      </c>
      <c r="AL61" s="78">
        <f t="shared" si="7"/>
        <v>2029.4657350235088</v>
      </c>
      <c r="AM61" s="78">
        <f t="shared" si="7"/>
        <v>1.4210854715202004E-14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0.32789510351156659</v>
      </c>
      <c r="W64">
        <f t="shared" ref="W64:AN64" si="8">W61/W63</f>
        <v>9.4739031434680022E-18</v>
      </c>
      <c r="X64">
        <f t="shared" si="8"/>
        <v>0.31058160598585255</v>
      </c>
      <c r="Y64">
        <f t="shared" si="8"/>
        <v>0.53494950750213499</v>
      </c>
      <c r="Z64">
        <f t="shared" si="8"/>
        <v>0.46569720491881711</v>
      </c>
      <c r="AA64">
        <f t="shared" si="8"/>
        <v>1.3529771566823392</v>
      </c>
      <c r="AB64">
        <f t="shared" si="8"/>
        <v>0.6764885783411696</v>
      </c>
      <c r="AC64">
        <f t="shared" si="8"/>
        <v>0.96491314966523833</v>
      </c>
      <c r="AD64">
        <f t="shared" si="8"/>
        <v>1.4210854715202004E-17</v>
      </c>
      <c r="AE64">
        <f t="shared" si="8"/>
        <v>0.49693056957736409</v>
      </c>
      <c r="AF64">
        <f t="shared" si="8"/>
        <v>7.105427357601002E-18</v>
      </c>
      <c r="AG64">
        <f t="shared" si="8"/>
        <v>0.49184265526734988</v>
      </c>
      <c r="AH64">
        <f t="shared" si="8"/>
        <v>0</v>
      </c>
      <c r="AI64">
        <f t="shared" si="8"/>
        <v>0.33672705633438527</v>
      </c>
      <c r="AJ64">
        <f t="shared" si="8"/>
        <v>0.77244742134535171</v>
      </c>
      <c r="AK64">
        <f t="shared" si="8"/>
        <v>0.37255776393505369</v>
      </c>
      <c r="AL64">
        <f t="shared" si="8"/>
        <v>1.3529771566823392</v>
      </c>
      <c r="AM64">
        <f t="shared" si="8"/>
        <v>9.4739031434680022E-18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983.68531053469974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1.4210854715202004E-14</v>
      </c>
      <c r="H67" s="6"/>
      <c r="U67" t="s">
        <v>162</v>
      </c>
      <c r="V67" s="82">
        <f>AA15*(1+0.17*(V61/AA16)^3.8)</f>
        <v>2.5061401880092586</v>
      </c>
      <c r="W67" s="82">
        <f t="shared" ref="W67:AN67" si="9">AB15*(1+0.17*(W61/AB16)^3.8)</f>
        <v>2.5</v>
      </c>
      <c r="X67" s="82">
        <f t="shared" si="9"/>
        <v>2.5049963943554818</v>
      </c>
      <c r="Y67" s="82">
        <f t="shared" si="9"/>
        <v>3.8091655353889471</v>
      </c>
      <c r="Z67" s="82">
        <f t="shared" si="9"/>
        <v>2.5232907100668656</v>
      </c>
      <c r="AA67" s="82">
        <f t="shared" si="9"/>
        <v>3.8405798700209663</v>
      </c>
      <c r="AB67" s="82">
        <f t="shared" si="9"/>
        <v>2.5962451182147017</v>
      </c>
      <c r="AC67" s="82">
        <f t="shared" si="9"/>
        <v>2.8710600380605298</v>
      </c>
      <c r="AD67" s="82">
        <f t="shared" si="9"/>
        <v>2.5</v>
      </c>
      <c r="AE67" s="82">
        <f t="shared" si="9"/>
        <v>2.529806613980095</v>
      </c>
      <c r="AF67" s="82">
        <f t="shared" si="9"/>
        <v>2.5</v>
      </c>
      <c r="AG67" s="82">
        <f t="shared" si="9"/>
        <v>2.5286634494529467</v>
      </c>
      <c r="AH67" s="82">
        <f t="shared" si="9"/>
        <v>3.75</v>
      </c>
      <c r="AI67" s="82">
        <f t="shared" si="9"/>
        <v>2.5067927461085224</v>
      </c>
      <c r="AJ67" s="82">
        <f t="shared" si="9"/>
        <v>2.6593275416979183</v>
      </c>
      <c r="AK67" s="82">
        <f t="shared" si="9"/>
        <v>2.5099752704630172</v>
      </c>
      <c r="AL67" s="82">
        <f t="shared" si="9"/>
        <v>3.8405798700209663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621.1632119717051</v>
      </c>
      <c r="H68" s="6"/>
    </row>
    <row r="69" spans="6:40" x14ac:dyDescent="0.3">
      <c r="F69" s="4" t="s">
        <v>45</v>
      </c>
      <c r="G69" s="4">
        <f>Y61</f>
        <v>1604.8485225064048</v>
      </c>
      <c r="H69" s="6"/>
    </row>
    <row r="70" spans="6:40" x14ac:dyDescent="0.3">
      <c r="F70" s="4" t="s">
        <v>46</v>
      </c>
      <c r="G70" s="4">
        <f>Z61</f>
        <v>931.39440983763427</v>
      </c>
      <c r="U70" s="41" t="s">
        <v>65</v>
      </c>
      <c r="V70">
        <f t="shared" ref="V70:V94" si="10">SUMPRODUCT($V$67:$AN$67,V36:AN36)</f>
        <v>15.016115458472276</v>
      </c>
      <c r="X70">
        <v>15.000195603366421</v>
      </c>
    </row>
    <row r="71" spans="6:40" x14ac:dyDescent="0.3">
      <c r="F71" s="4" t="s">
        <v>47</v>
      </c>
      <c r="G71" s="4">
        <f>AA61</f>
        <v>2029.4657350235088</v>
      </c>
      <c r="U71" s="41" t="s">
        <v>70</v>
      </c>
      <c r="V71">
        <f t="shared" si="10"/>
        <v>13.877235153381033</v>
      </c>
      <c r="X71">
        <v>13.75090229828113</v>
      </c>
    </row>
    <row r="72" spans="6:40" x14ac:dyDescent="0.3">
      <c r="F72" s="4" t="s">
        <v>48</v>
      </c>
      <c r="G72" s="4">
        <f>AB61</f>
        <v>2029.4657350235088</v>
      </c>
      <c r="U72" s="41" t="s">
        <v>75</v>
      </c>
      <c r="V72">
        <f t="shared" si="10"/>
        <v>14.221821957020204</v>
      </c>
      <c r="X72">
        <v>14.225219683523857</v>
      </c>
    </row>
    <row r="73" spans="6:40" x14ac:dyDescent="0.3">
      <c r="F73" s="4" t="s">
        <v>49</v>
      </c>
      <c r="G73" s="4">
        <f>AC61</f>
        <v>964.91314966523828</v>
      </c>
      <c r="U73" s="41" t="s">
        <v>80</v>
      </c>
      <c r="V73">
        <f t="shared" si="10"/>
        <v>14.252108793737436</v>
      </c>
      <c r="X73">
        <v>14.272326357392505</v>
      </c>
    </row>
    <row r="74" spans="6:40" x14ac:dyDescent="0.3">
      <c r="F74" s="4" t="s">
        <v>50</v>
      </c>
      <c r="G74" s="4">
        <f>AD61</f>
        <v>1.4210854715202004E-14</v>
      </c>
      <c r="U74" s="41" t="s">
        <v>84</v>
      </c>
      <c r="V74">
        <f t="shared" si="10"/>
        <v>13.877234524254405</v>
      </c>
      <c r="X74">
        <v>13.805151472614</v>
      </c>
    </row>
    <row r="75" spans="6:40" x14ac:dyDescent="0.3">
      <c r="F75" s="4" t="s">
        <v>51</v>
      </c>
      <c r="G75" s="4">
        <f>AE61</f>
        <v>621.1632119717051</v>
      </c>
      <c r="U75" s="41" t="s">
        <v>88</v>
      </c>
      <c r="V75">
        <f t="shared" si="10"/>
        <v>14.221821327893579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14.252108164610808</v>
      </c>
      <c r="X76">
        <v>14.326575531725375</v>
      </c>
    </row>
    <row r="77" spans="6:40" x14ac:dyDescent="0.3">
      <c r="F77" s="4" t="s">
        <v>53</v>
      </c>
      <c r="G77" s="4">
        <f>AG61</f>
        <v>983.68531053469974</v>
      </c>
      <c r="U77" s="41" t="s">
        <v>96</v>
      </c>
      <c r="V77">
        <f t="shared" si="10"/>
        <v>14.337691640276294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14.010089460657595</v>
      </c>
      <c r="X78">
        <v>13.750771910176033</v>
      </c>
    </row>
    <row r="79" spans="6:40" x14ac:dyDescent="0.3">
      <c r="F79" s="4" t="s">
        <v>55</v>
      </c>
      <c r="G79" s="4">
        <f>AI61</f>
        <v>673.45411266877056</v>
      </c>
      <c r="U79" s="41" t="s">
        <v>104</v>
      </c>
      <c r="V79">
        <f t="shared" si="10"/>
        <v>14.040376297374825</v>
      </c>
      <c r="X79">
        <v>13.801434953032715</v>
      </c>
    </row>
    <row r="80" spans="6:40" x14ac:dyDescent="0.3">
      <c r="F80" s="4" t="s">
        <v>56</v>
      </c>
      <c r="G80" s="4">
        <f>AJ61</f>
        <v>1738.0066980270412</v>
      </c>
      <c r="U80" s="41" t="s">
        <v>108</v>
      </c>
      <c r="V80">
        <f t="shared" si="10"/>
        <v>14.010088831530966</v>
      </c>
      <c r="X80">
        <v>13.808577453496937</v>
      </c>
    </row>
    <row r="81" spans="6:24" x14ac:dyDescent="0.3">
      <c r="F81" s="4" t="s">
        <v>57</v>
      </c>
      <c r="G81" s="4">
        <f>AK61</f>
        <v>931.39440983763427</v>
      </c>
      <c r="U81" s="41" t="s">
        <v>112</v>
      </c>
      <c r="V81">
        <f t="shared" si="10"/>
        <v>14.040375668248197</v>
      </c>
      <c r="X81">
        <v>13.855684127365585</v>
      </c>
    </row>
    <row r="82" spans="6:24" x14ac:dyDescent="0.3">
      <c r="F82" s="4" t="s">
        <v>58</v>
      </c>
      <c r="G82" s="4">
        <f>AL61</f>
        <v>2029.4657350235088</v>
      </c>
      <c r="U82" s="41" t="s">
        <v>116</v>
      </c>
      <c r="V82">
        <f t="shared" si="10"/>
        <v>14.125959143913681</v>
      </c>
      <c r="X82">
        <v>13.280010633369649</v>
      </c>
    </row>
    <row r="83" spans="6:24" x14ac:dyDescent="0.3">
      <c r="F83" s="4" t="s">
        <v>59</v>
      </c>
      <c r="G83" s="4">
        <f>AM61</f>
        <v>1.4210854715202004E-14</v>
      </c>
      <c r="U83" s="41" t="s">
        <v>120</v>
      </c>
      <c r="V83">
        <f t="shared" si="10"/>
        <v>15.029806613980096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14.307885026296198</v>
      </c>
      <c r="X84">
        <v>13.696318465991869</v>
      </c>
    </row>
    <row r="85" spans="6:24" x14ac:dyDescent="0.3">
      <c r="U85" s="41" t="s">
        <v>128</v>
      </c>
      <c r="V85">
        <f t="shared" si="10"/>
        <v>13.847427910274313</v>
      </c>
      <c r="X85">
        <v>13.75056790087643</v>
      </c>
    </row>
    <row r="86" spans="6:24" x14ac:dyDescent="0.3">
      <c r="U86" s="41" t="s">
        <v>132</v>
      </c>
      <c r="V86">
        <f t="shared" si="10"/>
        <v>14.192014713913483</v>
      </c>
      <c r="X86">
        <v>14.224885286119157</v>
      </c>
    </row>
    <row r="87" spans="6:24" x14ac:dyDescent="0.3">
      <c r="U87" s="41" t="s">
        <v>136</v>
      </c>
      <c r="V87">
        <f t="shared" si="10"/>
        <v>14.222301550630714</v>
      </c>
      <c r="X87">
        <v>14.271991959987805</v>
      </c>
    </row>
    <row r="88" spans="6:24" x14ac:dyDescent="0.3">
      <c r="U88" s="41" t="s">
        <v>140</v>
      </c>
      <c r="V88">
        <f t="shared" si="10"/>
        <v>13.148464896317165</v>
      </c>
      <c r="X88">
        <v>11.68222407686552</v>
      </c>
    </row>
    <row r="89" spans="6:24" x14ac:dyDescent="0.3">
      <c r="U89" s="41" t="s">
        <v>143</v>
      </c>
      <c r="V89">
        <f t="shared" si="10"/>
        <v>13.980282217550871</v>
      </c>
      <c r="X89">
        <v>13.753993881759367</v>
      </c>
    </row>
    <row r="90" spans="6:24" x14ac:dyDescent="0.3">
      <c r="U90" s="41" t="s">
        <v>145</v>
      </c>
      <c r="V90">
        <f t="shared" si="10"/>
        <v>14.010569054268101</v>
      </c>
      <c r="X90">
        <v>13.801100555628015</v>
      </c>
    </row>
    <row r="91" spans="6:24" x14ac:dyDescent="0.3">
      <c r="U91" s="41" t="s">
        <v>148</v>
      </c>
      <c r="V91">
        <f t="shared" si="10"/>
        <v>14.096152529933585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13.840579870020967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12.936732399954554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2.5061401880092586</v>
      </c>
      <c r="K97" s="4" t="s">
        <v>61</v>
      </c>
      <c r="L97" s="76">
        <f>MIN(N36:N43)</f>
        <v>13.877234524254405</v>
      </c>
      <c r="M97" s="135" t="s">
        <v>11</v>
      </c>
      <c r="N97" s="4">
        <v>15</v>
      </c>
      <c r="O97" s="4">
        <v>99999</v>
      </c>
      <c r="P97" s="76">
        <f>L97</f>
        <v>13.877234524254405</v>
      </c>
      <c r="Q97" s="76">
        <f>L98</f>
        <v>14.010088831530963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14.010088831530963</v>
      </c>
      <c r="M98" s="135" t="s">
        <v>12</v>
      </c>
      <c r="N98" s="4">
        <v>99999</v>
      </c>
      <c r="O98" s="4">
        <v>15</v>
      </c>
      <c r="P98" s="76">
        <f>L99</f>
        <v>13.148464896317165</v>
      </c>
      <c r="Q98" s="76">
        <f>L100</f>
        <v>12.936732399954552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2.5049963943554818</v>
      </c>
      <c r="K99" s="4" t="s">
        <v>71</v>
      </c>
      <c r="L99" s="76">
        <f>MIN(N50:N54)</f>
        <v>13.148464896317165</v>
      </c>
      <c r="M99" s="135" t="s">
        <v>13</v>
      </c>
      <c r="N99" s="76">
        <f>L101</f>
        <v>14.337691640276294</v>
      </c>
      <c r="O99" s="76">
        <f>L102</f>
        <v>13.148464896317165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3.8091655353889471</v>
      </c>
      <c r="K100" s="4" t="s">
        <v>76</v>
      </c>
      <c r="L100" s="76">
        <f>MIN(N55:N60)</f>
        <v>12.936732399954552</v>
      </c>
      <c r="M100" s="135" t="s">
        <v>14</v>
      </c>
      <c r="N100" s="76">
        <f>L104</f>
        <v>14.125959143913683</v>
      </c>
      <c r="O100" s="76">
        <f>L105</f>
        <v>12.936732399954554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2.5232907100668656</v>
      </c>
      <c r="K101" s="4" t="s">
        <v>252</v>
      </c>
      <c r="L101" s="76">
        <f>J104+J103+J102+J107+J106</f>
        <v>14.337691640276294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3.8405798700209663</v>
      </c>
      <c r="K102" s="4" t="s">
        <v>253</v>
      </c>
      <c r="L102" s="76">
        <f>J104+J103+J102+J113</f>
        <v>13.148464896317165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2.5962451182147017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2.8710600380605298</v>
      </c>
      <c r="K104" s="4" t="s">
        <v>255</v>
      </c>
      <c r="L104" s="76">
        <f>J111+J103+J102+J107+J106</f>
        <v>14.125959143913683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12.936732399954554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2.529806613980095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2.5286634494529467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2.5067927461085224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2.6593275416979183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2.5099752704630172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3.8405798700209663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2024-01-07T17:09:03Z</dcterms:modified>
</cp:coreProperties>
</file>